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licers/slicer3.xml" ContentType="application/vnd.ms-excel.slicer+xml"/>
  <Override PartName="/xl/slicers/slicer4.xml" ContentType="application/vnd.ms-excel.slicer+xml"/>
  <Override PartName="/xl/slicers/slicer5.xml" ContentType="application/vnd.ms-excel.slicer+xml"/>
  <Override PartName="/xl/slicers/slicer6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10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theme/themeOverride7.xml" ContentType="application/vnd.openxmlformats-officedocument.themeOverride+xml"/>
  <Override PartName="/xl/theme/themeOverride8.xml" ContentType="application/vnd.openxmlformats-officedocument.themeOverride+xml"/>
  <Override PartName="/xl/theme/themeOverride9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80" tabRatio="710" activeTab="4"/>
  </bookViews>
  <sheets>
    <sheet name="BUDGET DARK" sheetId="1" r:id="rId1"/>
    <sheet name="BUDGET LIGHT" sheetId="7" r:id="rId2"/>
    <sheet name="CHANNELS DARK" sheetId="5" r:id="rId3"/>
    <sheet name="CHANNELS LIGHT" sheetId="8" r:id="rId4"/>
    <sheet name="COMPARE DARK" sheetId="6" r:id="rId5"/>
    <sheet name="COMPARE LIGHT" sheetId="9" r:id="rId6"/>
    <sheet name="Data" sheetId="3" r:id="rId7"/>
    <sheet name="Control" sheetId="4" r:id="rId8"/>
    <sheet name="Processing" sheetId="2" r:id="rId9"/>
  </sheets>
  <definedNames>
    <definedName name="datavis">Data!$A$2:$U$400</definedName>
    <definedName name="Slicer_Month">#N/A</definedName>
    <definedName name="Slicer_Day">#N/A</definedName>
    <definedName name="Slicer_Left">#N/A</definedName>
    <definedName name="Slicer_Right">#N/A</definedName>
  </definedNames>
  <calcPr calcId="144525" concurrentCalc="0"/>
  <pivotCaches>
    <pivotCache cacheId="0" r:id="rId10"/>
    <pivotCache cacheId="1" r:id="rId11"/>
    <pivotCache cacheId="2" r:id="rId12"/>
  </pivotCaches>
  <extLst>
    <ext xmlns:x14="http://schemas.microsoft.com/office/spreadsheetml/2009/9/main" uri="{BBE1A952-AA13-448e-AADC-164F8A28A991}">
      <x14:slicerCaches>
        <x14:slicerCache r:id="rId16"/>
        <x14:slicerCache r:id="rId15"/>
        <x14:slicerCache r:id="rId14"/>
        <x14:slicerCache r:id="rId13"/>
      </x14:slicerCaches>
    </ext>
  </extLst>
</workbook>
</file>

<file path=xl/sharedStrings.xml><?xml version="1.0" encoding="utf-8"?>
<sst xmlns="http://schemas.openxmlformats.org/spreadsheetml/2006/main" count="605" uniqueCount="112">
  <si>
    <t>https://exceltable.com/en/templates/amazon-affiliate-marketing</t>
  </si>
  <si>
    <t xml:space="preserve"> </t>
  </si>
  <si>
    <t>Advertising Costs</t>
  </si>
  <si>
    <t>Date</t>
  </si>
  <si>
    <t>Year</t>
  </si>
  <si>
    <t>Month</t>
  </si>
  <si>
    <t>Day</t>
  </si>
  <si>
    <t>Budget</t>
  </si>
  <si>
    <t>Google Ads</t>
  </si>
  <si>
    <t>Youtube</t>
  </si>
  <si>
    <t>Twetter</t>
  </si>
  <si>
    <t>WhatsApp</t>
  </si>
  <si>
    <t>Instagram</t>
  </si>
  <si>
    <t>Facebook</t>
  </si>
  <si>
    <t>Total Adv Costs</t>
  </si>
  <si>
    <t>Creative Costs</t>
  </si>
  <si>
    <t>Other Costs</t>
  </si>
  <si>
    <t>Leads</t>
  </si>
  <si>
    <t>Views</t>
  </si>
  <si>
    <t>Users</t>
  </si>
  <si>
    <t>Orders</t>
  </si>
  <si>
    <t>Sales</t>
  </si>
  <si>
    <t>Expenses</t>
  </si>
  <si>
    <t>Cost price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</si>
  <si>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</si>
  <si>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</si>
  <si>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</si>
  <si>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</si>
  <si>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</si>
  <si>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</si>
  <si>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</si>
  <si>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</si>
  <si>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</si>
  <si>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</si>
  <si>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</si>
  <si>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</si>
  <si>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Названия строк</t>
  </si>
  <si>
    <t>Sum of Total Adv Costs</t>
  </si>
  <si>
    <t>Sum of Creative Costs</t>
  </si>
  <si>
    <t>Sum of Other Costs</t>
  </si>
  <si>
    <t>Sum of Budget</t>
  </si>
  <si>
    <t>Sum of Sales</t>
  </si>
  <si>
    <t>Sum of Expenses</t>
  </si>
  <si>
    <t>Sum of Cost price</t>
  </si>
  <si>
    <t>Sum of Google Ads</t>
  </si>
  <si>
    <t>Sum of Youtube</t>
  </si>
  <si>
    <t>Sum of Twetter</t>
  </si>
  <si>
    <t>Sum of WhatsApp</t>
  </si>
  <si>
    <t>Sum of Instagram</t>
  </si>
  <si>
    <t>Sum of Facebook</t>
  </si>
  <si>
    <t>Sum of Leads</t>
  </si>
  <si>
    <t>Sum of Orders</t>
  </si>
  <si>
    <t>Sum of Views</t>
  </si>
  <si>
    <t>Sum of Users</t>
  </si>
  <si>
    <t>Общий итог</t>
  </si>
  <si>
    <t>TOTAL BUDGET</t>
  </si>
  <si>
    <t>Distribution Pie Chart</t>
  </si>
  <si>
    <t>BUTTONS:</t>
  </si>
  <si>
    <t>BUDGET</t>
  </si>
  <si>
    <t>Label</t>
  </si>
  <si>
    <t>Creative</t>
  </si>
  <si>
    <t>CHANNELS</t>
  </si>
  <si>
    <t>Adverting</t>
  </si>
  <si>
    <t>Success!</t>
  </si>
  <si>
    <t>COMPARE</t>
  </si>
  <si>
    <t>Other</t>
  </si>
  <si>
    <t>Not used</t>
  </si>
  <si>
    <t/>
  </si>
  <si>
    <t>SELECT CHANNELS</t>
  </si>
  <si>
    <t>SALES</t>
  </si>
  <si>
    <t>ChoiceS</t>
  </si>
  <si>
    <t>Line</t>
  </si>
  <si>
    <t>ChoiceE</t>
  </si>
  <si>
    <t>ChoiceC</t>
  </si>
  <si>
    <t>Margin</t>
  </si>
  <si>
    <t>ChoiceM</t>
  </si>
  <si>
    <t>ChoiceTAC</t>
  </si>
  <si>
    <t>TOTAL COSTS</t>
  </si>
  <si>
    <t>Sales Сontent</t>
  </si>
  <si>
    <t>DISTRIBUTION BY CHANNELS</t>
  </si>
  <si>
    <t>CostPrice</t>
  </si>
  <si>
    <t>TAC</t>
  </si>
  <si>
    <t>SAL</t>
  </si>
  <si>
    <t>LEA</t>
  </si>
  <si>
    <t>VIE</t>
  </si>
  <si>
    <t>USE</t>
  </si>
  <si>
    <t>CPA</t>
  </si>
  <si>
    <t>CAC</t>
  </si>
  <si>
    <t>EPC</t>
  </si>
  <si>
    <t>CPC</t>
  </si>
  <si>
    <t>Ord</t>
  </si>
  <si>
    <t>Indent</t>
  </si>
  <si>
    <t>TOTAL ADV COSTS</t>
  </si>
  <si>
    <t>LEADS</t>
  </si>
  <si>
    <t>VIEWS</t>
  </si>
  <si>
    <t>USERS</t>
  </si>
  <si>
    <t>ORDERS</t>
  </si>
  <si>
    <t>WeekEnds</t>
  </si>
  <si>
    <t>Left</t>
  </si>
  <si>
    <t>Sales ■</t>
  </si>
  <si>
    <t>Leads ■</t>
  </si>
  <si>
    <t>Views ■</t>
  </si>
  <si>
    <t>Users ■</t>
  </si>
  <si>
    <t>Total Adv Costs ■</t>
  </si>
  <si>
    <t>Right</t>
  </si>
  <si>
    <t>■ CPA</t>
  </si>
  <si>
    <t>■ CAC</t>
  </si>
  <si>
    <t>■ EPC</t>
  </si>
  <si>
    <t>■ CPC</t>
  </si>
  <si>
    <t>ORD</t>
  </si>
  <si>
    <t>■ Orders</t>
  </si>
  <si>
    <t>Row Labels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</si>
</sst>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[$$-409]* #,##0_ ;_-[$$-409]* \-#,##0\ ;_-[$$-409]* &quot;-&quot;??_ ;_-@_ "/>
    <numFmt numFmtId="179" formatCode="_-[$$-409]* #,##0.00_ ;_-[$$-409]* \-#,##0.00\ ;_-[$$-409]* &quot;-&quot;??_ ;_-@_ "/>
  </numFmts>
  <fonts count="25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28"/>
      <color theme="10"/>
      <name val="Calibri"/>
      <charset val="204"/>
      <scheme val="minor"/>
    </font>
    <font>
      <sz val="11"/>
      <color rgb="FF000000"/>
      <name val="Calibri"/>
      <charset val="204"/>
      <scheme val="minor"/>
    </font>
    <font>
      <u/>
      <sz val="28"/>
      <color rgb="FF80008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/>
    </xf>
    <xf numFmtId="9" fontId="0" fillId="0" borderId="0" xfId="3" applyFont="1"/>
    <xf numFmtId="0" fontId="1" fillId="0" borderId="0" xfId="0" applyFont="1" applyAlignment="1">
      <alignment horizontal="center"/>
    </xf>
    <xf numFmtId="9" fontId="0" fillId="0" borderId="0" xfId="0" applyNumberFormat="1"/>
    <xf numFmtId="178" fontId="0" fillId="0" borderId="0" xfId="0" applyNumberFormat="1" applyAlignment="1">
      <alignment horizontal="center"/>
    </xf>
    <xf numFmtId="178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8" fontId="1" fillId="0" borderId="0" xfId="0" applyNumberFormat="1" applyFont="1"/>
    <xf numFmtId="0" fontId="0" fillId="0" borderId="0" xfId="0" applyAlignment="1">
      <alignment horizontal="right"/>
    </xf>
    <xf numFmtId="0" fontId="2" fillId="0" borderId="0" xfId="6" applyFont="1"/>
    <xf numFmtId="3" fontId="1" fillId="0" borderId="0" xfId="0" applyNumberFormat="1" applyFont="1"/>
    <xf numFmtId="17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8" fontId="0" fillId="0" borderId="0" xfId="0" applyNumberForma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6" applyFont="1"/>
    <xf numFmtId="0" fontId="4" fillId="0" borderId="0" xfId="6" applyFont="1" applyProtection="1">
      <protection locked="0"/>
    </xf>
    <xf numFmtId="0" fontId="2" fillId="0" borderId="0" xfId="6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8">
    <dxf>
      <font>
        <b val="1"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 patternType="solid">
          <bgColor rgb="FF2B313E"/>
        </patternFill>
      </fill>
      <border>
        <left/>
        <right/>
        <top/>
        <bottom/>
        <vertical/>
        <horizontal/>
      </border>
    </dxf>
    <dxf>
      <font>
        <b val="1"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 patternType="solid">
          <bgColor rgb="FF2B313E"/>
        </patternFill>
      </fill>
      <border>
        <left/>
        <right/>
        <top/>
        <bottom/>
        <vertical/>
        <horizontal/>
      </border>
    </dxf>
    <dxf>
      <font>
        <b val="1"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 patternType="solid">
          <bgColor theme="0"/>
        </patternFill>
      </fill>
      <border>
        <left/>
        <right/>
        <top/>
        <bottom/>
        <vertical/>
        <horizontal/>
      </border>
    </dxf>
    <dxf>
      <font>
        <b val="1"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 patternType="solid">
          <bgColor theme="0"/>
        </patternFill>
      </fill>
      <border>
        <left/>
        <right/>
        <top/>
        <bottom/>
        <vertical/>
        <horizontal/>
      </border>
    </dxf>
  </dxfs>
  <tableStyles count="4" defaultTableStyle="TableStyleMedium2" defaultPivotStyle="PivotStyleLight16">
    <tableStyle name="SlicerStyleLight1 2" pivot="0" table="0" count="10" xr9:uid="{FCB3941D-97A7-478B-8E52-E7D25DCE84CD}">
      <tableStyleElement type="wholeTable" dxfId="1"/>
      <tableStyleElement type="headerRow" dxfId="0"/>
    </tableStyle>
    <tableStyle name="SlicerStyleLight1 2 2" pivot="0" table="0" count="10" xr9:uid="{81E7DCB3-1BDC-450B-B382-322600613C48}">
      <tableStyleElement type="wholeTable" dxfId="3"/>
      <tableStyleElement type="headerRow" dxfId="2"/>
    </tableStyle>
    <tableStyle name="SlicerStyleLight1 LD" pivot="0" table="0" count="10" xr9:uid="{F2F65B74-F2AD-4B67-A1D7-1EF31AC3488F}">
      <tableStyleElement type="wholeTable" dxfId="5"/>
      <tableStyleElement type="headerRow" dxfId="4"/>
    </tableStyle>
    <tableStyle name="SlicerStyleLight1 LM" pivot="0" table="0" count="10" xr9:uid="{9D26D5AA-3A8F-47DF-85C6-95A4EFBF8BB2}">
      <tableStyleElement type="wholeTable" dxfId="7"/>
      <tableStyleElement type="headerRow" dxfId="6"/>
    </tableStyle>
  </tableStyles>
  <colors>
    <mruColors>
      <color rgb="0000B8AB"/>
      <color rgb="0066FF99"/>
      <color rgb="00FFC5FF"/>
      <color rgb="00FFD1FF"/>
      <color rgb="00FF9CFF"/>
      <color rgb="00FF8669"/>
      <color rgb="00FFFFCC"/>
      <color rgb="0099FF66"/>
      <color rgb="0066FFFF"/>
      <color rgb="005B9BD5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82D2"/>
          </font>
          <fill>
            <gradientFill degree="90">
              <stop position="0">
                <color theme="1" tint="0.0509659108249153"/>
              </stop>
              <stop position="1">
                <color rgb="FF2B313E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"/>
              <bgColor theme="4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82D2"/>
          </font>
          <fill>
            <gradientFill degree="90">
              <stop position="0">
                <color theme="1" tint="0.0509659108249153"/>
              </stop>
              <stop position="1">
                <color rgb="FF2B313E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3" tint="0.399945066682943"/>
          </font>
          <fill>
            <patternFill patternType="solid">
              <bgColor rgb="FF2B313E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FAE3"/>
          </font>
          <fill>
            <gradientFill degree="90">
              <stop position="0">
                <color rgb="FF101216"/>
              </stop>
              <stop position="1">
                <color rgb="FF192642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FAE3"/>
          </font>
          <fill>
            <patternFill patternType="solid">
              <fgColor theme="4" tint="0.799981688894314"/>
              <bgColor theme="4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FAE3"/>
          </font>
          <fill>
            <gradientFill degree="90">
              <stop position="0">
                <color rgb="FF101216"/>
              </stop>
              <stop position="1">
                <color rgb="FF2B313E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82D2"/>
          </font>
          <fill>
            <patternFill patternType="solid">
              <bgColor rgb="FF2B313E"/>
            </patternFill>
          </fill>
          <border>
            <left style="thin">
              <color rgb="FF3C4456"/>
            </left>
            <right style="thin">
              <color rgb="FF3C4456"/>
            </right>
            <top style="thin">
              <color rgb="FF3C4456"/>
            </top>
            <bottom style="thin">
              <color rgb="FF3C4456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82D2"/>
          </font>
          <fill>
            <gradientFill degree="90">
              <stop position="0">
                <color theme="0" tint="-0.0509659108249153"/>
              </stop>
              <stop position="1">
                <color theme="0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"/>
              <bgColor theme="4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82D2"/>
          </font>
          <fill>
            <gradientFill degree="90">
              <stop position="0">
                <color theme="0" tint="-0.0509659108249153"/>
              </stop>
              <stop position="1">
                <color theme="0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3" tint="0.399945066682943"/>
          </font>
          <fill>
            <patternFill patternType="solid">
              <bgColor theme="0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gradientFill degree="90">
              <stop position="0">
                <color rgb="FF00B8AB"/>
              </stop>
              <stop position="1">
                <color theme="0"/>
              </stop>
            </gradientFill>
          </fill>
          <border>
            <left style="thin">
              <color theme="0" tint="-0.249946592608417"/>
            </left>
            <right style="thin">
              <color theme="0" tint="-0.249946592608417"/>
            </right>
            <top style="thin">
              <color theme="0" tint="-0.249946592608417"/>
            </top>
            <bottom style="thin">
              <color theme="0" tint="-0.249946592608417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FAE3"/>
          </font>
          <fill>
            <patternFill patternType="solid">
              <fgColor theme="4" tint="0.799981688894314"/>
              <bgColor theme="4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gradientFill degree="90">
              <stop position="0">
                <color rgb="FF00B8AB"/>
              </stop>
              <stop position="1">
                <color theme="0"/>
              </stop>
            </gradientFill>
          </fill>
          <border>
            <left style="thin">
              <color theme="0" tint="-0.249946592608417"/>
            </left>
            <right style="thin">
              <color theme="0" tint="-0.249946592608417"/>
            </right>
            <top style="thin">
              <color theme="0" tint="-0.249946592608417"/>
            </top>
            <bottom style="thin">
              <color theme="0" tint="-0.249946592608417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82D2"/>
          </font>
          <fill>
            <patternFill patternType="solid">
              <bgColor theme="0"/>
            </patternFill>
          </fill>
          <border>
            <left style="thin">
              <color theme="0" tint="-0.14996795556505"/>
            </left>
            <right style="thin">
              <color theme="0" tint="-0.14996795556505"/>
            </right>
            <top style="thin">
              <color theme="0" tint="-0.14996795556505"/>
            </top>
            <bottom style="thin">
              <color theme="0" tint="-0.14996795556505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StyleLight1 2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LD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LM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microsoft.com/office/2007/relationships/slicerCache" Target="slicerCaches/slicerCache4.xml"/><Relationship Id="rId15" Type="http://schemas.microsoft.com/office/2007/relationships/slicerCache" Target="slicerCaches/slicerCache3.xml"/><Relationship Id="rId14" Type="http://schemas.microsoft.com/office/2007/relationships/slicerCache" Target="slicerCaches/slicerCache2.xml"/><Relationship Id="rId13" Type="http://schemas.microsoft.com/office/2007/relationships/slicerCache" Target="slicerCaches/slicerCache1.xml"/><Relationship Id="rId12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4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1.xml"/></Relationships>
</file>

<file path=xl/charts/_rels/chart15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2.xml"/></Relationships>
</file>

<file path=xl/charts/_rels/chart16.xml.rels><?xml version="1.0" encoding="UTF-8" standalone="yes"?>
<Relationships xmlns="http://schemas.openxmlformats.org/package/2006/relationships"><Relationship Id="rId3" Type="http://schemas.microsoft.com/office/2011/relationships/chartColorStyle" Target="colors7.xml"/><Relationship Id="rId2" Type="http://schemas.microsoft.com/office/2011/relationships/chartStyle" Target="style7.xml"/><Relationship Id="rId1" Type="http://schemas.openxmlformats.org/officeDocument/2006/relationships/themeOverride" Target="../theme/themeOverride3.xml"/></Relationships>
</file>

<file path=xl/charts/_rels/chart17.xml.rels><?xml version="1.0" encoding="UTF-8" standalone="yes"?>
<Relationships xmlns="http://schemas.openxmlformats.org/package/2006/relationships"><Relationship Id="rId3" Type="http://schemas.microsoft.com/office/2011/relationships/chartColorStyle" Target="colors8.xml"/><Relationship Id="rId2" Type="http://schemas.microsoft.com/office/2011/relationships/chartStyle" Target="style8.xml"/><Relationship Id="rId1" Type="http://schemas.openxmlformats.org/officeDocument/2006/relationships/themeOverride" Target="../theme/themeOverride4.xml"/></Relationships>
</file>

<file path=xl/charts/_rels/chart18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themeOverride" Target="../theme/themeOverride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2.xml.rels><?xml version="1.0" encoding="UTF-8" standalone="yes"?>
<Relationships xmlns="http://schemas.openxmlformats.org/package/2006/relationships"><Relationship Id="rId3" Type="http://schemas.microsoft.com/office/2011/relationships/chartColorStyle" Target="colors12.xml"/><Relationship Id="rId2" Type="http://schemas.microsoft.com/office/2011/relationships/chartStyle" Target="style12.xml"/><Relationship Id="rId1" Type="http://schemas.openxmlformats.org/officeDocument/2006/relationships/themeOverride" Target="../theme/themeOverride6.xml"/></Relationships>
</file>

<file path=xl/charts/_rels/chart23.xml.rels><?xml version="1.0" encoding="UTF-8" standalone="yes"?>
<Relationships xmlns="http://schemas.openxmlformats.org/package/2006/relationships"><Relationship Id="rId3" Type="http://schemas.microsoft.com/office/2011/relationships/chartColorStyle" Target="colors13.xml"/><Relationship Id="rId2" Type="http://schemas.microsoft.com/office/2011/relationships/chartStyle" Target="style13.xml"/><Relationship Id="rId1" Type="http://schemas.openxmlformats.org/officeDocument/2006/relationships/themeOverride" Target="../theme/themeOverride7.xml"/></Relationships>
</file>

<file path=xl/charts/_rels/chart24.xml.rels><?xml version="1.0" encoding="UTF-8" standalone="yes"?>
<Relationships xmlns="http://schemas.openxmlformats.org/package/2006/relationships"><Relationship Id="rId3" Type="http://schemas.microsoft.com/office/2011/relationships/chartColorStyle" Target="colors14.xml"/><Relationship Id="rId2" Type="http://schemas.microsoft.com/office/2011/relationships/chartStyle" Target="style14.xml"/><Relationship Id="rId1" Type="http://schemas.openxmlformats.org/officeDocument/2006/relationships/themeOverride" Target="../theme/themeOverride8.xml"/></Relationships>
</file>

<file path=xl/charts/_rels/chart25.xml.rels><?xml version="1.0" encoding="UTF-8" standalone="yes"?>
<Relationships xmlns="http://schemas.openxmlformats.org/package/2006/relationships"><Relationship Id="rId3" Type="http://schemas.microsoft.com/office/2011/relationships/chartColorStyle" Target="colors15.xml"/><Relationship Id="rId2" Type="http://schemas.microsoft.com/office/2011/relationships/chartStyle" Target="style15.xml"/><Relationship Id="rId1" Type="http://schemas.openxmlformats.org/officeDocument/2006/relationships/themeOverride" Target="../theme/themeOverride9.xml"/></Relationships>
</file>

<file path=xl/charts/_rels/chart26.xml.rels><?xml version="1.0" encoding="UTF-8" standalone="yes"?>
<Relationships xmlns="http://schemas.openxmlformats.org/package/2006/relationships"><Relationship Id="rId3" Type="http://schemas.microsoft.com/office/2011/relationships/chartColorStyle" Target="colors16.xml"/><Relationship Id="rId2" Type="http://schemas.microsoft.com/office/2011/relationships/chartStyle" Target="style16.xml"/><Relationship Id="rId1" Type="http://schemas.openxmlformats.org/officeDocument/2006/relationships/themeOverride" Target="../theme/themeOverride1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spPr>
            <a:ln>
              <a:noFill/>
            </a:ln>
          </c:spPr>
          <c:explosion val="0"/>
          <c:dPt>
            <c:idx val="0"/>
            <c:bubble3D val="0"/>
            <c:spPr>
              <a:gradFill>
                <a:gsLst>
                  <a:gs pos="0">
                    <a:srgbClr val="03C0C0"/>
                  </a:gs>
                  <a:gs pos="100000">
                    <a:srgbClr val="007376"/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25400" sx="102000" sy="102000" algn="ct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4695B8"/>
                  </a:gs>
                  <a:gs pos="100000">
                    <a:srgbClr val="152E3F"/>
                  </a:gs>
                </a:gsLst>
                <a:path path="circle">
                  <a:fillToRect r="100000" b="100000"/>
                </a:path>
                <a:tileRect l="-100000" t="-100000"/>
              </a:gradFill>
              <a:ln>
                <a:noFill/>
              </a:ln>
              <a:effectLst>
                <a:outerShdw blurRad="63500" dist="25400" dir="8880000" sx="102000" sy="102000" algn="ct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</c:spPr>
          </c:dPt>
          <c:dLbls>
            <c:delete val="1"/>
          </c:dLbls>
          <c:val>
            <c:numRef>
              <c:f>Processing!$D$2:$G$2</c:f>
              <c:numCache>
                <c:formatCode>0%</c:formatCode>
                <c:ptCount val="4"/>
                <c:pt idx="0">
                  <c:v>0.259280952380952</c:v>
                </c:pt>
                <c:pt idx="1">
                  <c:v>0.147366666666667</c:v>
                </c:pt>
                <c:pt idx="2">
                  <c:v>0.150666666666667</c:v>
                </c:pt>
                <c:pt idx="3">
                  <c:v>0.442420326530612</c:v>
                </c:pt>
              </c:numCache>
            </c:numRef>
          </c:val>
        </c:ser>
        <c:ser>
          <c:idx val="0"/>
          <c:order val="1"/>
          <c:spPr>
            <a:ln>
              <a:noFill/>
            </a:ln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Processing!$D$2:$G$2</c:f>
              <c:numCache>
                <c:formatCode>0%</c:formatCode>
                <c:ptCount val="4"/>
                <c:pt idx="0">
                  <c:v>0.259280952380952</c:v>
                </c:pt>
                <c:pt idx="1">
                  <c:v>0.147366666666667</c:v>
                </c:pt>
                <c:pt idx="2">
                  <c:v>0.150666666666667</c:v>
                </c:pt>
                <c:pt idx="3">
                  <c:v>0.442420326530612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00DBCA"/>
                  </a:gs>
                  <a:gs pos="97000">
                    <a:srgbClr val="03AD91"/>
                  </a:gs>
                </a:gsLst>
                <a:lin ang="13500000" scaled="1"/>
                <a:tileRect/>
              </a:gradFill>
              <a:ln w="19050">
                <a:noFill/>
              </a:ln>
              <a:effectLst>
                <a:outerShdw blurRad="50800" dist="63500" dir="2700000" algn="t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Processing!$D$2:$G$2</c:f>
              <c:numCache>
                <c:formatCode>0%</c:formatCode>
                <c:ptCount val="4"/>
                <c:pt idx="0">
                  <c:v>0.259280952380952</c:v>
                </c:pt>
                <c:pt idx="1">
                  <c:v>0.147366666666667</c:v>
                </c:pt>
                <c:pt idx="2">
                  <c:v>0.150666666666667</c:v>
                </c:pt>
                <c:pt idx="3">
                  <c:v>0.442420326530612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Processing!$B$7</c:f>
          <c:strCache>
            <c:ptCount val="1"/>
            <c:pt idx="0">
              <c:v>SALES</c:v>
            </c:pt>
          </c:strCache>
        </c:strRef>
      </c:tx>
      <c:layout>
        <c:manualLayout>
          <c:xMode val="edge"/>
          <c:yMode val="edge"/>
          <c:x val="0.0106917609194433"/>
          <c:y val="0.025496298623519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36526859845331"/>
          <c:y val="0.170781379883624"/>
          <c:w val="0.911804699111406"/>
          <c:h val="0.783499584372402"/>
        </c:manualLayout>
      </c:layout>
      <c:areaChart>
        <c:grouping val="standard"/>
        <c:varyColors val="0"/>
        <c:ser>
          <c:idx val="1"/>
          <c:order val="1"/>
          <c:tx>
            <c:strRef>
              <c:f>Processing!$C$7</c:f>
              <c:strCache>
                <c:ptCount val="1"/>
                <c:pt idx="0">
                  <c:v>ChoiceS</c:v>
                </c:pt>
              </c:strCache>
            </c:strRef>
          </c:tx>
          <c:spPr>
            <a:gradFill>
              <a:gsLst>
                <a:gs pos="0">
                  <a:srgbClr val="00DBCA">
                    <a:alpha val="29000"/>
                  </a:srgbClr>
                </a:gs>
                <a:gs pos="82000">
                  <a:srgbClr val="00DBCA">
                    <a:alpha val="0"/>
                  </a:srgbClr>
                </a:gs>
              </a:gsLst>
              <a:lin ang="5400000" scaled="0"/>
            </a:gradFill>
            <a:ln>
              <a:noFill/>
            </a:ln>
            <a:effectLst/>
          </c:spPr>
          <c:dLbls>
            <c:delete val="1"/>
          </c:dLbls>
          <c:cat>
            <c:numRef>
              <c:f>Processing!$A$8:$A$38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Processing!$C$8:$C$38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557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Processing!$F$7</c:f>
              <c:strCache>
                <c:ptCount val="1"/>
                <c:pt idx="0">
                  <c:v>ChoiceE</c:v>
                </c:pt>
              </c:strCache>
            </c:strRef>
          </c:tx>
          <c:spPr>
            <a:gradFill>
              <a:gsLst>
                <a:gs pos="0">
                  <a:srgbClr val="00BAE1">
                    <a:alpha val="50000"/>
                  </a:srgbClr>
                </a:gs>
                <a:gs pos="100000">
                  <a:srgbClr val="00BAE1">
                    <a:alpha val="10000"/>
                  </a:srgbClr>
                </a:gs>
              </a:gsLst>
              <a:lin ang="5400000" scaled="1"/>
            </a:gradFill>
            <a:ln>
              <a:noFill/>
            </a:ln>
            <a:effectLst/>
          </c:spPr>
          <c:dLbls>
            <c:delete val="1"/>
          </c:dLbls>
          <c:val>
            <c:numRef>
              <c:f>Processing!$F$8:$F$38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541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Processing!$H$7</c:f>
              <c:strCache>
                <c:ptCount val="1"/>
                <c:pt idx="0">
                  <c:v>ChoiceC</c:v>
                </c:pt>
              </c:strCache>
            </c:strRef>
          </c:tx>
          <c:spPr>
            <a:gradFill>
              <a:gsLst>
                <a:gs pos="0">
                  <a:srgbClr val="1C83D3">
                    <a:alpha val="50000"/>
                  </a:srgbClr>
                </a:gs>
                <a:gs pos="100000">
                  <a:srgbClr val="1C83D3">
                    <a:alpha val="10000"/>
                  </a:srgbClr>
                </a:gs>
              </a:gsLst>
              <a:lin ang="5400000" scaled="1"/>
            </a:gradFill>
            <a:ln>
              <a:noFill/>
            </a:ln>
            <a:effectLst/>
          </c:spPr>
          <c:dLbls>
            <c:delete val="1"/>
          </c:dLbls>
          <c:val>
            <c:numRef>
              <c:f>Processing!$H$8:$H$38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479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Processing!$J$7</c:f>
              <c:strCache>
                <c:ptCount val="1"/>
                <c:pt idx="0">
                  <c:v>ChoiceM</c:v>
                </c:pt>
              </c:strCache>
            </c:strRef>
          </c:tx>
          <c:spPr>
            <a:gradFill>
              <a:gsLst>
                <a:gs pos="0">
                  <a:srgbClr val="5F6DF3">
                    <a:alpha val="50000"/>
                  </a:srgbClr>
                </a:gs>
                <a:gs pos="100000">
                  <a:srgbClr val="5F6DF3">
                    <a:alpha val="10000"/>
                  </a:srgbClr>
                </a:gs>
              </a:gsLst>
              <a:lin ang="5400000" scaled="1"/>
            </a:gradFill>
            <a:ln>
              <a:noFill/>
            </a:ln>
            <a:effectLst/>
          </c:spPr>
          <c:dLbls>
            <c:delete val="1"/>
          </c:dLbls>
          <c:val>
            <c:numRef>
              <c:f>Processing!$J$8:$J$38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130031"/>
        <c:axId val="425130991"/>
      </c:areaChart>
      <c:lineChart>
        <c:grouping val="standard"/>
        <c:varyColors val="0"/>
        <c:ser>
          <c:idx val="0"/>
          <c:order val="0"/>
          <c:tx>
            <c:strRef>
              <c:f>Processing!$B$7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 cmpd="sng" algn="ctr">
              <a:solidFill>
                <a:srgbClr val="00FAE3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Processing!$A$8:$A$38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Processing!$B$8:$B$38</c:f>
              <c:numCache>
                <c:formatCode>General</c:formatCode>
                <c:ptCount val="31"/>
                <c:pt idx="0">
                  <c:v>496</c:v>
                </c:pt>
                <c:pt idx="1">
                  <c:v>516</c:v>
                </c:pt>
                <c:pt idx="2">
                  <c:v>539</c:v>
                </c:pt>
                <c:pt idx="3">
                  <c:v>557</c:v>
                </c:pt>
                <c:pt idx="4">
                  <c:v>575</c:v>
                </c:pt>
                <c:pt idx="5">
                  <c:v>586</c:v>
                </c:pt>
                <c:pt idx="6">
                  <c:v>597</c:v>
                </c:pt>
                <c:pt idx="7">
                  <c:v>604</c:v>
                </c:pt>
                <c:pt idx="8">
                  <c:v>606</c:v>
                </c:pt>
                <c:pt idx="9">
                  <c:v>602</c:v>
                </c:pt>
                <c:pt idx="10">
                  <c:v>584</c:v>
                </c:pt>
                <c:pt idx="11">
                  <c:v>560</c:v>
                </c:pt>
                <c:pt idx="12">
                  <c:v>535</c:v>
                </c:pt>
                <c:pt idx="13">
                  <c:v>523</c:v>
                </c:pt>
                <c:pt idx="14">
                  <c:v>521</c:v>
                </c:pt>
                <c:pt idx="15">
                  <c:v>526</c:v>
                </c:pt>
                <c:pt idx="16">
                  <c:v>536</c:v>
                </c:pt>
                <c:pt idx="17">
                  <c:v>553</c:v>
                </c:pt>
                <c:pt idx="18">
                  <c:v>573</c:v>
                </c:pt>
                <c:pt idx="19">
                  <c:v>599</c:v>
                </c:pt>
                <c:pt idx="20">
                  <c:v>625</c:v>
                </c:pt>
                <c:pt idx="21">
                  <c:v>644</c:v>
                </c:pt>
                <c:pt idx="22">
                  <c:v>658</c:v>
                </c:pt>
                <c:pt idx="23">
                  <c:v>666</c:v>
                </c:pt>
                <c:pt idx="24">
                  <c:v>668</c:v>
                </c:pt>
                <c:pt idx="25">
                  <c:v>665</c:v>
                </c:pt>
                <c:pt idx="26">
                  <c:v>654</c:v>
                </c:pt>
                <c:pt idx="27">
                  <c:v>629</c:v>
                </c:pt>
                <c:pt idx="28">
                  <c:v>605</c:v>
                </c:pt>
                <c:pt idx="29">
                  <c:v>586</c:v>
                </c:pt>
                <c:pt idx="30">
                  <c:v>578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Processing!$D$7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 cmpd="sng" algn="ctr">
              <a:solidFill>
                <a:srgbClr val="03BFBF"/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03BFBF"/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elete val="1"/>
          </c:dLbls>
          <c:val>
            <c:numRef>
              <c:f>Processing!$D$8:$D$38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Processing!$E$7</c:f>
              <c:strCache>
                <c:ptCount val="1"/>
                <c:pt idx="0">
                  <c:v>Expenses</c:v>
                </c:pt>
              </c:strCache>
            </c:strRef>
          </c:tx>
          <c:spPr>
            <a:ln w="25400" cap="rnd" cmpd="sng" algn="ctr">
              <a:solidFill>
                <a:srgbClr val="00BAE1">
                  <a:alpha val="97000"/>
                </a:srgbClr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Processing!$E$8:$E$38</c:f>
              <c:numCache>
                <c:formatCode>General</c:formatCode>
                <c:ptCount val="31"/>
                <c:pt idx="0">
                  <c:v>475</c:v>
                </c:pt>
                <c:pt idx="1">
                  <c:v>485</c:v>
                </c:pt>
                <c:pt idx="2">
                  <c:v>510</c:v>
                </c:pt>
                <c:pt idx="3">
                  <c:v>541</c:v>
                </c:pt>
                <c:pt idx="4">
                  <c:v>567</c:v>
                </c:pt>
                <c:pt idx="5">
                  <c:v>585</c:v>
                </c:pt>
                <c:pt idx="6">
                  <c:v>590</c:v>
                </c:pt>
                <c:pt idx="7">
                  <c:v>584</c:v>
                </c:pt>
                <c:pt idx="8">
                  <c:v>564</c:v>
                </c:pt>
                <c:pt idx="9">
                  <c:v>525</c:v>
                </c:pt>
                <c:pt idx="10">
                  <c:v>488</c:v>
                </c:pt>
                <c:pt idx="11">
                  <c:v>475</c:v>
                </c:pt>
                <c:pt idx="12">
                  <c:v>470</c:v>
                </c:pt>
                <c:pt idx="13">
                  <c:v>471</c:v>
                </c:pt>
                <c:pt idx="14">
                  <c:v>485</c:v>
                </c:pt>
                <c:pt idx="15">
                  <c:v>514</c:v>
                </c:pt>
                <c:pt idx="16">
                  <c:v>588</c:v>
                </c:pt>
                <c:pt idx="17">
                  <c:v>652</c:v>
                </c:pt>
                <c:pt idx="18">
                  <c:v>681</c:v>
                </c:pt>
                <c:pt idx="19">
                  <c:v>691</c:v>
                </c:pt>
                <c:pt idx="20">
                  <c:v>691</c:v>
                </c:pt>
                <c:pt idx="21">
                  <c:v>682</c:v>
                </c:pt>
                <c:pt idx="22">
                  <c:v>654</c:v>
                </c:pt>
                <c:pt idx="23">
                  <c:v>607</c:v>
                </c:pt>
                <c:pt idx="24">
                  <c:v>557</c:v>
                </c:pt>
                <c:pt idx="25">
                  <c:v>528</c:v>
                </c:pt>
                <c:pt idx="26">
                  <c:v>515</c:v>
                </c:pt>
                <c:pt idx="27">
                  <c:v>514</c:v>
                </c:pt>
                <c:pt idx="28">
                  <c:v>520</c:v>
                </c:pt>
                <c:pt idx="29">
                  <c:v>534</c:v>
                </c:pt>
                <c:pt idx="30">
                  <c:v>554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Processing!$G$7</c:f>
              <c:strCache>
                <c:ptCount val="1"/>
                <c:pt idx="0">
                  <c:v>Cost price</c:v>
                </c:pt>
              </c:strCache>
            </c:strRef>
          </c:tx>
          <c:spPr>
            <a:ln w="25400" cap="rnd" cmpd="sng" algn="ctr">
              <a:solidFill>
                <a:srgbClr val="1C83D3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Processing!$G$8:$G$38</c:f>
              <c:numCache>
                <c:formatCode>General</c:formatCode>
                <c:ptCount val="31"/>
                <c:pt idx="0">
                  <c:v>498</c:v>
                </c:pt>
                <c:pt idx="1">
                  <c:v>492</c:v>
                </c:pt>
                <c:pt idx="2">
                  <c:v>484</c:v>
                </c:pt>
                <c:pt idx="3">
                  <c:v>479</c:v>
                </c:pt>
                <c:pt idx="4">
                  <c:v>472</c:v>
                </c:pt>
                <c:pt idx="5">
                  <c:v>465</c:v>
                </c:pt>
                <c:pt idx="6">
                  <c:v>458</c:v>
                </c:pt>
                <c:pt idx="7">
                  <c:v>452</c:v>
                </c:pt>
                <c:pt idx="8">
                  <c:v>446</c:v>
                </c:pt>
                <c:pt idx="9">
                  <c:v>439</c:v>
                </c:pt>
                <c:pt idx="10">
                  <c:v>434</c:v>
                </c:pt>
                <c:pt idx="11">
                  <c:v>428</c:v>
                </c:pt>
                <c:pt idx="12">
                  <c:v>422</c:v>
                </c:pt>
                <c:pt idx="13">
                  <c:v>417</c:v>
                </c:pt>
                <c:pt idx="14">
                  <c:v>411</c:v>
                </c:pt>
                <c:pt idx="15">
                  <c:v>406</c:v>
                </c:pt>
                <c:pt idx="16">
                  <c:v>400</c:v>
                </c:pt>
                <c:pt idx="17">
                  <c:v>395</c:v>
                </c:pt>
                <c:pt idx="18">
                  <c:v>390</c:v>
                </c:pt>
                <c:pt idx="19">
                  <c:v>385</c:v>
                </c:pt>
                <c:pt idx="20">
                  <c:v>380</c:v>
                </c:pt>
                <c:pt idx="21">
                  <c:v>374</c:v>
                </c:pt>
                <c:pt idx="22">
                  <c:v>371</c:v>
                </c:pt>
                <c:pt idx="23">
                  <c:v>365</c:v>
                </c:pt>
                <c:pt idx="24">
                  <c:v>362</c:v>
                </c:pt>
                <c:pt idx="25">
                  <c:v>357</c:v>
                </c:pt>
                <c:pt idx="26">
                  <c:v>354</c:v>
                </c:pt>
                <c:pt idx="27">
                  <c:v>349</c:v>
                </c:pt>
                <c:pt idx="28">
                  <c:v>347</c:v>
                </c:pt>
                <c:pt idx="29">
                  <c:v>342</c:v>
                </c:pt>
                <c:pt idx="30">
                  <c:v>338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Processing!$I$7</c:f>
              <c:strCache>
                <c:ptCount val="1"/>
                <c:pt idx="0">
                  <c:v>Margin</c:v>
                </c:pt>
              </c:strCache>
            </c:strRef>
          </c:tx>
          <c:spPr>
            <a:ln w="25400" cap="rnd" cmpd="sng" algn="ctr">
              <a:solidFill>
                <a:srgbClr val="5F6DF3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Processing!$I$8:$I$38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425130031"/>
        <c:axId val="425130991"/>
      </c:lineChart>
      <c:catAx>
        <c:axId val="425130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130991"/>
        <c:crosses val="autoZero"/>
        <c:auto val="1"/>
        <c:lblAlgn val="ctr"/>
        <c:lblOffset val="100"/>
        <c:noMultiLvlLbl val="0"/>
      </c:catAx>
      <c:valAx>
        <c:axId val="425130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13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Processing!$A$40</c:f>
          <c:strCache>
            <c:ptCount val="1"/>
            <c:pt idx="0">
              <c:v>Sales Сontent</c:v>
            </c:pt>
          </c:strCache>
        </c:strRef>
      </c:tx>
      <c:layout>
        <c:manualLayout>
          <c:xMode val="edge"/>
          <c:yMode val="edge"/>
          <c:x val="0.0412496087636933"/>
          <c:y val="0.079232845894263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46557120500782"/>
          <c:y val="0.309691038620172"/>
          <c:w val="0.890688575899844"/>
          <c:h val="0.645263592050994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FAE3"/>
              </a:solidFill>
              <a:ln>
                <a:solidFill>
                  <a:srgbClr val="00FAE3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BAE1"/>
              </a:solidFill>
              <a:ln>
                <a:solidFill>
                  <a:srgbClr val="00BAE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1C83D3"/>
              </a:solidFill>
              <a:ln>
                <a:solidFill>
                  <a:srgbClr val="1C83D3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5F6DF3"/>
              </a:solidFill>
              <a:ln>
                <a:solidFill>
                  <a:srgbClr val="006B96"/>
                </a:solidFill>
              </a:ln>
              <a:effectLst/>
            </c:spPr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bc95c74-becc-4a02-908e-78fe7da92978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13e129d5-15bb-4a49-a92d-99a1edc7248b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a12baf90-2ee7-4075-a6d9-e122ebd52c31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ff5e3cb3-716c-47e1-84d2-a4921a8475c7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ru-RU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Processing!$B$41:$B$44</c:f>
              <c:numCache>
                <c:formatCode>General</c:formatCode>
                <c:ptCount val="4"/>
                <c:pt idx="0">
                  <c:v>557</c:v>
                </c:pt>
                <c:pt idx="1">
                  <c:v>541</c:v>
                </c:pt>
                <c:pt idx="2">
                  <c:v>479</c:v>
                </c:pt>
                <c:pt idx="3">
                  <c:v>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Processing!$A$41:$A$44</c15:f>
                <c15:dlblRangeCache>
                  <c:ptCount val="4"/>
                  <c:pt idx="0">
                    <c:v>Sales</c:v>
                  </c:pt>
                  <c:pt idx="1">
                    <c:v>Expenses</c:v>
                  </c:pt>
                  <c:pt idx="2">
                    <c:v>CostPrice</c:v>
                  </c:pt>
                  <c:pt idx="3">
                    <c:v>Margin</c:v>
                  </c:pt>
                </c15:dlblRangeCache>
              </c15:datalabelsRange>
            </c:ext>
          </c:extLst>
        </c:ser>
        <c:ser>
          <c:idx val="1"/>
          <c:order val="1"/>
          <c:spPr>
            <a:solidFill>
              <a:srgbClr val="33394B"/>
            </a:solidFill>
            <a:ln>
              <a:solidFill>
                <a:srgbClr val="414961"/>
              </a:solidFill>
            </a:ln>
            <a:effectLst/>
          </c:spPr>
          <c:invertIfNegative val="0"/>
          <c:dLbls>
            <c:delete val="1"/>
          </c:dLbls>
          <c:val>
            <c:numRef>
              <c:f>Processing!$C$41:$C$44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94</c:v>
                </c:pt>
                <c:pt idx="3">
                  <c:v>557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100"/>
        <c:axId val="174013519"/>
        <c:axId val="174023119"/>
      </c:barChart>
      <c:catAx>
        <c:axId val="174013519"/>
        <c:scaling>
          <c:orientation val="maxMin"/>
        </c:scaling>
        <c:delete val="1"/>
        <c:axPos val="l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023119"/>
        <c:crosses val="autoZero"/>
        <c:auto val="1"/>
        <c:lblAlgn val="ctr"/>
        <c:lblOffset val="100"/>
        <c:noMultiLvlLbl val="0"/>
      </c:catAx>
      <c:valAx>
        <c:axId val="174023119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01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Processing!$D$3</c:f>
          <c:strCache>
            <c:ptCount val="1"/>
            <c:pt idx="0">
              <c:v>Success!</c:v>
            </c:pt>
          </c:strCache>
        </c:strRef>
      </c:tx>
      <c:layout>
        <c:manualLayout>
          <c:xMode val="edge"/>
          <c:yMode val="edge"/>
          <c:x val="0.545117356887451"/>
          <c:y val="0.27777756493608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10124538038516"/>
          <c:y val="0.188933185502007"/>
          <c:w val="0.425243720971594"/>
          <c:h val="0.754789512761945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gradFill>
                <a:gsLst>
                  <a:gs pos="0">
                    <a:srgbClr val="0082D2"/>
                  </a:gs>
                  <a:gs pos="100000">
                    <a:srgbClr val="259FE3"/>
                  </a:gs>
                </a:gsLst>
                <a:lin ang="0" scaled="0"/>
              </a:gradFill>
              <a:ln w="19050">
                <a:noFill/>
              </a:ln>
              <a:effectLst>
                <a:outerShdw blurRad="63500" dist="12700" dir="2400000" sx="103000" sy="103000" algn="ctr" rotWithShape="0">
                  <a:prstClr val="black">
                    <a:alpha val="51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Processing!$D$4:$E$4</c:f>
              <c:numCache>
                <c:formatCode>0%</c:formatCode>
                <c:ptCount val="2"/>
                <c:pt idx="0">
                  <c:v>0.714285714285714</c:v>
                </c:pt>
                <c:pt idx="1">
                  <c:v>0.285714285714286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spPr>
            <a:ln>
              <a:noFill/>
            </a:ln>
          </c:spPr>
          <c:explosion val="0"/>
          <c:dPt>
            <c:idx val="0"/>
            <c:bubble3D val="0"/>
            <c:spPr>
              <a:gradFill>
                <a:gsLst>
                  <a:gs pos="0">
                    <a:srgbClr val="03C0C0"/>
                  </a:gs>
                  <a:gs pos="100000">
                    <a:srgbClr val="007376"/>
                  </a:gs>
                </a:gsLst>
                <a:lin ang="5400000" scaled="0"/>
              </a:gradFill>
              <a:ln>
                <a:noFill/>
              </a:ln>
              <a:effectLst>
                <a:outerShdw blurRad="63500" dist="25400" sx="102000" sy="102000" algn="ct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>
                <a:noFill/>
              </a:ln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4695B8"/>
                  </a:gs>
                  <a:gs pos="100000">
                    <a:srgbClr val="152E3F"/>
                  </a:gs>
                </a:gsLst>
                <a:path path="circle">
                  <a:fillToRect r="100000" b="100000"/>
                </a:path>
                <a:tileRect l="-100000" t="-100000"/>
              </a:gradFill>
              <a:ln>
                <a:noFill/>
              </a:ln>
              <a:effectLst>
                <a:outerShdw blurRad="63500" dist="25400" dir="8880000" sx="102000" sy="102000" algn="ctr" rotWithShape="0">
                  <a:prstClr val="black">
                    <a:alpha val="40000"/>
                  </a:prstClr>
                </a:outerShdw>
              </a:effectLst>
            </c:spPr>
          </c:dPt>
          <c:dPt>
            <c:idx val="3"/>
            <c:bubble3D val="0"/>
            <c:spPr>
              <a:noFill/>
              <a:ln>
                <a:noFill/>
              </a:ln>
            </c:spPr>
          </c:dPt>
          <c:dLbls>
            <c:delete val="1"/>
          </c:dLbls>
          <c:val>
            <c:numRef>
              <c:f>Processing!$D$2:$G$2</c:f>
              <c:numCache>
                <c:formatCode>0%</c:formatCode>
                <c:ptCount val="4"/>
                <c:pt idx="0">
                  <c:v>0.259280952380952</c:v>
                </c:pt>
                <c:pt idx="1">
                  <c:v>0.147366666666667</c:v>
                </c:pt>
                <c:pt idx="2">
                  <c:v>0.150666666666667</c:v>
                </c:pt>
                <c:pt idx="3">
                  <c:v>0.442420326530612</c:v>
                </c:pt>
              </c:numCache>
            </c:numRef>
          </c:val>
        </c:ser>
        <c:ser>
          <c:idx val="0"/>
          <c:order val="1"/>
          <c:spPr>
            <a:ln>
              <a:noFill/>
            </a:ln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Processing!$D$2:$G$2</c:f>
              <c:numCache>
                <c:formatCode>0%</c:formatCode>
                <c:ptCount val="4"/>
                <c:pt idx="0">
                  <c:v>0.259280952380952</c:v>
                </c:pt>
                <c:pt idx="1">
                  <c:v>0.147366666666667</c:v>
                </c:pt>
                <c:pt idx="2">
                  <c:v>0.150666666666667</c:v>
                </c:pt>
                <c:pt idx="3">
                  <c:v>0.442420326530612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00DBCA"/>
                  </a:gs>
                  <a:gs pos="97000">
                    <a:srgbClr val="03AD91"/>
                  </a:gs>
                </a:gsLst>
                <a:lin ang="13500000" scaled="1"/>
                <a:tileRect/>
              </a:gradFill>
              <a:ln w="19050">
                <a:noFill/>
              </a:ln>
              <a:effectLst>
                <a:outerShdw blurRad="50800" dist="63500" dir="2700000" algn="t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Processing!$D$2:$G$2</c:f>
              <c:numCache>
                <c:formatCode>0%</c:formatCode>
                <c:ptCount val="4"/>
                <c:pt idx="0">
                  <c:v>0.259280952380952</c:v>
                </c:pt>
                <c:pt idx="1">
                  <c:v>0.147366666666667</c:v>
                </c:pt>
                <c:pt idx="2">
                  <c:v>0.150666666666667</c:v>
                </c:pt>
                <c:pt idx="3">
                  <c:v>0.442420326530612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Processing!$B$7</c:f>
          <c:strCache>
            <c:ptCount val="1"/>
            <c:pt idx="0">
              <c:v>SALES</c:v>
            </c:pt>
          </c:strCache>
        </c:strRef>
      </c:tx>
      <c:layout>
        <c:manualLayout>
          <c:xMode val="edge"/>
          <c:yMode val="edge"/>
          <c:x val="0.0106917609194433"/>
          <c:y val="0.025496298623519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36526859845331"/>
          <c:y val="0.170781379883624"/>
          <c:w val="0.911804699111406"/>
          <c:h val="0.783499584372402"/>
        </c:manualLayout>
      </c:layout>
      <c:areaChart>
        <c:grouping val="standard"/>
        <c:varyColors val="0"/>
        <c:ser>
          <c:idx val="1"/>
          <c:order val="1"/>
          <c:tx>
            <c:strRef>
              <c:f>Processing!$C$7</c:f>
              <c:strCache>
                <c:ptCount val="1"/>
                <c:pt idx="0">
                  <c:v>ChoiceS</c:v>
                </c:pt>
              </c:strCache>
            </c:strRef>
          </c:tx>
          <c:spPr>
            <a:gradFill>
              <a:gsLst>
                <a:gs pos="0">
                  <a:srgbClr val="00DBCA">
                    <a:alpha val="29000"/>
                  </a:srgbClr>
                </a:gs>
                <a:gs pos="82000">
                  <a:srgbClr val="00DBCA">
                    <a:alpha val="0"/>
                  </a:srgbClr>
                </a:gs>
              </a:gsLst>
              <a:lin ang="5400000" scaled="0"/>
            </a:gradFill>
            <a:ln>
              <a:noFill/>
            </a:ln>
            <a:effectLst/>
          </c:spPr>
          <c:dLbls>
            <c:delete val="1"/>
          </c:dLbls>
          <c:cat>
            <c:numRef>
              <c:f>Processing!$A$8:$A$38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Processing!$C$8:$C$38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557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Processing!$F$7</c:f>
              <c:strCache>
                <c:ptCount val="1"/>
                <c:pt idx="0">
                  <c:v>ChoiceE</c:v>
                </c:pt>
              </c:strCache>
            </c:strRef>
          </c:tx>
          <c:spPr>
            <a:gradFill>
              <a:gsLst>
                <a:gs pos="0">
                  <a:srgbClr val="00BAE1">
                    <a:alpha val="50000"/>
                  </a:srgbClr>
                </a:gs>
                <a:gs pos="100000">
                  <a:srgbClr val="00BAE1">
                    <a:alpha val="10000"/>
                  </a:srgbClr>
                </a:gs>
              </a:gsLst>
              <a:lin ang="5400000" scaled="1"/>
            </a:gradFill>
            <a:ln>
              <a:noFill/>
            </a:ln>
            <a:effectLst/>
          </c:spPr>
          <c:dLbls>
            <c:delete val="1"/>
          </c:dLbls>
          <c:val>
            <c:numRef>
              <c:f>Processing!$F$8:$F$38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541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Processing!$H$7</c:f>
              <c:strCache>
                <c:ptCount val="1"/>
                <c:pt idx="0">
                  <c:v>ChoiceC</c:v>
                </c:pt>
              </c:strCache>
            </c:strRef>
          </c:tx>
          <c:spPr>
            <a:gradFill>
              <a:gsLst>
                <a:gs pos="0">
                  <a:srgbClr val="1C83D3">
                    <a:alpha val="50000"/>
                  </a:srgbClr>
                </a:gs>
                <a:gs pos="100000">
                  <a:srgbClr val="1C83D3">
                    <a:alpha val="10000"/>
                  </a:srgbClr>
                </a:gs>
              </a:gsLst>
              <a:lin ang="5400000" scaled="1"/>
            </a:gradFill>
            <a:ln>
              <a:noFill/>
            </a:ln>
            <a:effectLst/>
          </c:spPr>
          <c:dLbls>
            <c:delete val="1"/>
          </c:dLbls>
          <c:val>
            <c:numRef>
              <c:f>Processing!$H$8:$H$38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479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Processing!$J$7</c:f>
              <c:strCache>
                <c:ptCount val="1"/>
                <c:pt idx="0">
                  <c:v>ChoiceM</c:v>
                </c:pt>
              </c:strCache>
            </c:strRef>
          </c:tx>
          <c:spPr>
            <a:gradFill>
              <a:gsLst>
                <a:gs pos="0">
                  <a:srgbClr val="5F6DF3">
                    <a:alpha val="50000"/>
                  </a:srgbClr>
                </a:gs>
                <a:gs pos="100000">
                  <a:srgbClr val="5F6DF3">
                    <a:alpha val="10000"/>
                  </a:srgbClr>
                </a:gs>
              </a:gsLst>
              <a:lin ang="5400000" scaled="1"/>
            </a:gradFill>
            <a:ln>
              <a:noFill/>
            </a:ln>
            <a:effectLst/>
          </c:spPr>
          <c:dLbls>
            <c:delete val="1"/>
          </c:dLbls>
          <c:val>
            <c:numRef>
              <c:f>Processing!$J$8:$J$38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130031"/>
        <c:axId val="425130991"/>
      </c:areaChart>
      <c:lineChart>
        <c:grouping val="standard"/>
        <c:varyColors val="0"/>
        <c:ser>
          <c:idx val="0"/>
          <c:order val="0"/>
          <c:tx>
            <c:strRef>
              <c:f>Processing!$B$7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 cmpd="sng" algn="ctr">
              <a:solidFill>
                <a:srgbClr val="00FAE3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Processing!$A$8:$A$38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Processing!$B$8:$B$38</c:f>
              <c:numCache>
                <c:formatCode>General</c:formatCode>
                <c:ptCount val="31"/>
                <c:pt idx="0">
                  <c:v>496</c:v>
                </c:pt>
                <c:pt idx="1">
                  <c:v>516</c:v>
                </c:pt>
                <c:pt idx="2">
                  <c:v>539</c:v>
                </c:pt>
                <c:pt idx="3">
                  <c:v>557</c:v>
                </c:pt>
                <c:pt idx="4">
                  <c:v>575</c:v>
                </c:pt>
                <c:pt idx="5">
                  <c:v>586</c:v>
                </c:pt>
                <c:pt idx="6">
                  <c:v>597</c:v>
                </c:pt>
                <c:pt idx="7">
                  <c:v>604</c:v>
                </c:pt>
                <c:pt idx="8">
                  <c:v>606</c:v>
                </c:pt>
                <c:pt idx="9">
                  <c:v>602</c:v>
                </c:pt>
                <c:pt idx="10">
                  <c:v>584</c:v>
                </c:pt>
                <c:pt idx="11">
                  <c:v>560</c:v>
                </c:pt>
                <c:pt idx="12">
                  <c:v>535</c:v>
                </c:pt>
                <c:pt idx="13">
                  <c:v>523</c:v>
                </c:pt>
                <c:pt idx="14">
                  <c:v>521</c:v>
                </c:pt>
                <c:pt idx="15">
                  <c:v>526</c:v>
                </c:pt>
                <c:pt idx="16">
                  <c:v>536</c:v>
                </c:pt>
                <c:pt idx="17">
                  <c:v>553</c:v>
                </c:pt>
                <c:pt idx="18">
                  <c:v>573</c:v>
                </c:pt>
                <c:pt idx="19">
                  <c:v>599</c:v>
                </c:pt>
                <c:pt idx="20">
                  <c:v>625</c:v>
                </c:pt>
                <c:pt idx="21">
                  <c:v>644</c:v>
                </c:pt>
                <c:pt idx="22">
                  <c:v>658</c:v>
                </c:pt>
                <c:pt idx="23">
                  <c:v>666</c:v>
                </c:pt>
                <c:pt idx="24">
                  <c:v>668</c:v>
                </c:pt>
                <c:pt idx="25">
                  <c:v>665</c:v>
                </c:pt>
                <c:pt idx="26">
                  <c:v>654</c:v>
                </c:pt>
                <c:pt idx="27">
                  <c:v>629</c:v>
                </c:pt>
                <c:pt idx="28">
                  <c:v>605</c:v>
                </c:pt>
                <c:pt idx="29">
                  <c:v>586</c:v>
                </c:pt>
                <c:pt idx="30">
                  <c:v>578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Processing!$D$7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 cmpd="sng" algn="ctr">
              <a:solidFill>
                <a:srgbClr val="03BFBF"/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03BFBF"/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elete val="1"/>
          </c:dLbls>
          <c:val>
            <c:numRef>
              <c:f>Processing!$D$8:$D$38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Processing!$E$7</c:f>
              <c:strCache>
                <c:ptCount val="1"/>
                <c:pt idx="0">
                  <c:v>Expenses</c:v>
                </c:pt>
              </c:strCache>
            </c:strRef>
          </c:tx>
          <c:spPr>
            <a:ln w="25400" cap="rnd" cmpd="sng" algn="ctr">
              <a:solidFill>
                <a:srgbClr val="00BAE1">
                  <a:alpha val="97000"/>
                </a:srgbClr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Processing!$E$8:$E$38</c:f>
              <c:numCache>
                <c:formatCode>General</c:formatCode>
                <c:ptCount val="31"/>
                <c:pt idx="0">
                  <c:v>475</c:v>
                </c:pt>
                <c:pt idx="1">
                  <c:v>485</c:v>
                </c:pt>
                <c:pt idx="2">
                  <c:v>510</c:v>
                </c:pt>
                <c:pt idx="3">
                  <c:v>541</c:v>
                </c:pt>
                <c:pt idx="4">
                  <c:v>567</c:v>
                </c:pt>
                <c:pt idx="5">
                  <c:v>585</c:v>
                </c:pt>
                <c:pt idx="6">
                  <c:v>590</c:v>
                </c:pt>
                <c:pt idx="7">
                  <c:v>584</c:v>
                </c:pt>
                <c:pt idx="8">
                  <c:v>564</c:v>
                </c:pt>
                <c:pt idx="9">
                  <c:v>525</c:v>
                </c:pt>
                <c:pt idx="10">
                  <c:v>488</c:v>
                </c:pt>
                <c:pt idx="11">
                  <c:v>475</c:v>
                </c:pt>
                <c:pt idx="12">
                  <c:v>470</c:v>
                </c:pt>
                <c:pt idx="13">
                  <c:v>471</c:v>
                </c:pt>
                <c:pt idx="14">
                  <c:v>485</c:v>
                </c:pt>
                <c:pt idx="15">
                  <c:v>514</c:v>
                </c:pt>
                <c:pt idx="16">
                  <c:v>588</c:v>
                </c:pt>
                <c:pt idx="17">
                  <c:v>652</c:v>
                </c:pt>
                <c:pt idx="18">
                  <c:v>681</c:v>
                </c:pt>
                <c:pt idx="19">
                  <c:v>691</c:v>
                </c:pt>
                <c:pt idx="20">
                  <c:v>691</c:v>
                </c:pt>
                <c:pt idx="21">
                  <c:v>682</c:v>
                </c:pt>
                <c:pt idx="22">
                  <c:v>654</c:v>
                </c:pt>
                <c:pt idx="23">
                  <c:v>607</c:v>
                </c:pt>
                <c:pt idx="24">
                  <c:v>557</c:v>
                </c:pt>
                <c:pt idx="25">
                  <c:v>528</c:v>
                </c:pt>
                <c:pt idx="26">
                  <c:v>515</c:v>
                </c:pt>
                <c:pt idx="27">
                  <c:v>514</c:v>
                </c:pt>
                <c:pt idx="28">
                  <c:v>520</c:v>
                </c:pt>
                <c:pt idx="29">
                  <c:v>534</c:v>
                </c:pt>
                <c:pt idx="30">
                  <c:v>554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Processing!$G$7</c:f>
              <c:strCache>
                <c:ptCount val="1"/>
                <c:pt idx="0">
                  <c:v>Cost price</c:v>
                </c:pt>
              </c:strCache>
            </c:strRef>
          </c:tx>
          <c:spPr>
            <a:ln w="25400" cap="rnd" cmpd="sng" algn="ctr">
              <a:solidFill>
                <a:srgbClr val="1C83D3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Processing!$G$8:$G$38</c:f>
              <c:numCache>
                <c:formatCode>General</c:formatCode>
                <c:ptCount val="31"/>
                <c:pt idx="0">
                  <c:v>498</c:v>
                </c:pt>
                <c:pt idx="1">
                  <c:v>492</c:v>
                </c:pt>
                <c:pt idx="2">
                  <c:v>484</c:v>
                </c:pt>
                <c:pt idx="3">
                  <c:v>479</c:v>
                </c:pt>
                <c:pt idx="4">
                  <c:v>472</c:v>
                </c:pt>
                <c:pt idx="5">
                  <c:v>465</c:v>
                </c:pt>
                <c:pt idx="6">
                  <c:v>458</c:v>
                </c:pt>
                <c:pt idx="7">
                  <c:v>452</c:v>
                </c:pt>
                <c:pt idx="8">
                  <c:v>446</c:v>
                </c:pt>
                <c:pt idx="9">
                  <c:v>439</c:v>
                </c:pt>
                <c:pt idx="10">
                  <c:v>434</c:v>
                </c:pt>
                <c:pt idx="11">
                  <c:v>428</c:v>
                </c:pt>
                <c:pt idx="12">
                  <c:v>422</c:v>
                </c:pt>
                <c:pt idx="13">
                  <c:v>417</c:v>
                </c:pt>
                <c:pt idx="14">
                  <c:v>411</c:v>
                </c:pt>
                <c:pt idx="15">
                  <c:v>406</c:v>
                </c:pt>
                <c:pt idx="16">
                  <c:v>400</c:v>
                </c:pt>
                <c:pt idx="17">
                  <c:v>395</c:v>
                </c:pt>
                <c:pt idx="18">
                  <c:v>390</c:v>
                </c:pt>
                <c:pt idx="19">
                  <c:v>385</c:v>
                </c:pt>
                <c:pt idx="20">
                  <c:v>380</c:v>
                </c:pt>
                <c:pt idx="21">
                  <c:v>374</c:v>
                </c:pt>
                <c:pt idx="22">
                  <c:v>371</c:v>
                </c:pt>
                <c:pt idx="23">
                  <c:v>365</c:v>
                </c:pt>
                <c:pt idx="24">
                  <c:v>362</c:v>
                </c:pt>
                <c:pt idx="25">
                  <c:v>357</c:v>
                </c:pt>
                <c:pt idx="26">
                  <c:v>354</c:v>
                </c:pt>
                <c:pt idx="27">
                  <c:v>349</c:v>
                </c:pt>
                <c:pt idx="28">
                  <c:v>347</c:v>
                </c:pt>
                <c:pt idx="29">
                  <c:v>342</c:v>
                </c:pt>
                <c:pt idx="30">
                  <c:v>338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Processing!$I$7</c:f>
              <c:strCache>
                <c:ptCount val="1"/>
                <c:pt idx="0">
                  <c:v>Margin</c:v>
                </c:pt>
              </c:strCache>
            </c:strRef>
          </c:tx>
          <c:spPr>
            <a:ln w="25400" cap="rnd" cmpd="sng" algn="ctr">
              <a:solidFill>
                <a:srgbClr val="5F6DF3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Processing!$I$8:$I$38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425130031"/>
        <c:axId val="425130991"/>
      </c:lineChart>
      <c:catAx>
        <c:axId val="425130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130991"/>
        <c:crosses val="autoZero"/>
        <c:auto val="1"/>
        <c:lblAlgn val="ctr"/>
        <c:lblOffset val="100"/>
        <c:noMultiLvlLbl val="0"/>
      </c:catAx>
      <c:valAx>
        <c:axId val="425130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13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Processing!$A$40</c:f>
          <c:strCache>
            <c:ptCount val="1"/>
            <c:pt idx="0">
              <c:v>Sales Сontent</c:v>
            </c:pt>
          </c:strCache>
        </c:strRef>
      </c:tx>
      <c:layout>
        <c:manualLayout>
          <c:xMode val="edge"/>
          <c:yMode val="edge"/>
          <c:x val="0.0412496087636933"/>
          <c:y val="0.079232845894263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46557120500782"/>
          <c:y val="0.309691038620172"/>
          <c:w val="0.890688575899844"/>
          <c:h val="0.645263592050994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FAE3"/>
              </a:solidFill>
              <a:ln>
                <a:solidFill>
                  <a:srgbClr val="00FAE3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"/>
            <c:invertIfNegative val="0"/>
            <c:bubble3D val="0"/>
            <c:spPr>
              <a:solidFill>
                <a:srgbClr val="00BAE1"/>
              </a:solidFill>
              <a:ln>
                <a:solidFill>
                  <a:srgbClr val="00BAE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1C83D3"/>
              </a:solidFill>
              <a:ln>
                <a:solidFill>
                  <a:srgbClr val="1C83D3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5F6DF3"/>
              </a:solidFill>
              <a:ln>
                <a:solidFill>
                  <a:srgbClr val="006B96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ca6b1f8d-ae41-439c-b820-d6db9b4a13c2}" type="CELLRANGE">
                      <a:t>[CELLRANGE]</a:t>
                    </a:fld>
                    <a:endParaRPr lang="ru-RU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0ea785f0-cc11-4777-a626-32cbf7d44526}" type="CELLRANGE">
                      <a:t>[CELLRANGE]</a:t>
                    </a:fld>
                    <a:endParaRPr lang="ru-RU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907da12e-6d52-46ef-bc1e-169c2ab7ca1c}" type="CELLRANGE">
                      <a:t>[CELLRANGE]</a:t>
                    </a:fld>
                    <a:endParaRPr lang="ru-RU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3528d8d-e8e1-4c13-b02d-0d627b214ea0}" type="CELLRANGE">
                      <a:t>[CELLRANGE]</a:t>
                    </a:fld>
                    <a:endParaRPr lang="ru-RU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ru-RU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Processing!$B$41:$B$44</c:f>
              <c:numCache>
                <c:formatCode>General</c:formatCode>
                <c:ptCount val="4"/>
                <c:pt idx="0">
                  <c:v>557</c:v>
                </c:pt>
                <c:pt idx="1">
                  <c:v>541</c:v>
                </c:pt>
                <c:pt idx="2">
                  <c:v>479</c:v>
                </c:pt>
                <c:pt idx="3">
                  <c:v>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Processing!$A$41:$A$44</c15:f>
                <c15:dlblRangeCache>
                  <c:ptCount val="4"/>
                  <c:pt idx="0">
                    <c:v>Sales</c:v>
                  </c:pt>
                  <c:pt idx="1">
                    <c:v>Expenses</c:v>
                  </c:pt>
                  <c:pt idx="2">
                    <c:v>CostPrice</c:v>
                  </c:pt>
                  <c:pt idx="3">
                    <c:v>Margin</c:v>
                  </c:pt>
                </c15:dlblRangeCache>
              </c15:datalabelsRange>
            </c:ext>
          </c:extLst>
        </c:ser>
        <c:ser>
          <c:idx val="1"/>
          <c:order val="1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Processing!$C$41:$C$44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94</c:v>
                </c:pt>
                <c:pt idx="3">
                  <c:v>557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100"/>
        <c:axId val="174013519"/>
        <c:axId val="174023119"/>
      </c:barChart>
      <c:catAx>
        <c:axId val="174013519"/>
        <c:scaling>
          <c:orientation val="maxMin"/>
        </c:scaling>
        <c:delete val="1"/>
        <c:axPos val="l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023119"/>
        <c:crosses val="autoZero"/>
        <c:auto val="1"/>
        <c:lblAlgn val="ctr"/>
        <c:lblOffset val="100"/>
        <c:noMultiLvlLbl val="0"/>
      </c:catAx>
      <c:valAx>
        <c:axId val="174023119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01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Processing!$D$3</c:f>
          <c:strCache>
            <c:ptCount val="1"/>
            <c:pt idx="0">
              <c:v>Success!</c:v>
            </c:pt>
          </c:strCache>
        </c:strRef>
      </c:tx>
      <c:layout>
        <c:manualLayout>
          <c:xMode val="edge"/>
          <c:yMode val="edge"/>
          <c:x val="0.545117356887451"/>
          <c:y val="0.27777756493608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10124538038516"/>
          <c:y val="0.188933185502007"/>
          <c:w val="0.425243720971594"/>
          <c:h val="0.754789512761945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0"/>
          <c:dPt>
            <c:idx val="0"/>
            <c:bubble3D val="0"/>
            <c:spPr>
              <a:gradFill>
                <a:gsLst>
                  <a:gs pos="0">
                    <a:srgbClr val="0082D2"/>
                  </a:gs>
                  <a:gs pos="100000">
                    <a:srgbClr val="259FE3"/>
                  </a:gs>
                </a:gsLst>
                <a:lin ang="0" scaled="0"/>
              </a:gradFill>
              <a:ln w="19050">
                <a:noFill/>
              </a:ln>
              <a:effectLst>
                <a:outerShdw blurRad="50800" dist="25400" dir="2700000" algn="tl" rotWithShape="0">
                  <a:prstClr val="black">
                    <a:alpha val="49000"/>
                  </a:prstClr>
                </a:outerShdw>
              </a:effectLst>
            </c:spPr>
          </c:dPt>
          <c:dPt>
            <c:idx val="1"/>
            <c:bubble3D val="0"/>
            <c:spPr>
              <a:noFill/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dPt>
          <c:dLbls>
            <c:delete val="1"/>
          </c:dLbls>
          <c:val>
            <c:numRef>
              <c:f>Processing!$D$4:$E$4</c:f>
              <c:numCache>
                <c:formatCode>0%</c:formatCode>
                <c:ptCount val="2"/>
                <c:pt idx="0">
                  <c:v>0.714285714285714</c:v>
                </c:pt>
                <c:pt idx="1">
                  <c:v>0.285714285714286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Processing!$F$40</c:f>
          <c:strCache>
            <c:ptCount val="1"/>
            <c:pt idx="0">
              <c:v>DISTRIBUTION BY CHANNELS</c:v>
            </c:pt>
          </c:strCache>
        </c:strRef>
      </c:tx>
      <c:layout>
        <c:manualLayout>
          <c:xMode val="edge"/>
          <c:yMode val="edge"/>
          <c:x val="0.0430840400405662"/>
          <c:y val="0.035300050428643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6554402137474"/>
          <c:y val="0.151355617234684"/>
          <c:w val="0.716333114610674"/>
          <c:h val="0.762056504904972"/>
        </c:manualLayout>
      </c:layout>
      <c:radarChart>
        <c:radarStyle val="filled"/>
        <c:varyColors val="0"/>
        <c:ser>
          <c:idx val="1"/>
          <c:order val="1"/>
          <c:spPr>
            <a:gradFill>
              <a:gsLst>
                <a:gs pos="14000">
                  <a:srgbClr val="00FAE3"/>
                </a:gs>
                <a:gs pos="75000">
                  <a:srgbClr val="009688"/>
                </a:gs>
              </a:gsLst>
              <a:path path="circle">
                <a:fillToRect r="100000" b="100000"/>
              </a:path>
            </a:gra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Processing!$F$42:$K$42</c:f>
              <c:numCache>
                <c:formatCode>General</c:formatCode>
                <c:ptCount val="6"/>
                <c:pt idx="0">
                  <c:v>82.96</c:v>
                </c:pt>
                <c:pt idx="1">
                  <c:v>0</c:v>
                </c:pt>
                <c:pt idx="2">
                  <c:v>0</c:v>
                </c:pt>
                <c:pt idx="3">
                  <c:v>26.02</c:v>
                </c:pt>
                <c:pt idx="4">
                  <c:v>18.92</c:v>
                </c:pt>
                <c:pt idx="5">
                  <c:v>56.76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501215"/>
        <c:axId val="2106500735"/>
      </c:radarChart>
      <c:radarChart>
        <c:rada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11"/>
            <c:spPr>
              <a:gradFill flip="none" rotWithShape="1">
                <a:gsLst>
                  <a:gs pos="0">
                    <a:schemeClr val="bg1"/>
                  </a:gs>
                  <a:gs pos="89000">
                    <a:srgbClr val="00FAE3"/>
                  </a:gs>
                </a:gsLst>
                <a:path path="circle">
                  <a:fillToRect r="100000" b="100000"/>
                </a:path>
                <a:tileRect l="-100000" t="-100000"/>
              </a:gra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elete val="1"/>
          </c:dLbls>
          <c:cat>
            <c:strRef>
              <c:f>Processing!$F$41:$K$41</c:f>
              <c:strCache>
                <c:ptCount val="6"/>
                <c:pt idx="0">
                  <c:v>Google Ads</c:v>
                </c:pt>
                <c:pt idx="1">
                  <c:v>Youtube</c:v>
                </c:pt>
                <c:pt idx="2">
                  <c:v>Twetter</c:v>
                </c:pt>
                <c:pt idx="3">
                  <c:v>WhatsApp</c:v>
                </c:pt>
                <c:pt idx="4">
                  <c:v>Instagram</c:v>
                </c:pt>
                <c:pt idx="5">
                  <c:v>Facebook</c:v>
                </c:pt>
              </c:strCache>
            </c:strRef>
          </c:cat>
          <c:val>
            <c:numRef>
              <c:f>Processing!$F$42:$K$42</c:f>
              <c:numCache>
                <c:formatCode>General</c:formatCode>
                <c:ptCount val="6"/>
                <c:pt idx="0">
                  <c:v>82.96</c:v>
                </c:pt>
                <c:pt idx="1">
                  <c:v>0</c:v>
                </c:pt>
                <c:pt idx="2">
                  <c:v>0</c:v>
                </c:pt>
                <c:pt idx="3">
                  <c:v>26.02</c:v>
                </c:pt>
                <c:pt idx="4">
                  <c:v>18.92</c:v>
                </c:pt>
                <c:pt idx="5">
                  <c:v>56.76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501215"/>
        <c:axId val="2106500735"/>
      </c:radarChart>
      <c:catAx>
        <c:axId val="210650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1100" b="0" i="0" u="none" strike="noStrike" kern="120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06500735"/>
        <c:crosses val="autoZero"/>
        <c:auto val="1"/>
        <c:lblAlgn val="ctr"/>
        <c:lblOffset val="100"/>
        <c:noMultiLvlLbl val="0"/>
      </c:catAx>
      <c:valAx>
        <c:axId val="21065007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304C5E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06501215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Processing!$Y$7</c:f>
              <c:strCache>
                <c:ptCount val="1"/>
                <c:pt idx="0">
                  <c:v>Total Adv Costs</c:v>
                </c:pt>
              </c:strCache>
            </c:strRef>
          </c:tx>
          <c:spPr>
            <a:solidFill>
              <a:srgbClr val="0E9ED6">
                <a:alpha val="30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val>
            <c:numRef>
              <c:f>Processing!$Y$8:$Y$38</c:f>
              <c:numCache>
                <c:formatCode>General</c:formatCode>
                <c:ptCount val="31"/>
                <c:pt idx="0">
                  <c:v>521.25</c:v>
                </c:pt>
                <c:pt idx="1">
                  <c:v>538.96</c:v>
                </c:pt>
                <c:pt idx="2">
                  <c:v>472.26</c:v>
                </c:pt>
                <c:pt idx="3">
                  <c:v>309.47</c:v>
                </c:pt>
                <c:pt idx="4">
                  <c:v>414.4</c:v>
                </c:pt>
                <c:pt idx="5">
                  <c:v>446.42</c:v>
                </c:pt>
                <c:pt idx="6">
                  <c:v>514.08</c:v>
                </c:pt>
                <c:pt idx="7">
                  <c:v>562.05</c:v>
                </c:pt>
                <c:pt idx="8">
                  <c:v>469.85</c:v>
                </c:pt>
                <c:pt idx="9">
                  <c:v>325.55</c:v>
                </c:pt>
                <c:pt idx="10">
                  <c:v>641</c:v>
                </c:pt>
                <c:pt idx="11">
                  <c:v>476.14</c:v>
                </c:pt>
                <c:pt idx="12">
                  <c:v>524.84</c:v>
                </c:pt>
                <c:pt idx="13">
                  <c:v>632.01</c:v>
                </c:pt>
                <c:pt idx="14">
                  <c:v>566.51</c:v>
                </c:pt>
                <c:pt idx="15">
                  <c:v>496.78</c:v>
                </c:pt>
                <c:pt idx="16">
                  <c:v>548.94</c:v>
                </c:pt>
                <c:pt idx="17">
                  <c:v>663.14</c:v>
                </c:pt>
                <c:pt idx="18">
                  <c:v>773.15</c:v>
                </c:pt>
                <c:pt idx="19">
                  <c:v>478.54</c:v>
                </c:pt>
                <c:pt idx="20">
                  <c:v>865.03</c:v>
                </c:pt>
                <c:pt idx="21">
                  <c:v>636.9</c:v>
                </c:pt>
                <c:pt idx="22">
                  <c:v>643.85</c:v>
                </c:pt>
                <c:pt idx="23">
                  <c:v>870.01</c:v>
                </c:pt>
                <c:pt idx="24">
                  <c:v>840.78</c:v>
                </c:pt>
                <c:pt idx="25">
                  <c:v>1047.23</c:v>
                </c:pt>
                <c:pt idx="26">
                  <c:v>602.65</c:v>
                </c:pt>
                <c:pt idx="27">
                  <c:v>747.45</c:v>
                </c:pt>
                <c:pt idx="28">
                  <c:v>862.3</c:v>
                </c:pt>
                <c:pt idx="29">
                  <c:v>931.39</c:v>
                </c:pt>
                <c:pt idx="30">
                  <c:v>959.85</c:v>
                </c:pt>
              </c:numCache>
            </c:numRef>
          </c:val>
        </c:ser>
        <c:ser>
          <c:idx val="1"/>
          <c:order val="1"/>
          <c:tx>
            <c:strRef>
              <c:f>Processing!$Z$7</c:f>
              <c:strCache>
                <c:ptCount val="1"/>
                <c:pt idx="0">
                  <c:v>ChoiceTAC</c:v>
                </c:pt>
              </c:strCache>
            </c:strRef>
          </c:tx>
          <c:spPr>
            <a:solidFill>
              <a:srgbClr val="0E9ED6">
                <a:alpha val="80000"/>
              </a:srgbClr>
            </a:solidFill>
            <a:ln>
              <a:solidFill>
                <a:schemeClr val="tx1"/>
              </a:solidFill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elete val="1"/>
          </c:dLbls>
          <c:val>
            <c:numRef>
              <c:f>Processing!$Z$8:$Z$38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184.66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38141535"/>
        <c:axId val="338141055"/>
      </c:barChart>
      <c:catAx>
        <c:axId val="33814153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8141055"/>
        <c:crosses val="autoZero"/>
        <c:auto val="1"/>
        <c:lblAlgn val="ctr"/>
        <c:lblOffset val="100"/>
        <c:noMultiLvlLbl val="0"/>
      </c:catAx>
      <c:valAx>
        <c:axId val="3381410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814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Processing!$AB$8:$AB$38</c:f>
              <c:numCache>
                <c:formatCode>General</c:formatCode>
                <c:ptCount val="31"/>
                <c:pt idx="0">
                  <c:v>77</c:v>
                </c:pt>
                <c:pt idx="1">
                  <c:v>121.67</c:v>
                </c:pt>
                <c:pt idx="2">
                  <c:v>121.92</c:v>
                </c:pt>
                <c:pt idx="3">
                  <c:v>82.96</c:v>
                </c:pt>
                <c:pt idx="4">
                  <c:v>156.98</c:v>
                </c:pt>
                <c:pt idx="5">
                  <c:v>71.71</c:v>
                </c:pt>
                <c:pt idx="6">
                  <c:v>147.83</c:v>
                </c:pt>
                <c:pt idx="7">
                  <c:v>176.61</c:v>
                </c:pt>
                <c:pt idx="8">
                  <c:v>137.41</c:v>
                </c:pt>
                <c:pt idx="9">
                  <c:v>94.61</c:v>
                </c:pt>
                <c:pt idx="10">
                  <c:v>161.87</c:v>
                </c:pt>
                <c:pt idx="11">
                  <c:v>158.33</c:v>
                </c:pt>
                <c:pt idx="12">
                  <c:v>153.08</c:v>
                </c:pt>
                <c:pt idx="13">
                  <c:v>174.83</c:v>
                </c:pt>
                <c:pt idx="14">
                  <c:v>183.34</c:v>
                </c:pt>
                <c:pt idx="15">
                  <c:v>232.53</c:v>
                </c:pt>
                <c:pt idx="16">
                  <c:v>174.18</c:v>
                </c:pt>
                <c:pt idx="17">
                  <c:v>136.57</c:v>
                </c:pt>
                <c:pt idx="18">
                  <c:v>183.82</c:v>
                </c:pt>
                <c:pt idx="19">
                  <c:v>78.89</c:v>
                </c:pt>
                <c:pt idx="20">
                  <c:v>276.9</c:v>
                </c:pt>
                <c:pt idx="21">
                  <c:v>81.49</c:v>
                </c:pt>
                <c:pt idx="22">
                  <c:v>139.89</c:v>
                </c:pt>
                <c:pt idx="23">
                  <c:v>225.34</c:v>
                </c:pt>
                <c:pt idx="24">
                  <c:v>306.37</c:v>
                </c:pt>
                <c:pt idx="25">
                  <c:v>315.9</c:v>
                </c:pt>
                <c:pt idx="26">
                  <c:v>118.83</c:v>
                </c:pt>
                <c:pt idx="27">
                  <c:v>313.17</c:v>
                </c:pt>
                <c:pt idx="28">
                  <c:v>186.76</c:v>
                </c:pt>
                <c:pt idx="29">
                  <c:v>266.52</c:v>
                </c:pt>
                <c:pt idx="30">
                  <c:v>248.88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Processing!$AC$7</c:f>
              <c:strCache>
                <c:ptCount val="1"/>
                <c:pt idx="0">
                  <c:v>Youtube</c:v>
                </c:pt>
              </c:strCache>
            </c:strRef>
          </c:tx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Processing!$AC$8:$AC$38</c:f>
              <c:numCache>
                <c:formatCode>General</c:formatCode>
                <c:ptCount val="31"/>
                <c:pt idx="0">
                  <c:v>177.1</c:v>
                </c:pt>
                <c:pt idx="1">
                  <c:v>112.92</c:v>
                </c:pt>
                <c:pt idx="2">
                  <c:v>135.47</c:v>
                </c:pt>
                <c:pt idx="3">
                  <c:v>104.07</c:v>
                </c:pt>
                <c:pt idx="4">
                  <c:v>52.09</c:v>
                </c:pt>
                <c:pt idx="5">
                  <c:v>127.8</c:v>
                </c:pt>
                <c:pt idx="6">
                  <c:v>164.88</c:v>
                </c:pt>
                <c:pt idx="7">
                  <c:v>171.62</c:v>
                </c:pt>
                <c:pt idx="8">
                  <c:v>121.67</c:v>
                </c:pt>
                <c:pt idx="9">
                  <c:v>50.94</c:v>
                </c:pt>
                <c:pt idx="10">
                  <c:v>175.91</c:v>
                </c:pt>
                <c:pt idx="11">
                  <c:v>100.76</c:v>
                </c:pt>
                <c:pt idx="12">
                  <c:v>165.57</c:v>
                </c:pt>
                <c:pt idx="13">
                  <c:v>192.64</c:v>
                </c:pt>
                <c:pt idx="14">
                  <c:v>161.38</c:v>
                </c:pt>
                <c:pt idx="15">
                  <c:v>75.44</c:v>
                </c:pt>
                <c:pt idx="16">
                  <c:v>116.13</c:v>
                </c:pt>
                <c:pt idx="17">
                  <c:v>71.77</c:v>
                </c:pt>
                <c:pt idx="18">
                  <c:v>176.51</c:v>
                </c:pt>
                <c:pt idx="19">
                  <c:v>161.01</c:v>
                </c:pt>
                <c:pt idx="20">
                  <c:v>99.68</c:v>
                </c:pt>
                <c:pt idx="21">
                  <c:v>89.41</c:v>
                </c:pt>
                <c:pt idx="22">
                  <c:v>261.44</c:v>
                </c:pt>
                <c:pt idx="23">
                  <c:v>169.59</c:v>
                </c:pt>
                <c:pt idx="24">
                  <c:v>203.47</c:v>
                </c:pt>
                <c:pt idx="25">
                  <c:v>300.63</c:v>
                </c:pt>
                <c:pt idx="26">
                  <c:v>94.12</c:v>
                </c:pt>
                <c:pt idx="27">
                  <c:v>175.94</c:v>
                </c:pt>
                <c:pt idx="28">
                  <c:v>110.89</c:v>
                </c:pt>
                <c:pt idx="29">
                  <c:v>196.14</c:v>
                </c:pt>
                <c:pt idx="30">
                  <c:v>220.34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Processing!$AD$7</c:f>
              <c:strCache>
                <c:ptCount val="1"/>
                <c:pt idx="0">
                  <c:v>Twetter</c:v>
                </c:pt>
              </c:strCache>
            </c:strRef>
          </c:tx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Processing!$AD$8:$AD$38</c:f>
              <c:numCache>
                <c:formatCode>General</c:formatCode>
                <c:ptCount val="31"/>
                <c:pt idx="0">
                  <c:v>19.25</c:v>
                </c:pt>
                <c:pt idx="1">
                  <c:v>30.42</c:v>
                </c:pt>
                <c:pt idx="2">
                  <c:v>30.48</c:v>
                </c:pt>
                <c:pt idx="3">
                  <c:v>20.74</c:v>
                </c:pt>
                <c:pt idx="4">
                  <c:v>39.25</c:v>
                </c:pt>
                <c:pt idx="5">
                  <c:v>17.93</c:v>
                </c:pt>
                <c:pt idx="6">
                  <c:v>36.96</c:v>
                </c:pt>
                <c:pt idx="7">
                  <c:v>44.15</c:v>
                </c:pt>
                <c:pt idx="8">
                  <c:v>34.35</c:v>
                </c:pt>
                <c:pt idx="9">
                  <c:v>23.65</c:v>
                </c:pt>
                <c:pt idx="10">
                  <c:v>40.47</c:v>
                </c:pt>
                <c:pt idx="11">
                  <c:v>39.58</c:v>
                </c:pt>
                <c:pt idx="12">
                  <c:v>38.27</c:v>
                </c:pt>
                <c:pt idx="13">
                  <c:v>43.71</c:v>
                </c:pt>
                <c:pt idx="14">
                  <c:v>45.84</c:v>
                </c:pt>
                <c:pt idx="15">
                  <c:v>58.13</c:v>
                </c:pt>
                <c:pt idx="16">
                  <c:v>43.55</c:v>
                </c:pt>
                <c:pt idx="17">
                  <c:v>34.14</c:v>
                </c:pt>
                <c:pt idx="18">
                  <c:v>45.96</c:v>
                </c:pt>
                <c:pt idx="19">
                  <c:v>19.72</c:v>
                </c:pt>
                <c:pt idx="20">
                  <c:v>69.23</c:v>
                </c:pt>
                <c:pt idx="21">
                  <c:v>20.37</c:v>
                </c:pt>
                <c:pt idx="22">
                  <c:v>34.97</c:v>
                </c:pt>
                <c:pt idx="23">
                  <c:v>56.34</c:v>
                </c:pt>
                <c:pt idx="24">
                  <c:v>76.59</c:v>
                </c:pt>
                <c:pt idx="25">
                  <c:v>78.98</c:v>
                </c:pt>
                <c:pt idx="26">
                  <c:v>29.71</c:v>
                </c:pt>
                <c:pt idx="27">
                  <c:v>78.29</c:v>
                </c:pt>
                <c:pt idx="28">
                  <c:v>46.69</c:v>
                </c:pt>
                <c:pt idx="29">
                  <c:v>66.63</c:v>
                </c:pt>
                <c:pt idx="30">
                  <c:v>62.22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Processing!$AE$7</c:f>
              <c:strCache>
                <c:ptCount val="1"/>
                <c:pt idx="0">
                  <c:v>WhatsApp</c:v>
                </c:pt>
              </c:strCache>
            </c:strRef>
          </c:tx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Processing!$AE$8:$AE$38</c:f>
              <c:numCache>
                <c:formatCode>General</c:formatCode>
                <c:ptCount val="31"/>
                <c:pt idx="0">
                  <c:v>44.28</c:v>
                </c:pt>
                <c:pt idx="1">
                  <c:v>28.23</c:v>
                </c:pt>
                <c:pt idx="2">
                  <c:v>33.87</c:v>
                </c:pt>
                <c:pt idx="3">
                  <c:v>26.02</c:v>
                </c:pt>
                <c:pt idx="4">
                  <c:v>13.02</c:v>
                </c:pt>
                <c:pt idx="5">
                  <c:v>31.95</c:v>
                </c:pt>
                <c:pt idx="6">
                  <c:v>41.22</c:v>
                </c:pt>
                <c:pt idx="7">
                  <c:v>42.91</c:v>
                </c:pt>
                <c:pt idx="8">
                  <c:v>30.42</c:v>
                </c:pt>
                <c:pt idx="9">
                  <c:v>12.74</c:v>
                </c:pt>
                <c:pt idx="10">
                  <c:v>43.98</c:v>
                </c:pt>
                <c:pt idx="11">
                  <c:v>25.19</c:v>
                </c:pt>
                <c:pt idx="12">
                  <c:v>41.39</c:v>
                </c:pt>
                <c:pt idx="13">
                  <c:v>48.16</c:v>
                </c:pt>
                <c:pt idx="14">
                  <c:v>40.35</c:v>
                </c:pt>
                <c:pt idx="15">
                  <c:v>18.86</c:v>
                </c:pt>
                <c:pt idx="16">
                  <c:v>29.03</c:v>
                </c:pt>
                <c:pt idx="17">
                  <c:v>17.94</c:v>
                </c:pt>
                <c:pt idx="18">
                  <c:v>44.13</c:v>
                </c:pt>
                <c:pt idx="19">
                  <c:v>40.25</c:v>
                </c:pt>
                <c:pt idx="20">
                  <c:v>24.92</c:v>
                </c:pt>
                <c:pt idx="21">
                  <c:v>22.35</c:v>
                </c:pt>
                <c:pt idx="22">
                  <c:v>65.36</c:v>
                </c:pt>
                <c:pt idx="23">
                  <c:v>42.4</c:v>
                </c:pt>
                <c:pt idx="24">
                  <c:v>50.87</c:v>
                </c:pt>
                <c:pt idx="25">
                  <c:v>75.16</c:v>
                </c:pt>
                <c:pt idx="26">
                  <c:v>23.53</c:v>
                </c:pt>
                <c:pt idx="27">
                  <c:v>43.99</c:v>
                </c:pt>
                <c:pt idx="28">
                  <c:v>27.72</c:v>
                </c:pt>
                <c:pt idx="29">
                  <c:v>49.04</c:v>
                </c:pt>
                <c:pt idx="30">
                  <c:v>55.09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Processing!$AF$7</c:f>
              <c:strCache>
                <c:ptCount val="1"/>
                <c:pt idx="0">
                  <c:v>Instagram</c:v>
                </c:pt>
              </c:strCache>
            </c:strRef>
          </c:tx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Processing!$AF$8:$AF$38</c:f>
              <c:numCache>
                <c:formatCode>General</c:formatCode>
                <c:ptCount val="31"/>
                <c:pt idx="0">
                  <c:v>101.81</c:v>
                </c:pt>
                <c:pt idx="1">
                  <c:v>81.91</c:v>
                </c:pt>
                <c:pt idx="2">
                  <c:v>37.63</c:v>
                </c:pt>
                <c:pt idx="3">
                  <c:v>18.92</c:v>
                </c:pt>
                <c:pt idx="4">
                  <c:v>51.02</c:v>
                </c:pt>
                <c:pt idx="5">
                  <c:v>65.68</c:v>
                </c:pt>
                <c:pt idx="6">
                  <c:v>30.8</c:v>
                </c:pt>
                <c:pt idx="7">
                  <c:v>63.38</c:v>
                </c:pt>
                <c:pt idx="8">
                  <c:v>48.67</c:v>
                </c:pt>
                <c:pt idx="9">
                  <c:v>35.9</c:v>
                </c:pt>
                <c:pt idx="10">
                  <c:v>54.69</c:v>
                </c:pt>
                <c:pt idx="11">
                  <c:v>50.76</c:v>
                </c:pt>
                <c:pt idx="12">
                  <c:v>42.18</c:v>
                </c:pt>
                <c:pt idx="13">
                  <c:v>43.17</c:v>
                </c:pt>
                <c:pt idx="14">
                  <c:v>45.2</c:v>
                </c:pt>
                <c:pt idx="15">
                  <c:v>55.91</c:v>
                </c:pt>
                <c:pt idx="16">
                  <c:v>46.51</c:v>
                </c:pt>
                <c:pt idx="17">
                  <c:v>201.36</c:v>
                </c:pt>
                <c:pt idx="18">
                  <c:v>107.58</c:v>
                </c:pt>
                <c:pt idx="19">
                  <c:v>44.67</c:v>
                </c:pt>
                <c:pt idx="20">
                  <c:v>197.15</c:v>
                </c:pt>
                <c:pt idx="21">
                  <c:v>211.64</c:v>
                </c:pt>
                <c:pt idx="22">
                  <c:v>35.55</c:v>
                </c:pt>
                <c:pt idx="23">
                  <c:v>188.17</c:v>
                </c:pt>
                <c:pt idx="24">
                  <c:v>101.74</c:v>
                </c:pt>
                <c:pt idx="25">
                  <c:v>92.19</c:v>
                </c:pt>
                <c:pt idx="26">
                  <c:v>168.23</c:v>
                </c:pt>
                <c:pt idx="27">
                  <c:v>68.03</c:v>
                </c:pt>
                <c:pt idx="28">
                  <c:v>245.12</c:v>
                </c:pt>
                <c:pt idx="29">
                  <c:v>117.69</c:v>
                </c:pt>
                <c:pt idx="30">
                  <c:v>124.44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Processing!$AG$7</c:f>
              <c:strCache>
                <c:ptCount val="1"/>
                <c:pt idx="0">
                  <c:v>Facebook</c:v>
                </c:pt>
              </c:strCache>
            </c:strRef>
          </c:tx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Processing!$AG$8:$AG$38</c:f>
              <c:numCache>
                <c:formatCode>General</c:formatCode>
                <c:ptCount val="31"/>
                <c:pt idx="0">
                  <c:v>101.81</c:v>
                </c:pt>
                <c:pt idx="1">
                  <c:v>163.81</c:v>
                </c:pt>
                <c:pt idx="2">
                  <c:v>112.89</c:v>
                </c:pt>
                <c:pt idx="3">
                  <c:v>56.76</c:v>
                </c:pt>
                <c:pt idx="4">
                  <c:v>102.04</c:v>
                </c:pt>
                <c:pt idx="5">
                  <c:v>131.35</c:v>
                </c:pt>
                <c:pt idx="6">
                  <c:v>92.39</c:v>
                </c:pt>
                <c:pt idx="7">
                  <c:v>63.38</c:v>
                </c:pt>
                <c:pt idx="8">
                  <c:v>97.33</c:v>
                </c:pt>
                <c:pt idx="9">
                  <c:v>107.71</c:v>
                </c:pt>
                <c:pt idx="10">
                  <c:v>164.08</c:v>
                </c:pt>
                <c:pt idx="11">
                  <c:v>101.52</c:v>
                </c:pt>
                <c:pt idx="12">
                  <c:v>84.35</c:v>
                </c:pt>
                <c:pt idx="13">
                  <c:v>129.5</c:v>
                </c:pt>
                <c:pt idx="14">
                  <c:v>90.4</c:v>
                </c:pt>
                <c:pt idx="15">
                  <c:v>55.91</c:v>
                </c:pt>
                <c:pt idx="16">
                  <c:v>139.54</c:v>
                </c:pt>
                <c:pt idx="17">
                  <c:v>201.36</c:v>
                </c:pt>
                <c:pt idx="18">
                  <c:v>215.15</c:v>
                </c:pt>
                <c:pt idx="19">
                  <c:v>134</c:v>
                </c:pt>
                <c:pt idx="20">
                  <c:v>197.15</c:v>
                </c:pt>
                <c:pt idx="21">
                  <c:v>211.64</c:v>
                </c:pt>
                <c:pt idx="22">
                  <c:v>106.64</c:v>
                </c:pt>
                <c:pt idx="23">
                  <c:v>188.17</c:v>
                </c:pt>
                <c:pt idx="24">
                  <c:v>101.74</c:v>
                </c:pt>
                <c:pt idx="25">
                  <c:v>184.37</c:v>
                </c:pt>
                <c:pt idx="26">
                  <c:v>168.23</c:v>
                </c:pt>
                <c:pt idx="27">
                  <c:v>68.03</c:v>
                </c:pt>
                <c:pt idx="28">
                  <c:v>245.12</c:v>
                </c:pt>
                <c:pt idx="29">
                  <c:v>235.37</c:v>
                </c:pt>
                <c:pt idx="30">
                  <c:v>248.88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Processing!$F$40</c:f>
          <c:strCache>
            <c:ptCount val="1"/>
            <c:pt idx="0">
              <c:v>DISTRIBUTION BY CHANNELS</c:v>
            </c:pt>
          </c:strCache>
        </c:strRef>
      </c:tx>
      <c:layout>
        <c:manualLayout>
          <c:xMode val="edge"/>
          <c:yMode val="edge"/>
          <c:x val="0.0430840400405662"/>
          <c:y val="0.035300050428643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6554402137474"/>
          <c:y val="0.151355617234684"/>
          <c:w val="0.716333114610674"/>
          <c:h val="0.762056504904972"/>
        </c:manualLayout>
      </c:layout>
      <c:radarChart>
        <c:radarStyle val="filled"/>
        <c:varyColors val="0"/>
        <c:ser>
          <c:idx val="1"/>
          <c:order val="1"/>
          <c:spPr>
            <a:gradFill>
              <a:gsLst>
                <a:gs pos="14000">
                  <a:srgbClr val="00FAE3"/>
                </a:gs>
                <a:gs pos="75000">
                  <a:srgbClr val="009688"/>
                </a:gs>
              </a:gsLst>
              <a:path path="circle">
                <a:fillToRect r="100000" b="100000"/>
              </a:path>
            </a:gra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Processing!$F$42:$K$42</c:f>
              <c:numCache>
                <c:formatCode>General</c:formatCode>
                <c:ptCount val="6"/>
                <c:pt idx="0">
                  <c:v>82.96</c:v>
                </c:pt>
                <c:pt idx="1">
                  <c:v>0</c:v>
                </c:pt>
                <c:pt idx="2">
                  <c:v>0</c:v>
                </c:pt>
                <c:pt idx="3">
                  <c:v>26.02</c:v>
                </c:pt>
                <c:pt idx="4">
                  <c:v>18.92</c:v>
                </c:pt>
                <c:pt idx="5">
                  <c:v>56.76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501215"/>
        <c:axId val="2106500735"/>
      </c:radarChart>
      <c:radarChart>
        <c:rada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11"/>
            <c:spPr>
              <a:gradFill flip="none" rotWithShape="1">
                <a:gsLst>
                  <a:gs pos="0">
                    <a:schemeClr val="bg1"/>
                  </a:gs>
                  <a:gs pos="89000">
                    <a:srgbClr val="00FAE3"/>
                  </a:gs>
                </a:gsLst>
                <a:path path="circle">
                  <a:fillToRect r="100000" b="100000"/>
                </a:path>
                <a:tileRect l="-100000" t="-100000"/>
              </a:gra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elete val="1"/>
          </c:dLbls>
          <c:cat>
            <c:strRef>
              <c:f>Processing!$F$41:$K$41</c:f>
              <c:strCache>
                <c:ptCount val="6"/>
                <c:pt idx="0">
                  <c:v>Google Ads</c:v>
                </c:pt>
                <c:pt idx="1">
                  <c:v>Youtube</c:v>
                </c:pt>
                <c:pt idx="2">
                  <c:v>Twetter</c:v>
                </c:pt>
                <c:pt idx="3">
                  <c:v>WhatsApp</c:v>
                </c:pt>
                <c:pt idx="4">
                  <c:v>Instagram</c:v>
                </c:pt>
                <c:pt idx="5">
                  <c:v>Facebook</c:v>
                </c:pt>
              </c:strCache>
            </c:strRef>
          </c:cat>
          <c:val>
            <c:numRef>
              <c:f>Processing!$F$42:$K$42</c:f>
              <c:numCache>
                <c:formatCode>General</c:formatCode>
                <c:ptCount val="6"/>
                <c:pt idx="0">
                  <c:v>82.96</c:v>
                </c:pt>
                <c:pt idx="1">
                  <c:v>0</c:v>
                </c:pt>
                <c:pt idx="2">
                  <c:v>0</c:v>
                </c:pt>
                <c:pt idx="3">
                  <c:v>26.02</c:v>
                </c:pt>
                <c:pt idx="4">
                  <c:v>18.92</c:v>
                </c:pt>
                <c:pt idx="5">
                  <c:v>56.76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501215"/>
        <c:axId val="2106500735"/>
      </c:radarChart>
      <c:catAx>
        <c:axId val="210650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1100" b="0" i="0" u="none" strike="noStrike" kern="120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06500735"/>
        <c:crosses val="autoZero"/>
        <c:auto val="1"/>
        <c:lblAlgn val="ctr"/>
        <c:lblOffset val="100"/>
        <c:noMultiLvlLbl val="0"/>
      </c:catAx>
      <c:valAx>
        <c:axId val="21065007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40000"/>
                  <a:lumOff val="60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06501215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Processing!$Y$7</c:f>
              <c:strCache>
                <c:ptCount val="1"/>
                <c:pt idx="0">
                  <c:v>Total Adv Costs</c:v>
                </c:pt>
              </c:strCache>
            </c:strRef>
          </c:tx>
          <c:spPr>
            <a:solidFill>
              <a:srgbClr val="0E9ED6">
                <a:alpha val="30000"/>
              </a:srgb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val>
            <c:numRef>
              <c:f>Processing!$Y$8:$Y$38</c:f>
              <c:numCache>
                <c:formatCode>General</c:formatCode>
                <c:ptCount val="31"/>
                <c:pt idx="0">
                  <c:v>521.25</c:v>
                </c:pt>
                <c:pt idx="1">
                  <c:v>538.96</c:v>
                </c:pt>
                <c:pt idx="2">
                  <c:v>472.26</c:v>
                </c:pt>
                <c:pt idx="3">
                  <c:v>309.47</c:v>
                </c:pt>
                <c:pt idx="4">
                  <c:v>414.4</c:v>
                </c:pt>
                <c:pt idx="5">
                  <c:v>446.42</c:v>
                </c:pt>
                <c:pt idx="6">
                  <c:v>514.08</c:v>
                </c:pt>
                <c:pt idx="7">
                  <c:v>562.05</c:v>
                </c:pt>
                <c:pt idx="8">
                  <c:v>469.85</c:v>
                </c:pt>
                <c:pt idx="9">
                  <c:v>325.55</c:v>
                </c:pt>
                <c:pt idx="10">
                  <c:v>641</c:v>
                </c:pt>
                <c:pt idx="11">
                  <c:v>476.14</c:v>
                </c:pt>
                <c:pt idx="12">
                  <c:v>524.84</c:v>
                </c:pt>
                <c:pt idx="13">
                  <c:v>632.01</c:v>
                </c:pt>
                <c:pt idx="14">
                  <c:v>566.51</c:v>
                </c:pt>
                <c:pt idx="15">
                  <c:v>496.78</c:v>
                </c:pt>
                <c:pt idx="16">
                  <c:v>548.94</c:v>
                </c:pt>
                <c:pt idx="17">
                  <c:v>663.14</c:v>
                </c:pt>
                <c:pt idx="18">
                  <c:v>773.15</c:v>
                </c:pt>
                <c:pt idx="19">
                  <c:v>478.54</c:v>
                </c:pt>
                <c:pt idx="20">
                  <c:v>865.03</c:v>
                </c:pt>
                <c:pt idx="21">
                  <c:v>636.9</c:v>
                </c:pt>
                <c:pt idx="22">
                  <c:v>643.85</c:v>
                </c:pt>
                <c:pt idx="23">
                  <c:v>870.01</c:v>
                </c:pt>
                <c:pt idx="24">
                  <c:v>840.78</c:v>
                </c:pt>
                <c:pt idx="25">
                  <c:v>1047.23</c:v>
                </c:pt>
                <c:pt idx="26">
                  <c:v>602.65</c:v>
                </c:pt>
                <c:pt idx="27">
                  <c:v>747.45</c:v>
                </c:pt>
                <c:pt idx="28">
                  <c:v>862.3</c:v>
                </c:pt>
                <c:pt idx="29">
                  <c:v>931.39</c:v>
                </c:pt>
                <c:pt idx="30">
                  <c:v>959.85</c:v>
                </c:pt>
              </c:numCache>
            </c:numRef>
          </c:val>
        </c:ser>
        <c:ser>
          <c:idx val="1"/>
          <c:order val="1"/>
          <c:tx>
            <c:strRef>
              <c:f>Processing!$Z$7</c:f>
              <c:strCache>
                <c:ptCount val="1"/>
                <c:pt idx="0">
                  <c:v>ChoiceTAC</c:v>
                </c:pt>
              </c:strCache>
            </c:strRef>
          </c:tx>
          <c:spPr>
            <a:solidFill>
              <a:srgbClr val="0E9ED6">
                <a:alpha val="80000"/>
              </a:srgbClr>
            </a:solidFill>
            <a:ln>
              <a:solidFill>
                <a:schemeClr val="bg1"/>
              </a:solidFill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elete val="1"/>
          </c:dLbls>
          <c:val>
            <c:numRef>
              <c:f>Processing!$Z$8:$Z$38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184.66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38141535"/>
        <c:axId val="338141055"/>
      </c:barChart>
      <c:catAx>
        <c:axId val="33814153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8141055"/>
        <c:crosses val="autoZero"/>
        <c:auto val="1"/>
        <c:lblAlgn val="ctr"/>
        <c:lblOffset val="100"/>
        <c:noMultiLvlLbl val="0"/>
      </c:catAx>
      <c:valAx>
        <c:axId val="3381410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814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Processing!$AB$8:$AB$38</c:f>
              <c:numCache>
                <c:formatCode>General</c:formatCode>
                <c:ptCount val="31"/>
                <c:pt idx="0">
                  <c:v>77</c:v>
                </c:pt>
                <c:pt idx="1">
                  <c:v>121.67</c:v>
                </c:pt>
                <c:pt idx="2">
                  <c:v>121.92</c:v>
                </c:pt>
                <c:pt idx="3">
                  <c:v>82.96</c:v>
                </c:pt>
                <c:pt idx="4">
                  <c:v>156.98</c:v>
                </c:pt>
                <c:pt idx="5">
                  <c:v>71.71</c:v>
                </c:pt>
                <c:pt idx="6">
                  <c:v>147.83</c:v>
                </c:pt>
                <c:pt idx="7">
                  <c:v>176.61</c:v>
                </c:pt>
                <c:pt idx="8">
                  <c:v>137.41</c:v>
                </c:pt>
                <c:pt idx="9">
                  <c:v>94.61</c:v>
                </c:pt>
                <c:pt idx="10">
                  <c:v>161.87</c:v>
                </c:pt>
                <c:pt idx="11">
                  <c:v>158.33</c:v>
                </c:pt>
                <c:pt idx="12">
                  <c:v>153.08</c:v>
                </c:pt>
                <c:pt idx="13">
                  <c:v>174.83</c:v>
                </c:pt>
                <c:pt idx="14">
                  <c:v>183.34</c:v>
                </c:pt>
                <c:pt idx="15">
                  <c:v>232.53</c:v>
                </c:pt>
                <c:pt idx="16">
                  <c:v>174.18</c:v>
                </c:pt>
                <c:pt idx="17">
                  <c:v>136.57</c:v>
                </c:pt>
                <c:pt idx="18">
                  <c:v>183.82</c:v>
                </c:pt>
                <c:pt idx="19">
                  <c:v>78.89</c:v>
                </c:pt>
                <c:pt idx="20">
                  <c:v>276.9</c:v>
                </c:pt>
                <c:pt idx="21">
                  <c:v>81.49</c:v>
                </c:pt>
                <c:pt idx="22">
                  <c:v>139.89</c:v>
                </c:pt>
                <c:pt idx="23">
                  <c:v>225.34</c:v>
                </c:pt>
                <c:pt idx="24">
                  <c:v>306.37</c:v>
                </c:pt>
                <c:pt idx="25">
                  <c:v>315.9</c:v>
                </c:pt>
                <c:pt idx="26">
                  <c:v>118.83</c:v>
                </c:pt>
                <c:pt idx="27">
                  <c:v>313.17</c:v>
                </c:pt>
                <c:pt idx="28">
                  <c:v>186.76</c:v>
                </c:pt>
                <c:pt idx="29">
                  <c:v>266.52</c:v>
                </c:pt>
                <c:pt idx="30">
                  <c:v>248.88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Processing!$AC$7</c:f>
              <c:strCache>
                <c:ptCount val="1"/>
                <c:pt idx="0">
                  <c:v>Youtube</c:v>
                </c:pt>
              </c:strCache>
            </c:strRef>
          </c:tx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Processing!$AC$8:$AC$38</c:f>
              <c:numCache>
                <c:formatCode>General</c:formatCode>
                <c:ptCount val="31"/>
                <c:pt idx="0">
                  <c:v>177.1</c:v>
                </c:pt>
                <c:pt idx="1">
                  <c:v>112.92</c:v>
                </c:pt>
                <c:pt idx="2">
                  <c:v>135.47</c:v>
                </c:pt>
                <c:pt idx="3">
                  <c:v>104.07</c:v>
                </c:pt>
                <c:pt idx="4">
                  <c:v>52.09</c:v>
                </c:pt>
                <c:pt idx="5">
                  <c:v>127.8</c:v>
                </c:pt>
                <c:pt idx="6">
                  <c:v>164.88</c:v>
                </c:pt>
                <c:pt idx="7">
                  <c:v>171.62</c:v>
                </c:pt>
                <c:pt idx="8">
                  <c:v>121.67</c:v>
                </c:pt>
                <c:pt idx="9">
                  <c:v>50.94</c:v>
                </c:pt>
                <c:pt idx="10">
                  <c:v>175.91</c:v>
                </c:pt>
                <c:pt idx="11">
                  <c:v>100.76</c:v>
                </c:pt>
                <c:pt idx="12">
                  <c:v>165.57</c:v>
                </c:pt>
                <c:pt idx="13">
                  <c:v>192.64</c:v>
                </c:pt>
                <c:pt idx="14">
                  <c:v>161.38</c:v>
                </c:pt>
                <c:pt idx="15">
                  <c:v>75.44</c:v>
                </c:pt>
                <c:pt idx="16">
                  <c:v>116.13</c:v>
                </c:pt>
                <c:pt idx="17">
                  <c:v>71.77</c:v>
                </c:pt>
                <c:pt idx="18">
                  <c:v>176.51</c:v>
                </c:pt>
                <c:pt idx="19">
                  <c:v>161.01</c:v>
                </c:pt>
                <c:pt idx="20">
                  <c:v>99.68</c:v>
                </c:pt>
                <c:pt idx="21">
                  <c:v>89.41</c:v>
                </c:pt>
                <c:pt idx="22">
                  <c:v>261.44</c:v>
                </c:pt>
                <c:pt idx="23">
                  <c:v>169.59</c:v>
                </c:pt>
                <c:pt idx="24">
                  <c:v>203.47</c:v>
                </c:pt>
                <c:pt idx="25">
                  <c:v>300.63</c:v>
                </c:pt>
                <c:pt idx="26">
                  <c:v>94.12</c:v>
                </c:pt>
                <c:pt idx="27">
                  <c:v>175.94</c:v>
                </c:pt>
                <c:pt idx="28">
                  <c:v>110.89</c:v>
                </c:pt>
                <c:pt idx="29">
                  <c:v>196.14</c:v>
                </c:pt>
                <c:pt idx="30">
                  <c:v>220.34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Processing!$AD$7</c:f>
              <c:strCache>
                <c:ptCount val="1"/>
                <c:pt idx="0">
                  <c:v>Twetter</c:v>
                </c:pt>
              </c:strCache>
            </c:strRef>
          </c:tx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Processing!$AD$8:$AD$38</c:f>
              <c:numCache>
                <c:formatCode>General</c:formatCode>
                <c:ptCount val="31"/>
                <c:pt idx="0">
                  <c:v>19.25</c:v>
                </c:pt>
                <c:pt idx="1">
                  <c:v>30.42</c:v>
                </c:pt>
                <c:pt idx="2">
                  <c:v>30.48</c:v>
                </c:pt>
                <c:pt idx="3">
                  <c:v>20.74</c:v>
                </c:pt>
                <c:pt idx="4">
                  <c:v>39.25</c:v>
                </c:pt>
                <c:pt idx="5">
                  <c:v>17.93</c:v>
                </c:pt>
                <c:pt idx="6">
                  <c:v>36.96</c:v>
                </c:pt>
                <c:pt idx="7">
                  <c:v>44.15</c:v>
                </c:pt>
                <c:pt idx="8">
                  <c:v>34.35</c:v>
                </c:pt>
                <c:pt idx="9">
                  <c:v>23.65</c:v>
                </c:pt>
                <c:pt idx="10">
                  <c:v>40.47</c:v>
                </c:pt>
                <c:pt idx="11">
                  <c:v>39.58</c:v>
                </c:pt>
                <c:pt idx="12">
                  <c:v>38.27</c:v>
                </c:pt>
                <c:pt idx="13">
                  <c:v>43.71</c:v>
                </c:pt>
                <c:pt idx="14">
                  <c:v>45.84</c:v>
                </c:pt>
                <c:pt idx="15">
                  <c:v>58.13</c:v>
                </c:pt>
                <c:pt idx="16">
                  <c:v>43.55</c:v>
                </c:pt>
                <c:pt idx="17">
                  <c:v>34.14</c:v>
                </c:pt>
                <c:pt idx="18">
                  <c:v>45.96</c:v>
                </c:pt>
                <c:pt idx="19">
                  <c:v>19.72</c:v>
                </c:pt>
                <c:pt idx="20">
                  <c:v>69.23</c:v>
                </c:pt>
                <c:pt idx="21">
                  <c:v>20.37</c:v>
                </c:pt>
                <c:pt idx="22">
                  <c:v>34.97</c:v>
                </c:pt>
                <c:pt idx="23">
                  <c:v>56.34</c:v>
                </c:pt>
                <c:pt idx="24">
                  <c:v>76.59</c:v>
                </c:pt>
                <c:pt idx="25">
                  <c:v>78.98</c:v>
                </c:pt>
                <c:pt idx="26">
                  <c:v>29.71</c:v>
                </c:pt>
                <c:pt idx="27">
                  <c:v>78.29</c:v>
                </c:pt>
                <c:pt idx="28">
                  <c:v>46.69</c:v>
                </c:pt>
                <c:pt idx="29">
                  <c:v>66.63</c:v>
                </c:pt>
                <c:pt idx="30">
                  <c:v>62.22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Processing!$AE$7</c:f>
              <c:strCache>
                <c:ptCount val="1"/>
                <c:pt idx="0">
                  <c:v>WhatsApp</c:v>
                </c:pt>
              </c:strCache>
            </c:strRef>
          </c:tx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Processing!$AE$8:$AE$38</c:f>
              <c:numCache>
                <c:formatCode>General</c:formatCode>
                <c:ptCount val="31"/>
                <c:pt idx="0">
                  <c:v>44.28</c:v>
                </c:pt>
                <c:pt idx="1">
                  <c:v>28.23</c:v>
                </c:pt>
                <c:pt idx="2">
                  <c:v>33.87</c:v>
                </c:pt>
                <c:pt idx="3">
                  <c:v>26.02</c:v>
                </c:pt>
                <c:pt idx="4">
                  <c:v>13.02</c:v>
                </c:pt>
                <c:pt idx="5">
                  <c:v>31.95</c:v>
                </c:pt>
                <c:pt idx="6">
                  <c:v>41.22</c:v>
                </c:pt>
                <c:pt idx="7">
                  <c:v>42.91</c:v>
                </c:pt>
                <c:pt idx="8">
                  <c:v>30.42</c:v>
                </c:pt>
                <c:pt idx="9">
                  <c:v>12.74</c:v>
                </c:pt>
                <c:pt idx="10">
                  <c:v>43.98</c:v>
                </c:pt>
                <c:pt idx="11">
                  <c:v>25.19</c:v>
                </c:pt>
                <c:pt idx="12">
                  <c:v>41.39</c:v>
                </c:pt>
                <c:pt idx="13">
                  <c:v>48.16</c:v>
                </c:pt>
                <c:pt idx="14">
                  <c:v>40.35</c:v>
                </c:pt>
                <c:pt idx="15">
                  <c:v>18.86</c:v>
                </c:pt>
                <c:pt idx="16">
                  <c:v>29.03</c:v>
                </c:pt>
                <c:pt idx="17">
                  <c:v>17.94</c:v>
                </c:pt>
                <c:pt idx="18">
                  <c:v>44.13</c:v>
                </c:pt>
                <c:pt idx="19">
                  <c:v>40.25</c:v>
                </c:pt>
                <c:pt idx="20">
                  <c:v>24.92</c:v>
                </c:pt>
                <c:pt idx="21">
                  <c:v>22.35</c:v>
                </c:pt>
                <c:pt idx="22">
                  <c:v>65.36</c:v>
                </c:pt>
                <c:pt idx="23">
                  <c:v>42.4</c:v>
                </c:pt>
                <c:pt idx="24">
                  <c:v>50.87</c:v>
                </c:pt>
                <c:pt idx="25">
                  <c:v>75.16</c:v>
                </c:pt>
                <c:pt idx="26">
                  <c:v>23.53</c:v>
                </c:pt>
                <c:pt idx="27">
                  <c:v>43.99</c:v>
                </c:pt>
                <c:pt idx="28">
                  <c:v>27.72</c:v>
                </c:pt>
                <c:pt idx="29">
                  <c:v>49.04</c:v>
                </c:pt>
                <c:pt idx="30">
                  <c:v>55.09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Processing!$AF$7</c:f>
              <c:strCache>
                <c:ptCount val="1"/>
                <c:pt idx="0">
                  <c:v>Instagram</c:v>
                </c:pt>
              </c:strCache>
            </c:strRef>
          </c:tx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Processing!$AF$8:$AF$38</c:f>
              <c:numCache>
                <c:formatCode>General</c:formatCode>
                <c:ptCount val="31"/>
                <c:pt idx="0">
                  <c:v>101.81</c:v>
                </c:pt>
                <c:pt idx="1">
                  <c:v>81.91</c:v>
                </c:pt>
                <c:pt idx="2">
                  <c:v>37.63</c:v>
                </c:pt>
                <c:pt idx="3">
                  <c:v>18.92</c:v>
                </c:pt>
                <c:pt idx="4">
                  <c:v>51.02</c:v>
                </c:pt>
                <c:pt idx="5">
                  <c:v>65.68</c:v>
                </c:pt>
                <c:pt idx="6">
                  <c:v>30.8</c:v>
                </c:pt>
                <c:pt idx="7">
                  <c:v>63.38</c:v>
                </c:pt>
                <c:pt idx="8">
                  <c:v>48.67</c:v>
                </c:pt>
                <c:pt idx="9">
                  <c:v>35.9</c:v>
                </c:pt>
                <c:pt idx="10">
                  <c:v>54.69</c:v>
                </c:pt>
                <c:pt idx="11">
                  <c:v>50.76</c:v>
                </c:pt>
                <c:pt idx="12">
                  <c:v>42.18</c:v>
                </c:pt>
                <c:pt idx="13">
                  <c:v>43.17</c:v>
                </c:pt>
                <c:pt idx="14">
                  <c:v>45.2</c:v>
                </c:pt>
                <c:pt idx="15">
                  <c:v>55.91</c:v>
                </c:pt>
                <c:pt idx="16">
                  <c:v>46.51</c:v>
                </c:pt>
                <c:pt idx="17">
                  <c:v>201.36</c:v>
                </c:pt>
                <c:pt idx="18">
                  <c:v>107.58</c:v>
                </c:pt>
                <c:pt idx="19">
                  <c:v>44.67</c:v>
                </c:pt>
                <c:pt idx="20">
                  <c:v>197.15</c:v>
                </c:pt>
                <c:pt idx="21">
                  <c:v>211.64</c:v>
                </c:pt>
                <c:pt idx="22">
                  <c:v>35.55</c:v>
                </c:pt>
                <c:pt idx="23">
                  <c:v>188.17</c:v>
                </c:pt>
                <c:pt idx="24">
                  <c:v>101.74</c:v>
                </c:pt>
                <c:pt idx="25">
                  <c:v>92.19</c:v>
                </c:pt>
                <c:pt idx="26">
                  <c:v>168.23</c:v>
                </c:pt>
                <c:pt idx="27">
                  <c:v>68.03</c:v>
                </c:pt>
                <c:pt idx="28">
                  <c:v>245.12</c:v>
                </c:pt>
                <c:pt idx="29">
                  <c:v>117.69</c:v>
                </c:pt>
                <c:pt idx="30">
                  <c:v>124.44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Processing!$AG$7</c:f>
              <c:strCache>
                <c:ptCount val="1"/>
                <c:pt idx="0">
                  <c:v>Facebook</c:v>
                </c:pt>
              </c:strCache>
            </c:strRef>
          </c:tx>
          <c:spPr>
            <a:ln w="12700" cap="rnd">
              <a:gradFill>
                <a:gsLst>
                  <a:gs pos="0">
                    <a:srgbClr val="259FE3"/>
                  </a:gs>
                  <a:gs pos="100000">
                    <a:srgbClr val="61FFFC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Processing!$AG$8:$AG$38</c:f>
              <c:numCache>
                <c:formatCode>General</c:formatCode>
                <c:ptCount val="31"/>
                <c:pt idx="0">
                  <c:v>101.81</c:v>
                </c:pt>
                <c:pt idx="1">
                  <c:v>163.81</c:v>
                </c:pt>
                <c:pt idx="2">
                  <c:v>112.89</c:v>
                </c:pt>
                <c:pt idx="3">
                  <c:v>56.76</c:v>
                </c:pt>
                <c:pt idx="4">
                  <c:v>102.04</c:v>
                </c:pt>
                <c:pt idx="5">
                  <c:v>131.35</c:v>
                </c:pt>
                <c:pt idx="6">
                  <c:v>92.39</c:v>
                </c:pt>
                <c:pt idx="7">
                  <c:v>63.38</c:v>
                </c:pt>
                <c:pt idx="8">
                  <c:v>97.33</c:v>
                </c:pt>
                <c:pt idx="9">
                  <c:v>107.71</c:v>
                </c:pt>
                <c:pt idx="10">
                  <c:v>164.08</c:v>
                </c:pt>
                <c:pt idx="11">
                  <c:v>101.52</c:v>
                </c:pt>
                <c:pt idx="12">
                  <c:v>84.35</c:v>
                </c:pt>
                <c:pt idx="13">
                  <c:v>129.5</c:v>
                </c:pt>
                <c:pt idx="14">
                  <c:v>90.4</c:v>
                </c:pt>
                <c:pt idx="15">
                  <c:v>55.91</c:v>
                </c:pt>
                <c:pt idx="16">
                  <c:v>139.54</c:v>
                </c:pt>
                <c:pt idx="17">
                  <c:v>201.36</c:v>
                </c:pt>
                <c:pt idx="18">
                  <c:v>215.15</c:v>
                </c:pt>
                <c:pt idx="19">
                  <c:v>134</c:v>
                </c:pt>
                <c:pt idx="20">
                  <c:v>197.15</c:v>
                </c:pt>
                <c:pt idx="21">
                  <c:v>211.64</c:v>
                </c:pt>
                <c:pt idx="22">
                  <c:v>106.64</c:v>
                </c:pt>
                <c:pt idx="23">
                  <c:v>188.17</c:v>
                </c:pt>
                <c:pt idx="24">
                  <c:v>101.74</c:v>
                </c:pt>
                <c:pt idx="25">
                  <c:v>184.37</c:v>
                </c:pt>
                <c:pt idx="26">
                  <c:v>168.23</c:v>
                </c:pt>
                <c:pt idx="27">
                  <c:v>68.03</c:v>
                </c:pt>
                <c:pt idx="28">
                  <c:v>245.12</c:v>
                </c:pt>
                <c:pt idx="29">
                  <c:v>235.37</c:v>
                </c:pt>
                <c:pt idx="30">
                  <c:v>248.88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481914815"/>
        <c:axId val="1467818575"/>
      </c:lineChart>
      <c:catAx>
        <c:axId val="148191481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818575"/>
        <c:crosses val="autoZero"/>
        <c:auto val="1"/>
        <c:lblAlgn val="ctr"/>
        <c:lblOffset val="100"/>
        <c:noMultiLvlLbl val="0"/>
      </c:catAx>
      <c:valAx>
        <c:axId val="1467818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393313667649951"/>
          <c:y val="0.229166666666667"/>
          <c:w val="0.9960668633235"/>
          <c:h val="0.5416666666666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C5FF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Processing!$P$50:$P$80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Processing!$AA$50:$AA$80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</c:v>
                </c:pt>
                <c:pt idx="13">
                  <c:v>10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</c:v>
                </c:pt>
                <c:pt idx="20">
                  <c:v>10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10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985362144"/>
        <c:axId val="985374144"/>
      </c:barChart>
      <c:catAx>
        <c:axId val="9853621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374144"/>
        <c:crosses val="autoZero"/>
        <c:auto val="1"/>
        <c:lblAlgn val="ctr"/>
        <c:lblOffset val="100"/>
        <c:noMultiLvlLbl val="0"/>
      </c:catAx>
      <c:valAx>
        <c:axId val="9853741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36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Control!$A$2</c:f>
          <c:strCache>
            <c:ptCount val="1"/>
            <c:pt idx="0">
              <c:v>JANUARY</c:v>
            </c:pt>
          </c:strCache>
        </c:strRef>
      </c:tx>
      <c:layout>
        <c:manualLayout>
          <c:xMode val="edge"/>
          <c:yMode val="edge"/>
          <c:x val="0.455067751698502"/>
          <c:y val="0.060185185185185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06368282912004"/>
          <c:y val="0.171712962962963"/>
          <c:w val="0.843702419972623"/>
          <c:h val="0.720887649460484"/>
        </c:manualLayout>
      </c:layout>
      <c:lineChart>
        <c:grouping val="standard"/>
        <c:varyColors val="0"/>
        <c:ser>
          <c:idx val="0"/>
          <c:order val="0"/>
          <c:tx>
            <c:strRef>
              <c:f>Processing!$F$49</c:f>
              <c:strCache>
                <c:ptCount val="1"/>
                <c:pt idx="0">
                  <c:v>TOTAL ADV COSTS</c:v>
                </c:pt>
              </c:strCache>
            </c:strRef>
          </c:tx>
          <c:spPr>
            <a:ln w="31750" cap="rnd" cmpd="sng" algn="ctr">
              <a:solidFill>
                <a:srgbClr val="5F6DF3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5F6DF3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Processing!$E$50:$E$80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Processing!$F$50:$F$80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Processing!$G$49</c:f>
              <c:strCache>
                <c:ptCount val="1"/>
                <c:pt idx="0">
                  <c:v>SALES</c:v>
                </c:pt>
              </c:strCache>
            </c:strRef>
          </c:tx>
          <c:spPr>
            <a:ln w="31750" cap="rnd" cmpd="sng" algn="ctr">
              <a:solidFill>
                <a:srgbClr val="66FF99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66FF99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Processing!$E$50:$E$80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Processing!$G$50:$G$80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557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Processing!$H$49</c:f>
              <c:strCache>
                <c:ptCount val="1"/>
                <c:pt idx="0">
                  <c:v>LEADS</c:v>
                </c:pt>
              </c:strCache>
            </c:strRef>
          </c:tx>
          <c:spPr>
            <a:ln w="31750" cap="rnd" cmpd="sng" algn="ctr">
              <a:solidFill>
                <a:srgbClr val="1C83D3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1C83D3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Processing!$E$50:$E$80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Processing!$H$50:$H$80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Processing!$I$49</c:f>
              <c:strCache>
                <c:ptCount val="1"/>
                <c:pt idx="0">
                  <c:v>VIEWS</c:v>
                </c:pt>
              </c:strCache>
            </c:strRef>
          </c:tx>
          <c:spPr>
            <a:ln w="31750" cap="rnd" cmpd="sng" algn="ctr">
              <a:solidFill>
                <a:schemeClr val="bg1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chemeClr val="bg1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Processing!$E$50:$E$80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Processing!$I$50:$I$80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Processing!$J$49</c:f>
              <c:strCache>
                <c:ptCount val="1"/>
                <c:pt idx="0">
                  <c:v>USERS</c:v>
                </c:pt>
              </c:strCache>
            </c:strRef>
          </c:tx>
          <c:spPr>
            <a:ln w="31750" cap="rnd" cmpd="sng" algn="ctr">
              <a:solidFill>
                <a:schemeClr val="accent5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chemeClr val="accent5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Processing!$E$50:$E$80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Processing!$J$50:$J$80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396141119"/>
        <c:axId val="396145439"/>
      </c:lineChart>
      <c:lineChart>
        <c:grouping val="standard"/>
        <c:varyColors val="0"/>
        <c:ser>
          <c:idx val="5"/>
          <c:order val="5"/>
          <c:tx>
            <c:strRef>
              <c:f>Processing!$K$49</c:f>
              <c:strCache>
                <c:ptCount val="1"/>
                <c:pt idx="0">
                  <c:v>CPA</c:v>
                </c:pt>
              </c:strCache>
            </c:strRef>
          </c:tx>
          <c:spPr>
            <a:ln w="31750" cap="rnd" cmpd="sng" algn="ctr">
              <a:solidFill>
                <a:srgbClr val="99FF66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99FF66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val>
            <c:numRef>
              <c:f>Processing!$K$50:$K$80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Processing!$L$49</c:f>
              <c:strCache>
                <c:ptCount val="1"/>
                <c:pt idx="0">
                  <c:v>CAC</c:v>
                </c:pt>
              </c:strCache>
            </c:strRef>
          </c:tx>
          <c:spPr>
            <a:ln w="31750" cap="rnd" cmpd="sng" algn="ctr">
              <a:solidFill>
                <a:srgbClr val="66FFFF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66FFFF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val>
            <c:numRef>
              <c:f>Processing!$L$50:$L$80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Processing!$M$49</c:f>
              <c:strCache>
                <c:ptCount val="1"/>
                <c:pt idx="0">
                  <c:v>EPC</c:v>
                </c:pt>
              </c:strCache>
            </c:strRef>
          </c:tx>
          <c:spPr>
            <a:ln w="31750" cap="rnd" cmpd="sng" algn="ctr">
              <a:solidFill>
                <a:srgbClr val="FF9CFF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FF9CFF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val>
            <c:numRef>
              <c:f>Processing!$M$50:$M$80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8"/>
          <c:order val="8"/>
          <c:tx>
            <c:strRef>
              <c:f>Processing!$N$49</c:f>
              <c:strCache>
                <c:ptCount val="1"/>
                <c:pt idx="0">
                  <c:v>CPC</c:v>
                </c:pt>
              </c:strCache>
            </c:strRef>
          </c:tx>
          <c:spPr>
            <a:ln w="31750" cap="rnd" cmpd="sng" algn="ctr">
              <a:solidFill>
                <a:srgbClr val="FFFFCC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FFFFCC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val>
            <c:numRef>
              <c:f>Processing!$N$50:$N$80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0.129920235096558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9"/>
          <c:order val="9"/>
          <c:tx>
            <c:strRef>
              <c:f>Processing!$O$49</c:f>
              <c:strCache>
                <c:ptCount val="1"/>
                <c:pt idx="0">
                  <c:v>ORDERS</c:v>
                </c:pt>
              </c:strCache>
            </c:strRef>
          </c:tx>
          <c:spPr>
            <a:ln w="31750" cap="rnd" cmpd="sng" algn="ctr">
              <a:solidFill>
                <a:srgbClr val="FF8669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FF8669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val>
            <c:numRef>
              <c:f>Processing!$O$50:$O$80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396146879"/>
        <c:axId val="396146399"/>
      </c:lineChart>
      <c:catAx>
        <c:axId val="39614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145439"/>
        <c:crosses val="autoZero"/>
        <c:auto val="1"/>
        <c:lblAlgn val="ctr"/>
        <c:lblOffset val="100"/>
        <c:noMultiLvlLbl val="0"/>
      </c:catAx>
      <c:valAx>
        <c:axId val="396145439"/>
        <c:scaling>
          <c:orientation val="minMax"/>
          <c:min val="0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141119"/>
        <c:crosses val="autoZero"/>
        <c:crossBetween val="between"/>
      </c:valAx>
      <c:catAx>
        <c:axId val="39614687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146399"/>
        <c:crosses val="autoZero"/>
        <c:auto val="1"/>
        <c:lblAlgn val="ctr"/>
        <c:lblOffset val="100"/>
        <c:noMultiLvlLbl val="0"/>
      </c:catAx>
      <c:valAx>
        <c:axId val="396146399"/>
        <c:scaling>
          <c:orientation val="minMax"/>
          <c:min val="0"/>
        </c:scaling>
        <c:delete val="0"/>
        <c:axPos val="r"/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14687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393313667649951"/>
          <c:y val="0.229166666666667"/>
          <c:w val="0.9960668633235"/>
          <c:h val="0.5416666666666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C5FF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Processing!$P$50:$P$80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Processing!$AA$50:$AA$80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</c:v>
                </c:pt>
                <c:pt idx="13">
                  <c:v>10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</c:v>
                </c:pt>
                <c:pt idx="20">
                  <c:v>10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10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985362144"/>
        <c:axId val="985374144"/>
      </c:barChart>
      <c:catAx>
        <c:axId val="9853621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374144"/>
        <c:crosses val="autoZero"/>
        <c:auto val="1"/>
        <c:lblAlgn val="ctr"/>
        <c:lblOffset val="100"/>
        <c:noMultiLvlLbl val="0"/>
      </c:catAx>
      <c:valAx>
        <c:axId val="9853741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36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Control!$A$2</c:f>
          <c:strCache>
            <c:ptCount val="1"/>
            <c:pt idx="0">
              <c:v>JANUARY</c:v>
            </c:pt>
          </c:strCache>
        </c:strRef>
      </c:tx>
      <c:layout>
        <c:manualLayout>
          <c:xMode val="edge"/>
          <c:yMode val="edge"/>
          <c:x val="0.455067751698502"/>
          <c:y val="0.060185185185185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06368282912004"/>
          <c:y val="0.171712962962963"/>
          <c:w val="0.843702419972623"/>
          <c:h val="0.720887649460484"/>
        </c:manualLayout>
      </c:layout>
      <c:lineChart>
        <c:grouping val="standard"/>
        <c:varyColors val="0"/>
        <c:ser>
          <c:idx val="0"/>
          <c:order val="0"/>
          <c:tx>
            <c:strRef>
              <c:f>Processing!$F$49</c:f>
              <c:strCache>
                <c:ptCount val="1"/>
                <c:pt idx="0">
                  <c:v>TOTAL ADV COSTS</c:v>
                </c:pt>
              </c:strCache>
            </c:strRef>
          </c:tx>
          <c:spPr>
            <a:ln w="31750" cap="rnd" cmpd="sng" algn="ctr">
              <a:solidFill>
                <a:srgbClr val="5F6DF3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5F6DF3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Processing!$E$50:$E$80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Processing!$F$50:$F$80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Processing!$G$49</c:f>
              <c:strCache>
                <c:ptCount val="1"/>
                <c:pt idx="0">
                  <c:v>SALES</c:v>
                </c:pt>
              </c:strCache>
            </c:strRef>
          </c:tx>
          <c:spPr>
            <a:ln w="31750" cap="rnd" cmpd="sng" algn="ctr">
              <a:solidFill>
                <a:srgbClr val="66FF99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66FF99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Processing!$E$50:$E$80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Processing!$G$50:$G$80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557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Processing!$H$49</c:f>
              <c:strCache>
                <c:ptCount val="1"/>
                <c:pt idx="0">
                  <c:v>LEADS</c:v>
                </c:pt>
              </c:strCache>
            </c:strRef>
          </c:tx>
          <c:spPr>
            <a:ln w="31750" cap="rnd" cmpd="sng" algn="ctr">
              <a:solidFill>
                <a:srgbClr val="1C83D3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1C83D3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Processing!$E$50:$E$80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Processing!$H$50:$H$80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Processing!$I$49</c:f>
              <c:strCache>
                <c:ptCount val="1"/>
                <c:pt idx="0">
                  <c:v>VIEWS</c:v>
                </c:pt>
              </c:strCache>
            </c:strRef>
          </c:tx>
          <c:spPr>
            <a:ln w="31750" cap="rnd" cmpd="sng" algn="ctr">
              <a:solidFill>
                <a:schemeClr val="bg1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chemeClr val="bg1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Processing!$E$50:$E$80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Processing!$I$50:$I$80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Processing!$J$49</c:f>
              <c:strCache>
                <c:ptCount val="1"/>
                <c:pt idx="0">
                  <c:v>USERS</c:v>
                </c:pt>
              </c:strCache>
            </c:strRef>
          </c:tx>
          <c:spPr>
            <a:ln w="31750" cap="rnd" cmpd="sng" algn="ctr">
              <a:solidFill>
                <a:schemeClr val="accent5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chemeClr val="accent5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Processing!$E$50:$E$80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Processing!$J$50:$J$80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396141119"/>
        <c:axId val="396145439"/>
      </c:lineChart>
      <c:lineChart>
        <c:grouping val="standard"/>
        <c:varyColors val="0"/>
        <c:ser>
          <c:idx val="5"/>
          <c:order val="5"/>
          <c:tx>
            <c:strRef>
              <c:f>Processing!$K$49</c:f>
              <c:strCache>
                <c:ptCount val="1"/>
                <c:pt idx="0">
                  <c:v>CPA</c:v>
                </c:pt>
              </c:strCache>
            </c:strRef>
          </c:tx>
          <c:spPr>
            <a:ln w="31750" cap="rnd" cmpd="sng" algn="ctr">
              <a:solidFill>
                <a:srgbClr val="99FF66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99FF66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val>
            <c:numRef>
              <c:f>Processing!$K$50:$K$80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Processing!$L$49</c:f>
              <c:strCache>
                <c:ptCount val="1"/>
                <c:pt idx="0">
                  <c:v>CAC</c:v>
                </c:pt>
              </c:strCache>
            </c:strRef>
          </c:tx>
          <c:spPr>
            <a:ln w="31750" cap="rnd" cmpd="sng" algn="ctr">
              <a:solidFill>
                <a:srgbClr val="66FFFF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66FFFF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val>
            <c:numRef>
              <c:f>Processing!$L$50:$L$80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Processing!$M$49</c:f>
              <c:strCache>
                <c:ptCount val="1"/>
                <c:pt idx="0">
                  <c:v>EPC</c:v>
                </c:pt>
              </c:strCache>
            </c:strRef>
          </c:tx>
          <c:spPr>
            <a:ln w="31750" cap="rnd" cmpd="sng" algn="ctr">
              <a:solidFill>
                <a:srgbClr val="FF9CFF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FF9CFF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val>
            <c:numRef>
              <c:f>Processing!$M$50:$M$80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8"/>
          <c:order val="8"/>
          <c:tx>
            <c:strRef>
              <c:f>Processing!$N$49</c:f>
              <c:strCache>
                <c:ptCount val="1"/>
                <c:pt idx="0">
                  <c:v>CPC</c:v>
                </c:pt>
              </c:strCache>
            </c:strRef>
          </c:tx>
          <c:spPr>
            <a:ln w="31750" cap="rnd" cmpd="sng" algn="ctr">
              <a:solidFill>
                <a:srgbClr val="FFFFCC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FFFFCC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val>
            <c:numRef>
              <c:f>Processing!$N$50:$N$80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0.129920235096558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ser>
          <c:idx val="9"/>
          <c:order val="9"/>
          <c:tx>
            <c:strRef>
              <c:f>Processing!$O$49</c:f>
              <c:strCache>
                <c:ptCount val="1"/>
                <c:pt idx="0">
                  <c:v>ORDERS</c:v>
                </c:pt>
              </c:strCache>
            </c:strRef>
          </c:tx>
          <c:spPr>
            <a:ln w="31750" cap="rnd" cmpd="sng" algn="ctr">
              <a:solidFill>
                <a:srgbClr val="FF8669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2"/>
            <c:spPr>
              <a:solidFill>
                <a:srgbClr val="FF8669"/>
              </a:solidFill>
              <a:ln w="9525" cap="flat" cmpd="sng" algn="ctr">
                <a:noFill/>
                <a:prstDash val="solid"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val>
            <c:numRef>
              <c:f>Processing!$O$50:$O$80</c:f>
              <c:numCache>
                <c:formatCode>_-[$$-409]* #,##0.00_ ;_-[$$-409]* \-#,##0.00\ ;_-[$$-409]* "-"??_ ;_-@_ 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396146879"/>
        <c:axId val="396146399"/>
      </c:lineChart>
      <c:catAx>
        <c:axId val="39614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145439"/>
        <c:crosses val="autoZero"/>
        <c:auto val="1"/>
        <c:lblAlgn val="ctr"/>
        <c:lblOffset val="100"/>
        <c:noMultiLvlLbl val="0"/>
      </c:catAx>
      <c:valAx>
        <c:axId val="396145439"/>
        <c:scaling>
          <c:orientation val="minMax"/>
          <c:min val="0"/>
        </c:scaling>
        <c:delete val="0"/>
        <c:axPos val="l"/>
        <c:numFmt formatCode="_-[$$-409]* #\ ##0.00_ ;_-[$$-409]* \-#\ ##0.00\ ;_-[$$-409]* &quot;-&quot;??_ ;_-@_ 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141119"/>
        <c:crosses val="autoZero"/>
        <c:crossBetween val="between"/>
      </c:valAx>
      <c:catAx>
        <c:axId val="39614687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146399"/>
        <c:crosses val="autoZero"/>
        <c:auto val="1"/>
        <c:lblAlgn val="ctr"/>
        <c:lblOffset val="100"/>
        <c:noMultiLvlLbl val="0"/>
      </c:catAx>
      <c:valAx>
        <c:axId val="396146399"/>
        <c:scaling>
          <c:orientation val="minMax"/>
          <c:min val="0"/>
        </c:scaling>
        <c:delete val="0"/>
        <c:axPos val="r"/>
        <c:numFmt formatCode="_-[$$-409]* #\ ##0.00_ ;_-[$$-409]* \-#\ ##0.00\ ;_-[$$-409]* &quot;-&quot;??_ ;_-@_ " sourceLinked="1"/>
        <c:majorTickMark val="out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14687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Processing!$P$6" noThreeD="1" val="0"/>
</file>

<file path=xl/ctrlProps/ctrlProp2.xml><?xml version="1.0" encoding="utf-8"?>
<formControlPr xmlns="http://schemas.microsoft.com/office/spreadsheetml/2009/9/main" objectType="CheckBox" checked="Checked" fmlaLink="Processing!$O$6" noThreeD="1" val="0"/>
</file>

<file path=xl/ctrlProps/ctrlProp3.xml><?xml version="1.0" encoding="utf-8"?>
<formControlPr xmlns="http://schemas.microsoft.com/office/spreadsheetml/2009/9/main" objectType="CheckBox" checked="Checked" fmlaLink="Processing!$N$6" noThreeD="1" val="0"/>
</file>

<file path=xl/ctrlProps/ctrlProp4.xml><?xml version="1.0" encoding="utf-8"?>
<formControlPr xmlns="http://schemas.microsoft.com/office/spreadsheetml/2009/9/main" objectType="CheckBox" checked="Checked" fmlaLink="Processing!$M$6" noThreeD="1" val="0"/>
</file>

<file path=xl/ctrlProps/ctrlProp5.xml><?xml version="1.0" encoding="utf-8"?>
<formControlPr xmlns="http://schemas.microsoft.com/office/spreadsheetml/2009/9/main" objectType="CheckBox" fmlaLink="Processing!$P$6" noThreeD="1" val="0"/>
</file>

<file path=xl/ctrlProps/ctrlProp6.xml><?xml version="1.0" encoding="utf-8"?>
<formControlPr xmlns="http://schemas.microsoft.com/office/spreadsheetml/2009/9/main" objectType="CheckBox" checked="Checked" fmlaLink="Processing!$O$6" noThreeD="1" val="0"/>
</file>

<file path=xl/ctrlProps/ctrlProp7.xml><?xml version="1.0" encoding="utf-8"?>
<formControlPr xmlns="http://schemas.microsoft.com/office/spreadsheetml/2009/9/main" objectType="CheckBox" checked="Checked" fmlaLink="Processing!$N$6" noThreeD="1" val="0"/>
</file>

<file path=xl/ctrlProps/ctrlProp8.xml><?xml version="1.0" encoding="utf-8"?>
<formControlPr xmlns="http://schemas.microsoft.com/office/spreadsheetml/2009/9/main" objectType="CheckBox" checked="Checked" fmlaLink="Processing!$M$6" noThreeD="1" val="0"/>
</file>

<file path=xl/ctrlProps/ctrlProp9.xml><?xml version="1.0" encoding="utf-8"?>
<formControlPr xmlns="http://schemas.microsoft.com/office/spreadsheetml/2009/9/main" objectType="CheckBox" checked="Checked" fmlaLink="Processing!$AB$6" noThreeD="1" val="0"/>
</file>

<file path=xl/ctrlProps/ctrlProp10.xml><?xml version="1.0" encoding="utf-8"?>
<formControlPr xmlns="http://schemas.microsoft.com/office/spreadsheetml/2009/9/main" objectType="CheckBox" fmlaLink="Processing!$AC$6" noThreeD="1" val="0"/>
</file>

<file path=xl/ctrlProps/ctrlProp11.xml><?xml version="1.0" encoding="utf-8"?>
<formControlPr xmlns="http://schemas.microsoft.com/office/spreadsheetml/2009/9/main" objectType="CheckBox" fmlaLink="Processing!$AD$6" noThreeD="1" val="0"/>
</file>

<file path=xl/ctrlProps/ctrlProp12.xml><?xml version="1.0" encoding="utf-8"?>
<formControlPr xmlns="http://schemas.microsoft.com/office/spreadsheetml/2009/9/main" objectType="CheckBox" checked="Checked" fmlaLink="Processing!$AE$6" noThreeD="1" val="0"/>
</file>

<file path=xl/ctrlProps/ctrlProp13.xml><?xml version="1.0" encoding="utf-8"?>
<formControlPr xmlns="http://schemas.microsoft.com/office/spreadsheetml/2009/9/main" objectType="CheckBox" checked="Checked" fmlaLink="Processing!$AF$6" noThreeD="1" val="0"/>
</file>

<file path=xl/ctrlProps/ctrlProp14.xml><?xml version="1.0" encoding="utf-8"?>
<formControlPr xmlns="http://schemas.microsoft.com/office/spreadsheetml/2009/9/main" objectType="CheckBox" checked="Checked" fmlaLink="Processing!$AG$6" noThreeD="1" val="0"/>
</file>

<file path=xl/ctrlProps/ctrlProp15.xml><?xml version="1.0" encoding="utf-8"?>
<formControlPr xmlns="http://schemas.microsoft.com/office/spreadsheetml/2009/9/main" objectType="CheckBox" checked="Checked" fmlaLink="Processing!$AB$6" noThreeD="1" val="0"/>
</file>

<file path=xl/ctrlProps/ctrlProp16.xml><?xml version="1.0" encoding="utf-8"?>
<formControlPr xmlns="http://schemas.microsoft.com/office/spreadsheetml/2009/9/main" objectType="CheckBox" fmlaLink="Processing!$AC$6" noThreeD="1" val="0"/>
</file>

<file path=xl/ctrlProps/ctrlProp17.xml><?xml version="1.0" encoding="utf-8"?>
<formControlPr xmlns="http://schemas.microsoft.com/office/spreadsheetml/2009/9/main" objectType="CheckBox" fmlaLink="Processing!$AD$6" noThreeD="1" val="0"/>
</file>

<file path=xl/ctrlProps/ctrlProp18.xml><?xml version="1.0" encoding="utf-8"?>
<formControlPr xmlns="http://schemas.microsoft.com/office/spreadsheetml/2009/9/main" objectType="CheckBox" checked="Checked" fmlaLink="Processing!$AE$6" noThreeD="1" val="0"/>
</file>

<file path=xl/ctrlProps/ctrlProp19.xml><?xml version="1.0" encoding="utf-8"?>
<formControlPr xmlns="http://schemas.microsoft.com/office/spreadsheetml/2009/9/main" objectType="CheckBox" checked="Checked" fmlaLink="Processing!$AF$6" noThreeD="1" val="0"/>
</file>

<file path=xl/ctrlProps/ctrlProp20.xml><?xml version="1.0" encoding="utf-8"?>
<formControlPr xmlns="http://schemas.microsoft.com/office/spreadsheetml/2009/9/main" objectType="CheckBox" checked="Checked" fmlaLink="Processing!$AG$6" noThreeD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BUDGET LIGHT'!A1"/><Relationship Id="rId7" Type="http://schemas.openxmlformats.org/officeDocument/2006/relationships/hyperlink" Target="#'COMPARE DARK'!A1"/><Relationship Id="rId6" Type="http://schemas.openxmlformats.org/officeDocument/2006/relationships/hyperlink" Target="#'CHANNELS DARK'!A1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BUDGET DARK'!A1"/><Relationship Id="rId7" Type="http://schemas.openxmlformats.org/officeDocument/2006/relationships/hyperlink" Target="#'COMPARE LIGHT'!A1"/><Relationship Id="rId6" Type="http://schemas.openxmlformats.org/officeDocument/2006/relationships/hyperlink" Target="#'CHANNELS LIGHT'!A1"/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hyperlink" Target="#'BUDGET DARK'!A1"/><Relationship Id="rId8" Type="http://schemas.openxmlformats.org/officeDocument/2006/relationships/chart" Target="../charts/chart18.xml"/><Relationship Id="rId7" Type="http://schemas.openxmlformats.org/officeDocument/2006/relationships/chart" Target="../charts/chart17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1" Type="http://schemas.openxmlformats.org/officeDocument/2006/relationships/hyperlink" Target="#'CHANNELS LIGHT'!A1"/><Relationship Id="rId10" Type="http://schemas.openxmlformats.org/officeDocument/2006/relationships/hyperlink" Target="#'COMPARE DARK'!A1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hyperlink" Target="#'BUDGET LIGHT'!A1"/><Relationship Id="rId8" Type="http://schemas.openxmlformats.org/officeDocument/2006/relationships/chart" Target="../charts/chart26.xml"/><Relationship Id="rId7" Type="http://schemas.openxmlformats.org/officeDocument/2006/relationships/chart" Target="../charts/chart25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1" Type="http://schemas.openxmlformats.org/officeDocument/2006/relationships/hyperlink" Target="#'CHANNELS DARK'!A1"/><Relationship Id="rId10" Type="http://schemas.openxmlformats.org/officeDocument/2006/relationships/hyperlink" Target="#'COMPARE LIGHT'!A1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5" Type="http://schemas.openxmlformats.org/officeDocument/2006/relationships/hyperlink" Target="#'COMPARE LIGHT'!A1"/><Relationship Id="rId4" Type="http://schemas.openxmlformats.org/officeDocument/2006/relationships/hyperlink" Target="#'CHANNELS DARK'!A1"/><Relationship Id="rId3" Type="http://schemas.openxmlformats.org/officeDocument/2006/relationships/hyperlink" Target="#'BUDGET DARK'!A1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6.xml.rels><?xml version="1.0" encoding="UTF-8" standalone="yes"?>
<Relationships xmlns="http://schemas.openxmlformats.org/package/2006/relationships"><Relationship Id="rId5" Type="http://schemas.openxmlformats.org/officeDocument/2006/relationships/hyperlink" Target="#'COMPARE DARK'!A1"/><Relationship Id="rId4" Type="http://schemas.openxmlformats.org/officeDocument/2006/relationships/hyperlink" Target="#'CHANNELS LIGHT'!A1"/><Relationship Id="rId3" Type="http://schemas.openxmlformats.org/officeDocument/2006/relationships/hyperlink" Target="#'BUDGET LIGHT'!A1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413656</xdr:colOff>
      <xdr:row>39</xdr:row>
      <xdr:rowOff>137160</xdr:rowOff>
    </xdr:to>
    <xdr:sp>
      <xdr:nvSpPr>
        <xdr:cNvPr id="7" name="Rectangle 6"/>
        <xdr:cNvSpPr/>
      </xdr:nvSpPr>
      <xdr:spPr>
        <a:xfrm>
          <a:off x="0" y="0"/>
          <a:ext cx="16015335" cy="7566660"/>
        </a:xfrm>
        <a:prstGeom prst="rect">
          <a:avLst/>
        </a:prstGeom>
        <a:gradFill>
          <a:gsLst>
            <a:gs pos="0">
              <a:srgbClr val="283549"/>
            </a:gs>
            <a:gs pos="100000">
              <a:srgbClr val="2A2C3C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600"/>
        </a:p>
      </xdr:txBody>
    </xdr:sp>
    <xdr:clientData/>
  </xdr:twoCellAnchor>
  <xdr:twoCellAnchor>
    <xdr:from>
      <xdr:col>6</xdr:col>
      <xdr:colOff>396240</xdr:colOff>
      <xdr:row>24</xdr:row>
      <xdr:rowOff>129540</xdr:rowOff>
    </xdr:from>
    <xdr:to>
      <xdr:col>11</xdr:col>
      <xdr:colOff>205740</xdr:colOff>
      <xdr:row>32</xdr:row>
      <xdr:rowOff>152400</xdr:rowOff>
    </xdr:to>
    <xdr:sp>
      <xdr:nvSpPr>
        <xdr:cNvPr id="3" name="Rectangle 2"/>
        <xdr:cNvSpPr/>
      </xdr:nvSpPr>
      <xdr:spPr>
        <a:xfrm>
          <a:off x="3996690" y="4701540"/>
          <a:ext cx="2809875" cy="1546860"/>
        </a:xfrm>
        <a:prstGeom prst="rect">
          <a:avLst/>
        </a:prstGeom>
        <a:gradFill>
          <a:gsLst>
            <a:gs pos="0">
              <a:srgbClr val="2E3648"/>
            </a:gs>
            <a:gs pos="100000">
              <a:srgbClr val="2D2F3E"/>
            </a:gs>
          </a:gsLst>
          <a:lin ang="5400000" scaled="0"/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15240</xdr:colOff>
      <xdr:row>24</xdr:row>
      <xdr:rowOff>129540</xdr:rowOff>
    </xdr:from>
    <xdr:to>
      <xdr:col>16</xdr:col>
      <xdr:colOff>434340</xdr:colOff>
      <xdr:row>32</xdr:row>
      <xdr:rowOff>152400</xdr:rowOff>
    </xdr:to>
    <xdr:sp>
      <xdr:nvSpPr>
        <xdr:cNvPr id="4" name="Rectangle 3"/>
        <xdr:cNvSpPr/>
      </xdr:nvSpPr>
      <xdr:spPr>
        <a:xfrm>
          <a:off x="7216140" y="4701540"/>
          <a:ext cx="2819400" cy="1546860"/>
        </a:xfrm>
        <a:prstGeom prst="rect">
          <a:avLst/>
        </a:prstGeom>
        <a:gradFill>
          <a:gsLst>
            <a:gs pos="0">
              <a:srgbClr val="293747"/>
            </a:gs>
            <a:gs pos="100000">
              <a:srgbClr val="2A3342"/>
            </a:gs>
          </a:gsLst>
          <a:lin ang="5400000" scaled="0"/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228600</xdr:colOff>
      <xdr:row>24</xdr:row>
      <xdr:rowOff>129540</xdr:rowOff>
    </xdr:from>
    <xdr:to>
      <xdr:col>22</xdr:col>
      <xdr:colOff>38100</xdr:colOff>
      <xdr:row>32</xdr:row>
      <xdr:rowOff>153300</xdr:rowOff>
    </xdr:to>
    <xdr:sp>
      <xdr:nvSpPr>
        <xdr:cNvPr id="5" name="Rectangle 4"/>
        <xdr:cNvSpPr/>
      </xdr:nvSpPr>
      <xdr:spPr>
        <a:xfrm>
          <a:off x="10429875" y="4701540"/>
          <a:ext cx="2809875" cy="1547495"/>
        </a:xfrm>
        <a:prstGeom prst="rect">
          <a:avLst/>
        </a:prstGeom>
        <a:gradFill>
          <a:gsLst>
            <a:gs pos="0">
              <a:srgbClr val="2C3949"/>
            </a:gs>
            <a:gs pos="100000">
              <a:srgbClr val="2B2E3B"/>
            </a:gs>
          </a:gsLst>
          <a:lin ang="5400000" scaled="0"/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152400</xdr:colOff>
      <xdr:row>4</xdr:row>
      <xdr:rowOff>83820</xdr:rowOff>
    </xdr:from>
    <xdr:to>
      <xdr:col>5</xdr:col>
      <xdr:colOff>571500</xdr:colOff>
      <xdr:row>32</xdr:row>
      <xdr:rowOff>152400</xdr:rowOff>
    </xdr:to>
    <xdr:sp>
      <xdr:nvSpPr>
        <xdr:cNvPr id="6" name="Rectangle 5"/>
        <xdr:cNvSpPr/>
      </xdr:nvSpPr>
      <xdr:spPr>
        <a:xfrm>
          <a:off x="752475" y="845820"/>
          <a:ext cx="2819400" cy="5402580"/>
        </a:xfrm>
        <a:prstGeom prst="rect">
          <a:avLst/>
        </a:prstGeom>
        <a:gradFill>
          <a:gsLst>
            <a:gs pos="0">
              <a:srgbClr val="2C3949"/>
            </a:gs>
            <a:gs pos="100000">
              <a:srgbClr val="2B2E3B"/>
            </a:gs>
          </a:gsLst>
          <a:lin ang="5400000" scaled="0"/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396240</xdr:colOff>
      <xdr:row>4</xdr:row>
      <xdr:rowOff>83820</xdr:rowOff>
    </xdr:from>
    <xdr:to>
      <xdr:col>16</xdr:col>
      <xdr:colOff>426720</xdr:colOff>
      <xdr:row>22</xdr:row>
      <xdr:rowOff>57180</xdr:rowOff>
    </xdr:to>
    <xdr:sp>
      <xdr:nvSpPr>
        <xdr:cNvPr id="8" name="Rectangle 7"/>
        <xdr:cNvSpPr/>
      </xdr:nvSpPr>
      <xdr:spPr>
        <a:xfrm flipV="1">
          <a:off x="3996690" y="845820"/>
          <a:ext cx="6031230" cy="3402330"/>
        </a:xfrm>
        <a:prstGeom prst="rect">
          <a:avLst/>
        </a:prstGeom>
        <a:gradFill>
          <a:gsLst>
            <a:gs pos="0">
              <a:srgbClr val="235A65"/>
            </a:gs>
            <a:gs pos="38000">
              <a:srgbClr val="304559"/>
            </a:gs>
            <a:gs pos="88000">
              <a:srgbClr val="303649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228600</xdr:colOff>
      <xdr:row>4</xdr:row>
      <xdr:rowOff>83820</xdr:rowOff>
    </xdr:from>
    <xdr:to>
      <xdr:col>22</xdr:col>
      <xdr:colOff>38100</xdr:colOff>
      <xdr:row>22</xdr:row>
      <xdr:rowOff>57180</xdr:rowOff>
    </xdr:to>
    <xdr:sp>
      <xdr:nvSpPr>
        <xdr:cNvPr id="9" name="Rectangle 8"/>
        <xdr:cNvSpPr/>
      </xdr:nvSpPr>
      <xdr:spPr>
        <a:xfrm>
          <a:off x="10429875" y="845820"/>
          <a:ext cx="2809875" cy="3402330"/>
        </a:xfrm>
        <a:prstGeom prst="rect">
          <a:avLst/>
        </a:prstGeom>
        <a:gradFill>
          <a:gsLst>
            <a:gs pos="35000">
              <a:srgbClr val="2B313E"/>
            </a:gs>
            <a:gs pos="83900">
              <a:srgbClr val="2B313E"/>
            </a:gs>
            <a:gs pos="0">
              <a:srgbClr val="2C3949"/>
            </a:gs>
            <a:gs pos="100000">
              <a:srgbClr val="2B313E"/>
            </a:gs>
          </a:gsLst>
          <a:lin ang="5400000" scaled="0"/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320040</xdr:colOff>
      <xdr:row>2</xdr:row>
      <xdr:rowOff>45720</xdr:rowOff>
    </xdr:from>
    <xdr:to>
      <xdr:col>17</xdr:col>
      <xdr:colOff>121920</xdr:colOff>
      <xdr:row>2</xdr:row>
      <xdr:rowOff>45720</xdr:rowOff>
    </xdr:to>
    <xdr:cxnSp>
      <xdr:nvCxnSpPr>
        <xdr:cNvPr id="18" name="Straight Connector 17"/>
        <xdr:cNvCxnSpPr/>
      </xdr:nvCxnSpPr>
      <xdr:spPr>
        <a:xfrm>
          <a:off x="6920865" y="426720"/>
          <a:ext cx="3402330" cy="0"/>
        </a:xfrm>
        <a:prstGeom prst="line">
          <a:avLst/>
        </a:prstGeom>
        <a:ln w="12700">
          <a:solidFill>
            <a:schemeClr val="tx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</xdr:row>
      <xdr:rowOff>106680</xdr:rowOff>
    </xdr:from>
    <xdr:to>
      <xdr:col>13</xdr:col>
      <xdr:colOff>281940</xdr:colOff>
      <xdr:row>2</xdr:row>
      <xdr:rowOff>167640</xdr:rowOff>
    </xdr:to>
    <xdr:sp textlink="Processing!M1">
      <xdr:nvSpPr>
        <xdr:cNvPr id="14" name="Rectangle 13"/>
        <xdr:cNvSpPr/>
      </xdr:nvSpPr>
      <xdr:spPr>
        <a:xfrm>
          <a:off x="7246620" y="297180"/>
          <a:ext cx="836295" cy="251460"/>
        </a:xfrm>
        <a:prstGeom prst="rect">
          <a:avLst/>
        </a:prstGeom>
        <a:gradFill>
          <a:gsLst>
            <a:gs pos="0">
              <a:srgbClr val="283549"/>
            </a:gs>
            <a:gs pos="100000">
              <a:srgbClr val="2A2C3C"/>
            </a:gs>
          </a:gsLst>
          <a:lin ang="5400000" scaled="1"/>
        </a:gradFill>
        <a:ln w="9525">
          <a:solidFill>
            <a:srgbClr val="00968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2257589-F087-4BB5-94DF-744E4BFB7019}" type="TxLink">
            <a:rPr lang="en-US" sz="1100" b="0" i="0" u="none" strike="noStrike">
              <a:solidFill>
                <a:srgbClr val="00FAE3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FAE3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13</xdr:col>
      <xdr:colOff>419100</xdr:colOff>
      <xdr:row>1</xdr:row>
      <xdr:rowOff>106680</xdr:rowOff>
    </xdr:from>
    <xdr:to>
      <xdr:col>15</xdr:col>
      <xdr:colOff>45720</xdr:colOff>
      <xdr:row>2</xdr:row>
      <xdr:rowOff>167640</xdr:rowOff>
    </xdr:to>
    <xdr:sp textlink="Processing!M2">
      <xdr:nvSpPr>
        <xdr:cNvPr id="15" name="Rectangle 14">
          <a:hlinkClick xmlns:r="http://schemas.openxmlformats.org/officeDocument/2006/relationships" r:id="rId6"/>
        </xdr:cNvPr>
        <xdr:cNvSpPr/>
      </xdr:nvSpPr>
      <xdr:spPr>
        <a:xfrm>
          <a:off x="8220075" y="297180"/>
          <a:ext cx="826770" cy="251460"/>
        </a:xfrm>
        <a:prstGeom prst="rect">
          <a:avLst/>
        </a:prstGeom>
        <a:solidFill>
          <a:srgbClr val="2B354B"/>
        </a:solidFill>
        <a:ln>
          <a:solidFill>
            <a:srgbClr val="414B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1525C83-0E3B-4672-8FDC-571FD4FBB3D4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cs typeface="Calibri" panose="020F0502020204030204"/>
          </a:endParaRPr>
        </a:p>
      </xdr:txBody>
    </xdr:sp>
    <xdr:clientData fLocksWithSheet="0"/>
  </xdr:twoCellAnchor>
  <xdr:twoCellAnchor>
    <xdr:from>
      <xdr:col>15</xdr:col>
      <xdr:colOff>190500</xdr:colOff>
      <xdr:row>1</xdr:row>
      <xdr:rowOff>106680</xdr:rowOff>
    </xdr:from>
    <xdr:to>
      <xdr:col>16</xdr:col>
      <xdr:colOff>426720</xdr:colOff>
      <xdr:row>2</xdr:row>
      <xdr:rowOff>167640</xdr:rowOff>
    </xdr:to>
    <xdr:sp textlink="Processing!M3">
      <xdr:nvSpPr>
        <xdr:cNvPr id="16" name="Rectangle 15">
          <a:hlinkClick xmlns:r="http://schemas.openxmlformats.org/officeDocument/2006/relationships" r:id="rId7"/>
        </xdr:cNvPr>
        <xdr:cNvSpPr/>
      </xdr:nvSpPr>
      <xdr:spPr>
        <a:xfrm>
          <a:off x="9191625" y="297180"/>
          <a:ext cx="836295" cy="251460"/>
        </a:xfrm>
        <a:prstGeom prst="rect">
          <a:avLst/>
        </a:prstGeom>
        <a:solidFill>
          <a:srgbClr val="2B354B"/>
        </a:solidFill>
        <a:ln>
          <a:solidFill>
            <a:srgbClr val="414B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6BD142D-5C43-4357-8374-807BB1932E82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 fLocksWithSheet="0"/>
  </xdr:twoCellAnchor>
  <xdr:twoCellAnchor>
    <xdr:from>
      <xdr:col>1</xdr:col>
      <xdr:colOff>231828</xdr:colOff>
      <xdr:row>9</xdr:row>
      <xdr:rowOff>129540</xdr:rowOff>
    </xdr:from>
    <xdr:to>
      <xdr:col>5</xdr:col>
      <xdr:colOff>400633</xdr:colOff>
      <xdr:row>23</xdr:row>
      <xdr:rowOff>45720</xdr:rowOff>
    </xdr:to>
    <xdr:grpSp>
      <xdr:nvGrpSpPr>
        <xdr:cNvPr id="17" name="Group 16"/>
        <xdr:cNvGrpSpPr/>
      </xdr:nvGrpSpPr>
      <xdr:grpSpPr>
        <a:xfrm>
          <a:off x="831850" y="1844040"/>
          <a:ext cx="2568575" cy="2583180"/>
          <a:chOff x="856668" y="1927860"/>
          <a:chExt cx="2607205" cy="2476500"/>
        </a:xfrm>
      </xdr:grpSpPr>
      <xdr:sp>
        <xdr:nvSpPr>
          <xdr:cNvPr id="12" name="Oval 11"/>
          <xdr:cNvSpPr/>
        </xdr:nvSpPr>
        <xdr:spPr>
          <a:xfrm>
            <a:off x="1325880" y="2331720"/>
            <a:ext cx="1668780" cy="1668780"/>
          </a:xfrm>
          <a:prstGeom prst="ellipse">
            <a:avLst/>
          </a:prstGeom>
          <a:gradFill>
            <a:gsLst>
              <a:gs pos="0">
                <a:srgbClr val="00719C"/>
              </a:gs>
              <a:gs pos="97000">
                <a:srgbClr val="003950"/>
              </a:gs>
            </a:gsLst>
            <a:path path="circle">
              <a:fillToRect r="100000" b="100000"/>
            </a:path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graphicFrame>
        <xdr:nvGraphicFramePr>
          <xdr:cNvPr id="2" name="Chart 1"/>
          <xdr:cNvGraphicFramePr/>
        </xdr:nvGraphicFramePr>
        <xdr:xfrm>
          <a:off x="998220" y="2062316"/>
          <a:ext cx="2324100" cy="22075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10" name="Chart 9"/>
          <xdr:cNvGraphicFramePr/>
        </xdr:nvGraphicFramePr>
        <xdr:xfrm>
          <a:off x="856668" y="1927860"/>
          <a:ext cx="2607205" cy="2476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textlink="Processing!C1">
        <xdr:nvSpPr>
          <xdr:cNvPr id="13" name="Овал 12"/>
          <xdr:cNvSpPr/>
        </xdr:nvSpPr>
        <xdr:spPr>
          <a:xfrm>
            <a:off x="1580670" y="2586510"/>
            <a:ext cx="1159200" cy="1159200"/>
          </a:xfrm>
          <a:prstGeom prst="ellipse">
            <a:avLst/>
          </a:prstGeom>
          <a:gradFill flip="none" rotWithShape="1">
            <a:gsLst>
              <a:gs pos="47000">
                <a:srgbClr val="25313F"/>
              </a:gs>
              <a:gs pos="56000">
                <a:srgbClr val="1C2530"/>
              </a:gs>
              <a:gs pos="100000">
                <a:srgbClr val="262626">
                  <a:alpha val="0"/>
                </a:srgb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3E4E712-7BFF-4E43-97D4-ADC2974B9467}" type="TxLink">
              <a:rPr lang="en-US" sz="2200" b="0" i="0" u="none" strike="noStrike">
                <a:solidFill>
                  <a:schemeClr val="bg1"/>
                </a:solidFill>
                <a:latin typeface="Calibri" panose="020F0502020204030204"/>
                <a:cs typeface="Calibri" panose="020F0502020204030204"/>
              </a:rPr>
            </a:fld>
            <a:endParaRPr lang="en-US" sz="2200" b="0" i="0" u="none" strike="noStrike">
              <a:solidFill>
                <a:schemeClr val="bg1"/>
              </a:solidFill>
              <a:latin typeface="Calibri" panose="020F0502020204030204"/>
              <a:cs typeface="Calibri" panose="020F0502020204030204"/>
            </a:endParaRPr>
          </a:p>
        </xdr:txBody>
      </xdr:sp>
    </xdr:grpSp>
    <xdr:clientData/>
  </xdr:twoCellAnchor>
  <xdr:twoCellAnchor>
    <xdr:from>
      <xdr:col>1</xdr:col>
      <xdr:colOff>350520</xdr:colOff>
      <xdr:row>25</xdr:row>
      <xdr:rowOff>0</xdr:rowOff>
    </xdr:from>
    <xdr:to>
      <xdr:col>5</xdr:col>
      <xdr:colOff>360120</xdr:colOff>
      <xdr:row>31</xdr:row>
      <xdr:rowOff>137160</xdr:rowOff>
    </xdr:to>
    <xdr:grpSp>
      <xdr:nvGrpSpPr>
        <xdr:cNvPr id="40" name="Group 39"/>
        <xdr:cNvGrpSpPr/>
      </xdr:nvGrpSpPr>
      <xdr:grpSpPr>
        <a:xfrm>
          <a:off x="950595" y="4762500"/>
          <a:ext cx="2409825" cy="1280160"/>
          <a:chOff x="960120" y="4495800"/>
          <a:chExt cx="2453926" cy="1234440"/>
        </a:xfrm>
      </xdr:grpSpPr>
      <xdr:sp textlink="Processing!$A$2">
        <xdr:nvSpPr>
          <xdr:cNvPr id="20" name="TextBox 19"/>
          <xdr:cNvSpPr txBox="1"/>
        </xdr:nvSpPr>
        <xdr:spPr>
          <a:xfrm>
            <a:off x="960120" y="4495800"/>
            <a:ext cx="101346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465EDE2-FA89-4B27-95B3-BFA6D2FF9282}" type="TxLink">
              <a:rPr lang="en-US" sz="12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2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A$3">
        <xdr:nvSpPr>
          <xdr:cNvPr id="21" name="TextBox 20"/>
          <xdr:cNvSpPr txBox="1"/>
        </xdr:nvSpPr>
        <xdr:spPr>
          <a:xfrm>
            <a:off x="960120" y="4795520"/>
            <a:ext cx="101346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14FCB4C-3E51-4C97-ABB9-A249ADB58D3C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A$4">
        <xdr:nvSpPr>
          <xdr:cNvPr id="22" name="TextBox 21"/>
          <xdr:cNvSpPr txBox="1"/>
        </xdr:nvSpPr>
        <xdr:spPr>
          <a:xfrm>
            <a:off x="960120" y="5095240"/>
            <a:ext cx="101346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738C95C-8D9B-4927-BE91-364244BAD255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A$5">
        <xdr:nvSpPr>
          <xdr:cNvPr id="23" name="TextBox 22"/>
          <xdr:cNvSpPr txBox="1"/>
        </xdr:nvSpPr>
        <xdr:spPr>
          <a:xfrm>
            <a:off x="960120" y="5394960"/>
            <a:ext cx="101346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B07F7CE0-FFE2-4401-ADF1-FFA40E7A6E16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B$2">
        <xdr:nvSpPr>
          <xdr:cNvPr id="25" name="TextBox 24"/>
          <xdr:cNvSpPr txBox="1"/>
        </xdr:nvSpPr>
        <xdr:spPr>
          <a:xfrm>
            <a:off x="2087595" y="4495800"/>
            <a:ext cx="572071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5A81699-EBDC-43F3-AA1D-83D400F03CAC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B$3">
        <xdr:nvSpPr>
          <xdr:cNvPr id="26" name="TextBox 25"/>
          <xdr:cNvSpPr txBox="1"/>
        </xdr:nvSpPr>
        <xdr:spPr>
          <a:xfrm>
            <a:off x="2087595" y="4795520"/>
            <a:ext cx="572071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E1CA8B0-50C2-4FD2-83D9-1DFD82EA1E02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B$4">
        <xdr:nvSpPr>
          <xdr:cNvPr id="27" name="TextBox 26"/>
          <xdr:cNvSpPr txBox="1"/>
        </xdr:nvSpPr>
        <xdr:spPr>
          <a:xfrm>
            <a:off x="2087595" y="5095240"/>
            <a:ext cx="572071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0A9CDF4-D1D2-4CA0-AFDA-EBE6B43F8082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B$5">
        <xdr:nvSpPr>
          <xdr:cNvPr id="28" name="TextBox 27"/>
          <xdr:cNvSpPr txBox="1"/>
        </xdr:nvSpPr>
        <xdr:spPr>
          <a:xfrm>
            <a:off x="2087595" y="5394960"/>
            <a:ext cx="572071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65E1861-0C4A-4ED8-85D0-3E689D03B61A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C$2">
        <xdr:nvSpPr>
          <xdr:cNvPr id="29" name="TextBox 28"/>
          <xdr:cNvSpPr txBox="1"/>
        </xdr:nvSpPr>
        <xdr:spPr>
          <a:xfrm>
            <a:off x="2579471" y="4495800"/>
            <a:ext cx="834575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F1345521-4ECD-4657-B4A7-6678918E6CE7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C$3">
        <xdr:nvSpPr>
          <xdr:cNvPr id="30" name="TextBox 29"/>
          <xdr:cNvSpPr txBox="1"/>
        </xdr:nvSpPr>
        <xdr:spPr>
          <a:xfrm>
            <a:off x="2571832" y="4795520"/>
            <a:ext cx="842214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E4982349-05BD-46D9-B6CD-F8FA4C2D1457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C$4">
        <xdr:nvSpPr>
          <xdr:cNvPr id="31" name="TextBox 30"/>
          <xdr:cNvSpPr txBox="1"/>
        </xdr:nvSpPr>
        <xdr:spPr>
          <a:xfrm>
            <a:off x="2541278" y="5095240"/>
            <a:ext cx="872768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A3A850C6-59A1-4BF4-8A1D-755F3AE4DCF5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C$5">
        <xdr:nvSpPr>
          <xdr:cNvPr id="32" name="TextBox 31"/>
          <xdr:cNvSpPr txBox="1"/>
        </xdr:nvSpPr>
        <xdr:spPr>
          <a:xfrm>
            <a:off x="2541278" y="5394960"/>
            <a:ext cx="872768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7FD1BF2A-B5CF-41F4-94E4-3030EE522377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cxnSp>
        <xdr:nvCxnSpPr>
          <xdr:cNvPr id="34" name="Straight Connector 33"/>
          <xdr:cNvCxnSpPr/>
        </xdr:nvCxnSpPr>
        <xdr:spPr>
          <a:xfrm>
            <a:off x="1042806" y="4781142"/>
            <a:ext cx="2291534" cy="0"/>
          </a:xfrm>
          <a:prstGeom prst="line">
            <a:avLst/>
          </a:prstGeom>
          <a:ln>
            <a:solidFill>
              <a:schemeClr val="tx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6" name="Straight Connector 35"/>
          <xdr:cNvCxnSpPr/>
        </xdr:nvCxnSpPr>
        <xdr:spPr>
          <a:xfrm>
            <a:off x="1042806" y="5081403"/>
            <a:ext cx="2291534" cy="0"/>
          </a:xfrm>
          <a:prstGeom prst="line">
            <a:avLst/>
          </a:prstGeom>
          <a:ln>
            <a:solidFill>
              <a:schemeClr val="tx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9" name="Straight Connector 38"/>
          <xdr:cNvCxnSpPr/>
        </xdr:nvCxnSpPr>
        <xdr:spPr>
          <a:xfrm>
            <a:off x="1042806" y="5381663"/>
            <a:ext cx="2291534" cy="0"/>
          </a:xfrm>
          <a:prstGeom prst="line">
            <a:avLst/>
          </a:prstGeom>
          <a:ln>
            <a:solidFill>
              <a:schemeClr val="tx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548640</xdr:colOff>
      <xdr:row>5</xdr:row>
      <xdr:rowOff>114300</xdr:rowOff>
    </xdr:from>
    <xdr:to>
      <xdr:col>5</xdr:col>
      <xdr:colOff>76200</xdr:colOff>
      <xdr:row>8</xdr:row>
      <xdr:rowOff>53340</xdr:rowOff>
    </xdr:to>
    <xdr:sp textlink="Processing!$B$1">
      <xdr:nvSpPr>
        <xdr:cNvPr id="41" name="TextBox 40"/>
        <xdr:cNvSpPr txBox="1"/>
      </xdr:nvSpPr>
      <xdr:spPr>
        <a:xfrm>
          <a:off x="1148715" y="1066800"/>
          <a:ext cx="1927860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D81C370-5FF7-4473-81C3-B4338A7E8DF7}" type="TxLink">
            <a:rPr lang="en-US" sz="2000" b="0" i="0" u="none" strike="noStrike">
              <a:solidFill>
                <a:srgbClr val="00B8AB"/>
              </a:solidFill>
              <a:latin typeface="Calibri" panose="020F0502020204030204"/>
              <a:cs typeface="Calibri" panose="020F0502020204030204"/>
            </a:rPr>
          </a:fld>
          <a:endParaRPr lang="en-US" sz="2000" b="0" i="0" u="none" strike="noStrike">
            <a:solidFill>
              <a:srgbClr val="00B8AB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</xdr:col>
      <xdr:colOff>594360</xdr:colOff>
      <xdr:row>7</xdr:row>
      <xdr:rowOff>0</xdr:rowOff>
    </xdr:from>
    <xdr:to>
      <xdr:col>5</xdr:col>
      <xdr:colOff>121920</xdr:colOff>
      <xdr:row>9</xdr:row>
      <xdr:rowOff>121920</xdr:rowOff>
    </xdr:to>
    <xdr:sp textlink="Processing!A1">
      <xdr:nvSpPr>
        <xdr:cNvPr id="43" name="TextBox 42"/>
        <xdr:cNvSpPr txBox="1"/>
      </xdr:nvSpPr>
      <xdr:spPr>
        <a:xfrm>
          <a:off x="1194435" y="1333500"/>
          <a:ext cx="192786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B510C95-8855-4906-B12B-B5C2F7945EDA}" type="TxLink">
            <a: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rPr>
          </a:fld>
          <a:endParaRPr lang="en-US" sz="11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7</xdr:col>
      <xdr:colOff>22860</xdr:colOff>
      <xdr:row>4</xdr:row>
      <xdr:rowOff>175260</xdr:rowOff>
    </xdr:from>
    <xdr:to>
      <xdr:col>16</xdr:col>
      <xdr:colOff>228600</xdr:colOff>
      <xdr:row>21</xdr:row>
      <xdr:rowOff>76200</xdr:rowOff>
    </xdr:to>
    <xdr:graphicFrame>
      <xdr:nvGraphicFramePr>
        <xdr:cNvPr id="44" name="Chart 43"/>
        <xdr:cNvGraphicFramePr/>
      </xdr:nvGraphicFramePr>
      <xdr:xfrm>
        <a:off x="4223385" y="937260"/>
        <a:ext cx="5606415" cy="313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24</xdr:row>
      <xdr:rowOff>137160</xdr:rowOff>
    </xdr:from>
    <xdr:to>
      <xdr:col>11</xdr:col>
      <xdr:colOff>41400</xdr:colOff>
      <xdr:row>32</xdr:row>
      <xdr:rowOff>7620</xdr:rowOff>
    </xdr:to>
    <xdr:graphicFrame>
      <xdr:nvGraphicFramePr>
        <xdr:cNvPr id="46" name="Chart 45"/>
        <xdr:cNvGraphicFramePr/>
      </xdr:nvGraphicFramePr>
      <xdr:xfrm>
        <a:off x="4133850" y="4709160"/>
        <a:ext cx="2508250" cy="13944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510540</xdr:colOff>
      <xdr:row>5</xdr:row>
      <xdr:rowOff>15239</xdr:rowOff>
    </xdr:from>
    <xdr:to>
      <xdr:col>16</xdr:col>
      <xdr:colOff>190501</xdr:colOff>
      <xdr:row>7</xdr:row>
      <xdr:rowOff>97358</xdr:rowOff>
    </xdr:to>
    <xdr:grpSp>
      <xdr:nvGrpSpPr>
        <xdr:cNvPr id="1024" name="Group 1023"/>
        <xdr:cNvGrpSpPr/>
      </xdr:nvGrpSpPr>
      <xdr:grpSpPr>
        <a:xfrm>
          <a:off x="7111365" y="967105"/>
          <a:ext cx="2680335" cy="463550"/>
          <a:chOff x="7216140" y="906779"/>
          <a:chExt cx="2727961" cy="447879"/>
        </a:xfrm>
      </xdr:grpSpPr>
      <xdr:sp>
        <xdr:nvSpPr>
          <xdr:cNvPr id="38" name="TextBox 37"/>
          <xdr:cNvSpPr txBox="1"/>
        </xdr:nvSpPr>
        <xdr:spPr>
          <a:xfrm>
            <a:off x="7969719" y="967740"/>
            <a:ext cx="32004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i="0" u="none" strike="noStrike">
                <a:solidFill>
                  <a:srgbClr val="00FAE3"/>
                </a:solidFill>
                <a:latin typeface="Calibri" panose="020F0502020204030204"/>
                <a:cs typeface="Calibri" panose="020F0502020204030204"/>
              </a:rPr>
              <a:t>S</a:t>
            </a:r>
            <a:endParaRPr lang="en-US" sz="1400" b="0" i="0" u="none" strike="noStrike">
              <a:solidFill>
                <a:srgbClr val="00FAE3"/>
              </a:solidFill>
              <a:latin typeface="Calibri" panose="020F0502020204030204"/>
              <a:cs typeface="Calibri" panose="020F0502020204030204"/>
            </a:endParaRPr>
          </a:p>
        </xdr:txBody>
      </xdr:sp>
      <xdr:sp>
        <xdr:nvSpPr>
          <xdr:cNvPr id="50" name="TextBox 49"/>
          <xdr:cNvSpPr txBox="1"/>
        </xdr:nvSpPr>
        <xdr:spPr>
          <a:xfrm>
            <a:off x="8521167" y="967740"/>
            <a:ext cx="32004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i="0" u="none" strike="noStrike">
                <a:solidFill>
                  <a:srgbClr val="00BAE1"/>
                </a:solidFill>
                <a:latin typeface="Calibri" panose="020F0502020204030204"/>
                <a:cs typeface="Calibri" panose="020F0502020204030204"/>
              </a:rPr>
              <a:t>E</a:t>
            </a:r>
            <a:endParaRPr lang="en-US" sz="1400" b="0" i="0" u="none" strike="noStrike">
              <a:solidFill>
                <a:srgbClr val="00BAE1"/>
              </a:solidFill>
              <a:latin typeface="Calibri" panose="020F0502020204030204"/>
              <a:cs typeface="Calibri" panose="020F0502020204030204"/>
            </a:endParaRPr>
          </a:p>
        </xdr:txBody>
      </xdr:sp>
      <xdr:sp>
        <xdr:nvSpPr>
          <xdr:cNvPr id="54" name="TextBox 53"/>
          <xdr:cNvSpPr txBox="1"/>
        </xdr:nvSpPr>
        <xdr:spPr>
          <a:xfrm>
            <a:off x="9072615" y="967740"/>
            <a:ext cx="32004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i="0" u="none" strike="noStrike">
                <a:solidFill>
                  <a:srgbClr val="1C83D3"/>
                </a:solidFill>
                <a:latin typeface="Calibri" panose="020F0502020204030204"/>
                <a:cs typeface="Calibri" panose="020F0502020204030204"/>
              </a:rPr>
              <a:t>C</a:t>
            </a:r>
            <a:endParaRPr lang="en-US" sz="1400" b="0" i="0" u="none" strike="noStrike">
              <a:solidFill>
                <a:srgbClr val="1C83D3"/>
              </a:solidFill>
              <a:latin typeface="Calibri" panose="020F0502020204030204"/>
              <a:cs typeface="Calibri" panose="020F0502020204030204"/>
            </a:endParaRPr>
          </a:p>
        </xdr:txBody>
      </xdr:sp>
      <xdr:sp>
        <xdr:nvSpPr>
          <xdr:cNvPr id="58" name="TextBox 57"/>
          <xdr:cNvSpPr txBox="1"/>
        </xdr:nvSpPr>
        <xdr:spPr>
          <a:xfrm>
            <a:off x="9624061" y="967740"/>
            <a:ext cx="32004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i="0" u="none" strike="noStrike">
                <a:solidFill>
                  <a:srgbClr val="5F6DF3"/>
                </a:solidFill>
                <a:latin typeface="Calibri" panose="020F0502020204030204"/>
                <a:cs typeface="Calibri" panose="020F0502020204030204"/>
              </a:rPr>
              <a:t>M</a:t>
            </a:r>
            <a:endParaRPr lang="en-US" sz="1400" b="0" i="0" u="none" strike="noStrike">
              <a:solidFill>
                <a:srgbClr val="5F6DF3"/>
              </a:solidFill>
              <a:latin typeface="Calibri" panose="020F0502020204030204"/>
              <a:cs typeface="Calibri" panose="020F0502020204030204"/>
            </a:endParaRPr>
          </a:p>
        </xdr:txBody>
      </xdr:sp>
      <xdr:grpSp>
        <xdr:nvGrpSpPr>
          <xdr:cNvPr id="55" name="Group 54"/>
          <xdr:cNvGrpSpPr/>
        </xdr:nvGrpSpPr>
        <xdr:grpSpPr>
          <a:xfrm>
            <a:off x="9382629" y="1018275"/>
            <a:ext cx="251460" cy="253064"/>
            <a:chOff x="8608595" y="1059582"/>
            <a:chExt cx="251460" cy="254668"/>
          </a:xfrm>
        </xdr:grpSpPr>
        <xdr:sp>
          <xdr:nvSpPr>
            <xdr:cNvPr id="56" name="Oval 55"/>
            <xdr:cNvSpPr/>
          </xdr:nvSpPr>
          <xdr:spPr>
            <a:xfrm>
              <a:off x="8608595" y="1059582"/>
              <a:ext cx="251460" cy="254668"/>
            </a:xfrm>
            <a:prstGeom prst="ellipse">
              <a:avLst/>
            </a:prstGeom>
            <a:solidFill>
              <a:srgbClr val="2D4357"/>
            </a:solidFill>
            <a:ln>
              <a:solidFill>
                <a:srgbClr val="2A37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>
          <xdr:nvSpPr>
            <xdr:cNvPr id="57" name="Freeform: Shape 56"/>
            <xdr:cNvSpPr/>
          </xdr:nvSpPr>
          <xdr:spPr>
            <a:xfrm>
              <a:off x="8681586" y="1142998"/>
              <a:ext cx="120315" cy="96252"/>
            </a:xfrm>
            <a:custGeom>
              <a:avLst/>
              <a:gdLst>
                <a:gd name="connsiteX0" fmla="*/ 0 w 342900"/>
                <a:gd name="connsiteY0" fmla="*/ 68580 h 228600"/>
                <a:gd name="connsiteX1" fmla="*/ 121920 w 342900"/>
                <a:gd name="connsiteY1" fmla="*/ 228600 h 228600"/>
                <a:gd name="connsiteX2" fmla="*/ 342900 w 342900"/>
                <a:gd name="connsiteY2" fmla="*/ 0 h 228600"/>
                <a:gd name="connsiteX0-1" fmla="*/ 0 w 316524"/>
                <a:gd name="connsiteY0-2" fmla="*/ 103749 h 228600"/>
                <a:gd name="connsiteX1-3" fmla="*/ 95544 w 316524"/>
                <a:gd name="connsiteY1-4" fmla="*/ 228600 h 228600"/>
                <a:gd name="connsiteX2-5" fmla="*/ 316524 w 316524"/>
                <a:gd name="connsiteY2-6" fmla="*/ 0 h 228600"/>
                <a:gd name="connsiteX0-7" fmla="*/ 0 w 290146"/>
                <a:gd name="connsiteY0-8" fmla="*/ 86164 h 211015"/>
                <a:gd name="connsiteX1-9" fmla="*/ 95544 w 290146"/>
                <a:gd name="connsiteY1-10" fmla="*/ 211015 h 211015"/>
                <a:gd name="connsiteX2-11" fmla="*/ 290146 w 290146"/>
                <a:gd name="connsiteY2-12" fmla="*/ 0 h 211015"/>
                <a:gd name="connsiteX0-13" fmla="*/ 0 w 263768"/>
                <a:gd name="connsiteY0-14" fmla="*/ 112540 h 211015"/>
                <a:gd name="connsiteX1-15" fmla="*/ 69166 w 263768"/>
                <a:gd name="connsiteY1-16" fmla="*/ 211015 h 211015"/>
                <a:gd name="connsiteX2-17" fmla="*/ 263768 w 263768"/>
                <a:gd name="connsiteY2-18" fmla="*/ 0 h 211015"/>
              </a:gdLst>
              <a:ahLst/>
              <a:cxnLst>
                <a:cxn ang="0">
                  <a:pos x="connsiteX0-1" y="connsiteY0-2"/>
                </a:cxn>
                <a:cxn ang="0">
                  <a:pos x="connsiteX1-3" y="connsiteY1-4"/>
                </a:cxn>
                <a:cxn ang="0">
                  <a:pos x="connsiteX2-5" y="connsiteY2-6"/>
                </a:cxn>
              </a:cxnLst>
              <a:rect l="l" t="t" r="r" b="b"/>
              <a:pathLst>
                <a:path w="263768" h="211015">
                  <a:moveTo>
                    <a:pt x="0" y="112540"/>
                  </a:moveTo>
                  <a:lnTo>
                    <a:pt x="69166" y="211015"/>
                  </a:lnTo>
                  <a:lnTo>
                    <a:pt x="263768" y="0"/>
                  </a:lnTo>
                </a:path>
              </a:pathLst>
            </a:custGeom>
            <a:noFill/>
            <a:ln>
              <a:solidFill>
                <a:srgbClr val="5F6DF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</xdr:grpSp>
      <xdr:sp textlink="Processing!P5">
        <xdr:nvSpPr>
          <xdr:cNvPr id="59" name="TextBox 58"/>
          <xdr:cNvSpPr txBox="1"/>
        </xdr:nvSpPr>
        <xdr:spPr>
          <a:xfrm>
            <a:off x="9295598" y="906779"/>
            <a:ext cx="427521" cy="447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B8C27169-F338-4E71-9A46-4C734CEA8FF8}" type="TxLink">
              <a:rPr lang="en-US" sz="4400" b="0" i="0" u="none" strike="noStrike">
                <a:solidFill>
                  <a:srgbClr val="2D4357"/>
                </a:solidFill>
                <a:latin typeface="Calibri" panose="020F0502020204030204"/>
                <a:cs typeface="Calibri" panose="020F0502020204030204"/>
              </a:rPr>
            </a:fld>
            <a:endParaRPr lang="en-US" sz="4400" b="0" i="0" u="none" strike="noStrike">
              <a:solidFill>
                <a:srgbClr val="2D4357"/>
              </a:solidFill>
              <a:latin typeface="Calibri" panose="020F0502020204030204"/>
              <a:cs typeface="Calibri" panose="020F0502020204030204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1025" name="Check Box 1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>
              <a:xfrm>
                <a:off x="8877300" y="982980"/>
                <a:ext cx="777240" cy="320040"/>
              </a:xfrm>
              <a:prstGeom prst="rect">
                <a:avLst/>
              </a:prstGeom>
            </xdr:spPr>
            <xdr:txBody>
              <a:bodyPr upright="1"/>
              <a:p>
                <a:endParaRPr lang="ru-RU" altLang="en-US"/>
              </a:p>
            </xdr:txBody>
          </xdr:sp>
        </mc:Choice>
        <mc:Fallback/>
      </mc:AlternateContent>
      <xdr:grpSp>
        <xdr:nvGrpSpPr>
          <xdr:cNvPr id="51" name="Group 50"/>
          <xdr:cNvGrpSpPr/>
        </xdr:nvGrpSpPr>
        <xdr:grpSpPr>
          <a:xfrm>
            <a:off x="8831181" y="1018275"/>
            <a:ext cx="251460" cy="253064"/>
            <a:chOff x="8608595" y="1059582"/>
            <a:chExt cx="251460" cy="254668"/>
          </a:xfrm>
        </xdr:grpSpPr>
        <xdr:sp>
          <xdr:nvSpPr>
            <xdr:cNvPr id="52" name="Oval 51"/>
            <xdr:cNvSpPr/>
          </xdr:nvSpPr>
          <xdr:spPr>
            <a:xfrm>
              <a:off x="8608595" y="1059582"/>
              <a:ext cx="251460" cy="254668"/>
            </a:xfrm>
            <a:prstGeom prst="ellipse">
              <a:avLst/>
            </a:prstGeom>
            <a:solidFill>
              <a:srgbClr val="2D4357"/>
            </a:solidFill>
            <a:ln>
              <a:solidFill>
                <a:srgbClr val="2A37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>
          <xdr:nvSpPr>
            <xdr:cNvPr id="53" name="Freeform: Shape 52"/>
            <xdr:cNvSpPr/>
          </xdr:nvSpPr>
          <xdr:spPr>
            <a:xfrm>
              <a:off x="8681586" y="1142998"/>
              <a:ext cx="120315" cy="96252"/>
            </a:xfrm>
            <a:custGeom>
              <a:avLst/>
              <a:gdLst>
                <a:gd name="connsiteX0" fmla="*/ 0 w 342900"/>
                <a:gd name="connsiteY0" fmla="*/ 68580 h 228600"/>
                <a:gd name="connsiteX1" fmla="*/ 121920 w 342900"/>
                <a:gd name="connsiteY1" fmla="*/ 228600 h 228600"/>
                <a:gd name="connsiteX2" fmla="*/ 342900 w 342900"/>
                <a:gd name="connsiteY2" fmla="*/ 0 h 228600"/>
                <a:gd name="connsiteX0-1" fmla="*/ 0 w 316524"/>
                <a:gd name="connsiteY0-2" fmla="*/ 103749 h 228600"/>
                <a:gd name="connsiteX1-3" fmla="*/ 95544 w 316524"/>
                <a:gd name="connsiteY1-4" fmla="*/ 228600 h 228600"/>
                <a:gd name="connsiteX2-5" fmla="*/ 316524 w 316524"/>
                <a:gd name="connsiteY2-6" fmla="*/ 0 h 228600"/>
                <a:gd name="connsiteX0-7" fmla="*/ 0 w 290146"/>
                <a:gd name="connsiteY0-8" fmla="*/ 86164 h 211015"/>
                <a:gd name="connsiteX1-9" fmla="*/ 95544 w 290146"/>
                <a:gd name="connsiteY1-10" fmla="*/ 211015 h 211015"/>
                <a:gd name="connsiteX2-11" fmla="*/ 290146 w 290146"/>
                <a:gd name="connsiteY2-12" fmla="*/ 0 h 211015"/>
                <a:gd name="connsiteX0-13" fmla="*/ 0 w 263768"/>
                <a:gd name="connsiteY0-14" fmla="*/ 112540 h 211015"/>
                <a:gd name="connsiteX1-15" fmla="*/ 69166 w 263768"/>
                <a:gd name="connsiteY1-16" fmla="*/ 211015 h 211015"/>
                <a:gd name="connsiteX2-17" fmla="*/ 263768 w 263768"/>
                <a:gd name="connsiteY2-18" fmla="*/ 0 h 211015"/>
              </a:gdLst>
              <a:ahLst/>
              <a:cxnLst>
                <a:cxn ang="0">
                  <a:pos x="connsiteX0-1" y="connsiteY0-2"/>
                </a:cxn>
                <a:cxn ang="0">
                  <a:pos x="connsiteX1-3" y="connsiteY1-4"/>
                </a:cxn>
                <a:cxn ang="0">
                  <a:pos x="connsiteX2-5" y="connsiteY2-6"/>
                </a:cxn>
              </a:cxnLst>
              <a:rect l="l" t="t" r="r" b="b"/>
              <a:pathLst>
                <a:path w="263768" h="211015">
                  <a:moveTo>
                    <a:pt x="0" y="112540"/>
                  </a:moveTo>
                  <a:lnTo>
                    <a:pt x="69166" y="211015"/>
                  </a:lnTo>
                  <a:lnTo>
                    <a:pt x="263768" y="0"/>
                  </a:lnTo>
                </a:path>
              </a:pathLst>
            </a:custGeom>
            <a:noFill/>
            <a:ln>
              <a:solidFill>
                <a:srgbClr val="1C83D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</xdr:grpSp>
      <xdr:sp textlink="Processing!O5">
        <xdr:nvSpPr>
          <xdr:cNvPr id="60" name="TextBox 59"/>
          <xdr:cNvSpPr txBox="1"/>
        </xdr:nvSpPr>
        <xdr:spPr>
          <a:xfrm>
            <a:off x="8739338" y="906779"/>
            <a:ext cx="427521" cy="447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79F8CED3-B854-471A-B002-8366B81306CD}" type="TxLink">
              <a:rPr lang="en-US" sz="4400" b="0" i="0" u="none" strike="noStrike">
                <a:solidFill>
                  <a:srgbClr val="2D4357"/>
                </a:solidFill>
                <a:latin typeface="Calibri" panose="020F0502020204030204"/>
                <a:ea typeface="+mn-ea"/>
                <a:cs typeface="Calibri" panose="020F0502020204030204"/>
              </a:rPr>
            </a:fld>
            <a:endPara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1026" name="Check Box 2" hidden="1">
                <a:extLst>
                  <a:ext uri="{63B3BB69-23CF-44E3-9099-C40C66FF867C}">
                    <a14:compatExt spid="_x0000_s1026"/>
                  </a:ext>
                </a:extLst>
              </xdr:cNvPr>
              <xdr:cNvSpPr/>
            </xdr:nvSpPr>
            <xdr:spPr>
              <a:xfrm>
                <a:off x="8328660" y="982980"/>
                <a:ext cx="777240" cy="320040"/>
              </a:xfrm>
              <a:prstGeom prst="rect">
                <a:avLst/>
              </a:prstGeom>
            </xdr:spPr>
            <xdr:txBody>
              <a:bodyPr upright="1"/>
              <a:p>
                <a:endParaRPr lang="ru-RU" altLang="en-US"/>
              </a:p>
            </xdr:txBody>
          </xdr:sp>
        </mc:Choice>
        <mc:Fallback/>
      </mc:AlternateContent>
      <xdr:grpSp>
        <xdr:nvGrpSpPr>
          <xdr:cNvPr id="42" name="Group 41"/>
          <xdr:cNvGrpSpPr/>
        </xdr:nvGrpSpPr>
        <xdr:grpSpPr>
          <a:xfrm>
            <a:off x="8279733" y="1018275"/>
            <a:ext cx="251460" cy="253064"/>
            <a:chOff x="8608595" y="1059582"/>
            <a:chExt cx="251460" cy="254668"/>
          </a:xfrm>
        </xdr:grpSpPr>
        <xdr:sp>
          <xdr:nvSpPr>
            <xdr:cNvPr id="47" name="Oval 46"/>
            <xdr:cNvSpPr/>
          </xdr:nvSpPr>
          <xdr:spPr>
            <a:xfrm>
              <a:off x="8608595" y="1059582"/>
              <a:ext cx="251460" cy="254668"/>
            </a:xfrm>
            <a:prstGeom prst="ellipse">
              <a:avLst/>
            </a:prstGeom>
            <a:solidFill>
              <a:srgbClr val="2D4357"/>
            </a:solidFill>
            <a:ln>
              <a:solidFill>
                <a:srgbClr val="2A37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>
          <xdr:nvSpPr>
            <xdr:cNvPr id="49" name="Freeform: Shape 48"/>
            <xdr:cNvSpPr/>
          </xdr:nvSpPr>
          <xdr:spPr>
            <a:xfrm>
              <a:off x="8681586" y="1142998"/>
              <a:ext cx="120315" cy="96252"/>
            </a:xfrm>
            <a:custGeom>
              <a:avLst/>
              <a:gdLst>
                <a:gd name="connsiteX0" fmla="*/ 0 w 342900"/>
                <a:gd name="connsiteY0" fmla="*/ 68580 h 228600"/>
                <a:gd name="connsiteX1" fmla="*/ 121920 w 342900"/>
                <a:gd name="connsiteY1" fmla="*/ 228600 h 228600"/>
                <a:gd name="connsiteX2" fmla="*/ 342900 w 342900"/>
                <a:gd name="connsiteY2" fmla="*/ 0 h 228600"/>
                <a:gd name="connsiteX0-1" fmla="*/ 0 w 316524"/>
                <a:gd name="connsiteY0-2" fmla="*/ 103749 h 228600"/>
                <a:gd name="connsiteX1-3" fmla="*/ 95544 w 316524"/>
                <a:gd name="connsiteY1-4" fmla="*/ 228600 h 228600"/>
                <a:gd name="connsiteX2-5" fmla="*/ 316524 w 316524"/>
                <a:gd name="connsiteY2-6" fmla="*/ 0 h 228600"/>
                <a:gd name="connsiteX0-7" fmla="*/ 0 w 290146"/>
                <a:gd name="connsiteY0-8" fmla="*/ 86164 h 211015"/>
                <a:gd name="connsiteX1-9" fmla="*/ 95544 w 290146"/>
                <a:gd name="connsiteY1-10" fmla="*/ 211015 h 211015"/>
                <a:gd name="connsiteX2-11" fmla="*/ 290146 w 290146"/>
                <a:gd name="connsiteY2-12" fmla="*/ 0 h 211015"/>
                <a:gd name="connsiteX0-13" fmla="*/ 0 w 263768"/>
                <a:gd name="connsiteY0-14" fmla="*/ 112540 h 211015"/>
                <a:gd name="connsiteX1-15" fmla="*/ 69166 w 263768"/>
                <a:gd name="connsiteY1-16" fmla="*/ 211015 h 211015"/>
                <a:gd name="connsiteX2-17" fmla="*/ 263768 w 263768"/>
                <a:gd name="connsiteY2-18" fmla="*/ 0 h 211015"/>
              </a:gdLst>
              <a:ahLst/>
              <a:cxnLst>
                <a:cxn ang="0">
                  <a:pos x="connsiteX0-1" y="connsiteY0-2"/>
                </a:cxn>
                <a:cxn ang="0">
                  <a:pos x="connsiteX1-3" y="connsiteY1-4"/>
                </a:cxn>
                <a:cxn ang="0">
                  <a:pos x="connsiteX2-5" y="connsiteY2-6"/>
                </a:cxn>
              </a:cxnLst>
              <a:rect l="l" t="t" r="r" b="b"/>
              <a:pathLst>
                <a:path w="263768" h="211015">
                  <a:moveTo>
                    <a:pt x="0" y="112540"/>
                  </a:moveTo>
                  <a:lnTo>
                    <a:pt x="69166" y="211015"/>
                  </a:lnTo>
                  <a:lnTo>
                    <a:pt x="263768" y="0"/>
                  </a:lnTo>
                </a:path>
              </a:pathLst>
            </a:custGeom>
            <a:noFill/>
            <a:ln>
              <a:solidFill>
                <a:srgbClr val="00BAE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</xdr:grpSp>
      <xdr:sp textlink="Processing!N5">
        <xdr:nvSpPr>
          <xdr:cNvPr id="61" name="TextBox 60"/>
          <xdr:cNvSpPr txBox="1"/>
        </xdr:nvSpPr>
        <xdr:spPr>
          <a:xfrm>
            <a:off x="8198318" y="906779"/>
            <a:ext cx="427521" cy="447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F14B86A9-9AB0-4A70-A183-711F9B5EA8E5}" type="TxLink">
              <a:rPr lang="en-US" sz="4400" b="0" i="0" u="none" strike="noStrike">
                <a:solidFill>
                  <a:srgbClr val="2D4357"/>
                </a:solidFill>
                <a:latin typeface="Calibri" panose="020F0502020204030204"/>
                <a:ea typeface="+mn-ea"/>
                <a:cs typeface="Calibri" panose="020F0502020204030204"/>
              </a:rPr>
            </a:fld>
            <a:endPara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1027" name="Check Box 3" hidden="1">
                <a:extLst>
                  <a:ext uri="{63B3BB69-23CF-44E3-9099-C40C66FF867C}">
                    <a14:compatExt spid="_x0000_s1027"/>
                  </a:ext>
                </a:extLst>
              </xdr:cNvPr>
              <xdr:cNvSpPr/>
            </xdr:nvSpPr>
            <xdr:spPr>
              <a:xfrm>
                <a:off x="7764780" y="982980"/>
                <a:ext cx="777240" cy="320040"/>
              </a:xfrm>
              <a:prstGeom prst="rect">
                <a:avLst/>
              </a:prstGeom>
            </xdr:spPr>
            <xdr:txBody>
              <a:bodyPr upright="1"/>
              <a:p>
                <a:endParaRPr lang="ru-RU" altLang="en-US"/>
              </a:p>
            </xdr:txBody>
          </xdr:sp>
        </mc:Choice>
        <mc:Fallback/>
      </mc:AlternateContent>
      <xdr:grpSp>
        <xdr:nvGrpSpPr>
          <xdr:cNvPr id="37" name="Group 36"/>
          <xdr:cNvGrpSpPr/>
        </xdr:nvGrpSpPr>
        <xdr:grpSpPr>
          <a:xfrm>
            <a:off x="7728285" y="1018275"/>
            <a:ext cx="251460" cy="253064"/>
            <a:chOff x="8608595" y="1059582"/>
            <a:chExt cx="251460" cy="254668"/>
          </a:xfrm>
        </xdr:grpSpPr>
        <xdr:sp>
          <xdr:nvSpPr>
            <xdr:cNvPr id="11" name="Oval 10"/>
            <xdr:cNvSpPr/>
          </xdr:nvSpPr>
          <xdr:spPr>
            <a:xfrm>
              <a:off x="8608595" y="1059582"/>
              <a:ext cx="251460" cy="254668"/>
            </a:xfrm>
            <a:prstGeom prst="ellipse">
              <a:avLst/>
            </a:prstGeom>
            <a:solidFill>
              <a:srgbClr val="2D4357"/>
            </a:solidFill>
            <a:ln>
              <a:solidFill>
                <a:srgbClr val="2A37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>
          <xdr:nvSpPr>
            <xdr:cNvPr id="19" name="Freeform: Shape 18"/>
            <xdr:cNvSpPr/>
          </xdr:nvSpPr>
          <xdr:spPr>
            <a:xfrm>
              <a:off x="8681586" y="1142998"/>
              <a:ext cx="120315" cy="96252"/>
            </a:xfrm>
            <a:custGeom>
              <a:avLst/>
              <a:gdLst>
                <a:gd name="connsiteX0" fmla="*/ 0 w 342900"/>
                <a:gd name="connsiteY0" fmla="*/ 68580 h 228600"/>
                <a:gd name="connsiteX1" fmla="*/ 121920 w 342900"/>
                <a:gd name="connsiteY1" fmla="*/ 228600 h 228600"/>
                <a:gd name="connsiteX2" fmla="*/ 342900 w 342900"/>
                <a:gd name="connsiteY2" fmla="*/ 0 h 228600"/>
                <a:gd name="connsiteX0-1" fmla="*/ 0 w 316524"/>
                <a:gd name="connsiteY0-2" fmla="*/ 103749 h 228600"/>
                <a:gd name="connsiteX1-3" fmla="*/ 95544 w 316524"/>
                <a:gd name="connsiteY1-4" fmla="*/ 228600 h 228600"/>
                <a:gd name="connsiteX2-5" fmla="*/ 316524 w 316524"/>
                <a:gd name="connsiteY2-6" fmla="*/ 0 h 228600"/>
                <a:gd name="connsiteX0-7" fmla="*/ 0 w 290146"/>
                <a:gd name="connsiteY0-8" fmla="*/ 86164 h 211015"/>
                <a:gd name="connsiteX1-9" fmla="*/ 95544 w 290146"/>
                <a:gd name="connsiteY1-10" fmla="*/ 211015 h 211015"/>
                <a:gd name="connsiteX2-11" fmla="*/ 290146 w 290146"/>
                <a:gd name="connsiteY2-12" fmla="*/ 0 h 211015"/>
                <a:gd name="connsiteX0-13" fmla="*/ 0 w 263768"/>
                <a:gd name="connsiteY0-14" fmla="*/ 112540 h 211015"/>
                <a:gd name="connsiteX1-15" fmla="*/ 69166 w 263768"/>
                <a:gd name="connsiteY1-16" fmla="*/ 211015 h 211015"/>
                <a:gd name="connsiteX2-17" fmla="*/ 263768 w 263768"/>
                <a:gd name="connsiteY2-18" fmla="*/ 0 h 211015"/>
              </a:gdLst>
              <a:ahLst/>
              <a:cxnLst>
                <a:cxn ang="0">
                  <a:pos x="connsiteX0-1" y="connsiteY0-2"/>
                </a:cxn>
                <a:cxn ang="0">
                  <a:pos x="connsiteX1-3" y="connsiteY1-4"/>
                </a:cxn>
                <a:cxn ang="0">
                  <a:pos x="connsiteX2-5" y="connsiteY2-6"/>
                </a:cxn>
              </a:cxnLst>
              <a:rect l="l" t="t" r="r" b="b"/>
              <a:pathLst>
                <a:path w="263768" h="211015">
                  <a:moveTo>
                    <a:pt x="0" y="112540"/>
                  </a:moveTo>
                  <a:lnTo>
                    <a:pt x="69166" y="211015"/>
                  </a:lnTo>
                  <a:lnTo>
                    <a:pt x="263768" y="0"/>
                  </a:lnTo>
                </a:path>
              </a:pathLst>
            </a:custGeom>
            <a:noFill/>
            <a:ln>
              <a:solidFill>
                <a:srgbClr val="00FAE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</xdr:grpSp>
      <xdr:sp textlink="Processing!M5">
        <xdr:nvSpPr>
          <xdr:cNvPr id="62" name="TextBox 61"/>
          <xdr:cNvSpPr txBox="1"/>
        </xdr:nvSpPr>
        <xdr:spPr>
          <a:xfrm>
            <a:off x="7649678" y="906779"/>
            <a:ext cx="427521" cy="447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B00B8026-3EEC-44AB-B942-21DBC33CD42B}" type="TxLink">
              <a:rPr lang="en-US" sz="4400" b="0" i="0" u="none" strike="noStrike">
                <a:solidFill>
                  <a:srgbClr val="2D4357"/>
                </a:solidFill>
                <a:latin typeface="Calibri" panose="020F0502020204030204"/>
                <a:ea typeface="+mn-ea"/>
                <a:cs typeface="Calibri" panose="020F0502020204030204"/>
              </a:rPr>
            </a:fld>
            <a:endPara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1028" name="Check Box 4" hidden="1">
                <a:extLst>
                  <a:ext uri="{63B3BB69-23CF-44E3-9099-C40C66FF867C}">
                    <a14:compatExt spid="_x0000_s1028"/>
                  </a:ext>
                </a:extLst>
              </xdr:cNvPr>
              <xdr:cNvSpPr/>
            </xdr:nvSpPr>
            <xdr:spPr>
              <a:xfrm>
                <a:off x="7216140" y="982980"/>
                <a:ext cx="777240" cy="320040"/>
              </a:xfrm>
              <a:prstGeom prst="rect">
                <a:avLst/>
              </a:prstGeom>
            </xdr:spPr>
            <xdr:txBody>
              <a:bodyPr upright="1"/>
              <a:p>
                <a:endParaRPr lang="ru-RU" altLang="en-US"/>
              </a:p>
            </xdr:txBody>
          </xdr:sp>
        </mc:Choice>
        <mc:Fallback/>
      </mc:AlternateContent>
    </xdr:grpSp>
    <xdr:clientData/>
  </xdr:twoCellAnchor>
  <xdr:twoCellAnchor>
    <xdr:from>
      <xdr:col>10</xdr:col>
      <xdr:colOff>524790</xdr:colOff>
      <xdr:row>5</xdr:row>
      <xdr:rowOff>119253</xdr:rowOff>
    </xdr:from>
    <xdr:to>
      <xdr:col>12</xdr:col>
      <xdr:colOff>282931</xdr:colOff>
      <xdr:row>6</xdr:row>
      <xdr:rowOff>162687</xdr:rowOff>
    </xdr:to>
    <xdr:sp>
      <xdr:nvSpPr>
        <xdr:cNvPr id="63" name="Rectangle 62"/>
        <xdr:cNvSpPr/>
      </xdr:nvSpPr>
      <xdr:spPr>
        <a:xfrm>
          <a:off x="6525260" y="1071245"/>
          <a:ext cx="958215" cy="234315"/>
        </a:xfrm>
        <a:prstGeom prst="rect">
          <a:avLst/>
        </a:prstGeom>
        <a:solidFill>
          <a:srgbClr val="2A3746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452369</xdr:colOff>
      <xdr:row>5</xdr:row>
      <xdr:rowOff>60960</xdr:rowOff>
    </xdr:from>
    <xdr:to>
      <xdr:col>12</xdr:col>
      <xdr:colOff>345283</xdr:colOff>
      <xdr:row>7</xdr:row>
      <xdr:rowOff>30480</xdr:rowOff>
    </xdr:to>
    <xdr:sp textlink="Control!A2">
      <xdr:nvSpPr>
        <xdr:cNvPr id="45" name="TextBox 44"/>
        <xdr:cNvSpPr txBox="1"/>
      </xdr:nvSpPr>
      <xdr:spPr>
        <a:xfrm>
          <a:off x="6452870" y="1013460"/>
          <a:ext cx="1092835" cy="350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F1B5B82-1E29-48EE-82F6-BEEF0D84DE88}" type="TxLink">
            <a:rPr lang="en-US" sz="1400" b="0" i="0" u="none" strike="noStrike">
              <a:solidFill>
                <a:srgbClr val="00FAE3"/>
              </a:solidFill>
              <a:latin typeface="Calibri" panose="020F0502020204030204"/>
              <a:cs typeface="Calibri" panose="020F0502020204030204"/>
            </a:rPr>
          </a:fld>
          <a:endParaRPr lang="en-US" sz="1400" b="0" i="0" u="none" strike="noStrike">
            <a:solidFill>
              <a:srgbClr val="00FAE3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12</xdr:col>
      <xdr:colOff>334860</xdr:colOff>
      <xdr:row>26</xdr:row>
      <xdr:rowOff>39720</xdr:rowOff>
    </xdr:from>
    <xdr:to>
      <xdr:col>14</xdr:col>
      <xdr:colOff>51660</xdr:colOff>
      <xdr:row>31</xdr:row>
      <xdr:rowOff>61320</xdr:rowOff>
    </xdr:to>
    <xdr:sp>
      <xdr:nvSpPr>
        <xdr:cNvPr id="1037" name="Circle: Hollow 1036"/>
        <xdr:cNvSpPr/>
      </xdr:nvSpPr>
      <xdr:spPr>
        <a:xfrm>
          <a:off x="7535545" y="4992370"/>
          <a:ext cx="916940" cy="974090"/>
        </a:xfrm>
        <a:prstGeom prst="donut">
          <a:avLst>
            <a:gd name="adj" fmla="val 22390"/>
          </a:avLst>
        </a:prstGeom>
        <a:solidFill>
          <a:srgbClr val="19264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152399</xdr:colOff>
      <xdr:row>24</xdr:row>
      <xdr:rowOff>137160</xdr:rowOff>
    </xdr:from>
    <xdr:to>
      <xdr:col>16</xdr:col>
      <xdr:colOff>30480</xdr:colOff>
      <xdr:row>31</xdr:row>
      <xdr:rowOff>162091</xdr:rowOff>
    </xdr:to>
    <xdr:graphicFrame>
      <xdr:nvGraphicFramePr>
        <xdr:cNvPr id="33" name="Chart 32"/>
        <xdr:cNvGraphicFramePr/>
      </xdr:nvGraphicFramePr>
      <xdr:xfrm>
        <a:off x="7352665" y="4709160"/>
        <a:ext cx="2279015" cy="1358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483328</xdr:colOff>
      <xdr:row>27</xdr:row>
      <xdr:rowOff>144780</xdr:rowOff>
    </xdr:from>
    <xdr:to>
      <xdr:col>13</xdr:col>
      <xdr:colOff>538579</xdr:colOff>
      <xdr:row>29</xdr:row>
      <xdr:rowOff>129540</xdr:rowOff>
    </xdr:to>
    <xdr:sp textlink="Processing!D4">
      <xdr:nvSpPr>
        <xdr:cNvPr id="1030" name="TextBox 1029"/>
        <xdr:cNvSpPr txBox="1"/>
      </xdr:nvSpPr>
      <xdr:spPr>
        <a:xfrm>
          <a:off x="7684135" y="5288280"/>
          <a:ext cx="65532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77173D3-46E7-43FD-B329-C1D29F0BD0BD}" type="TxLink">
            <a:rPr lang="en-US" sz="1300" b="0" i="0" u="none" strike="noStrike">
              <a:solidFill>
                <a:srgbClr val="00FAE3"/>
              </a:solidFill>
              <a:latin typeface="Calibri" panose="020F0502020204030204"/>
              <a:cs typeface="Calibri" panose="020F0502020204030204"/>
            </a:rPr>
          </a:fld>
          <a:endParaRPr lang="en-US" sz="1300" b="0" i="0" u="none" strike="noStrike">
            <a:solidFill>
              <a:srgbClr val="00FAE3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14</xdr:col>
      <xdr:colOff>144780</xdr:colOff>
      <xdr:row>27</xdr:row>
      <xdr:rowOff>152400</xdr:rowOff>
    </xdr:from>
    <xdr:to>
      <xdr:col>16</xdr:col>
      <xdr:colOff>266700</xdr:colOff>
      <xdr:row>31</xdr:row>
      <xdr:rowOff>144780</xdr:rowOff>
    </xdr:to>
    <xdr:sp>
      <xdr:nvSpPr>
        <xdr:cNvPr id="1031" name="TextBox 1030"/>
        <xdr:cNvSpPr txBox="1"/>
      </xdr:nvSpPr>
      <xdr:spPr>
        <a:xfrm>
          <a:off x="8545830" y="5295900"/>
          <a:ext cx="1322070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chemeClr val="tx2">
                  <a:lumMod val="60000"/>
                  <a:lumOff val="40000"/>
                </a:schemeClr>
              </a:solidFill>
            </a:rPr>
            <a:t>Percentage of successful transactions. Inverse metric to bounce rate..</a:t>
          </a:r>
          <a:endParaRPr lang="en-US" sz="9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 editAs="oneCell">
    <xdr:from>
      <xdr:col>17</xdr:col>
      <xdr:colOff>274320</xdr:colOff>
      <xdr:row>24</xdr:row>
      <xdr:rowOff>175260</xdr:rowOff>
    </xdr:from>
    <xdr:to>
      <xdr:col>22</xdr:col>
      <xdr:colOff>0</xdr:colOff>
      <xdr:row>32</xdr:row>
      <xdr:rowOff>152220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38" name="Month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5595" y="4747260"/>
              <a:ext cx="2726055" cy="1500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 fLocksWithSheet="0"/>
  </xdr:twoCellAnchor>
  <xdr:twoCellAnchor editAs="oneCell">
    <xdr:from>
      <xdr:col>17</xdr:col>
      <xdr:colOff>365760</xdr:colOff>
      <xdr:row>9</xdr:row>
      <xdr:rowOff>76200</xdr:rowOff>
    </xdr:from>
    <xdr:to>
      <xdr:col>21</xdr:col>
      <xdr:colOff>519360</xdr:colOff>
      <xdr:row>22</xdr:row>
      <xdr:rowOff>2760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39" name="Da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67035" y="1790700"/>
              <a:ext cx="2553335" cy="2402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 fLocksWithSheet="0"/>
  </xdr:twoCellAnchor>
  <xdr:twoCellAnchor>
    <xdr:from>
      <xdr:col>17</xdr:col>
      <xdr:colOff>268140</xdr:colOff>
      <xdr:row>7</xdr:row>
      <xdr:rowOff>60960</xdr:rowOff>
    </xdr:from>
    <xdr:to>
      <xdr:col>21</xdr:col>
      <xdr:colOff>601743</xdr:colOff>
      <xdr:row>8</xdr:row>
      <xdr:rowOff>125729</xdr:rowOff>
    </xdr:to>
    <xdr:sp>
      <xdr:nvSpPr>
        <xdr:cNvPr id="1040" name="TextBox 1039"/>
        <xdr:cNvSpPr txBox="1"/>
      </xdr:nvSpPr>
      <xdr:spPr>
        <a:xfrm>
          <a:off x="10469245" y="1394460"/>
          <a:ext cx="2732405" cy="254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0" u="none" strike="noStrike">
              <a:solidFill>
                <a:srgbClr val="FF00FF"/>
              </a:solidFill>
              <a:latin typeface="+mj-lt"/>
              <a:cs typeface="Calibri" panose="020F0502020204030204"/>
            </a:rPr>
            <a:t>SU </a:t>
          </a:r>
          <a:r>
            <a:rPr lang="en-US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US" sz="1100" b="0" i="0">
              <a:solidFill>
                <a:srgbClr val="00FAE3"/>
              </a:solidFill>
              <a:effectLst/>
              <a:latin typeface="+mj-lt"/>
              <a:ea typeface="+mn-ea"/>
              <a:cs typeface="+mn-cs"/>
            </a:rPr>
            <a:t>    </a:t>
          </a:r>
          <a:r>
            <a:rPr lang="en-US" sz="1100" b="0" i="0" u="none" strike="noStrike">
              <a:solidFill>
                <a:srgbClr val="00FAE3"/>
              </a:solidFill>
              <a:latin typeface="+mj-lt"/>
              <a:cs typeface="Calibri" panose="020F0502020204030204"/>
            </a:rPr>
            <a:t>MO      TU      WE      TH      FR </a:t>
          </a:r>
          <a:r>
            <a:rPr lang="en-US" sz="1100" b="0" i="0">
              <a:solidFill>
                <a:srgbClr val="00FAE3"/>
              </a:solidFill>
              <a:effectLst/>
              <a:latin typeface="+mj-lt"/>
              <a:ea typeface="+mn-ea"/>
              <a:cs typeface="+mn-cs"/>
            </a:rPr>
            <a:t>    </a:t>
          </a:r>
          <a:r>
            <a:rPr lang="en-US" sz="1100" b="0" i="0">
              <a:solidFill>
                <a:srgbClr val="5F11B3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US" sz="1100" b="1" i="0">
              <a:solidFill>
                <a:srgbClr val="FF00FF"/>
              </a:solidFill>
              <a:effectLst/>
              <a:latin typeface="+mj-lt"/>
              <a:ea typeface="+mn-ea"/>
              <a:cs typeface="+mn-cs"/>
            </a:rPr>
            <a:t>SA</a:t>
          </a:r>
          <a:endParaRPr lang="en-US" sz="1100" b="1" i="0" u="none" strike="noStrike">
            <a:solidFill>
              <a:srgbClr val="FF00FF"/>
            </a:solidFill>
            <a:latin typeface="+mj-lt"/>
            <a:cs typeface="Calibri" panose="020F0502020204030204"/>
          </a:endParaRPr>
        </a:p>
      </xdr:txBody>
    </xdr:sp>
    <xdr:clientData/>
  </xdr:twoCellAnchor>
  <xdr:twoCellAnchor>
    <xdr:from>
      <xdr:col>18</xdr:col>
      <xdr:colOff>531415</xdr:colOff>
      <xdr:row>5</xdr:row>
      <xdr:rowOff>30480</xdr:rowOff>
    </xdr:from>
    <xdr:to>
      <xdr:col>20</xdr:col>
      <xdr:colOff>323228</xdr:colOff>
      <xdr:row>7</xdr:row>
      <xdr:rowOff>0</xdr:rowOff>
    </xdr:to>
    <xdr:sp>
      <xdr:nvSpPr>
        <xdr:cNvPr id="1041" name="TextBox 1040"/>
        <xdr:cNvSpPr txBox="1"/>
      </xdr:nvSpPr>
      <xdr:spPr>
        <a:xfrm>
          <a:off x="11332210" y="982980"/>
          <a:ext cx="992505" cy="350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tx2">
                  <a:lumMod val="60000"/>
                  <a:lumOff val="40000"/>
                </a:schemeClr>
              </a:solidFill>
            </a:rPr>
            <a:t>CALENDAR</a:t>
          </a:r>
          <a:endParaRPr lang="en-US" sz="14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oneCellAnchor>
    <xdr:from>
      <xdr:col>1</xdr:col>
      <xdr:colOff>447754</xdr:colOff>
      <xdr:row>0</xdr:row>
      <xdr:rowOff>38100</xdr:rowOff>
    </xdr:from>
    <xdr:ext cx="5739686" cy="616164"/>
    <xdr:sp>
      <xdr:nvSpPr>
        <xdr:cNvPr id="24" name="Rectangle 23"/>
        <xdr:cNvSpPr/>
      </xdr:nvSpPr>
      <xdr:spPr>
        <a:xfrm>
          <a:off x="1047750" y="38100"/>
          <a:ext cx="5739765" cy="6159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>
              <a:gradFill>
                <a:gsLst>
                  <a:gs pos="0">
                    <a:schemeClr val="bg1"/>
                  </a:gs>
                  <a:gs pos="58000">
                    <a:srgbClr val="0082D2"/>
                  </a:gs>
                  <a:gs pos="100000">
                    <a:srgbClr val="259FE3"/>
                  </a:gs>
                </a:gsLst>
                <a:lin ang="0" scaled="0"/>
              </a:gradFill>
              <a:effectLst/>
              <a:latin typeface="+mn-lt"/>
              <a:ea typeface="+mn-ea"/>
              <a:cs typeface="+mn-cs"/>
            </a:rPr>
            <a:t>Amazon Affiliate Marketing</a:t>
          </a:r>
          <a:endParaRPr lang="en-US" sz="13800" b="0" cap="none" spc="0">
            <a:ln w="0"/>
            <a:gradFill>
              <a:gsLst>
                <a:gs pos="0">
                  <a:schemeClr val="bg1"/>
                </a:gs>
                <a:gs pos="58000">
                  <a:srgbClr val="0082D2"/>
                </a:gs>
                <a:gs pos="100000">
                  <a:srgbClr val="259FE3"/>
                </a:gs>
              </a:gsLst>
              <a:lin ang="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20</xdr:col>
      <xdr:colOff>138569</xdr:colOff>
      <xdr:row>1</xdr:row>
      <xdr:rowOff>129541</xdr:rowOff>
    </xdr:from>
    <xdr:to>
      <xdr:col>20</xdr:col>
      <xdr:colOff>413477</xdr:colOff>
      <xdr:row>3</xdr:row>
      <xdr:rowOff>19591</xdr:rowOff>
    </xdr:to>
    <xdr:grpSp>
      <xdr:nvGrpSpPr>
        <xdr:cNvPr id="1049" name="Group 1048"/>
        <xdr:cNvGrpSpPr/>
      </xdr:nvGrpSpPr>
      <xdr:grpSpPr>
        <a:xfrm>
          <a:off x="12139930" y="320040"/>
          <a:ext cx="274955" cy="270510"/>
          <a:chOff x="6535559" y="690283"/>
          <a:chExt cx="274908" cy="248639"/>
        </a:xfrm>
      </xdr:grpSpPr>
      <xdr:sp>
        <xdr:nvSpPr>
          <xdr:cNvPr id="1050" name="Moon"/>
          <xdr:cNvSpPr/>
        </xdr:nvSpPr>
        <xdr:spPr>
          <a:xfrm>
            <a:off x="6535559" y="690283"/>
            <a:ext cx="140283" cy="245398"/>
          </a:xfrm>
          <a:prstGeom prst="moon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1051" name="Big Star"/>
          <xdr:cNvSpPr/>
        </xdr:nvSpPr>
        <xdr:spPr>
          <a:xfrm>
            <a:off x="6675270" y="773921"/>
            <a:ext cx="108000" cy="107972"/>
          </a:xfrm>
          <a:prstGeom prst="star4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1052" name="Star"/>
          <xdr:cNvSpPr/>
        </xdr:nvSpPr>
        <xdr:spPr>
          <a:xfrm>
            <a:off x="6756467" y="881723"/>
            <a:ext cx="54000" cy="57199"/>
          </a:xfrm>
          <a:prstGeom prst="star4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19</xdr:col>
      <xdr:colOff>0</xdr:colOff>
      <xdr:row>1</xdr:row>
      <xdr:rowOff>121920</xdr:rowOff>
    </xdr:from>
    <xdr:to>
      <xdr:col>19</xdr:col>
      <xdr:colOff>259200</xdr:colOff>
      <xdr:row>3</xdr:row>
      <xdr:rowOff>11970</xdr:rowOff>
    </xdr:to>
    <xdr:grpSp>
      <xdr:nvGrpSpPr>
        <xdr:cNvPr id="1053" name="Группа 7203">
          <a:hlinkClick xmlns:r="http://schemas.openxmlformats.org/officeDocument/2006/relationships" r:id="rId8"/>
        </xdr:cNvPr>
        <xdr:cNvGrpSpPr/>
      </xdr:nvGrpSpPr>
      <xdr:grpSpPr>
        <a:xfrm>
          <a:off x="11401425" y="312420"/>
          <a:ext cx="259080" cy="270510"/>
          <a:chOff x="14630400" y="0"/>
          <a:chExt cx="1320905" cy="1291901"/>
        </a:xfrm>
        <a:effectLst/>
      </xdr:grpSpPr>
      <xdr:sp>
        <xdr:nvSpPr>
          <xdr:cNvPr id="1054" name="Lights"/>
          <xdr:cNvSpPr/>
        </xdr:nvSpPr>
        <xdr:spPr>
          <a:xfrm rot="19122911">
            <a:off x="14630400" y="0"/>
            <a:ext cx="1320905" cy="1291901"/>
          </a:xfrm>
          <a:custGeom>
            <a:avLst/>
            <a:gdLst>
              <a:gd name="connsiteX0" fmla="*/ 721625 w 2541582"/>
              <a:gd name="connsiteY0" fmla="*/ 1903961 h 2517378"/>
              <a:gd name="connsiteX1" fmla="*/ 721626 w 2541582"/>
              <a:gd name="connsiteY1" fmla="*/ 2056116 h 2517378"/>
              <a:gd name="connsiteX2" fmla="*/ 721626 w 2541582"/>
              <a:gd name="connsiteY2" fmla="*/ 2056119 h 2517378"/>
              <a:gd name="connsiteX3" fmla="*/ 573702 w 2541582"/>
              <a:gd name="connsiteY3" fmla="*/ 2208278 h 2517378"/>
              <a:gd name="connsiteX4" fmla="*/ 573701 w 2541582"/>
              <a:gd name="connsiteY4" fmla="*/ 2208277 h 2517378"/>
              <a:gd name="connsiteX5" fmla="*/ 425777 w 2541582"/>
              <a:gd name="connsiteY5" fmla="*/ 2208278 h 2517378"/>
              <a:gd name="connsiteX6" fmla="*/ 425777 w 2541582"/>
              <a:gd name="connsiteY6" fmla="*/ 2056123 h 2517378"/>
              <a:gd name="connsiteX7" fmla="*/ 425777 w 2541582"/>
              <a:gd name="connsiteY7" fmla="*/ 2056120 h 2517378"/>
              <a:gd name="connsiteX8" fmla="*/ 573701 w 2541582"/>
              <a:gd name="connsiteY8" fmla="*/ 1903962 h 2517378"/>
              <a:gd name="connsiteX9" fmla="*/ 573702 w 2541582"/>
              <a:gd name="connsiteY9" fmla="*/ 1903962 h 2517378"/>
              <a:gd name="connsiteX10" fmla="*/ 519727 w 2541582"/>
              <a:gd name="connsiteY10" fmla="*/ 1624038 h 2517378"/>
              <a:gd name="connsiteX11" fmla="*/ 458680 w 2541582"/>
              <a:gd name="connsiteY11" fmla="*/ 1763409 h 2517378"/>
              <a:gd name="connsiteX12" fmla="*/ 458678 w 2541582"/>
              <a:gd name="connsiteY12" fmla="*/ 1763413 h 2517378"/>
              <a:gd name="connsiteX13" fmla="*/ 262134 w 2541582"/>
              <a:gd name="connsiteY13" fmla="*/ 1843437 h 2517378"/>
              <a:gd name="connsiteX14" fmla="*/ 262133 w 2541582"/>
              <a:gd name="connsiteY14" fmla="*/ 1843437 h 2517378"/>
              <a:gd name="connsiteX15" fmla="*/ 126637 w 2541582"/>
              <a:gd name="connsiteY15" fmla="*/ 1784087 h 2517378"/>
              <a:gd name="connsiteX16" fmla="*/ 187684 w 2541582"/>
              <a:gd name="connsiteY16" fmla="*/ 1644716 h 2517378"/>
              <a:gd name="connsiteX17" fmla="*/ 187686 w 2541582"/>
              <a:gd name="connsiteY17" fmla="*/ 1644713 h 2517378"/>
              <a:gd name="connsiteX18" fmla="*/ 384230 w 2541582"/>
              <a:gd name="connsiteY18" fmla="*/ 1564688 h 2517378"/>
              <a:gd name="connsiteX19" fmla="*/ 384231 w 2541582"/>
              <a:gd name="connsiteY19" fmla="*/ 1564689 h 2517378"/>
              <a:gd name="connsiteX20" fmla="*/ 1009078 w 2541582"/>
              <a:gd name="connsiteY20" fmla="*/ 2051827 h 2517378"/>
              <a:gd name="connsiteX21" fmla="*/ 1066442 w 2541582"/>
              <a:gd name="connsiteY21" fmla="*/ 2192754 h 2517378"/>
              <a:gd name="connsiteX22" fmla="*/ 1066444 w 2541582"/>
              <a:gd name="connsiteY22" fmla="*/ 2192757 h 2517378"/>
              <a:gd name="connsiteX23" fmla="*/ 986801 w 2541582"/>
              <a:gd name="connsiteY23" fmla="*/ 2389456 h 2517378"/>
              <a:gd name="connsiteX24" fmla="*/ 986801 w 2541582"/>
              <a:gd name="connsiteY24" fmla="*/ 2389457 h 2517378"/>
              <a:gd name="connsiteX25" fmla="*/ 849793 w 2541582"/>
              <a:gd name="connsiteY25" fmla="*/ 2445226 h 2517378"/>
              <a:gd name="connsiteX26" fmla="*/ 792428 w 2541582"/>
              <a:gd name="connsiteY26" fmla="*/ 2304299 h 2517378"/>
              <a:gd name="connsiteX27" fmla="*/ 792426 w 2541582"/>
              <a:gd name="connsiteY27" fmla="*/ 2304296 h 2517378"/>
              <a:gd name="connsiteX28" fmla="*/ 872069 w 2541582"/>
              <a:gd name="connsiteY28" fmla="*/ 2107597 h 2517378"/>
              <a:gd name="connsiteX29" fmla="*/ 872070 w 2541582"/>
              <a:gd name="connsiteY29" fmla="*/ 2107597 h 2517378"/>
              <a:gd name="connsiteX30" fmla="*/ 1307640 w 2541582"/>
              <a:gd name="connsiteY30" fmla="*/ 2093057 h 2517378"/>
              <a:gd name="connsiteX31" fmla="*/ 1411294 w 2541582"/>
              <a:gd name="connsiteY31" fmla="*/ 2204442 h 2517378"/>
              <a:gd name="connsiteX32" fmla="*/ 1411296 w 2541582"/>
              <a:gd name="connsiteY32" fmla="*/ 2204445 h 2517378"/>
              <a:gd name="connsiteX33" fmla="*/ 1406663 w 2541582"/>
              <a:gd name="connsiteY33" fmla="*/ 2416606 h 2517378"/>
              <a:gd name="connsiteX34" fmla="*/ 1406663 w 2541582"/>
              <a:gd name="connsiteY34" fmla="*/ 2416606 h 2517378"/>
              <a:gd name="connsiteX35" fmla="*/ 1298374 w 2541582"/>
              <a:gd name="connsiteY35" fmla="*/ 2517378 h 2517378"/>
              <a:gd name="connsiteX36" fmla="*/ 1194720 w 2541582"/>
              <a:gd name="connsiteY36" fmla="*/ 2405992 h 2517378"/>
              <a:gd name="connsiteX37" fmla="*/ 1194718 w 2541582"/>
              <a:gd name="connsiteY37" fmla="*/ 2405989 h 2517378"/>
              <a:gd name="connsiteX38" fmla="*/ 1199351 w 2541582"/>
              <a:gd name="connsiteY38" fmla="*/ 2193829 h 2517378"/>
              <a:gd name="connsiteX39" fmla="*/ 1199351 w 2541582"/>
              <a:gd name="connsiteY39" fmla="*/ 2193828 h 2517378"/>
              <a:gd name="connsiteX40" fmla="*/ 323549 w 2541582"/>
              <a:gd name="connsiteY40" fmla="*/ 1188033 h 2517378"/>
              <a:gd name="connsiteX41" fmla="*/ 323549 w 2541582"/>
              <a:gd name="connsiteY41" fmla="*/ 1188033 h 2517378"/>
              <a:gd name="connsiteX42" fmla="*/ 424321 w 2541582"/>
              <a:gd name="connsiteY42" fmla="*/ 1296322 h 2517378"/>
              <a:gd name="connsiteX43" fmla="*/ 312935 w 2541582"/>
              <a:gd name="connsiteY43" fmla="*/ 1399976 h 2517378"/>
              <a:gd name="connsiteX44" fmla="*/ 312933 w 2541582"/>
              <a:gd name="connsiteY44" fmla="*/ 1399979 h 2517378"/>
              <a:gd name="connsiteX45" fmla="*/ 100772 w 2541582"/>
              <a:gd name="connsiteY45" fmla="*/ 1395346 h 2517378"/>
              <a:gd name="connsiteX46" fmla="*/ 100771 w 2541582"/>
              <a:gd name="connsiteY46" fmla="*/ 1395345 h 2517378"/>
              <a:gd name="connsiteX47" fmla="*/ 0 w 2541582"/>
              <a:gd name="connsiteY47" fmla="*/ 1287056 h 2517378"/>
              <a:gd name="connsiteX48" fmla="*/ 111385 w 2541582"/>
              <a:gd name="connsiteY48" fmla="*/ 1183403 h 2517378"/>
              <a:gd name="connsiteX49" fmla="*/ 111388 w 2541582"/>
              <a:gd name="connsiteY49" fmla="*/ 1183400 h 2517378"/>
              <a:gd name="connsiteX50" fmla="*/ 323549 w 2541582"/>
              <a:gd name="connsiteY50" fmla="*/ 1188033 h 2517378"/>
              <a:gd name="connsiteX51" fmla="*/ 1826146 w 2541582"/>
              <a:gd name="connsiteY51" fmla="*/ 2118023 h 2517378"/>
              <a:gd name="connsiteX52" fmla="*/ 1856583 w 2541582"/>
              <a:gd name="connsiteY52" fmla="*/ 2280157 h 2517378"/>
              <a:gd name="connsiteX53" fmla="*/ 1856583 w 2541582"/>
              <a:gd name="connsiteY53" fmla="*/ 2280157 h 2517378"/>
              <a:gd name="connsiteX54" fmla="*/ 1797234 w 2541582"/>
              <a:gd name="connsiteY54" fmla="*/ 2415653 h 2517378"/>
              <a:gd name="connsiteX55" fmla="*/ 1657863 w 2541582"/>
              <a:gd name="connsiteY55" fmla="*/ 2354606 h 2517378"/>
              <a:gd name="connsiteX56" fmla="*/ 1657859 w 2541582"/>
              <a:gd name="connsiteY56" fmla="*/ 2354605 h 2517378"/>
              <a:gd name="connsiteX57" fmla="*/ 1577835 w 2541582"/>
              <a:gd name="connsiteY57" fmla="*/ 2158060 h 2517378"/>
              <a:gd name="connsiteX58" fmla="*/ 1577835 w 2541582"/>
              <a:gd name="connsiteY58" fmla="*/ 2158060 h 2517378"/>
              <a:gd name="connsiteX59" fmla="*/ 1637185 w 2541582"/>
              <a:gd name="connsiteY59" fmla="*/ 2022564 h 2517378"/>
              <a:gd name="connsiteX60" fmla="*/ 1776555 w 2541582"/>
              <a:gd name="connsiteY60" fmla="*/ 2083611 h 2517378"/>
              <a:gd name="connsiteX61" fmla="*/ 1776559 w 2541582"/>
              <a:gd name="connsiteY61" fmla="*/ 2083612 h 2517378"/>
              <a:gd name="connsiteX62" fmla="*/ 1826146 w 2541582"/>
              <a:gd name="connsiteY62" fmla="*/ 2118023 h 2517378"/>
              <a:gd name="connsiteX63" fmla="*/ 377553 w 2541582"/>
              <a:gd name="connsiteY63" fmla="*/ 807593 h 2517378"/>
              <a:gd name="connsiteX64" fmla="*/ 410335 w 2541582"/>
              <a:gd name="connsiteY64" fmla="*/ 856415 h 2517378"/>
              <a:gd name="connsiteX65" fmla="*/ 410336 w 2541582"/>
              <a:gd name="connsiteY65" fmla="*/ 856415 h 2517378"/>
              <a:gd name="connsiteX66" fmla="*/ 466105 w 2541582"/>
              <a:gd name="connsiteY66" fmla="*/ 993423 h 2517378"/>
              <a:gd name="connsiteX67" fmla="*/ 325178 w 2541582"/>
              <a:gd name="connsiteY67" fmla="*/ 1050787 h 2517378"/>
              <a:gd name="connsiteX68" fmla="*/ 325175 w 2541582"/>
              <a:gd name="connsiteY68" fmla="*/ 1050789 h 2517378"/>
              <a:gd name="connsiteX69" fmla="*/ 128476 w 2541582"/>
              <a:gd name="connsiteY69" fmla="*/ 971146 h 2517378"/>
              <a:gd name="connsiteX70" fmla="*/ 128476 w 2541582"/>
              <a:gd name="connsiteY70" fmla="*/ 971146 h 2517378"/>
              <a:gd name="connsiteX71" fmla="*/ 72706 w 2541582"/>
              <a:gd name="connsiteY71" fmla="*/ 834138 h 2517378"/>
              <a:gd name="connsiteX72" fmla="*/ 213633 w 2541582"/>
              <a:gd name="connsiteY72" fmla="*/ 776773 h 2517378"/>
              <a:gd name="connsiteX73" fmla="*/ 213636 w 2541582"/>
              <a:gd name="connsiteY73" fmla="*/ 776772 h 2517378"/>
              <a:gd name="connsiteX74" fmla="*/ 377553 w 2541582"/>
              <a:gd name="connsiteY74" fmla="*/ 807593 h 2517378"/>
              <a:gd name="connsiteX75" fmla="*/ 2166386 w 2541582"/>
              <a:gd name="connsiteY75" fmla="*/ 1843414 h 2517378"/>
              <a:gd name="connsiteX76" fmla="*/ 2210952 w 2541582"/>
              <a:gd name="connsiteY76" fmla="*/ 1948012 h 2517378"/>
              <a:gd name="connsiteX77" fmla="*/ 2210952 w 2541582"/>
              <a:gd name="connsiteY77" fmla="*/ 1948012 h 2517378"/>
              <a:gd name="connsiteX78" fmla="*/ 2210952 w 2541582"/>
              <a:gd name="connsiteY78" fmla="*/ 2095936 h 2517378"/>
              <a:gd name="connsiteX79" fmla="*/ 2058798 w 2541582"/>
              <a:gd name="connsiteY79" fmla="*/ 2095936 h 2517378"/>
              <a:gd name="connsiteX80" fmla="*/ 2058794 w 2541582"/>
              <a:gd name="connsiteY80" fmla="*/ 2095937 h 2517378"/>
              <a:gd name="connsiteX81" fmla="*/ 1906636 w 2541582"/>
              <a:gd name="connsiteY81" fmla="*/ 1948012 h 2517378"/>
              <a:gd name="connsiteX82" fmla="*/ 1906636 w 2541582"/>
              <a:gd name="connsiteY82" fmla="*/ 1948012 h 2517378"/>
              <a:gd name="connsiteX83" fmla="*/ 1906636 w 2541582"/>
              <a:gd name="connsiteY83" fmla="*/ 1800088 h 2517378"/>
              <a:gd name="connsiteX84" fmla="*/ 2058790 w 2541582"/>
              <a:gd name="connsiteY84" fmla="*/ 1800088 h 2517378"/>
              <a:gd name="connsiteX85" fmla="*/ 2058794 w 2541582"/>
              <a:gd name="connsiteY85" fmla="*/ 1800088 h 2517378"/>
              <a:gd name="connsiteX86" fmla="*/ 2166386 w 2541582"/>
              <a:gd name="connsiteY86" fmla="*/ 1843414 h 2517378"/>
              <a:gd name="connsiteX87" fmla="*/ 592924 w 2541582"/>
              <a:gd name="connsiteY87" fmla="*/ 461833 h 2517378"/>
              <a:gd name="connsiteX88" fmla="*/ 637491 w 2541582"/>
              <a:gd name="connsiteY88" fmla="*/ 566431 h 2517378"/>
              <a:gd name="connsiteX89" fmla="*/ 637490 w 2541582"/>
              <a:gd name="connsiteY89" fmla="*/ 566431 h 2517378"/>
              <a:gd name="connsiteX90" fmla="*/ 637490 w 2541582"/>
              <a:gd name="connsiteY90" fmla="*/ 714355 h 2517378"/>
              <a:gd name="connsiteX91" fmla="*/ 485336 w 2541582"/>
              <a:gd name="connsiteY91" fmla="*/ 714355 h 2517378"/>
              <a:gd name="connsiteX92" fmla="*/ 485333 w 2541582"/>
              <a:gd name="connsiteY92" fmla="*/ 714356 h 2517378"/>
              <a:gd name="connsiteX93" fmla="*/ 333174 w 2541582"/>
              <a:gd name="connsiteY93" fmla="*/ 566431 h 2517378"/>
              <a:gd name="connsiteX94" fmla="*/ 333175 w 2541582"/>
              <a:gd name="connsiteY94" fmla="*/ 566431 h 2517378"/>
              <a:gd name="connsiteX95" fmla="*/ 333175 w 2541582"/>
              <a:gd name="connsiteY95" fmla="*/ 418507 h 2517378"/>
              <a:gd name="connsiteX96" fmla="*/ 485329 w 2541582"/>
              <a:gd name="connsiteY96" fmla="*/ 418507 h 2517378"/>
              <a:gd name="connsiteX97" fmla="*/ 485333 w 2541582"/>
              <a:gd name="connsiteY97" fmla="*/ 418507 h 2517378"/>
              <a:gd name="connsiteX98" fmla="*/ 592924 w 2541582"/>
              <a:gd name="connsiteY98" fmla="*/ 461833 h 2517378"/>
              <a:gd name="connsiteX99" fmla="*/ 2378656 w 2541582"/>
              <a:gd name="connsiteY99" fmla="*/ 1501946 h 2517378"/>
              <a:gd name="connsiteX100" fmla="*/ 2411439 w 2541582"/>
              <a:gd name="connsiteY100" fmla="*/ 1550768 h 2517378"/>
              <a:gd name="connsiteX101" fmla="*/ 2411439 w 2541582"/>
              <a:gd name="connsiteY101" fmla="*/ 1550768 h 2517378"/>
              <a:gd name="connsiteX102" fmla="*/ 2467208 w 2541582"/>
              <a:gd name="connsiteY102" fmla="*/ 1687776 h 2517378"/>
              <a:gd name="connsiteX103" fmla="*/ 2326282 w 2541582"/>
              <a:gd name="connsiteY103" fmla="*/ 1745141 h 2517378"/>
              <a:gd name="connsiteX104" fmla="*/ 2326278 w 2541582"/>
              <a:gd name="connsiteY104" fmla="*/ 1745142 h 2517378"/>
              <a:gd name="connsiteX105" fmla="*/ 2129579 w 2541582"/>
              <a:gd name="connsiteY105" fmla="*/ 1665499 h 2517378"/>
              <a:gd name="connsiteX106" fmla="*/ 2129579 w 2541582"/>
              <a:gd name="connsiteY106" fmla="*/ 1665499 h 2517378"/>
              <a:gd name="connsiteX107" fmla="*/ 2073809 w 2541582"/>
              <a:gd name="connsiteY107" fmla="*/ 1528491 h 2517378"/>
              <a:gd name="connsiteX108" fmla="*/ 2214736 w 2541582"/>
              <a:gd name="connsiteY108" fmla="*/ 1471127 h 2517378"/>
              <a:gd name="connsiteX109" fmla="*/ 2214739 w 2541582"/>
              <a:gd name="connsiteY109" fmla="*/ 1471125 h 2517378"/>
              <a:gd name="connsiteX110" fmla="*/ 2378656 w 2541582"/>
              <a:gd name="connsiteY110" fmla="*/ 1501946 h 2517378"/>
              <a:gd name="connsiteX111" fmla="*/ 928939 w 2541582"/>
              <a:gd name="connsiteY111" fmla="*/ 199283 h 2517378"/>
              <a:gd name="connsiteX112" fmla="*/ 959377 w 2541582"/>
              <a:gd name="connsiteY112" fmla="*/ 361416 h 2517378"/>
              <a:gd name="connsiteX113" fmla="*/ 959376 w 2541582"/>
              <a:gd name="connsiteY113" fmla="*/ 361417 h 2517378"/>
              <a:gd name="connsiteX114" fmla="*/ 900027 w 2541582"/>
              <a:gd name="connsiteY114" fmla="*/ 496913 h 2517378"/>
              <a:gd name="connsiteX115" fmla="*/ 760656 w 2541582"/>
              <a:gd name="connsiteY115" fmla="*/ 435866 h 2517378"/>
              <a:gd name="connsiteX116" fmla="*/ 760652 w 2541582"/>
              <a:gd name="connsiteY116" fmla="*/ 435865 h 2517378"/>
              <a:gd name="connsiteX117" fmla="*/ 680628 w 2541582"/>
              <a:gd name="connsiteY117" fmla="*/ 239320 h 2517378"/>
              <a:gd name="connsiteX118" fmla="*/ 680628 w 2541582"/>
              <a:gd name="connsiteY118" fmla="*/ 239320 h 2517378"/>
              <a:gd name="connsiteX119" fmla="*/ 739978 w 2541582"/>
              <a:gd name="connsiteY119" fmla="*/ 103824 h 2517378"/>
              <a:gd name="connsiteX120" fmla="*/ 879349 w 2541582"/>
              <a:gd name="connsiteY120" fmla="*/ 164871 h 2517378"/>
              <a:gd name="connsiteX121" fmla="*/ 879352 w 2541582"/>
              <a:gd name="connsiteY121" fmla="*/ 164872 h 2517378"/>
              <a:gd name="connsiteX122" fmla="*/ 928939 w 2541582"/>
              <a:gd name="connsiteY122" fmla="*/ 199283 h 2517378"/>
              <a:gd name="connsiteX123" fmla="*/ 2440810 w 2541582"/>
              <a:gd name="connsiteY123" fmla="*/ 1126826 h 2517378"/>
              <a:gd name="connsiteX124" fmla="*/ 2440811 w 2541582"/>
              <a:gd name="connsiteY124" fmla="*/ 1126826 h 2517378"/>
              <a:gd name="connsiteX125" fmla="*/ 2541582 w 2541582"/>
              <a:gd name="connsiteY125" fmla="*/ 1235115 h 2517378"/>
              <a:gd name="connsiteX126" fmla="*/ 2430197 w 2541582"/>
              <a:gd name="connsiteY126" fmla="*/ 1338769 h 2517378"/>
              <a:gd name="connsiteX127" fmla="*/ 2430194 w 2541582"/>
              <a:gd name="connsiteY127" fmla="*/ 1338772 h 2517378"/>
              <a:gd name="connsiteX128" fmla="*/ 2218033 w 2541582"/>
              <a:gd name="connsiteY128" fmla="*/ 1334138 h 2517378"/>
              <a:gd name="connsiteX129" fmla="*/ 2218033 w 2541582"/>
              <a:gd name="connsiteY129" fmla="*/ 1334138 h 2517378"/>
              <a:gd name="connsiteX130" fmla="*/ 2117261 w 2541582"/>
              <a:gd name="connsiteY130" fmla="*/ 1225849 h 2517378"/>
              <a:gd name="connsiteX131" fmla="*/ 2228647 w 2541582"/>
              <a:gd name="connsiteY131" fmla="*/ 1122195 h 2517378"/>
              <a:gd name="connsiteX132" fmla="*/ 2228649 w 2541582"/>
              <a:gd name="connsiteY132" fmla="*/ 1122192 h 2517378"/>
              <a:gd name="connsiteX133" fmla="*/ 2440810 w 2541582"/>
              <a:gd name="connsiteY133" fmla="*/ 1126826 h 2517378"/>
              <a:gd name="connsiteX134" fmla="*/ 1247133 w 2541582"/>
              <a:gd name="connsiteY134" fmla="*/ 0 h 2517378"/>
              <a:gd name="connsiteX135" fmla="*/ 1350787 w 2541582"/>
              <a:gd name="connsiteY135" fmla="*/ 111386 h 2517378"/>
              <a:gd name="connsiteX136" fmla="*/ 1350790 w 2541582"/>
              <a:gd name="connsiteY136" fmla="*/ 111388 h 2517378"/>
              <a:gd name="connsiteX137" fmla="*/ 1346157 w 2541582"/>
              <a:gd name="connsiteY137" fmla="*/ 323549 h 2517378"/>
              <a:gd name="connsiteX138" fmla="*/ 1346157 w 2541582"/>
              <a:gd name="connsiteY138" fmla="*/ 323550 h 2517378"/>
              <a:gd name="connsiteX139" fmla="*/ 1237868 w 2541582"/>
              <a:gd name="connsiteY139" fmla="*/ 424321 h 2517378"/>
              <a:gd name="connsiteX140" fmla="*/ 1134214 w 2541582"/>
              <a:gd name="connsiteY140" fmla="*/ 312935 h 2517378"/>
              <a:gd name="connsiteX141" fmla="*/ 1134211 w 2541582"/>
              <a:gd name="connsiteY141" fmla="*/ 312933 h 2517378"/>
              <a:gd name="connsiteX142" fmla="*/ 1138844 w 2541582"/>
              <a:gd name="connsiteY142" fmla="*/ 100772 h 2517378"/>
              <a:gd name="connsiteX143" fmla="*/ 1138844 w 2541582"/>
              <a:gd name="connsiteY143" fmla="*/ 100772 h 2517378"/>
              <a:gd name="connsiteX144" fmla="*/ 2416531 w 2541582"/>
              <a:gd name="connsiteY144" fmla="*/ 737089 h 2517378"/>
              <a:gd name="connsiteX145" fmla="*/ 2355484 w 2541582"/>
              <a:gd name="connsiteY145" fmla="*/ 876459 h 2517378"/>
              <a:gd name="connsiteX146" fmla="*/ 2355483 w 2541582"/>
              <a:gd name="connsiteY146" fmla="*/ 876463 h 2517378"/>
              <a:gd name="connsiteX147" fmla="*/ 2158938 w 2541582"/>
              <a:gd name="connsiteY147" fmla="*/ 956487 h 2517378"/>
              <a:gd name="connsiteX148" fmla="*/ 2158938 w 2541582"/>
              <a:gd name="connsiteY148" fmla="*/ 956487 h 2517378"/>
              <a:gd name="connsiteX149" fmla="*/ 2023442 w 2541582"/>
              <a:gd name="connsiteY149" fmla="*/ 897137 h 2517378"/>
              <a:gd name="connsiteX150" fmla="*/ 2084489 w 2541582"/>
              <a:gd name="connsiteY150" fmla="*/ 757767 h 2517378"/>
              <a:gd name="connsiteX151" fmla="*/ 2084490 w 2541582"/>
              <a:gd name="connsiteY151" fmla="*/ 757763 h 2517378"/>
              <a:gd name="connsiteX152" fmla="*/ 2281035 w 2541582"/>
              <a:gd name="connsiteY152" fmla="*/ 677739 h 2517378"/>
              <a:gd name="connsiteX153" fmla="*/ 2281035 w 2541582"/>
              <a:gd name="connsiteY153" fmla="*/ 677739 h 2517378"/>
              <a:gd name="connsiteX154" fmla="*/ 1695493 w 2541582"/>
              <a:gd name="connsiteY154" fmla="*/ 73601 h 2517378"/>
              <a:gd name="connsiteX155" fmla="*/ 1752857 w 2541582"/>
              <a:gd name="connsiteY155" fmla="*/ 214527 h 2517378"/>
              <a:gd name="connsiteX156" fmla="*/ 1752859 w 2541582"/>
              <a:gd name="connsiteY156" fmla="*/ 214531 h 2517378"/>
              <a:gd name="connsiteX157" fmla="*/ 1673216 w 2541582"/>
              <a:gd name="connsiteY157" fmla="*/ 411230 h 2517378"/>
              <a:gd name="connsiteX158" fmla="*/ 1673216 w 2541582"/>
              <a:gd name="connsiteY158" fmla="*/ 411230 h 2517378"/>
              <a:gd name="connsiteX159" fmla="*/ 1536207 w 2541582"/>
              <a:gd name="connsiteY159" fmla="*/ 466999 h 2517378"/>
              <a:gd name="connsiteX160" fmla="*/ 1478843 w 2541582"/>
              <a:gd name="connsiteY160" fmla="*/ 326073 h 2517378"/>
              <a:gd name="connsiteX161" fmla="*/ 1478841 w 2541582"/>
              <a:gd name="connsiteY161" fmla="*/ 326069 h 2517378"/>
              <a:gd name="connsiteX162" fmla="*/ 1558484 w 2541582"/>
              <a:gd name="connsiteY162" fmla="*/ 129370 h 2517378"/>
              <a:gd name="connsiteX163" fmla="*/ 1558485 w 2541582"/>
              <a:gd name="connsiteY163" fmla="*/ 129370 h 2517378"/>
              <a:gd name="connsiteX164" fmla="*/ 2119183 w 2541582"/>
              <a:gd name="connsiteY164" fmla="*/ 312304 h 2517378"/>
              <a:gd name="connsiteX165" fmla="*/ 2119184 w 2541582"/>
              <a:gd name="connsiteY165" fmla="*/ 464458 h 2517378"/>
              <a:gd name="connsiteX166" fmla="*/ 2119184 w 2541582"/>
              <a:gd name="connsiteY166" fmla="*/ 464462 h 2517378"/>
              <a:gd name="connsiteX167" fmla="*/ 1971260 w 2541582"/>
              <a:gd name="connsiteY167" fmla="*/ 616620 h 2517378"/>
              <a:gd name="connsiteX168" fmla="*/ 1971259 w 2541582"/>
              <a:gd name="connsiteY168" fmla="*/ 616620 h 2517378"/>
              <a:gd name="connsiteX169" fmla="*/ 1823335 w 2541582"/>
              <a:gd name="connsiteY169" fmla="*/ 616620 h 2517378"/>
              <a:gd name="connsiteX170" fmla="*/ 1823335 w 2541582"/>
              <a:gd name="connsiteY170" fmla="*/ 464466 h 2517378"/>
              <a:gd name="connsiteX171" fmla="*/ 1823335 w 2541582"/>
              <a:gd name="connsiteY171" fmla="*/ 464462 h 2517378"/>
              <a:gd name="connsiteX172" fmla="*/ 1971259 w 2541582"/>
              <a:gd name="connsiteY172" fmla="*/ 312304 h 2517378"/>
              <a:gd name="connsiteX173" fmla="*/ 1971260 w 2541582"/>
              <a:gd name="connsiteY173" fmla="*/ 312304 h 25173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</a:cxnLst>
            <a:rect l="l" t="t" r="r" b="b"/>
            <a:pathLst>
              <a:path w="2541582" h="2517378">
                <a:moveTo>
                  <a:pt x="721625" y="1903961"/>
                </a:moveTo>
                <a:lnTo>
                  <a:pt x="721626" y="2056116"/>
                </a:lnTo>
                <a:lnTo>
                  <a:pt x="721626" y="2056119"/>
                </a:lnTo>
                <a:cubicBezTo>
                  <a:pt x="721626" y="2140154"/>
                  <a:pt x="655398" y="2208277"/>
                  <a:pt x="573702" y="2208278"/>
                </a:cubicBezTo>
                <a:lnTo>
                  <a:pt x="573701" y="2208277"/>
                </a:lnTo>
                <a:lnTo>
                  <a:pt x="425777" y="2208278"/>
                </a:lnTo>
                <a:lnTo>
                  <a:pt x="425777" y="2056123"/>
                </a:lnTo>
                <a:lnTo>
                  <a:pt x="425777" y="2056120"/>
                </a:lnTo>
                <a:cubicBezTo>
                  <a:pt x="425777" y="1972085"/>
                  <a:pt x="492005" y="1903962"/>
                  <a:pt x="573701" y="1903962"/>
                </a:cubicBezTo>
                <a:lnTo>
                  <a:pt x="573702" y="1903962"/>
                </a:lnTo>
                <a:close/>
                <a:moveTo>
                  <a:pt x="519727" y="1624038"/>
                </a:moveTo>
                <a:lnTo>
                  <a:pt x="458680" y="1763409"/>
                </a:lnTo>
                <a:lnTo>
                  <a:pt x="458678" y="1763413"/>
                </a:lnTo>
                <a:cubicBezTo>
                  <a:pt x="424962" y="1840387"/>
                  <a:pt x="336966" y="1876215"/>
                  <a:pt x="262134" y="1843437"/>
                </a:cubicBezTo>
                <a:lnTo>
                  <a:pt x="262133" y="1843437"/>
                </a:lnTo>
                <a:lnTo>
                  <a:pt x="126637" y="1784087"/>
                </a:lnTo>
                <a:lnTo>
                  <a:pt x="187684" y="1644716"/>
                </a:lnTo>
                <a:lnTo>
                  <a:pt x="187686" y="1644713"/>
                </a:lnTo>
                <a:cubicBezTo>
                  <a:pt x="221402" y="1567739"/>
                  <a:pt x="309398" y="1531910"/>
                  <a:pt x="384230" y="1564688"/>
                </a:cubicBezTo>
                <a:lnTo>
                  <a:pt x="384231" y="1564689"/>
                </a:lnTo>
                <a:close/>
                <a:moveTo>
                  <a:pt x="1009078" y="2051827"/>
                </a:moveTo>
                <a:lnTo>
                  <a:pt x="1066442" y="2192754"/>
                </a:lnTo>
                <a:lnTo>
                  <a:pt x="1066444" y="2192757"/>
                </a:lnTo>
                <a:cubicBezTo>
                  <a:pt x="1098126" y="2270591"/>
                  <a:pt x="1062469" y="2358656"/>
                  <a:pt x="986801" y="2389456"/>
                </a:cubicBezTo>
                <a:lnTo>
                  <a:pt x="986801" y="2389457"/>
                </a:lnTo>
                <a:lnTo>
                  <a:pt x="849793" y="2445226"/>
                </a:lnTo>
                <a:lnTo>
                  <a:pt x="792428" y="2304299"/>
                </a:lnTo>
                <a:lnTo>
                  <a:pt x="792426" y="2304296"/>
                </a:lnTo>
                <a:cubicBezTo>
                  <a:pt x="760744" y="2226462"/>
                  <a:pt x="796402" y="2138397"/>
                  <a:pt x="872069" y="2107597"/>
                </a:cubicBezTo>
                <a:lnTo>
                  <a:pt x="872070" y="2107597"/>
                </a:lnTo>
                <a:close/>
                <a:moveTo>
                  <a:pt x="1307640" y="2093057"/>
                </a:moveTo>
                <a:lnTo>
                  <a:pt x="1411294" y="2204442"/>
                </a:lnTo>
                <a:lnTo>
                  <a:pt x="1411296" y="2204445"/>
                </a:lnTo>
                <a:cubicBezTo>
                  <a:pt x="1468544" y="2265963"/>
                  <a:pt x="1466470" y="2360951"/>
                  <a:pt x="1406663" y="2416606"/>
                </a:cubicBezTo>
                <a:lnTo>
                  <a:pt x="1406663" y="2416606"/>
                </a:lnTo>
                <a:lnTo>
                  <a:pt x="1298374" y="2517378"/>
                </a:lnTo>
                <a:lnTo>
                  <a:pt x="1194720" y="2405992"/>
                </a:lnTo>
                <a:lnTo>
                  <a:pt x="1194718" y="2405989"/>
                </a:lnTo>
                <a:cubicBezTo>
                  <a:pt x="1137470" y="2344471"/>
                  <a:pt x="1139544" y="2249484"/>
                  <a:pt x="1199351" y="2193829"/>
                </a:cubicBezTo>
                <a:lnTo>
                  <a:pt x="1199351" y="2193828"/>
                </a:lnTo>
                <a:close/>
                <a:moveTo>
                  <a:pt x="323549" y="1188033"/>
                </a:moveTo>
                <a:lnTo>
                  <a:pt x="323549" y="1188033"/>
                </a:lnTo>
                <a:lnTo>
                  <a:pt x="424321" y="1296322"/>
                </a:lnTo>
                <a:lnTo>
                  <a:pt x="312935" y="1399976"/>
                </a:lnTo>
                <a:lnTo>
                  <a:pt x="312933" y="1399979"/>
                </a:lnTo>
                <a:cubicBezTo>
                  <a:pt x="251414" y="1457227"/>
                  <a:pt x="156427" y="1455152"/>
                  <a:pt x="100772" y="1395346"/>
                </a:cubicBezTo>
                <a:lnTo>
                  <a:pt x="100771" y="1395345"/>
                </a:lnTo>
                <a:lnTo>
                  <a:pt x="0" y="1287056"/>
                </a:lnTo>
                <a:lnTo>
                  <a:pt x="111385" y="1183403"/>
                </a:lnTo>
                <a:lnTo>
                  <a:pt x="111388" y="1183400"/>
                </a:lnTo>
                <a:cubicBezTo>
                  <a:pt x="172906" y="1126152"/>
                  <a:pt x="267894" y="1128226"/>
                  <a:pt x="323549" y="1188033"/>
                </a:cubicBezTo>
                <a:close/>
                <a:moveTo>
                  <a:pt x="1826146" y="2118023"/>
                </a:moveTo>
                <a:cubicBezTo>
                  <a:pt x="1867160" y="2160504"/>
                  <a:pt x="1881167" y="2224032"/>
                  <a:pt x="1856583" y="2280157"/>
                </a:cubicBezTo>
                <a:lnTo>
                  <a:pt x="1856583" y="2280157"/>
                </a:lnTo>
                <a:lnTo>
                  <a:pt x="1797234" y="2415653"/>
                </a:lnTo>
                <a:lnTo>
                  <a:pt x="1657863" y="2354606"/>
                </a:lnTo>
                <a:lnTo>
                  <a:pt x="1657859" y="2354605"/>
                </a:lnTo>
                <a:cubicBezTo>
                  <a:pt x="1580885" y="2320889"/>
                  <a:pt x="1545057" y="2232893"/>
                  <a:pt x="1577835" y="2158060"/>
                </a:cubicBezTo>
                <a:lnTo>
                  <a:pt x="1577835" y="2158060"/>
                </a:lnTo>
                <a:lnTo>
                  <a:pt x="1637185" y="2022564"/>
                </a:lnTo>
                <a:lnTo>
                  <a:pt x="1776555" y="2083611"/>
                </a:lnTo>
                <a:lnTo>
                  <a:pt x="1776559" y="2083612"/>
                </a:lnTo>
                <a:cubicBezTo>
                  <a:pt x="1795803" y="2092041"/>
                  <a:pt x="1812474" y="2103863"/>
                  <a:pt x="1826146" y="2118023"/>
                </a:cubicBezTo>
                <a:close/>
                <a:moveTo>
                  <a:pt x="377553" y="807593"/>
                </a:moveTo>
                <a:cubicBezTo>
                  <a:pt x="391356" y="821081"/>
                  <a:pt x="402635" y="837498"/>
                  <a:pt x="410335" y="856415"/>
                </a:cubicBezTo>
                <a:lnTo>
                  <a:pt x="410336" y="856415"/>
                </a:lnTo>
                <a:lnTo>
                  <a:pt x="466105" y="993423"/>
                </a:lnTo>
                <a:lnTo>
                  <a:pt x="325178" y="1050787"/>
                </a:lnTo>
                <a:lnTo>
                  <a:pt x="325175" y="1050789"/>
                </a:lnTo>
                <a:cubicBezTo>
                  <a:pt x="247342" y="1082471"/>
                  <a:pt x="159276" y="1046814"/>
                  <a:pt x="128476" y="971146"/>
                </a:cubicBezTo>
                <a:lnTo>
                  <a:pt x="128476" y="971146"/>
                </a:lnTo>
                <a:lnTo>
                  <a:pt x="72706" y="834138"/>
                </a:lnTo>
                <a:lnTo>
                  <a:pt x="213633" y="776773"/>
                </a:lnTo>
                <a:lnTo>
                  <a:pt x="213636" y="776772"/>
                </a:lnTo>
                <a:cubicBezTo>
                  <a:pt x="272011" y="753010"/>
                  <a:pt x="336142" y="767127"/>
                  <a:pt x="377553" y="807593"/>
                </a:cubicBezTo>
                <a:close/>
                <a:moveTo>
                  <a:pt x="2166386" y="1843414"/>
                </a:moveTo>
                <a:cubicBezTo>
                  <a:pt x="2193921" y="1870183"/>
                  <a:pt x="2210952" y="1907164"/>
                  <a:pt x="2210952" y="1948012"/>
                </a:cubicBezTo>
                <a:lnTo>
                  <a:pt x="2210952" y="1948012"/>
                </a:lnTo>
                <a:lnTo>
                  <a:pt x="2210952" y="2095936"/>
                </a:lnTo>
                <a:lnTo>
                  <a:pt x="2058798" y="2095936"/>
                </a:lnTo>
                <a:lnTo>
                  <a:pt x="2058794" y="2095937"/>
                </a:lnTo>
                <a:cubicBezTo>
                  <a:pt x="1974759" y="2095937"/>
                  <a:pt x="1906636" y="2029709"/>
                  <a:pt x="1906636" y="1948012"/>
                </a:cubicBezTo>
                <a:lnTo>
                  <a:pt x="1906636" y="1948012"/>
                </a:lnTo>
                <a:lnTo>
                  <a:pt x="1906636" y="1800088"/>
                </a:lnTo>
                <a:lnTo>
                  <a:pt x="2058790" y="1800088"/>
                </a:lnTo>
                <a:lnTo>
                  <a:pt x="2058794" y="1800088"/>
                </a:lnTo>
                <a:cubicBezTo>
                  <a:pt x="2100811" y="1800088"/>
                  <a:pt x="2138851" y="1816645"/>
                  <a:pt x="2166386" y="1843414"/>
                </a:cubicBezTo>
                <a:close/>
                <a:moveTo>
                  <a:pt x="592924" y="461833"/>
                </a:moveTo>
                <a:cubicBezTo>
                  <a:pt x="620460" y="488602"/>
                  <a:pt x="637491" y="525583"/>
                  <a:pt x="637491" y="566431"/>
                </a:cubicBezTo>
                <a:lnTo>
                  <a:pt x="637490" y="566431"/>
                </a:lnTo>
                <a:lnTo>
                  <a:pt x="637490" y="714355"/>
                </a:lnTo>
                <a:lnTo>
                  <a:pt x="485336" y="714355"/>
                </a:lnTo>
                <a:lnTo>
                  <a:pt x="485333" y="714356"/>
                </a:lnTo>
                <a:cubicBezTo>
                  <a:pt x="401298" y="714356"/>
                  <a:pt x="333174" y="648128"/>
                  <a:pt x="333174" y="566431"/>
                </a:cubicBezTo>
                <a:lnTo>
                  <a:pt x="333175" y="566431"/>
                </a:lnTo>
                <a:lnTo>
                  <a:pt x="333175" y="418507"/>
                </a:lnTo>
                <a:lnTo>
                  <a:pt x="485329" y="418507"/>
                </a:lnTo>
                <a:lnTo>
                  <a:pt x="485333" y="418507"/>
                </a:lnTo>
                <a:cubicBezTo>
                  <a:pt x="527350" y="418507"/>
                  <a:pt x="565389" y="435064"/>
                  <a:pt x="592924" y="461833"/>
                </a:cubicBezTo>
                <a:close/>
                <a:moveTo>
                  <a:pt x="2378656" y="1501946"/>
                </a:moveTo>
                <a:cubicBezTo>
                  <a:pt x="2392459" y="1515435"/>
                  <a:pt x="2403738" y="1531851"/>
                  <a:pt x="2411439" y="1550768"/>
                </a:cubicBezTo>
                <a:lnTo>
                  <a:pt x="2411439" y="1550768"/>
                </a:lnTo>
                <a:lnTo>
                  <a:pt x="2467208" y="1687776"/>
                </a:lnTo>
                <a:lnTo>
                  <a:pt x="2326282" y="1745141"/>
                </a:lnTo>
                <a:lnTo>
                  <a:pt x="2326278" y="1745142"/>
                </a:lnTo>
                <a:cubicBezTo>
                  <a:pt x="2248445" y="1776824"/>
                  <a:pt x="2160379" y="1741167"/>
                  <a:pt x="2129579" y="1665499"/>
                </a:cubicBezTo>
                <a:lnTo>
                  <a:pt x="2129579" y="1665499"/>
                </a:lnTo>
                <a:lnTo>
                  <a:pt x="2073809" y="1528491"/>
                </a:lnTo>
                <a:lnTo>
                  <a:pt x="2214736" y="1471127"/>
                </a:lnTo>
                <a:lnTo>
                  <a:pt x="2214739" y="1471125"/>
                </a:lnTo>
                <a:cubicBezTo>
                  <a:pt x="2273114" y="1447363"/>
                  <a:pt x="2337245" y="1461480"/>
                  <a:pt x="2378656" y="1501946"/>
                </a:cubicBezTo>
                <a:close/>
                <a:moveTo>
                  <a:pt x="928939" y="199283"/>
                </a:moveTo>
                <a:cubicBezTo>
                  <a:pt x="969953" y="241764"/>
                  <a:pt x="983960" y="305292"/>
                  <a:pt x="959377" y="361416"/>
                </a:cubicBezTo>
                <a:lnTo>
                  <a:pt x="959376" y="361417"/>
                </a:lnTo>
                <a:lnTo>
                  <a:pt x="900027" y="496913"/>
                </a:lnTo>
                <a:lnTo>
                  <a:pt x="760656" y="435866"/>
                </a:lnTo>
                <a:lnTo>
                  <a:pt x="760652" y="435865"/>
                </a:lnTo>
                <a:cubicBezTo>
                  <a:pt x="683678" y="402148"/>
                  <a:pt x="647850" y="314153"/>
                  <a:pt x="680628" y="239320"/>
                </a:cubicBezTo>
                <a:lnTo>
                  <a:pt x="680628" y="239320"/>
                </a:lnTo>
                <a:lnTo>
                  <a:pt x="739978" y="103824"/>
                </a:lnTo>
                <a:lnTo>
                  <a:pt x="879349" y="164871"/>
                </a:lnTo>
                <a:lnTo>
                  <a:pt x="879352" y="164872"/>
                </a:lnTo>
                <a:cubicBezTo>
                  <a:pt x="898596" y="173301"/>
                  <a:pt x="915268" y="185122"/>
                  <a:pt x="928939" y="199283"/>
                </a:cubicBezTo>
                <a:close/>
                <a:moveTo>
                  <a:pt x="2440810" y="1126826"/>
                </a:moveTo>
                <a:lnTo>
                  <a:pt x="2440811" y="1126826"/>
                </a:lnTo>
                <a:lnTo>
                  <a:pt x="2541582" y="1235115"/>
                </a:lnTo>
                <a:lnTo>
                  <a:pt x="2430197" y="1338769"/>
                </a:lnTo>
                <a:lnTo>
                  <a:pt x="2430194" y="1338772"/>
                </a:lnTo>
                <a:cubicBezTo>
                  <a:pt x="2368676" y="1396019"/>
                  <a:pt x="2273688" y="1393945"/>
                  <a:pt x="2218033" y="1334138"/>
                </a:cubicBezTo>
                <a:lnTo>
                  <a:pt x="2218033" y="1334138"/>
                </a:lnTo>
                <a:lnTo>
                  <a:pt x="2117261" y="1225849"/>
                </a:lnTo>
                <a:lnTo>
                  <a:pt x="2228647" y="1122195"/>
                </a:lnTo>
                <a:lnTo>
                  <a:pt x="2228649" y="1122192"/>
                </a:lnTo>
                <a:cubicBezTo>
                  <a:pt x="2290168" y="1064945"/>
                  <a:pt x="2385155" y="1067019"/>
                  <a:pt x="2440810" y="1126826"/>
                </a:cubicBezTo>
                <a:close/>
                <a:moveTo>
                  <a:pt x="1247133" y="0"/>
                </a:moveTo>
                <a:lnTo>
                  <a:pt x="1350787" y="111386"/>
                </a:lnTo>
                <a:lnTo>
                  <a:pt x="1350790" y="111388"/>
                </a:lnTo>
                <a:cubicBezTo>
                  <a:pt x="1408038" y="172907"/>
                  <a:pt x="1405963" y="267894"/>
                  <a:pt x="1346157" y="323549"/>
                </a:cubicBezTo>
                <a:lnTo>
                  <a:pt x="1346157" y="323550"/>
                </a:lnTo>
                <a:lnTo>
                  <a:pt x="1237868" y="424321"/>
                </a:lnTo>
                <a:lnTo>
                  <a:pt x="1134214" y="312935"/>
                </a:lnTo>
                <a:lnTo>
                  <a:pt x="1134211" y="312933"/>
                </a:lnTo>
                <a:cubicBezTo>
                  <a:pt x="1076963" y="251415"/>
                  <a:pt x="1079038" y="156427"/>
                  <a:pt x="1138844" y="100772"/>
                </a:cubicBezTo>
                <a:lnTo>
                  <a:pt x="1138844" y="100772"/>
                </a:lnTo>
                <a:close/>
                <a:moveTo>
                  <a:pt x="2416531" y="737089"/>
                </a:moveTo>
                <a:lnTo>
                  <a:pt x="2355484" y="876459"/>
                </a:lnTo>
                <a:lnTo>
                  <a:pt x="2355483" y="876463"/>
                </a:lnTo>
                <a:cubicBezTo>
                  <a:pt x="2321766" y="953437"/>
                  <a:pt x="2233771" y="989265"/>
                  <a:pt x="2158938" y="956487"/>
                </a:cubicBezTo>
                <a:lnTo>
                  <a:pt x="2158938" y="956487"/>
                </a:lnTo>
                <a:lnTo>
                  <a:pt x="2023442" y="897137"/>
                </a:lnTo>
                <a:lnTo>
                  <a:pt x="2084489" y="757767"/>
                </a:lnTo>
                <a:lnTo>
                  <a:pt x="2084490" y="757763"/>
                </a:lnTo>
                <a:cubicBezTo>
                  <a:pt x="2118206" y="680789"/>
                  <a:pt x="2206202" y="644961"/>
                  <a:pt x="2281035" y="677739"/>
                </a:cubicBezTo>
                <a:lnTo>
                  <a:pt x="2281035" y="677739"/>
                </a:lnTo>
                <a:close/>
                <a:moveTo>
                  <a:pt x="1695493" y="73601"/>
                </a:moveTo>
                <a:lnTo>
                  <a:pt x="1752857" y="214527"/>
                </a:lnTo>
                <a:lnTo>
                  <a:pt x="1752859" y="214531"/>
                </a:lnTo>
                <a:cubicBezTo>
                  <a:pt x="1784541" y="292364"/>
                  <a:pt x="1748884" y="380429"/>
                  <a:pt x="1673216" y="411230"/>
                </a:cubicBezTo>
                <a:lnTo>
                  <a:pt x="1673216" y="411230"/>
                </a:lnTo>
                <a:lnTo>
                  <a:pt x="1536207" y="466999"/>
                </a:lnTo>
                <a:lnTo>
                  <a:pt x="1478843" y="326073"/>
                </a:lnTo>
                <a:lnTo>
                  <a:pt x="1478841" y="326069"/>
                </a:lnTo>
                <a:cubicBezTo>
                  <a:pt x="1447159" y="248236"/>
                  <a:pt x="1482817" y="160171"/>
                  <a:pt x="1558484" y="129370"/>
                </a:cubicBezTo>
                <a:lnTo>
                  <a:pt x="1558485" y="129370"/>
                </a:lnTo>
                <a:close/>
                <a:moveTo>
                  <a:pt x="2119183" y="312304"/>
                </a:moveTo>
                <a:lnTo>
                  <a:pt x="2119184" y="464458"/>
                </a:lnTo>
                <a:lnTo>
                  <a:pt x="2119184" y="464462"/>
                </a:lnTo>
                <a:cubicBezTo>
                  <a:pt x="2119184" y="548497"/>
                  <a:pt x="2052956" y="616620"/>
                  <a:pt x="1971260" y="616620"/>
                </a:cubicBezTo>
                <a:lnTo>
                  <a:pt x="1971259" y="616620"/>
                </a:lnTo>
                <a:lnTo>
                  <a:pt x="1823335" y="616620"/>
                </a:lnTo>
                <a:lnTo>
                  <a:pt x="1823335" y="464466"/>
                </a:lnTo>
                <a:lnTo>
                  <a:pt x="1823335" y="464462"/>
                </a:lnTo>
                <a:cubicBezTo>
                  <a:pt x="1823335" y="380427"/>
                  <a:pt x="1889563" y="312304"/>
                  <a:pt x="1971259" y="312304"/>
                </a:cubicBezTo>
                <a:lnTo>
                  <a:pt x="1971260" y="312304"/>
                </a:lnTo>
                <a:close/>
              </a:path>
            </a:pathLst>
          </a:custGeom>
          <a:gradFill>
            <a:gsLst>
              <a:gs pos="0">
                <a:schemeClr val="bg1">
                  <a:lumMod val="8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>
        <xdr:nvSpPr>
          <xdr:cNvPr id="1055" name="Sun"/>
          <xdr:cNvSpPr/>
        </xdr:nvSpPr>
        <xdr:spPr>
          <a:xfrm rot="18324177">
            <a:off x="14829219" y="190232"/>
            <a:ext cx="942318" cy="930488"/>
          </a:xfrm>
          <a:prstGeom prst="ellipse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</xdr:grpSp>
    <xdr:clientData fLock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413656</xdr:colOff>
      <xdr:row>39</xdr:row>
      <xdr:rowOff>137160</xdr:rowOff>
    </xdr:to>
    <xdr:sp>
      <xdr:nvSpPr>
        <xdr:cNvPr id="2" name="Rectangle 1" hidden="1"/>
        <xdr:cNvSpPr/>
      </xdr:nvSpPr>
      <xdr:spPr>
        <a:xfrm>
          <a:off x="0" y="0"/>
          <a:ext cx="15817215" cy="7566660"/>
        </a:xfrm>
        <a:prstGeom prst="rect">
          <a:avLst/>
        </a:prstGeom>
        <a:gradFill>
          <a:gsLst>
            <a:gs pos="0">
              <a:srgbClr val="283549"/>
            </a:gs>
            <a:gs pos="100000">
              <a:srgbClr val="2A2C3C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600"/>
        </a:p>
      </xdr:txBody>
    </xdr:sp>
    <xdr:clientData/>
  </xdr:twoCellAnchor>
  <xdr:twoCellAnchor>
    <xdr:from>
      <xdr:col>6</xdr:col>
      <xdr:colOff>396240</xdr:colOff>
      <xdr:row>24</xdr:row>
      <xdr:rowOff>129540</xdr:rowOff>
    </xdr:from>
    <xdr:to>
      <xdr:col>11</xdr:col>
      <xdr:colOff>205740</xdr:colOff>
      <xdr:row>32</xdr:row>
      <xdr:rowOff>152400</xdr:rowOff>
    </xdr:to>
    <xdr:sp>
      <xdr:nvSpPr>
        <xdr:cNvPr id="3" name="Rectangle 2"/>
        <xdr:cNvSpPr/>
      </xdr:nvSpPr>
      <xdr:spPr>
        <a:xfrm>
          <a:off x="3950970" y="4701540"/>
          <a:ext cx="2771775" cy="154686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15240</xdr:colOff>
      <xdr:row>24</xdr:row>
      <xdr:rowOff>129540</xdr:rowOff>
    </xdr:from>
    <xdr:to>
      <xdr:col>16</xdr:col>
      <xdr:colOff>434340</xdr:colOff>
      <xdr:row>32</xdr:row>
      <xdr:rowOff>152400</xdr:rowOff>
    </xdr:to>
    <xdr:sp>
      <xdr:nvSpPr>
        <xdr:cNvPr id="4" name="Rectangle 3"/>
        <xdr:cNvSpPr/>
      </xdr:nvSpPr>
      <xdr:spPr>
        <a:xfrm>
          <a:off x="7124700" y="4701540"/>
          <a:ext cx="2788920" cy="154686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228600</xdr:colOff>
      <xdr:row>24</xdr:row>
      <xdr:rowOff>129540</xdr:rowOff>
    </xdr:from>
    <xdr:to>
      <xdr:col>22</xdr:col>
      <xdr:colOff>38100</xdr:colOff>
      <xdr:row>32</xdr:row>
      <xdr:rowOff>153300</xdr:rowOff>
    </xdr:to>
    <xdr:sp>
      <xdr:nvSpPr>
        <xdr:cNvPr id="5" name="Rectangle 4"/>
        <xdr:cNvSpPr/>
      </xdr:nvSpPr>
      <xdr:spPr>
        <a:xfrm>
          <a:off x="10300335" y="4701540"/>
          <a:ext cx="2771775" cy="154749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152400</xdr:colOff>
      <xdr:row>4</xdr:row>
      <xdr:rowOff>83820</xdr:rowOff>
    </xdr:from>
    <xdr:to>
      <xdr:col>5</xdr:col>
      <xdr:colOff>571500</xdr:colOff>
      <xdr:row>32</xdr:row>
      <xdr:rowOff>152400</xdr:rowOff>
    </xdr:to>
    <xdr:sp>
      <xdr:nvSpPr>
        <xdr:cNvPr id="6" name="Rectangle 5"/>
        <xdr:cNvSpPr/>
      </xdr:nvSpPr>
      <xdr:spPr>
        <a:xfrm>
          <a:off x="744855" y="845820"/>
          <a:ext cx="2788920" cy="54025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396240</xdr:colOff>
      <xdr:row>4</xdr:row>
      <xdr:rowOff>83820</xdr:rowOff>
    </xdr:from>
    <xdr:to>
      <xdr:col>16</xdr:col>
      <xdr:colOff>426720</xdr:colOff>
      <xdr:row>22</xdr:row>
      <xdr:rowOff>57180</xdr:rowOff>
    </xdr:to>
    <xdr:sp>
      <xdr:nvSpPr>
        <xdr:cNvPr id="7" name="Rectangle 6"/>
        <xdr:cNvSpPr/>
      </xdr:nvSpPr>
      <xdr:spPr>
        <a:xfrm flipV="1">
          <a:off x="3950970" y="845820"/>
          <a:ext cx="5955030" cy="340233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228600</xdr:colOff>
      <xdr:row>4</xdr:row>
      <xdr:rowOff>83820</xdr:rowOff>
    </xdr:from>
    <xdr:to>
      <xdr:col>22</xdr:col>
      <xdr:colOff>38100</xdr:colOff>
      <xdr:row>22</xdr:row>
      <xdr:rowOff>57180</xdr:rowOff>
    </xdr:to>
    <xdr:sp>
      <xdr:nvSpPr>
        <xdr:cNvPr id="8" name="Rectangle 7"/>
        <xdr:cNvSpPr/>
      </xdr:nvSpPr>
      <xdr:spPr>
        <a:xfrm>
          <a:off x="10300335" y="845820"/>
          <a:ext cx="2771775" cy="340233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320040</xdr:colOff>
      <xdr:row>2</xdr:row>
      <xdr:rowOff>45720</xdr:rowOff>
    </xdr:from>
    <xdr:to>
      <xdr:col>17</xdr:col>
      <xdr:colOff>121920</xdr:colOff>
      <xdr:row>2</xdr:row>
      <xdr:rowOff>45720</xdr:rowOff>
    </xdr:to>
    <xdr:cxnSp>
      <xdr:nvCxnSpPr>
        <xdr:cNvPr id="9" name="Straight Connector 8"/>
        <xdr:cNvCxnSpPr/>
      </xdr:nvCxnSpPr>
      <xdr:spPr>
        <a:xfrm>
          <a:off x="6837045" y="426720"/>
          <a:ext cx="3356610" cy="0"/>
        </a:xfrm>
        <a:prstGeom prst="line">
          <a:avLst/>
        </a:prstGeom>
        <a:ln w="127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</xdr:row>
      <xdr:rowOff>106680</xdr:rowOff>
    </xdr:from>
    <xdr:to>
      <xdr:col>13</xdr:col>
      <xdr:colOff>281940</xdr:colOff>
      <xdr:row>2</xdr:row>
      <xdr:rowOff>167640</xdr:rowOff>
    </xdr:to>
    <xdr:sp textlink="Processing!M1">
      <xdr:nvSpPr>
        <xdr:cNvPr id="10" name="Rectangle 9"/>
        <xdr:cNvSpPr/>
      </xdr:nvSpPr>
      <xdr:spPr>
        <a:xfrm>
          <a:off x="7155180" y="297180"/>
          <a:ext cx="828675" cy="251460"/>
        </a:xfrm>
        <a:prstGeom prst="rect">
          <a:avLst/>
        </a:prstGeom>
        <a:solidFill>
          <a:schemeClr val="bg1"/>
        </a:solidFill>
        <a:ln w="9525">
          <a:solidFill>
            <a:srgbClr val="00B8A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2257589-F087-4BB5-94DF-744E4BFB7019}" type="TxLink">
            <a:rPr lang="en-US" sz="1100" b="0" i="0" u="none" strike="noStrike">
              <a:solidFill>
                <a:srgbClr val="00B8AB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B8AB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13</xdr:col>
      <xdr:colOff>419100</xdr:colOff>
      <xdr:row>1</xdr:row>
      <xdr:rowOff>106680</xdr:rowOff>
    </xdr:from>
    <xdr:to>
      <xdr:col>15</xdr:col>
      <xdr:colOff>45720</xdr:colOff>
      <xdr:row>2</xdr:row>
      <xdr:rowOff>167640</xdr:rowOff>
    </xdr:to>
    <xdr:sp textlink="Processing!M2">
      <xdr:nvSpPr>
        <xdr:cNvPr id="11" name="Rectangle 10">
          <a:hlinkClick xmlns:r="http://schemas.openxmlformats.org/officeDocument/2006/relationships" r:id="rId6"/>
        </xdr:cNvPr>
        <xdr:cNvSpPr/>
      </xdr:nvSpPr>
      <xdr:spPr>
        <a:xfrm>
          <a:off x="8121015" y="297180"/>
          <a:ext cx="811530" cy="25146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1525C83-0E3B-4672-8FDC-571FD4FBB3D4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15</xdr:col>
      <xdr:colOff>190500</xdr:colOff>
      <xdr:row>1</xdr:row>
      <xdr:rowOff>106680</xdr:rowOff>
    </xdr:from>
    <xdr:to>
      <xdr:col>16</xdr:col>
      <xdr:colOff>426720</xdr:colOff>
      <xdr:row>2</xdr:row>
      <xdr:rowOff>167640</xdr:rowOff>
    </xdr:to>
    <xdr:sp textlink="Processing!M3">
      <xdr:nvSpPr>
        <xdr:cNvPr id="12" name="Rectangle 11">
          <a:hlinkClick xmlns:r="http://schemas.openxmlformats.org/officeDocument/2006/relationships" r:id="rId7"/>
        </xdr:cNvPr>
        <xdr:cNvSpPr/>
      </xdr:nvSpPr>
      <xdr:spPr>
        <a:xfrm>
          <a:off x="9077325" y="297180"/>
          <a:ext cx="828675" cy="25146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6BD142D-5C43-4357-8374-807BB1932E82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231828</xdr:colOff>
      <xdr:row>9</xdr:row>
      <xdr:rowOff>129540</xdr:rowOff>
    </xdr:from>
    <xdr:to>
      <xdr:col>5</xdr:col>
      <xdr:colOff>400633</xdr:colOff>
      <xdr:row>23</xdr:row>
      <xdr:rowOff>45720</xdr:rowOff>
    </xdr:to>
    <xdr:grpSp>
      <xdr:nvGrpSpPr>
        <xdr:cNvPr id="13" name="Group 12"/>
        <xdr:cNvGrpSpPr/>
      </xdr:nvGrpSpPr>
      <xdr:grpSpPr>
        <a:xfrm>
          <a:off x="824230" y="1844040"/>
          <a:ext cx="2538095" cy="2583180"/>
          <a:chOff x="856668" y="1927860"/>
          <a:chExt cx="2607205" cy="2476500"/>
        </a:xfrm>
      </xdr:grpSpPr>
      <xdr:sp>
        <xdr:nvSpPr>
          <xdr:cNvPr id="14" name="Oval 13"/>
          <xdr:cNvSpPr/>
        </xdr:nvSpPr>
        <xdr:spPr>
          <a:xfrm>
            <a:off x="1325880" y="2331720"/>
            <a:ext cx="1668780" cy="1668780"/>
          </a:xfrm>
          <a:prstGeom prst="ellipse">
            <a:avLst/>
          </a:prstGeom>
          <a:gradFill>
            <a:gsLst>
              <a:gs pos="0">
                <a:srgbClr val="00719C"/>
              </a:gs>
              <a:gs pos="97000">
                <a:srgbClr val="003950"/>
              </a:gs>
            </a:gsLst>
            <a:path path="circle">
              <a:fillToRect r="100000" b="100000"/>
            </a:path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graphicFrame>
        <xdr:nvGraphicFramePr>
          <xdr:cNvPr id="15" name="Chart 14"/>
          <xdr:cNvGraphicFramePr/>
        </xdr:nvGraphicFramePr>
        <xdr:xfrm>
          <a:off x="998220" y="2062316"/>
          <a:ext cx="2324100" cy="22075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16" name="Chart 15"/>
          <xdr:cNvGraphicFramePr/>
        </xdr:nvGraphicFramePr>
        <xdr:xfrm>
          <a:off x="856668" y="1927860"/>
          <a:ext cx="2607205" cy="2476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textlink="Processing!C1">
        <xdr:nvSpPr>
          <xdr:cNvPr id="17" name="Овал 12"/>
          <xdr:cNvSpPr/>
        </xdr:nvSpPr>
        <xdr:spPr>
          <a:xfrm>
            <a:off x="1580670" y="2586510"/>
            <a:ext cx="1159200" cy="1159200"/>
          </a:xfrm>
          <a:prstGeom prst="ellipse">
            <a:avLst/>
          </a:prstGeom>
          <a:gradFill flip="none" rotWithShape="1">
            <a:gsLst>
              <a:gs pos="50000">
                <a:schemeClr val="bg1"/>
              </a:gs>
              <a:gs pos="51000">
                <a:srgbClr val="1C2530">
                  <a:alpha val="66000"/>
                </a:srgbClr>
              </a:gs>
              <a:gs pos="100000">
                <a:srgbClr val="262626">
                  <a:alpha val="0"/>
                </a:srgb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3E4E712-7BFF-4E43-97D4-ADC2974B9467}" type="TxLink">
              <a:rPr lang="en-US" sz="2200" b="0" i="0" u="none" strike="noStrike">
                <a:solidFill>
                  <a:srgbClr val="00B8AB"/>
                </a:solidFill>
                <a:latin typeface="Calibri" panose="020F0502020204030204"/>
                <a:cs typeface="Calibri" panose="020F0502020204030204"/>
              </a:rPr>
            </a:fld>
            <a:endParaRPr lang="en-US" sz="2200" b="0" i="0" u="none" strike="noStrike">
              <a:solidFill>
                <a:srgbClr val="00B8AB"/>
              </a:solidFill>
              <a:latin typeface="Calibri" panose="020F0502020204030204"/>
              <a:cs typeface="Calibri" panose="020F0502020204030204"/>
            </a:endParaRPr>
          </a:p>
        </xdr:txBody>
      </xdr:sp>
    </xdr:grpSp>
    <xdr:clientData/>
  </xdr:twoCellAnchor>
  <xdr:twoCellAnchor>
    <xdr:from>
      <xdr:col>1</xdr:col>
      <xdr:colOff>350520</xdr:colOff>
      <xdr:row>25</xdr:row>
      <xdr:rowOff>0</xdr:rowOff>
    </xdr:from>
    <xdr:to>
      <xdr:col>5</xdr:col>
      <xdr:colOff>360120</xdr:colOff>
      <xdr:row>31</xdr:row>
      <xdr:rowOff>137160</xdr:rowOff>
    </xdr:to>
    <xdr:grpSp>
      <xdr:nvGrpSpPr>
        <xdr:cNvPr id="18" name="Group 17"/>
        <xdr:cNvGrpSpPr/>
      </xdr:nvGrpSpPr>
      <xdr:grpSpPr>
        <a:xfrm>
          <a:off x="942975" y="4762500"/>
          <a:ext cx="2379345" cy="1280160"/>
          <a:chOff x="960120" y="4495800"/>
          <a:chExt cx="2453926" cy="1234440"/>
        </a:xfrm>
      </xdr:grpSpPr>
      <xdr:sp textlink="Processing!$A$2">
        <xdr:nvSpPr>
          <xdr:cNvPr id="19" name="TextBox 18"/>
          <xdr:cNvSpPr txBox="1"/>
        </xdr:nvSpPr>
        <xdr:spPr>
          <a:xfrm>
            <a:off x="960120" y="4495800"/>
            <a:ext cx="101346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465EDE2-FA89-4B27-95B3-BFA6D2FF9282}" type="TxLink">
              <a:rPr lang="en-US" sz="12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2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A$3">
        <xdr:nvSpPr>
          <xdr:cNvPr id="20" name="TextBox 19"/>
          <xdr:cNvSpPr txBox="1"/>
        </xdr:nvSpPr>
        <xdr:spPr>
          <a:xfrm>
            <a:off x="960120" y="4795520"/>
            <a:ext cx="101346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14FCB4C-3E51-4C97-ABB9-A249ADB58D3C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A$4">
        <xdr:nvSpPr>
          <xdr:cNvPr id="21" name="TextBox 20"/>
          <xdr:cNvSpPr txBox="1"/>
        </xdr:nvSpPr>
        <xdr:spPr>
          <a:xfrm>
            <a:off x="960120" y="5095240"/>
            <a:ext cx="101346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738C95C-8D9B-4927-BE91-364244BAD255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A$5">
        <xdr:nvSpPr>
          <xdr:cNvPr id="22" name="TextBox 21"/>
          <xdr:cNvSpPr txBox="1"/>
        </xdr:nvSpPr>
        <xdr:spPr>
          <a:xfrm>
            <a:off x="960120" y="5394960"/>
            <a:ext cx="101346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B07F7CE0-FFE2-4401-ADF1-FFA40E7A6E16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B$2">
        <xdr:nvSpPr>
          <xdr:cNvPr id="23" name="TextBox 22"/>
          <xdr:cNvSpPr txBox="1"/>
        </xdr:nvSpPr>
        <xdr:spPr>
          <a:xfrm>
            <a:off x="2087595" y="4495800"/>
            <a:ext cx="572071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5A81699-EBDC-43F3-AA1D-83D400F03CAC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B$3">
        <xdr:nvSpPr>
          <xdr:cNvPr id="24" name="TextBox 23"/>
          <xdr:cNvSpPr txBox="1"/>
        </xdr:nvSpPr>
        <xdr:spPr>
          <a:xfrm>
            <a:off x="2087595" y="4795520"/>
            <a:ext cx="572071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E1CA8B0-50C2-4FD2-83D9-1DFD82EA1E02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B$4">
        <xdr:nvSpPr>
          <xdr:cNvPr id="25" name="TextBox 24"/>
          <xdr:cNvSpPr txBox="1"/>
        </xdr:nvSpPr>
        <xdr:spPr>
          <a:xfrm>
            <a:off x="2087595" y="5095240"/>
            <a:ext cx="572071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0A9CDF4-D1D2-4CA0-AFDA-EBE6B43F8082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B$5">
        <xdr:nvSpPr>
          <xdr:cNvPr id="26" name="TextBox 25"/>
          <xdr:cNvSpPr txBox="1"/>
        </xdr:nvSpPr>
        <xdr:spPr>
          <a:xfrm>
            <a:off x="2087595" y="5394960"/>
            <a:ext cx="572071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65E1861-0C4A-4ED8-85D0-3E689D03B61A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C$2">
        <xdr:nvSpPr>
          <xdr:cNvPr id="27" name="TextBox 26"/>
          <xdr:cNvSpPr txBox="1"/>
        </xdr:nvSpPr>
        <xdr:spPr>
          <a:xfrm>
            <a:off x="2579471" y="4495800"/>
            <a:ext cx="834575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F1345521-4ECD-4657-B4A7-6678918E6CE7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C$3">
        <xdr:nvSpPr>
          <xdr:cNvPr id="28" name="TextBox 27"/>
          <xdr:cNvSpPr txBox="1"/>
        </xdr:nvSpPr>
        <xdr:spPr>
          <a:xfrm>
            <a:off x="2571832" y="4795520"/>
            <a:ext cx="842214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E4982349-05BD-46D9-B6CD-F8FA4C2D1457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C$4">
        <xdr:nvSpPr>
          <xdr:cNvPr id="29" name="TextBox 28"/>
          <xdr:cNvSpPr txBox="1"/>
        </xdr:nvSpPr>
        <xdr:spPr>
          <a:xfrm>
            <a:off x="2541278" y="5095240"/>
            <a:ext cx="872768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A3A850C6-59A1-4BF4-8A1D-755F3AE4DCF5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textlink="Processing!$C$5">
        <xdr:nvSpPr>
          <xdr:cNvPr id="30" name="TextBox 29"/>
          <xdr:cNvSpPr txBox="1"/>
        </xdr:nvSpPr>
        <xdr:spPr>
          <a:xfrm>
            <a:off x="2541278" y="5394960"/>
            <a:ext cx="872768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fld id="{7FD1BF2A-B5CF-41F4-94E4-3030EE522377}" type="TxLink">
              <a:rPr lang="en-US" sz="1100" b="0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Calibri" panose="020F0502020204030204"/>
                <a:cs typeface="Calibri" panose="020F0502020204030204"/>
              </a:rPr>
            </a:fld>
            <a:endPara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cxnSp>
        <xdr:nvCxnSpPr>
          <xdr:cNvPr id="31" name="Straight Connector 30"/>
          <xdr:cNvCxnSpPr/>
        </xdr:nvCxnSpPr>
        <xdr:spPr>
          <a:xfrm>
            <a:off x="1042806" y="4781142"/>
            <a:ext cx="2291534" cy="0"/>
          </a:xfrm>
          <a:prstGeom prst="line">
            <a:avLst/>
          </a:prstGeom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2" name="Straight Connector 31"/>
          <xdr:cNvCxnSpPr/>
        </xdr:nvCxnSpPr>
        <xdr:spPr>
          <a:xfrm>
            <a:off x="1042806" y="5081403"/>
            <a:ext cx="2291534" cy="0"/>
          </a:xfrm>
          <a:prstGeom prst="line">
            <a:avLst/>
          </a:prstGeom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3" name="Straight Connector 32"/>
          <xdr:cNvCxnSpPr/>
        </xdr:nvCxnSpPr>
        <xdr:spPr>
          <a:xfrm>
            <a:off x="1042806" y="5381663"/>
            <a:ext cx="2291534" cy="0"/>
          </a:xfrm>
          <a:prstGeom prst="line">
            <a:avLst/>
          </a:prstGeom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548640</xdr:colOff>
      <xdr:row>5</xdr:row>
      <xdr:rowOff>114300</xdr:rowOff>
    </xdr:from>
    <xdr:to>
      <xdr:col>5</xdr:col>
      <xdr:colOff>76200</xdr:colOff>
      <xdr:row>8</xdr:row>
      <xdr:rowOff>53340</xdr:rowOff>
    </xdr:to>
    <xdr:sp textlink="Processing!$B$1">
      <xdr:nvSpPr>
        <xdr:cNvPr id="34" name="TextBox 33"/>
        <xdr:cNvSpPr txBox="1"/>
      </xdr:nvSpPr>
      <xdr:spPr>
        <a:xfrm>
          <a:off x="1141095" y="1066800"/>
          <a:ext cx="1897380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D81C370-5FF7-4473-81C3-B4338A7E8DF7}" type="TxLink">
            <a:rPr lang="en-US" sz="2000" b="0" i="0" u="none" strike="noStrike">
              <a:solidFill>
                <a:srgbClr val="00B8AB"/>
              </a:solidFill>
              <a:latin typeface="Calibri" panose="020F0502020204030204"/>
              <a:cs typeface="Calibri" panose="020F0502020204030204"/>
            </a:rPr>
          </a:fld>
          <a:endParaRPr lang="en-US" sz="2000" b="0" i="0" u="none" strike="noStrike">
            <a:solidFill>
              <a:srgbClr val="00B8AB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</xdr:col>
      <xdr:colOff>594360</xdr:colOff>
      <xdr:row>7</xdr:row>
      <xdr:rowOff>0</xdr:rowOff>
    </xdr:from>
    <xdr:to>
      <xdr:col>5</xdr:col>
      <xdr:colOff>121920</xdr:colOff>
      <xdr:row>9</xdr:row>
      <xdr:rowOff>121920</xdr:rowOff>
    </xdr:to>
    <xdr:sp textlink="Processing!A1">
      <xdr:nvSpPr>
        <xdr:cNvPr id="35" name="TextBox 34"/>
        <xdr:cNvSpPr txBox="1"/>
      </xdr:nvSpPr>
      <xdr:spPr>
        <a:xfrm>
          <a:off x="1184910" y="1333500"/>
          <a:ext cx="1899285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B510C95-8855-4906-B12B-B5C2F7945EDA}" type="TxLink">
            <a: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cs typeface="Calibri" panose="020F0502020204030204"/>
            </a:rPr>
          </a:fld>
          <a:endParaRPr lang="en-US" sz="11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7</xdr:col>
      <xdr:colOff>22860</xdr:colOff>
      <xdr:row>4</xdr:row>
      <xdr:rowOff>175260</xdr:rowOff>
    </xdr:from>
    <xdr:to>
      <xdr:col>16</xdr:col>
      <xdr:colOff>228600</xdr:colOff>
      <xdr:row>21</xdr:row>
      <xdr:rowOff>76200</xdr:rowOff>
    </xdr:to>
    <xdr:graphicFrame>
      <xdr:nvGraphicFramePr>
        <xdr:cNvPr id="36" name="Chart 35"/>
        <xdr:cNvGraphicFramePr/>
      </xdr:nvGraphicFramePr>
      <xdr:xfrm>
        <a:off x="4170045" y="937260"/>
        <a:ext cx="5537835" cy="313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24</xdr:row>
      <xdr:rowOff>137160</xdr:rowOff>
    </xdr:from>
    <xdr:to>
      <xdr:col>11</xdr:col>
      <xdr:colOff>41400</xdr:colOff>
      <xdr:row>32</xdr:row>
      <xdr:rowOff>7620</xdr:rowOff>
    </xdr:to>
    <xdr:graphicFrame>
      <xdr:nvGraphicFramePr>
        <xdr:cNvPr id="37" name="Chart 36"/>
        <xdr:cNvGraphicFramePr/>
      </xdr:nvGraphicFramePr>
      <xdr:xfrm>
        <a:off x="4088130" y="4709160"/>
        <a:ext cx="2470150" cy="13944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510540</xdr:colOff>
      <xdr:row>5</xdr:row>
      <xdr:rowOff>15239</xdr:rowOff>
    </xdr:from>
    <xdr:to>
      <xdr:col>16</xdr:col>
      <xdr:colOff>190501</xdr:colOff>
      <xdr:row>7</xdr:row>
      <xdr:rowOff>97358</xdr:rowOff>
    </xdr:to>
    <xdr:grpSp>
      <xdr:nvGrpSpPr>
        <xdr:cNvPr id="7187" name="Group 7186"/>
        <xdr:cNvGrpSpPr/>
      </xdr:nvGrpSpPr>
      <xdr:grpSpPr>
        <a:xfrm>
          <a:off x="7027545" y="967105"/>
          <a:ext cx="2642235" cy="463550"/>
          <a:chOff x="7216140" y="906779"/>
          <a:chExt cx="2727961" cy="447879"/>
        </a:xfrm>
      </xdr:grpSpPr>
      <xdr:sp>
        <xdr:nvSpPr>
          <xdr:cNvPr id="7188" name="TextBox 7187"/>
          <xdr:cNvSpPr txBox="1"/>
        </xdr:nvSpPr>
        <xdr:spPr>
          <a:xfrm>
            <a:off x="7969719" y="967740"/>
            <a:ext cx="32004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i="0" u="none" strike="noStrike">
                <a:solidFill>
                  <a:srgbClr val="00FAE3"/>
                </a:solidFill>
                <a:latin typeface="Calibri" panose="020F0502020204030204"/>
                <a:cs typeface="Calibri" panose="020F0502020204030204"/>
              </a:rPr>
              <a:t>S</a:t>
            </a:r>
            <a:endParaRPr lang="en-US" sz="1400" b="0" i="0" u="none" strike="noStrike">
              <a:solidFill>
                <a:srgbClr val="00FAE3"/>
              </a:solidFill>
              <a:latin typeface="Calibri" panose="020F0502020204030204"/>
              <a:cs typeface="Calibri" panose="020F0502020204030204"/>
            </a:endParaRPr>
          </a:p>
        </xdr:txBody>
      </xdr:sp>
      <xdr:sp>
        <xdr:nvSpPr>
          <xdr:cNvPr id="7189" name="TextBox 7188"/>
          <xdr:cNvSpPr txBox="1"/>
        </xdr:nvSpPr>
        <xdr:spPr>
          <a:xfrm>
            <a:off x="8521167" y="967740"/>
            <a:ext cx="32004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i="0" u="none" strike="noStrike">
                <a:solidFill>
                  <a:srgbClr val="00BAE1"/>
                </a:solidFill>
                <a:latin typeface="Calibri" panose="020F0502020204030204"/>
                <a:cs typeface="Calibri" panose="020F0502020204030204"/>
              </a:rPr>
              <a:t>E</a:t>
            </a:r>
            <a:endParaRPr lang="en-US" sz="1400" b="0" i="0" u="none" strike="noStrike">
              <a:solidFill>
                <a:srgbClr val="00BAE1"/>
              </a:solidFill>
              <a:latin typeface="Calibri" panose="020F0502020204030204"/>
              <a:cs typeface="Calibri" panose="020F0502020204030204"/>
            </a:endParaRPr>
          </a:p>
        </xdr:txBody>
      </xdr:sp>
      <xdr:sp>
        <xdr:nvSpPr>
          <xdr:cNvPr id="7190" name="TextBox 7189"/>
          <xdr:cNvSpPr txBox="1"/>
        </xdr:nvSpPr>
        <xdr:spPr>
          <a:xfrm>
            <a:off x="9072615" y="967740"/>
            <a:ext cx="32004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i="0" u="none" strike="noStrike">
                <a:solidFill>
                  <a:srgbClr val="1C83D3"/>
                </a:solidFill>
                <a:latin typeface="Calibri" panose="020F0502020204030204"/>
                <a:cs typeface="Calibri" panose="020F0502020204030204"/>
              </a:rPr>
              <a:t>C</a:t>
            </a:r>
            <a:endParaRPr lang="en-US" sz="1400" b="0" i="0" u="none" strike="noStrike">
              <a:solidFill>
                <a:srgbClr val="1C83D3"/>
              </a:solidFill>
              <a:latin typeface="Calibri" panose="020F0502020204030204"/>
              <a:cs typeface="Calibri" panose="020F0502020204030204"/>
            </a:endParaRPr>
          </a:p>
        </xdr:txBody>
      </xdr:sp>
      <xdr:sp>
        <xdr:nvSpPr>
          <xdr:cNvPr id="7191" name="TextBox 7190"/>
          <xdr:cNvSpPr txBox="1"/>
        </xdr:nvSpPr>
        <xdr:spPr>
          <a:xfrm>
            <a:off x="9624061" y="967740"/>
            <a:ext cx="320040" cy="3352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i="0" u="none" strike="noStrike">
                <a:solidFill>
                  <a:srgbClr val="5F6DF3"/>
                </a:solidFill>
                <a:latin typeface="Calibri" panose="020F0502020204030204"/>
                <a:cs typeface="Calibri" panose="020F0502020204030204"/>
              </a:rPr>
              <a:t>M</a:t>
            </a:r>
            <a:endParaRPr lang="en-US" sz="1400" b="0" i="0" u="none" strike="noStrike">
              <a:solidFill>
                <a:srgbClr val="5F6DF3"/>
              </a:solidFill>
              <a:latin typeface="Calibri" panose="020F0502020204030204"/>
              <a:cs typeface="Calibri" panose="020F0502020204030204"/>
            </a:endParaRPr>
          </a:p>
        </xdr:txBody>
      </xdr:sp>
      <xdr:grpSp>
        <xdr:nvGrpSpPr>
          <xdr:cNvPr id="7192" name="Group 7191"/>
          <xdr:cNvGrpSpPr/>
        </xdr:nvGrpSpPr>
        <xdr:grpSpPr>
          <a:xfrm>
            <a:off x="9382629" y="1018275"/>
            <a:ext cx="251460" cy="253064"/>
            <a:chOff x="8608595" y="1059582"/>
            <a:chExt cx="251460" cy="254668"/>
          </a:xfrm>
        </xdr:grpSpPr>
        <xdr:sp>
          <xdr:nvSpPr>
            <xdr:cNvPr id="7210" name="Oval 7209"/>
            <xdr:cNvSpPr/>
          </xdr:nvSpPr>
          <xdr:spPr>
            <a:xfrm>
              <a:off x="8608595" y="1059582"/>
              <a:ext cx="251460" cy="254668"/>
            </a:xfrm>
            <a:prstGeom prst="ellipse">
              <a:avLst/>
            </a:prstGeom>
            <a:solidFill>
              <a:srgbClr val="2D4357"/>
            </a:solidFill>
            <a:ln>
              <a:solidFill>
                <a:srgbClr val="2A37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>
          <xdr:nvSpPr>
            <xdr:cNvPr id="7211" name="Freeform: Shape 7210"/>
            <xdr:cNvSpPr/>
          </xdr:nvSpPr>
          <xdr:spPr>
            <a:xfrm>
              <a:off x="8681586" y="1142998"/>
              <a:ext cx="120315" cy="96252"/>
            </a:xfrm>
            <a:custGeom>
              <a:avLst/>
              <a:gdLst>
                <a:gd name="connsiteX0" fmla="*/ 0 w 342900"/>
                <a:gd name="connsiteY0" fmla="*/ 68580 h 228600"/>
                <a:gd name="connsiteX1" fmla="*/ 121920 w 342900"/>
                <a:gd name="connsiteY1" fmla="*/ 228600 h 228600"/>
                <a:gd name="connsiteX2" fmla="*/ 342900 w 342900"/>
                <a:gd name="connsiteY2" fmla="*/ 0 h 228600"/>
                <a:gd name="connsiteX0-1" fmla="*/ 0 w 316524"/>
                <a:gd name="connsiteY0-2" fmla="*/ 103749 h 228600"/>
                <a:gd name="connsiteX1-3" fmla="*/ 95544 w 316524"/>
                <a:gd name="connsiteY1-4" fmla="*/ 228600 h 228600"/>
                <a:gd name="connsiteX2-5" fmla="*/ 316524 w 316524"/>
                <a:gd name="connsiteY2-6" fmla="*/ 0 h 228600"/>
                <a:gd name="connsiteX0-7" fmla="*/ 0 w 290146"/>
                <a:gd name="connsiteY0-8" fmla="*/ 86164 h 211015"/>
                <a:gd name="connsiteX1-9" fmla="*/ 95544 w 290146"/>
                <a:gd name="connsiteY1-10" fmla="*/ 211015 h 211015"/>
                <a:gd name="connsiteX2-11" fmla="*/ 290146 w 290146"/>
                <a:gd name="connsiteY2-12" fmla="*/ 0 h 211015"/>
                <a:gd name="connsiteX0-13" fmla="*/ 0 w 263768"/>
                <a:gd name="connsiteY0-14" fmla="*/ 112540 h 211015"/>
                <a:gd name="connsiteX1-15" fmla="*/ 69166 w 263768"/>
                <a:gd name="connsiteY1-16" fmla="*/ 211015 h 211015"/>
                <a:gd name="connsiteX2-17" fmla="*/ 263768 w 263768"/>
                <a:gd name="connsiteY2-18" fmla="*/ 0 h 211015"/>
              </a:gdLst>
              <a:ahLst/>
              <a:cxnLst>
                <a:cxn ang="0">
                  <a:pos x="connsiteX0-1" y="connsiteY0-2"/>
                </a:cxn>
                <a:cxn ang="0">
                  <a:pos x="connsiteX1-3" y="connsiteY1-4"/>
                </a:cxn>
                <a:cxn ang="0">
                  <a:pos x="connsiteX2-5" y="connsiteY2-6"/>
                </a:cxn>
              </a:cxnLst>
              <a:rect l="l" t="t" r="r" b="b"/>
              <a:pathLst>
                <a:path w="263768" h="211015">
                  <a:moveTo>
                    <a:pt x="0" y="112540"/>
                  </a:moveTo>
                  <a:lnTo>
                    <a:pt x="69166" y="211015"/>
                  </a:lnTo>
                  <a:lnTo>
                    <a:pt x="263768" y="0"/>
                  </a:lnTo>
                </a:path>
              </a:pathLst>
            </a:custGeom>
            <a:noFill/>
            <a:ln>
              <a:solidFill>
                <a:srgbClr val="5F6DF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</xdr:grpSp>
      <xdr:sp textlink="Processing!P5">
        <xdr:nvSpPr>
          <xdr:cNvPr id="7193" name="TextBox 7192"/>
          <xdr:cNvSpPr txBox="1"/>
        </xdr:nvSpPr>
        <xdr:spPr>
          <a:xfrm>
            <a:off x="9295598" y="906779"/>
            <a:ext cx="427521" cy="447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B8C27169-F338-4E71-9A46-4C734CEA8FF8}" type="TxLink">
              <a:rPr lang="en-US" sz="4400" b="0" i="0" u="none" strike="noStrike">
                <a:solidFill>
                  <a:srgbClr val="2D4357"/>
                </a:solidFill>
                <a:latin typeface="Calibri" panose="020F0502020204030204"/>
                <a:cs typeface="Calibri" panose="020F0502020204030204"/>
              </a:rPr>
            </a:fld>
            <a:endParaRPr lang="en-US" sz="4400" b="0" i="0" u="none" strike="noStrike">
              <a:solidFill>
                <a:srgbClr val="2D4357"/>
              </a:solidFill>
              <a:latin typeface="Calibri" panose="020F0502020204030204"/>
              <a:cs typeface="Calibri" panose="020F0502020204030204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7173" name="Check Box 5" hidden="1">
                <a:extLst>
                  <a:ext uri="{63B3BB69-23CF-44E3-9099-C40C66FF867C}">
                    <a14:compatExt spid="_x0000_s7173"/>
                  </a:ext>
                </a:extLst>
              </xdr:cNvPr>
              <xdr:cNvSpPr/>
            </xdr:nvSpPr>
            <xdr:spPr>
              <a:xfrm>
                <a:off x="8877300" y="982980"/>
                <a:ext cx="777240" cy="320040"/>
              </a:xfrm>
              <a:prstGeom prst="rect">
                <a:avLst/>
              </a:prstGeom>
            </xdr:spPr>
          </xdr:sp>
        </mc:Choice>
        <mc:Fallback/>
      </mc:AlternateContent>
      <xdr:grpSp>
        <xdr:nvGrpSpPr>
          <xdr:cNvPr id="7195" name="Group 7194"/>
          <xdr:cNvGrpSpPr/>
        </xdr:nvGrpSpPr>
        <xdr:grpSpPr>
          <a:xfrm>
            <a:off x="8831181" y="1018275"/>
            <a:ext cx="251460" cy="253064"/>
            <a:chOff x="8608595" y="1059582"/>
            <a:chExt cx="251460" cy="254668"/>
          </a:xfrm>
        </xdr:grpSpPr>
        <xdr:sp>
          <xdr:nvSpPr>
            <xdr:cNvPr id="7208" name="Oval 7207"/>
            <xdr:cNvSpPr/>
          </xdr:nvSpPr>
          <xdr:spPr>
            <a:xfrm>
              <a:off x="8608595" y="1059582"/>
              <a:ext cx="251460" cy="254668"/>
            </a:xfrm>
            <a:prstGeom prst="ellipse">
              <a:avLst/>
            </a:prstGeom>
            <a:solidFill>
              <a:srgbClr val="2D4357"/>
            </a:solidFill>
            <a:ln>
              <a:solidFill>
                <a:srgbClr val="2A37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>
          <xdr:nvSpPr>
            <xdr:cNvPr id="7209" name="Freeform: Shape 7208"/>
            <xdr:cNvSpPr/>
          </xdr:nvSpPr>
          <xdr:spPr>
            <a:xfrm>
              <a:off x="8681586" y="1142998"/>
              <a:ext cx="120315" cy="96252"/>
            </a:xfrm>
            <a:custGeom>
              <a:avLst/>
              <a:gdLst>
                <a:gd name="connsiteX0" fmla="*/ 0 w 342900"/>
                <a:gd name="connsiteY0" fmla="*/ 68580 h 228600"/>
                <a:gd name="connsiteX1" fmla="*/ 121920 w 342900"/>
                <a:gd name="connsiteY1" fmla="*/ 228600 h 228600"/>
                <a:gd name="connsiteX2" fmla="*/ 342900 w 342900"/>
                <a:gd name="connsiteY2" fmla="*/ 0 h 228600"/>
                <a:gd name="connsiteX0-1" fmla="*/ 0 w 316524"/>
                <a:gd name="connsiteY0-2" fmla="*/ 103749 h 228600"/>
                <a:gd name="connsiteX1-3" fmla="*/ 95544 w 316524"/>
                <a:gd name="connsiteY1-4" fmla="*/ 228600 h 228600"/>
                <a:gd name="connsiteX2-5" fmla="*/ 316524 w 316524"/>
                <a:gd name="connsiteY2-6" fmla="*/ 0 h 228600"/>
                <a:gd name="connsiteX0-7" fmla="*/ 0 w 290146"/>
                <a:gd name="connsiteY0-8" fmla="*/ 86164 h 211015"/>
                <a:gd name="connsiteX1-9" fmla="*/ 95544 w 290146"/>
                <a:gd name="connsiteY1-10" fmla="*/ 211015 h 211015"/>
                <a:gd name="connsiteX2-11" fmla="*/ 290146 w 290146"/>
                <a:gd name="connsiteY2-12" fmla="*/ 0 h 211015"/>
                <a:gd name="connsiteX0-13" fmla="*/ 0 w 263768"/>
                <a:gd name="connsiteY0-14" fmla="*/ 112540 h 211015"/>
                <a:gd name="connsiteX1-15" fmla="*/ 69166 w 263768"/>
                <a:gd name="connsiteY1-16" fmla="*/ 211015 h 211015"/>
                <a:gd name="connsiteX2-17" fmla="*/ 263768 w 263768"/>
                <a:gd name="connsiteY2-18" fmla="*/ 0 h 211015"/>
              </a:gdLst>
              <a:ahLst/>
              <a:cxnLst>
                <a:cxn ang="0">
                  <a:pos x="connsiteX0-1" y="connsiteY0-2"/>
                </a:cxn>
                <a:cxn ang="0">
                  <a:pos x="connsiteX1-3" y="connsiteY1-4"/>
                </a:cxn>
                <a:cxn ang="0">
                  <a:pos x="connsiteX2-5" y="connsiteY2-6"/>
                </a:cxn>
              </a:cxnLst>
              <a:rect l="l" t="t" r="r" b="b"/>
              <a:pathLst>
                <a:path w="263768" h="211015">
                  <a:moveTo>
                    <a:pt x="0" y="112540"/>
                  </a:moveTo>
                  <a:lnTo>
                    <a:pt x="69166" y="211015"/>
                  </a:lnTo>
                  <a:lnTo>
                    <a:pt x="263768" y="0"/>
                  </a:lnTo>
                </a:path>
              </a:pathLst>
            </a:custGeom>
            <a:noFill/>
            <a:ln>
              <a:solidFill>
                <a:srgbClr val="1C83D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</xdr:grpSp>
      <xdr:sp textlink="Processing!O5">
        <xdr:nvSpPr>
          <xdr:cNvPr id="7196" name="TextBox 7195"/>
          <xdr:cNvSpPr txBox="1"/>
        </xdr:nvSpPr>
        <xdr:spPr>
          <a:xfrm>
            <a:off x="8739338" y="906779"/>
            <a:ext cx="427521" cy="447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79F8CED3-B854-471A-B002-8366B81306CD}" type="TxLink">
              <a:rPr lang="en-US" sz="4400" b="0" i="0" u="none" strike="noStrike">
                <a:solidFill>
                  <a:srgbClr val="2D4357"/>
                </a:solidFill>
                <a:latin typeface="Calibri" panose="020F0502020204030204"/>
                <a:ea typeface="+mn-ea"/>
                <a:cs typeface="Calibri" panose="020F0502020204030204"/>
              </a:rPr>
            </a:fld>
            <a:endPara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7194" name="Check Box 6" hidden="1">
                <a:extLst>
                  <a:ext uri="{63B3BB69-23CF-44E3-9099-C40C66FF867C}">
                    <a14:compatExt spid="_x0000_s7194"/>
                  </a:ext>
                </a:extLst>
              </xdr:cNvPr>
              <xdr:cNvSpPr/>
            </xdr:nvSpPr>
            <xdr:spPr>
              <a:xfrm>
                <a:off x="8328660" y="982980"/>
                <a:ext cx="777240" cy="320040"/>
              </a:xfrm>
              <a:prstGeom prst="rect">
                <a:avLst/>
              </a:prstGeom>
            </xdr:spPr>
          </xdr:sp>
        </mc:Choice>
        <mc:Fallback/>
      </mc:AlternateContent>
      <xdr:grpSp>
        <xdr:nvGrpSpPr>
          <xdr:cNvPr id="7198" name="Group 7197"/>
          <xdr:cNvGrpSpPr/>
        </xdr:nvGrpSpPr>
        <xdr:grpSpPr>
          <a:xfrm>
            <a:off x="8279733" y="1018275"/>
            <a:ext cx="251460" cy="253064"/>
            <a:chOff x="8608595" y="1059582"/>
            <a:chExt cx="251460" cy="254668"/>
          </a:xfrm>
        </xdr:grpSpPr>
        <xdr:sp>
          <xdr:nvSpPr>
            <xdr:cNvPr id="7206" name="Oval 7205"/>
            <xdr:cNvSpPr/>
          </xdr:nvSpPr>
          <xdr:spPr>
            <a:xfrm>
              <a:off x="8608595" y="1059582"/>
              <a:ext cx="251460" cy="254668"/>
            </a:xfrm>
            <a:prstGeom prst="ellipse">
              <a:avLst/>
            </a:prstGeom>
            <a:solidFill>
              <a:srgbClr val="2D4357"/>
            </a:solidFill>
            <a:ln>
              <a:solidFill>
                <a:srgbClr val="2A37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>
          <xdr:nvSpPr>
            <xdr:cNvPr id="7207" name="Freeform: Shape 7206"/>
            <xdr:cNvSpPr/>
          </xdr:nvSpPr>
          <xdr:spPr>
            <a:xfrm>
              <a:off x="8681586" y="1142998"/>
              <a:ext cx="120315" cy="96252"/>
            </a:xfrm>
            <a:custGeom>
              <a:avLst/>
              <a:gdLst>
                <a:gd name="connsiteX0" fmla="*/ 0 w 342900"/>
                <a:gd name="connsiteY0" fmla="*/ 68580 h 228600"/>
                <a:gd name="connsiteX1" fmla="*/ 121920 w 342900"/>
                <a:gd name="connsiteY1" fmla="*/ 228600 h 228600"/>
                <a:gd name="connsiteX2" fmla="*/ 342900 w 342900"/>
                <a:gd name="connsiteY2" fmla="*/ 0 h 228600"/>
                <a:gd name="connsiteX0-1" fmla="*/ 0 w 316524"/>
                <a:gd name="connsiteY0-2" fmla="*/ 103749 h 228600"/>
                <a:gd name="connsiteX1-3" fmla="*/ 95544 w 316524"/>
                <a:gd name="connsiteY1-4" fmla="*/ 228600 h 228600"/>
                <a:gd name="connsiteX2-5" fmla="*/ 316524 w 316524"/>
                <a:gd name="connsiteY2-6" fmla="*/ 0 h 228600"/>
                <a:gd name="connsiteX0-7" fmla="*/ 0 w 290146"/>
                <a:gd name="connsiteY0-8" fmla="*/ 86164 h 211015"/>
                <a:gd name="connsiteX1-9" fmla="*/ 95544 w 290146"/>
                <a:gd name="connsiteY1-10" fmla="*/ 211015 h 211015"/>
                <a:gd name="connsiteX2-11" fmla="*/ 290146 w 290146"/>
                <a:gd name="connsiteY2-12" fmla="*/ 0 h 211015"/>
                <a:gd name="connsiteX0-13" fmla="*/ 0 w 263768"/>
                <a:gd name="connsiteY0-14" fmla="*/ 112540 h 211015"/>
                <a:gd name="connsiteX1-15" fmla="*/ 69166 w 263768"/>
                <a:gd name="connsiteY1-16" fmla="*/ 211015 h 211015"/>
                <a:gd name="connsiteX2-17" fmla="*/ 263768 w 263768"/>
                <a:gd name="connsiteY2-18" fmla="*/ 0 h 211015"/>
              </a:gdLst>
              <a:ahLst/>
              <a:cxnLst>
                <a:cxn ang="0">
                  <a:pos x="connsiteX0-1" y="connsiteY0-2"/>
                </a:cxn>
                <a:cxn ang="0">
                  <a:pos x="connsiteX1-3" y="connsiteY1-4"/>
                </a:cxn>
                <a:cxn ang="0">
                  <a:pos x="connsiteX2-5" y="connsiteY2-6"/>
                </a:cxn>
              </a:cxnLst>
              <a:rect l="l" t="t" r="r" b="b"/>
              <a:pathLst>
                <a:path w="263768" h="211015">
                  <a:moveTo>
                    <a:pt x="0" y="112540"/>
                  </a:moveTo>
                  <a:lnTo>
                    <a:pt x="69166" y="211015"/>
                  </a:lnTo>
                  <a:lnTo>
                    <a:pt x="263768" y="0"/>
                  </a:lnTo>
                </a:path>
              </a:pathLst>
            </a:custGeom>
            <a:noFill/>
            <a:ln>
              <a:solidFill>
                <a:srgbClr val="00BAE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</xdr:grpSp>
      <xdr:sp textlink="Processing!N5">
        <xdr:nvSpPr>
          <xdr:cNvPr id="7199" name="TextBox 7198"/>
          <xdr:cNvSpPr txBox="1"/>
        </xdr:nvSpPr>
        <xdr:spPr>
          <a:xfrm>
            <a:off x="8198318" y="906779"/>
            <a:ext cx="427521" cy="447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F14B86A9-9AB0-4A70-A183-711F9B5EA8E5}" type="TxLink">
              <a:rPr lang="en-US" sz="4400" b="0" i="0" u="none" strike="noStrike">
                <a:solidFill>
                  <a:srgbClr val="2D4357"/>
                </a:solidFill>
                <a:latin typeface="Calibri" panose="020F0502020204030204"/>
                <a:ea typeface="+mn-ea"/>
                <a:cs typeface="Calibri" panose="020F0502020204030204"/>
              </a:rPr>
            </a:fld>
            <a:endPara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7197" name="Check Box 7" hidden="1">
                <a:extLst>
                  <a:ext uri="{63B3BB69-23CF-44E3-9099-C40C66FF867C}">
                    <a14:compatExt spid="_x0000_s7197"/>
                  </a:ext>
                </a:extLst>
              </xdr:cNvPr>
              <xdr:cNvSpPr/>
            </xdr:nvSpPr>
            <xdr:spPr>
              <a:xfrm>
                <a:off x="7764780" y="982980"/>
                <a:ext cx="777240" cy="320040"/>
              </a:xfrm>
              <a:prstGeom prst="rect">
                <a:avLst/>
              </a:prstGeom>
            </xdr:spPr>
          </xdr:sp>
        </mc:Choice>
        <mc:Fallback/>
      </mc:AlternateContent>
      <xdr:grpSp>
        <xdr:nvGrpSpPr>
          <xdr:cNvPr id="7201" name="Group 7200"/>
          <xdr:cNvGrpSpPr/>
        </xdr:nvGrpSpPr>
        <xdr:grpSpPr>
          <a:xfrm>
            <a:off x="7728285" y="1018275"/>
            <a:ext cx="251460" cy="253064"/>
            <a:chOff x="8608595" y="1059582"/>
            <a:chExt cx="251460" cy="254668"/>
          </a:xfrm>
        </xdr:grpSpPr>
        <xdr:sp>
          <xdr:nvSpPr>
            <xdr:cNvPr id="7204" name="Oval 7203"/>
            <xdr:cNvSpPr/>
          </xdr:nvSpPr>
          <xdr:spPr>
            <a:xfrm>
              <a:off x="8608595" y="1059582"/>
              <a:ext cx="251460" cy="254668"/>
            </a:xfrm>
            <a:prstGeom prst="ellipse">
              <a:avLst/>
            </a:prstGeom>
            <a:solidFill>
              <a:srgbClr val="2D4357"/>
            </a:solidFill>
            <a:ln>
              <a:solidFill>
                <a:srgbClr val="2A37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>
          <xdr:nvSpPr>
            <xdr:cNvPr id="7205" name="Freeform: Shape 7204"/>
            <xdr:cNvSpPr/>
          </xdr:nvSpPr>
          <xdr:spPr>
            <a:xfrm>
              <a:off x="8681586" y="1142998"/>
              <a:ext cx="120315" cy="96252"/>
            </a:xfrm>
            <a:custGeom>
              <a:avLst/>
              <a:gdLst>
                <a:gd name="connsiteX0" fmla="*/ 0 w 342900"/>
                <a:gd name="connsiteY0" fmla="*/ 68580 h 228600"/>
                <a:gd name="connsiteX1" fmla="*/ 121920 w 342900"/>
                <a:gd name="connsiteY1" fmla="*/ 228600 h 228600"/>
                <a:gd name="connsiteX2" fmla="*/ 342900 w 342900"/>
                <a:gd name="connsiteY2" fmla="*/ 0 h 228600"/>
                <a:gd name="connsiteX0-1" fmla="*/ 0 w 316524"/>
                <a:gd name="connsiteY0-2" fmla="*/ 103749 h 228600"/>
                <a:gd name="connsiteX1-3" fmla="*/ 95544 w 316524"/>
                <a:gd name="connsiteY1-4" fmla="*/ 228600 h 228600"/>
                <a:gd name="connsiteX2-5" fmla="*/ 316524 w 316524"/>
                <a:gd name="connsiteY2-6" fmla="*/ 0 h 228600"/>
                <a:gd name="connsiteX0-7" fmla="*/ 0 w 290146"/>
                <a:gd name="connsiteY0-8" fmla="*/ 86164 h 211015"/>
                <a:gd name="connsiteX1-9" fmla="*/ 95544 w 290146"/>
                <a:gd name="connsiteY1-10" fmla="*/ 211015 h 211015"/>
                <a:gd name="connsiteX2-11" fmla="*/ 290146 w 290146"/>
                <a:gd name="connsiteY2-12" fmla="*/ 0 h 211015"/>
                <a:gd name="connsiteX0-13" fmla="*/ 0 w 263768"/>
                <a:gd name="connsiteY0-14" fmla="*/ 112540 h 211015"/>
                <a:gd name="connsiteX1-15" fmla="*/ 69166 w 263768"/>
                <a:gd name="connsiteY1-16" fmla="*/ 211015 h 211015"/>
                <a:gd name="connsiteX2-17" fmla="*/ 263768 w 263768"/>
                <a:gd name="connsiteY2-18" fmla="*/ 0 h 211015"/>
              </a:gdLst>
              <a:ahLst/>
              <a:cxnLst>
                <a:cxn ang="0">
                  <a:pos x="connsiteX0-1" y="connsiteY0-2"/>
                </a:cxn>
                <a:cxn ang="0">
                  <a:pos x="connsiteX1-3" y="connsiteY1-4"/>
                </a:cxn>
                <a:cxn ang="0">
                  <a:pos x="connsiteX2-5" y="connsiteY2-6"/>
                </a:cxn>
              </a:cxnLst>
              <a:rect l="l" t="t" r="r" b="b"/>
              <a:pathLst>
                <a:path w="263768" h="211015">
                  <a:moveTo>
                    <a:pt x="0" y="112540"/>
                  </a:moveTo>
                  <a:lnTo>
                    <a:pt x="69166" y="211015"/>
                  </a:lnTo>
                  <a:lnTo>
                    <a:pt x="263768" y="0"/>
                  </a:lnTo>
                </a:path>
              </a:pathLst>
            </a:custGeom>
            <a:noFill/>
            <a:ln>
              <a:solidFill>
                <a:srgbClr val="00FAE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</xdr:grpSp>
      <xdr:sp textlink="Processing!M5">
        <xdr:nvSpPr>
          <xdr:cNvPr id="7202" name="TextBox 7201"/>
          <xdr:cNvSpPr txBox="1"/>
        </xdr:nvSpPr>
        <xdr:spPr>
          <a:xfrm>
            <a:off x="7649678" y="906779"/>
            <a:ext cx="427521" cy="447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B00B8026-3EEC-44AB-B942-21DBC33CD42B}" type="TxLink">
              <a:rPr lang="en-US" sz="4400" b="0" i="0" u="none" strike="noStrike">
                <a:solidFill>
                  <a:srgbClr val="2D4357"/>
                </a:solidFill>
                <a:latin typeface="Calibri" panose="020F0502020204030204"/>
                <a:ea typeface="+mn-ea"/>
                <a:cs typeface="Calibri" panose="020F0502020204030204"/>
              </a:rPr>
            </a:fld>
            <a:endPara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7200" name="Check Box 8" hidden="1">
                <a:extLst>
                  <a:ext uri="{63B3BB69-23CF-44E3-9099-C40C66FF867C}">
                    <a14:compatExt spid="_x0000_s7200"/>
                  </a:ext>
                </a:extLst>
              </xdr:cNvPr>
              <xdr:cNvSpPr/>
            </xdr:nvSpPr>
            <xdr:spPr>
              <a:xfrm>
                <a:off x="7216140" y="982980"/>
                <a:ext cx="777240" cy="32004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10</xdr:col>
      <xdr:colOff>524790</xdr:colOff>
      <xdr:row>5</xdr:row>
      <xdr:rowOff>119253</xdr:rowOff>
    </xdr:from>
    <xdr:to>
      <xdr:col>12</xdr:col>
      <xdr:colOff>282931</xdr:colOff>
      <xdr:row>6</xdr:row>
      <xdr:rowOff>162687</xdr:rowOff>
    </xdr:to>
    <xdr:sp>
      <xdr:nvSpPr>
        <xdr:cNvPr id="59" name="Rectangle 58"/>
        <xdr:cNvSpPr/>
      </xdr:nvSpPr>
      <xdr:spPr>
        <a:xfrm>
          <a:off x="6449060" y="1071245"/>
          <a:ext cx="942975" cy="234315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452369</xdr:colOff>
      <xdr:row>5</xdr:row>
      <xdr:rowOff>60960</xdr:rowOff>
    </xdr:from>
    <xdr:to>
      <xdr:col>12</xdr:col>
      <xdr:colOff>345283</xdr:colOff>
      <xdr:row>7</xdr:row>
      <xdr:rowOff>30480</xdr:rowOff>
    </xdr:to>
    <xdr:sp textlink="Control!A2">
      <xdr:nvSpPr>
        <xdr:cNvPr id="60" name="TextBox 59"/>
        <xdr:cNvSpPr txBox="1"/>
      </xdr:nvSpPr>
      <xdr:spPr>
        <a:xfrm>
          <a:off x="6376670" y="1013460"/>
          <a:ext cx="1077595" cy="350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F1B5B82-1E29-48EE-82F6-BEEF0D84DE88}" type="TxLink">
            <a:rPr lang="en-US" sz="1400" b="0" i="0" u="none" strike="noStrike">
              <a:solidFill>
                <a:srgbClr val="00B8AB"/>
              </a:solidFill>
              <a:latin typeface="Calibri" panose="020F0502020204030204"/>
              <a:cs typeface="Calibri" panose="020F0502020204030204"/>
            </a:rPr>
          </a:fld>
          <a:endParaRPr lang="en-US" sz="1400" b="0" i="0" u="none" strike="noStrike">
            <a:solidFill>
              <a:srgbClr val="00B8AB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12</xdr:col>
      <xdr:colOff>334860</xdr:colOff>
      <xdr:row>26</xdr:row>
      <xdr:rowOff>39720</xdr:rowOff>
    </xdr:from>
    <xdr:to>
      <xdr:col>14</xdr:col>
      <xdr:colOff>51660</xdr:colOff>
      <xdr:row>31</xdr:row>
      <xdr:rowOff>61320</xdr:rowOff>
    </xdr:to>
    <xdr:sp>
      <xdr:nvSpPr>
        <xdr:cNvPr id="61" name="Circle: Hollow 60"/>
        <xdr:cNvSpPr/>
      </xdr:nvSpPr>
      <xdr:spPr>
        <a:xfrm>
          <a:off x="7444105" y="4992370"/>
          <a:ext cx="901700" cy="974090"/>
        </a:xfrm>
        <a:prstGeom prst="donut">
          <a:avLst>
            <a:gd name="adj" fmla="val 22390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152399</xdr:colOff>
      <xdr:row>24</xdr:row>
      <xdr:rowOff>137160</xdr:rowOff>
    </xdr:from>
    <xdr:to>
      <xdr:col>16</xdr:col>
      <xdr:colOff>30480</xdr:colOff>
      <xdr:row>31</xdr:row>
      <xdr:rowOff>162091</xdr:rowOff>
    </xdr:to>
    <xdr:graphicFrame>
      <xdr:nvGraphicFramePr>
        <xdr:cNvPr id="62" name="Chart 61"/>
        <xdr:cNvGraphicFramePr/>
      </xdr:nvGraphicFramePr>
      <xdr:xfrm>
        <a:off x="7261225" y="4709160"/>
        <a:ext cx="2248535" cy="1358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483328</xdr:colOff>
      <xdr:row>27</xdr:row>
      <xdr:rowOff>144780</xdr:rowOff>
    </xdr:from>
    <xdr:to>
      <xdr:col>13</xdr:col>
      <xdr:colOff>538579</xdr:colOff>
      <xdr:row>29</xdr:row>
      <xdr:rowOff>129540</xdr:rowOff>
    </xdr:to>
    <xdr:sp textlink="Processing!D4">
      <xdr:nvSpPr>
        <xdr:cNvPr id="63" name="TextBox 62"/>
        <xdr:cNvSpPr txBox="1"/>
      </xdr:nvSpPr>
      <xdr:spPr>
        <a:xfrm>
          <a:off x="7592695" y="5288280"/>
          <a:ext cx="6477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77173D3-46E7-43FD-B329-C1D29F0BD0BD}" type="TxLink">
            <a:rPr lang="en-US" sz="1300" b="0" i="0" u="none" strike="noStrike">
              <a:solidFill>
                <a:srgbClr val="00B8AB"/>
              </a:solidFill>
              <a:latin typeface="Calibri" panose="020F0502020204030204"/>
              <a:cs typeface="Calibri" panose="020F0502020204030204"/>
            </a:rPr>
          </a:fld>
          <a:endParaRPr lang="en-US" sz="1300" b="0" i="0" u="none" strike="noStrike">
            <a:solidFill>
              <a:srgbClr val="00B8AB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14</xdr:col>
      <xdr:colOff>144780</xdr:colOff>
      <xdr:row>27</xdr:row>
      <xdr:rowOff>152400</xdr:rowOff>
    </xdr:from>
    <xdr:to>
      <xdr:col>16</xdr:col>
      <xdr:colOff>266700</xdr:colOff>
      <xdr:row>31</xdr:row>
      <xdr:rowOff>144780</xdr:rowOff>
    </xdr:to>
    <xdr:sp>
      <xdr:nvSpPr>
        <xdr:cNvPr id="7168" name="TextBox 7167"/>
        <xdr:cNvSpPr txBox="1"/>
      </xdr:nvSpPr>
      <xdr:spPr>
        <a:xfrm>
          <a:off x="8439150" y="5295900"/>
          <a:ext cx="1306830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chemeClr val="tx2">
                  <a:lumMod val="60000"/>
                  <a:lumOff val="40000"/>
                </a:schemeClr>
              </a:solidFill>
            </a:rPr>
            <a:t>Percentage of successful transactions. Inverse metric to bounce rate..</a:t>
          </a:r>
          <a:endParaRPr lang="en-US" sz="9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 editAs="oneCell">
    <xdr:from>
      <xdr:col>17</xdr:col>
      <xdr:colOff>274320</xdr:colOff>
      <xdr:row>24</xdr:row>
      <xdr:rowOff>175260</xdr:rowOff>
    </xdr:from>
    <xdr:to>
      <xdr:col>22</xdr:col>
      <xdr:colOff>0</xdr:colOff>
      <xdr:row>32</xdr:row>
      <xdr:rowOff>152220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174" name="Month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6055" y="4747260"/>
              <a:ext cx="2687955" cy="1500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365760</xdr:colOff>
      <xdr:row>9</xdr:row>
      <xdr:rowOff>76200</xdr:rowOff>
    </xdr:from>
    <xdr:to>
      <xdr:col>21</xdr:col>
      <xdr:colOff>519360</xdr:colOff>
      <xdr:row>22</xdr:row>
      <xdr:rowOff>2760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175" name="Day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y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37495" y="1790700"/>
              <a:ext cx="2522855" cy="2402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>
    <xdr:from>
      <xdr:col>17</xdr:col>
      <xdr:colOff>268140</xdr:colOff>
      <xdr:row>7</xdr:row>
      <xdr:rowOff>60960</xdr:rowOff>
    </xdr:from>
    <xdr:to>
      <xdr:col>21</xdr:col>
      <xdr:colOff>601743</xdr:colOff>
      <xdr:row>8</xdr:row>
      <xdr:rowOff>125729</xdr:rowOff>
    </xdr:to>
    <xdr:sp>
      <xdr:nvSpPr>
        <xdr:cNvPr id="7176" name="TextBox 7175"/>
        <xdr:cNvSpPr txBox="1"/>
      </xdr:nvSpPr>
      <xdr:spPr>
        <a:xfrm>
          <a:off x="10339705" y="1394460"/>
          <a:ext cx="2694305" cy="254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0" u="none" strike="noStrike">
              <a:solidFill>
                <a:srgbClr val="FF00FF"/>
              </a:solidFill>
              <a:latin typeface="+mj-lt"/>
              <a:cs typeface="Calibri" panose="020F0502020204030204"/>
            </a:rPr>
            <a:t>SU </a:t>
          </a:r>
          <a:r>
            <a:rPr lang="en-US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US" sz="1100" b="0" i="0">
              <a:solidFill>
                <a:srgbClr val="00FAE3"/>
              </a:solidFill>
              <a:effectLst/>
              <a:latin typeface="+mj-lt"/>
              <a:ea typeface="+mn-ea"/>
              <a:cs typeface="+mn-cs"/>
            </a:rPr>
            <a:t>    </a:t>
          </a:r>
          <a:r>
            <a:rPr lang="en-US" sz="1100" b="1" i="0" u="none" strike="noStrike">
              <a:solidFill>
                <a:srgbClr val="00B0F0"/>
              </a:solidFill>
              <a:latin typeface="+mj-lt"/>
              <a:cs typeface="Calibri" panose="020F0502020204030204"/>
            </a:rPr>
            <a:t>MO      TU      WE      TH      FR</a:t>
          </a:r>
          <a:r>
            <a:rPr lang="en-US" sz="1100" b="0" i="0" u="none" strike="noStrike">
              <a:solidFill>
                <a:srgbClr val="00B0F0"/>
              </a:solidFill>
              <a:latin typeface="+mj-lt"/>
              <a:cs typeface="Calibri" panose="020F0502020204030204"/>
            </a:rPr>
            <a:t> </a:t>
          </a:r>
          <a:r>
            <a:rPr lang="en-US" sz="1100" b="0" i="0">
              <a:solidFill>
                <a:srgbClr val="00B0F0"/>
              </a:solidFill>
              <a:effectLst/>
              <a:latin typeface="+mj-lt"/>
              <a:ea typeface="+mn-ea"/>
              <a:cs typeface="+mn-cs"/>
            </a:rPr>
            <a:t>     </a:t>
          </a:r>
          <a:r>
            <a:rPr lang="en-US" sz="1100" b="1" i="0">
              <a:solidFill>
                <a:srgbClr val="FF00FF"/>
              </a:solidFill>
              <a:effectLst/>
              <a:latin typeface="+mj-lt"/>
              <a:ea typeface="+mn-ea"/>
              <a:cs typeface="+mn-cs"/>
            </a:rPr>
            <a:t>SA</a:t>
          </a:r>
          <a:endParaRPr lang="en-US" sz="1100" b="1" i="0" u="none" strike="noStrike">
            <a:solidFill>
              <a:srgbClr val="FF00FF"/>
            </a:solidFill>
            <a:latin typeface="+mj-lt"/>
            <a:cs typeface="Calibri" panose="020F0502020204030204"/>
          </a:endParaRPr>
        </a:p>
      </xdr:txBody>
    </xdr:sp>
    <xdr:clientData/>
  </xdr:twoCellAnchor>
  <xdr:twoCellAnchor>
    <xdr:from>
      <xdr:col>18</xdr:col>
      <xdr:colOff>531415</xdr:colOff>
      <xdr:row>5</xdr:row>
      <xdr:rowOff>30480</xdr:rowOff>
    </xdr:from>
    <xdr:to>
      <xdr:col>20</xdr:col>
      <xdr:colOff>323228</xdr:colOff>
      <xdr:row>7</xdr:row>
      <xdr:rowOff>0</xdr:rowOff>
    </xdr:to>
    <xdr:sp>
      <xdr:nvSpPr>
        <xdr:cNvPr id="7177" name="TextBox 7176"/>
        <xdr:cNvSpPr txBox="1"/>
      </xdr:nvSpPr>
      <xdr:spPr>
        <a:xfrm>
          <a:off x="11195050" y="982980"/>
          <a:ext cx="977265" cy="350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tx2">
                  <a:lumMod val="60000"/>
                  <a:lumOff val="40000"/>
                </a:schemeClr>
              </a:solidFill>
            </a:rPr>
            <a:t>CALENDAR</a:t>
          </a:r>
          <a:endParaRPr lang="en-US" sz="14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oneCellAnchor>
    <xdr:from>
      <xdr:col>1</xdr:col>
      <xdr:colOff>447754</xdr:colOff>
      <xdr:row>0</xdr:row>
      <xdr:rowOff>38100</xdr:rowOff>
    </xdr:from>
    <xdr:ext cx="5739686" cy="616164"/>
    <xdr:sp>
      <xdr:nvSpPr>
        <xdr:cNvPr id="7178" name="Rectangle 7177"/>
        <xdr:cNvSpPr/>
      </xdr:nvSpPr>
      <xdr:spPr>
        <a:xfrm>
          <a:off x="1040130" y="38100"/>
          <a:ext cx="5739765" cy="6159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>
              <a:gradFill>
                <a:gsLst>
                  <a:gs pos="0">
                    <a:srgbClr val="00B8AB"/>
                  </a:gs>
                  <a:gs pos="100000">
                    <a:srgbClr val="0082D2"/>
                  </a:gs>
                </a:gsLst>
                <a:lin ang="0" scaled="0"/>
              </a:gradFill>
              <a:effectLst/>
              <a:latin typeface="+mn-lt"/>
              <a:ea typeface="+mn-ea"/>
              <a:cs typeface="+mn-cs"/>
            </a:rPr>
            <a:t>Amazon Affiliate Marketing</a:t>
          </a:r>
          <a:endParaRPr lang="en-US" sz="13800" b="0" cap="none" spc="0">
            <a:ln w="0"/>
            <a:gradFill>
              <a:gsLst>
                <a:gs pos="0">
                  <a:srgbClr val="00B8AB"/>
                </a:gs>
                <a:gs pos="100000">
                  <a:srgbClr val="0082D2"/>
                </a:gs>
              </a:gsLst>
              <a:lin ang="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20</xdr:col>
      <xdr:colOff>153809</xdr:colOff>
      <xdr:row>1</xdr:row>
      <xdr:rowOff>121921</xdr:rowOff>
    </xdr:from>
    <xdr:to>
      <xdr:col>20</xdr:col>
      <xdr:colOff>428717</xdr:colOff>
      <xdr:row>3</xdr:row>
      <xdr:rowOff>11971</xdr:rowOff>
    </xdr:to>
    <xdr:grpSp>
      <xdr:nvGrpSpPr>
        <xdr:cNvPr id="7179" name="Group 7178">
          <a:hlinkClick xmlns:r="http://schemas.openxmlformats.org/officeDocument/2006/relationships" r:id="rId8"/>
        </xdr:cNvPr>
        <xdr:cNvGrpSpPr/>
      </xdr:nvGrpSpPr>
      <xdr:grpSpPr>
        <a:xfrm>
          <a:off x="12002770" y="312420"/>
          <a:ext cx="274955" cy="270510"/>
          <a:chOff x="6535559" y="690283"/>
          <a:chExt cx="274908" cy="248639"/>
        </a:xfrm>
      </xdr:grpSpPr>
      <xdr:sp>
        <xdr:nvSpPr>
          <xdr:cNvPr id="7180" name="Moon"/>
          <xdr:cNvSpPr/>
        </xdr:nvSpPr>
        <xdr:spPr>
          <a:xfrm>
            <a:off x="6535559" y="690283"/>
            <a:ext cx="140283" cy="245398"/>
          </a:xfrm>
          <a:prstGeom prst="moon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72000">
                <a:schemeClr val="bg1">
                  <a:lumMod val="50000"/>
                </a:schemeClr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7181" name="Big Star"/>
          <xdr:cNvSpPr/>
        </xdr:nvSpPr>
        <xdr:spPr>
          <a:xfrm>
            <a:off x="6675270" y="773921"/>
            <a:ext cx="108000" cy="107972"/>
          </a:xfrm>
          <a:prstGeom prst="star4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72000">
                <a:schemeClr val="bg1">
                  <a:lumMod val="50000"/>
                </a:schemeClr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7182" name="Star"/>
          <xdr:cNvSpPr/>
        </xdr:nvSpPr>
        <xdr:spPr>
          <a:xfrm>
            <a:off x="6756467" y="881723"/>
            <a:ext cx="54000" cy="57199"/>
          </a:xfrm>
          <a:prstGeom prst="star4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72000">
                <a:schemeClr val="bg1">
                  <a:lumMod val="50000"/>
                </a:schemeClr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19</xdr:col>
      <xdr:colOff>0</xdr:colOff>
      <xdr:row>1</xdr:row>
      <xdr:rowOff>121920</xdr:rowOff>
    </xdr:from>
    <xdr:to>
      <xdr:col>19</xdr:col>
      <xdr:colOff>259200</xdr:colOff>
      <xdr:row>3</xdr:row>
      <xdr:rowOff>11970</xdr:rowOff>
    </xdr:to>
    <xdr:grpSp>
      <xdr:nvGrpSpPr>
        <xdr:cNvPr id="7183" name="Группа 7203"/>
        <xdr:cNvGrpSpPr/>
      </xdr:nvGrpSpPr>
      <xdr:grpSpPr>
        <a:xfrm>
          <a:off x="11256645" y="312420"/>
          <a:ext cx="259080" cy="270510"/>
          <a:chOff x="14630400" y="0"/>
          <a:chExt cx="1320905" cy="1291901"/>
        </a:xfrm>
        <a:effectLst/>
      </xdr:grpSpPr>
      <xdr:sp>
        <xdr:nvSpPr>
          <xdr:cNvPr id="7184" name="Lights"/>
          <xdr:cNvSpPr/>
        </xdr:nvSpPr>
        <xdr:spPr>
          <a:xfrm rot="19122911">
            <a:off x="14630400" y="0"/>
            <a:ext cx="1320905" cy="1291901"/>
          </a:xfrm>
          <a:custGeom>
            <a:avLst/>
            <a:gdLst>
              <a:gd name="connsiteX0" fmla="*/ 721625 w 2541582"/>
              <a:gd name="connsiteY0" fmla="*/ 1903961 h 2517378"/>
              <a:gd name="connsiteX1" fmla="*/ 721626 w 2541582"/>
              <a:gd name="connsiteY1" fmla="*/ 2056116 h 2517378"/>
              <a:gd name="connsiteX2" fmla="*/ 721626 w 2541582"/>
              <a:gd name="connsiteY2" fmla="*/ 2056119 h 2517378"/>
              <a:gd name="connsiteX3" fmla="*/ 573702 w 2541582"/>
              <a:gd name="connsiteY3" fmla="*/ 2208278 h 2517378"/>
              <a:gd name="connsiteX4" fmla="*/ 573701 w 2541582"/>
              <a:gd name="connsiteY4" fmla="*/ 2208277 h 2517378"/>
              <a:gd name="connsiteX5" fmla="*/ 425777 w 2541582"/>
              <a:gd name="connsiteY5" fmla="*/ 2208278 h 2517378"/>
              <a:gd name="connsiteX6" fmla="*/ 425777 w 2541582"/>
              <a:gd name="connsiteY6" fmla="*/ 2056123 h 2517378"/>
              <a:gd name="connsiteX7" fmla="*/ 425777 w 2541582"/>
              <a:gd name="connsiteY7" fmla="*/ 2056120 h 2517378"/>
              <a:gd name="connsiteX8" fmla="*/ 573701 w 2541582"/>
              <a:gd name="connsiteY8" fmla="*/ 1903962 h 2517378"/>
              <a:gd name="connsiteX9" fmla="*/ 573702 w 2541582"/>
              <a:gd name="connsiteY9" fmla="*/ 1903962 h 2517378"/>
              <a:gd name="connsiteX10" fmla="*/ 519727 w 2541582"/>
              <a:gd name="connsiteY10" fmla="*/ 1624038 h 2517378"/>
              <a:gd name="connsiteX11" fmla="*/ 458680 w 2541582"/>
              <a:gd name="connsiteY11" fmla="*/ 1763409 h 2517378"/>
              <a:gd name="connsiteX12" fmla="*/ 458678 w 2541582"/>
              <a:gd name="connsiteY12" fmla="*/ 1763413 h 2517378"/>
              <a:gd name="connsiteX13" fmla="*/ 262134 w 2541582"/>
              <a:gd name="connsiteY13" fmla="*/ 1843437 h 2517378"/>
              <a:gd name="connsiteX14" fmla="*/ 262133 w 2541582"/>
              <a:gd name="connsiteY14" fmla="*/ 1843437 h 2517378"/>
              <a:gd name="connsiteX15" fmla="*/ 126637 w 2541582"/>
              <a:gd name="connsiteY15" fmla="*/ 1784087 h 2517378"/>
              <a:gd name="connsiteX16" fmla="*/ 187684 w 2541582"/>
              <a:gd name="connsiteY16" fmla="*/ 1644716 h 2517378"/>
              <a:gd name="connsiteX17" fmla="*/ 187686 w 2541582"/>
              <a:gd name="connsiteY17" fmla="*/ 1644713 h 2517378"/>
              <a:gd name="connsiteX18" fmla="*/ 384230 w 2541582"/>
              <a:gd name="connsiteY18" fmla="*/ 1564688 h 2517378"/>
              <a:gd name="connsiteX19" fmla="*/ 384231 w 2541582"/>
              <a:gd name="connsiteY19" fmla="*/ 1564689 h 2517378"/>
              <a:gd name="connsiteX20" fmla="*/ 1009078 w 2541582"/>
              <a:gd name="connsiteY20" fmla="*/ 2051827 h 2517378"/>
              <a:gd name="connsiteX21" fmla="*/ 1066442 w 2541582"/>
              <a:gd name="connsiteY21" fmla="*/ 2192754 h 2517378"/>
              <a:gd name="connsiteX22" fmla="*/ 1066444 w 2541582"/>
              <a:gd name="connsiteY22" fmla="*/ 2192757 h 2517378"/>
              <a:gd name="connsiteX23" fmla="*/ 986801 w 2541582"/>
              <a:gd name="connsiteY23" fmla="*/ 2389456 h 2517378"/>
              <a:gd name="connsiteX24" fmla="*/ 986801 w 2541582"/>
              <a:gd name="connsiteY24" fmla="*/ 2389457 h 2517378"/>
              <a:gd name="connsiteX25" fmla="*/ 849793 w 2541582"/>
              <a:gd name="connsiteY25" fmla="*/ 2445226 h 2517378"/>
              <a:gd name="connsiteX26" fmla="*/ 792428 w 2541582"/>
              <a:gd name="connsiteY26" fmla="*/ 2304299 h 2517378"/>
              <a:gd name="connsiteX27" fmla="*/ 792426 w 2541582"/>
              <a:gd name="connsiteY27" fmla="*/ 2304296 h 2517378"/>
              <a:gd name="connsiteX28" fmla="*/ 872069 w 2541582"/>
              <a:gd name="connsiteY28" fmla="*/ 2107597 h 2517378"/>
              <a:gd name="connsiteX29" fmla="*/ 872070 w 2541582"/>
              <a:gd name="connsiteY29" fmla="*/ 2107597 h 2517378"/>
              <a:gd name="connsiteX30" fmla="*/ 1307640 w 2541582"/>
              <a:gd name="connsiteY30" fmla="*/ 2093057 h 2517378"/>
              <a:gd name="connsiteX31" fmla="*/ 1411294 w 2541582"/>
              <a:gd name="connsiteY31" fmla="*/ 2204442 h 2517378"/>
              <a:gd name="connsiteX32" fmla="*/ 1411296 w 2541582"/>
              <a:gd name="connsiteY32" fmla="*/ 2204445 h 2517378"/>
              <a:gd name="connsiteX33" fmla="*/ 1406663 w 2541582"/>
              <a:gd name="connsiteY33" fmla="*/ 2416606 h 2517378"/>
              <a:gd name="connsiteX34" fmla="*/ 1406663 w 2541582"/>
              <a:gd name="connsiteY34" fmla="*/ 2416606 h 2517378"/>
              <a:gd name="connsiteX35" fmla="*/ 1298374 w 2541582"/>
              <a:gd name="connsiteY35" fmla="*/ 2517378 h 2517378"/>
              <a:gd name="connsiteX36" fmla="*/ 1194720 w 2541582"/>
              <a:gd name="connsiteY36" fmla="*/ 2405992 h 2517378"/>
              <a:gd name="connsiteX37" fmla="*/ 1194718 w 2541582"/>
              <a:gd name="connsiteY37" fmla="*/ 2405989 h 2517378"/>
              <a:gd name="connsiteX38" fmla="*/ 1199351 w 2541582"/>
              <a:gd name="connsiteY38" fmla="*/ 2193829 h 2517378"/>
              <a:gd name="connsiteX39" fmla="*/ 1199351 w 2541582"/>
              <a:gd name="connsiteY39" fmla="*/ 2193828 h 2517378"/>
              <a:gd name="connsiteX40" fmla="*/ 323549 w 2541582"/>
              <a:gd name="connsiteY40" fmla="*/ 1188033 h 2517378"/>
              <a:gd name="connsiteX41" fmla="*/ 323549 w 2541582"/>
              <a:gd name="connsiteY41" fmla="*/ 1188033 h 2517378"/>
              <a:gd name="connsiteX42" fmla="*/ 424321 w 2541582"/>
              <a:gd name="connsiteY42" fmla="*/ 1296322 h 2517378"/>
              <a:gd name="connsiteX43" fmla="*/ 312935 w 2541582"/>
              <a:gd name="connsiteY43" fmla="*/ 1399976 h 2517378"/>
              <a:gd name="connsiteX44" fmla="*/ 312933 w 2541582"/>
              <a:gd name="connsiteY44" fmla="*/ 1399979 h 2517378"/>
              <a:gd name="connsiteX45" fmla="*/ 100772 w 2541582"/>
              <a:gd name="connsiteY45" fmla="*/ 1395346 h 2517378"/>
              <a:gd name="connsiteX46" fmla="*/ 100771 w 2541582"/>
              <a:gd name="connsiteY46" fmla="*/ 1395345 h 2517378"/>
              <a:gd name="connsiteX47" fmla="*/ 0 w 2541582"/>
              <a:gd name="connsiteY47" fmla="*/ 1287056 h 2517378"/>
              <a:gd name="connsiteX48" fmla="*/ 111385 w 2541582"/>
              <a:gd name="connsiteY48" fmla="*/ 1183403 h 2517378"/>
              <a:gd name="connsiteX49" fmla="*/ 111388 w 2541582"/>
              <a:gd name="connsiteY49" fmla="*/ 1183400 h 2517378"/>
              <a:gd name="connsiteX50" fmla="*/ 323549 w 2541582"/>
              <a:gd name="connsiteY50" fmla="*/ 1188033 h 2517378"/>
              <a:gd name="connsiteX51" fmla="*/ 1826146 w 2541582"/>
              <a:gd name="connsiteY51" fmla="*/ 2118023 h 2517378"/>
              <a:gd name="connsiteX52" fmla="*/ 1856583 w 2541582"/>
              <a:gd name="connsiteY52" fmla="*/ 2280157 h 2517378"/>
              <a:gd name="connsiteX53" fmla="*/ 1856583 w 2541582"/>
              <a:gd name="connsiteY53" fmla="*/ 2280157 h 2517378"/>
              <a:gd name="connsiteX54" fmla="*/ 1797234 w 2541582"/>
              <a:gd name="connsiteY54" fmla="*/ 2415653 h 2517378"/>
              <a:gd name="connsiteX55" fmla="*/ 1657863 w 2541582"/>
              <a:gd name="connsiteY55" fmla="*/ 2354606 h 2517378"/>
              <a:gd name="connsiteX56" fmla="*/ 1657859 w 2541582"/>
              <a:gd name="connsiteY56" fmla="*/ 2354605 h 2517378"/>
              <a:gd name="connsiteX57" fmla="*/ 1577835 w 2541582"/>
              <a:gd name="connsiteY57" fmla="*/ 2158060 h 2517378"/>
              <a:gd name="connsiteX58" fmla="*/ 1577835 w 2541582"/>
              <a:gd name="connsiteY58" fmla="*/ 2158060 h 2517378"/>
              <a:gd name="connsiteX59" fmla="*/ 1637185 w 2541582"/>
              <a:gd name="connsiteY59" fmla="*/ 2022564 h 2517378"/>
              <a:gd name="connsiteX60" fmla="*/ 1776555 w 2541582"/>
              <a:gd name="connsiteY60" fmla="*/ 2083611 h 2517378"/>
              <a:gd name="connsiteX61" fmla="*/ 1776559 w 2541582"/>
              <a:gd name="connsiteY61" fmla="*/ 2083612 h 2517378"/>
              <a:gd name="connsiteX62" fmla="*/ 1826146 w 2541582"/>
              <a:gd name="connsiteY62" fmla="*/ 2118023 h 2517378"/>
              <a:gd name="connsiteX63" fmla="*/ 377553 w 2541582"/>
              <a:gd name="connsiteY63" fmla="*/ 807593 h 2517378"/>
              <a:gd name="connsiteX64" fmla="*/ 410335 w 2541582"/>
              <a:gd name="connsiteY64" fmla="*/ 856415 h 2517378"/>
              <a:gd name="connsiteX65" fmla="*/ 410336 w 2541582"/>
              <a:gd name="connsiteY65" fmla="*/ 856415 h 2517378"/>
              <a:gd name="connsiteX66" fmla="*/ 466105 w 2541582"/>
              <a:gd name="connsiteY66" fmla="*/ 993423 h 2517378"/>
              <a:gd name="connsiteX67" fmla="*/ 325178 w 2541582"/>
              <a:gd name="connsiteY67" fmla="*/ 1050787 h 2517378"/>
              <a:gd name="connsiteX68" fmla="*/ 325175 w 2541582"/>
              <a:gd name="connsiteY68" fmla="*/ 1050789 h 2517378"/>
              <a:gd name="connsiteX69" fmla="*/ 128476 w 2541582"/>
              <a:gd name="connsiteY69" fmla="*/ 971146 h 2517378"/>
              <a:gd name="connsiteX70" fmla="*/ 128476 w 2541582"/>
              <a:gd name="connsiteY70" fmla="*/ 971146 h 2517378"/>
              <a:gd name="connsiteX71" fmla="*/ 72706 w 2541582"/>
              <a:gd name="connsiteY71" fmla="*/ 834138 h 2517378"/>
              <a:gd name="connsiteX72" fmla="*/ 213633 w 2541582"/>
              <a:gd name="connsiteY72" fmla="*/ 776773 h 2517378"/>
              <a:gd name="connsiteX73" fmla="*/ 213636 w 2541582"/>
              <a:gd name="connsiteY73" fmla="*/ 776772 h 2517378"/>
              <a:gd name="connsiteX74" fmla="*/ 377553 w 2541582"/>
              <a:gd name="connsiteY74" fmla="*/ 807593 h 2517378"/>
              <a:gd name="connsiteX75" fmla="*/ 2166386 w 2541582"/>
              <a:gd name="connsiteY75" fmla="*/ 1843414 h 2517378"/>
              <a:gd name="connsiteX76" fmla="*/ 2210952 w 2541582"/>
              <a:gd name="connsiteY76" fmla="*/ 1948012 h 2517378"/>
              <a:gd name="connsiteX77" fmla="*/ 2210952 w 2541582"/>
              <a:gd name="connsiteY77" fmla="*/ 1948012 h 2517378"/>
              <a:gd name="connsiteX78" fmla="*/ 2210952 w 2541582"/>
              <a:gd name="connsiteY78" fmla="*/ 2095936 h 2517378"/>
              <a:gd name="connsiteX79" fmla="*/ 2058798 w 2541582"/>
              <a:gd name="connsiteY79" fmla="*/ 2095936 h 2517378"/>
              <a:gd name="connsiteX80" fmla="*/ 2058794 w 2541582"/>
              <a:gd name="connsiteY80" fmla="*/ 2095937 h 2517378"/>
              <a:gd name="connsiteX81" fmla="*/ 1906636 w 2541582"/>
              <a:gd name="connsiteY81" fmla="*/ 1948012 h 2517378"/>
              <a:gd name="connsiteX82" fmla="*/ 1906636 w 2541582"/>
              <a:gd name="connsiteY82" fmla="*/ 1948012 h 2517378"/>
              <a:gd name="connsiteX83" fmla="*/ 1906636 w 2541582"/>
              <a:gd name="connsiteY83" fmla="*/ 1800088 h 2517378"/>
              <a:gd name="connsiteX84" fmla="*/ 2058790 w 2541582"/>
              <a:gd name="connsiteY84" fmla="*/ 1800088 h 2517378"/>
              <a:gd name="connsiteX85" fmla="*/ 2058794 w 2541582"/>
              <a:gd name="connsiteY85" fmla="*/ 1800088 h 2517378"/>
              <a:gd name="connsiteX86" fmla="*/ 2166386 w 2541582"/>
              <a:gd name="connsiteY86" fmla="*/ 1843414 h 2517378"/>
              <a:gd name="connsiteX87" fmla="*/ 592924 w 2541582"/>
              <a:gd name="connsiteY87" fmla="*/ 461833 h 2517378"/>
              <a:gd name="connsiteX88" fmla="*/ 637491 w 2541582"/>
              <a:gd name="connsiteY88" fmla="*/ 566431 h 2517378"/>
              <a:gd name="connsiteX89" fmla="*/ 637490 w 2541582"/>
              <a:gd name="connsiteY89" fmla="*/ 566431 h 2517378"/>
              <a:gd name="connsiteX90" fmla="*/ 637490 w 2541582"/>
              <a:gd name="connsiteY90" fmla="*/ 714355 h 2517378"/>
              <a:gd name="connsiteX91" fmla="*/ 485336 w 2541582"/>
              <a:gd name="connsiteY91" fmla="*/ 714355 h 2517378"/>
              <a:gd name="connsiteX92" fmla="*/ 485333 w 2541582"/>
              <a:gd name="connsiteY92" fmla="*/ 714356 h 2517378"/>
              <a:gd name="connsiteX93" fmla="*/ 333174 w 2541582"/>
              <a:gd name="connsiteY93" fmla="*/ 566431 h 2517378"/>
              <a:gd name="connsiteX94" fmla="*/ 333175 w 2541582"/>
              <a:gd name="connsiteY94" fmla="*/ 566431 h 2517378"/>
              <a:gd name="connsiteX95" fmla="*/ 333175 w 2541582"/>
              <a:gd name="connsiteY95" fmla="*/ 418507 h 2517378"/>
              <a:gd name="connsiteX96" fmla="*/ 485329 w 2541582"/>
              <a:gd name="connsiteY96" fmla="*/ 418507 h 2517378"/>
              <a:gd name="connsiteX97" fmla="*/ 485333 w 2541582"/>
              <a:gd name="connsiteY97" fmla="*/ 418507 h 2517378"/>
              <a:gd name="connsiteX98" fmla="*/ 592924 w 2541582"/>
              <a:gd name="connsiteY98" fmla="*/ 461833 h 2517378"/>
              <a:gd name="connsiteX99" fmla="*/ 2378656 w 2541582"/>
              <a:gd name="connsiteY99" fmla="*/ 1501946 h 2517378"/>
              <a:gd name="connsiteX100" fmla="*/ 2411439 w 2541582"/>
              <a:gd name="connsiteY100" fmla="*/ 1550768 h 2517378"/>
              <a:gd name="connsiteX101" fmla="*/ 2411439 w 2541582"/>
              <a:gd name="connsiteY101" fmla="*/ 1550768 h 2517378"/>
              <a:gd name="connsiteX102" fmla="*/ 2467208 w 2541582"/>
              <a:gd name="connsiteY102" fmla="*/ 1687776 h 2517378"/>
              <a:gd name="connsiteX103" fmla="*/ 2326282 w 2541582"/>
              <a:gd name="connsiteY103" fmla="*/ 1745141 h 2517378"/>
              <a:gd name="connsiteX104" fmla="*/ 2326278 w 2541582"/>
              <a:gd name="connsiteY104" fmla="*/ 1745142 h 2517378"/>
              <a:gd name="connsiteX105" fmla="*/ 2129579 w 2541582"/>
              <a:gd name="connsiteY105" fmla="*/ 1665499 h 2517378"/>
              <a:gd name="connsiteX106" fmla="*/ 2129579 w 2541582"/>
              <a:gd name="connsiteY106" fmla="*/ 1665499 h 2517378"/>
              <a:gd name="connsiteX107" fmla="*/ 2073809 w 2541582"/>
              <a:gd name="connsiteY107" fmla="*/ 1528491 h 2517378"/>
              <a:gd name="connsiteX108" fmla="*/ 2214736 w 2541582"/>
              <a:gd name="connsiteY108" fmla="*/ 1471127 h 2517378"/>
              <a:gd name="connsiteX109" fmla="*/ 2214739 w 2541582"/>
              <a:gd name="connsiteY109" fmla="*/ 1471125 h 2517378"/>
              <a:gd name="connsiteX110" fmla="*/ 2378656 w 2541582"/>
              <a:gd name="connsiteY110" fmla="*/ 1501946 h 2517378"/>
              <a:gd name="connsiteX111" fmla="*/ 928939 w 2541582"/>
              <a:gd name="connsiteY111" fmla="*/ 199283 h 2517378"/>
              <a:gd name="connsiteX112" fmla="*/ 959377 w 2541582"/>
              <a:gd name="connsiteY112" fmla="*/ 361416 h 2517378"/>
              <a:gd name="connsiteX113" fmla="*/ 959376 w 2541582"/>
              <a:gd name="connsiteY113" fmla="*/ 361417 h 2517378"/>
              <a:gd name="connsiteX114" fmla="*/ 900027 w 2541582"/>
              <a:gd name="connsiteY114" fmla="*/ 496913 h 2517378"/>
              <a:gd name="connsiteX115" fmla="*/ 760656 w 2541582"/>
              <a:gd name="connsiteY115" fmla="*/ 435866 h 2517378"/>
              <a:gd name="connsiteX116" fmla="*/ 760652 w 2541582"/>
              <a:gd name="connsiteY116" fmla="*/ 435865 h 2517378"/>
              <a:gd name="connsiteX117" fmla="*/ 680628 w 2541582"/>
              <a:gd name="connsiteY117" fmla="*/ 239320 h 2517378"/>
              <a:gd name="connsiteX118" fmla="*/ 680628 w 2541582"/>
              <a:gd name="connsiteY118" fmla="*/ 239320 h 2517378"/>
              <a:gd name="connsiteX119" fmla="*/ 739978 w 2541582"/>
              <a:gd name="connsiteY119" fmla="*/ 103824 h 2517378"/>
              <a:gd name="connsiteX120" fmla="*/ 879349 w 2541582"/>
              <a:gd name="connsiteY120" fmla="*/ 164871 h 2517378"/>
              <a:gd name="connsiteX121" fmla="*/ 879352 w 2541582"/>
              <a:gd name="connsiteY121" fmla="*/ 164872 h 2517378"/>
              <a:gd name="connsiteX122" fmla="*/ 928939 w 2541582"/>
              <a:gd name="connsiteY122" fmla="*/ 199283 h 2517378"/>
              <a:gd name="connsiteX123" fmla="*/ 2440810 w 2541582"/>
              <a:gd name="connsiteY123" fmla="*/ 1126826 h 2517378"/>
              <a:gd name="connsiteX124" fmla="*/ 2440811 w 2541582"/>
              <a:gd name="connsiteY124" fmla="*/ 1126826 h 2517378"/>
              <a:gd name="connsiteX125" fmla="*/ 2541582 w 2541582"/>
              <a:gd name="connsiteY125" fmla="*/ 1235115 h 2517378"/>
              <a:gd name="connsiteX126" fmla="*/ 2430197 w 2541582"/>
              <a:gd name="connsiteY126" fmla="*/ 1338769 h 2517378"/>
              <a:gd name="connsiteX127" fmla="*/ 2430194 w 2541582"/>
              <a:gd name="connsiteY127" fmla="*/ 1338772 h 2517378"/>
              <a:gd name="connsiteX128" fmla="*/ 2218033 w 2541582"/>
              <a:gd name="connsiteY128" fmla="*/ 1334138 h 2517378"/>
              <a:gd name="connsiteX129" fmla="*/ 2218033 w 2541582"/>
              <a:gd name="connsiteY129" fmla="*/ 1334138 h 2517378"/>
              <a:gd name="connsiteX130" fmla="*/ 2117261 w 2541582"/>
              <a:gd name="connsiteY130" fmla="*/ 1225849 h 2517378"/>
              <a:gd name="connsiteX131" fmla="*/ 2228647 w 2541582"/>
              <a:gd name="connsiteY131" fmla="*/ 1122195 h 2517378"/>
              <a:gd name="connsiteX132" fmla="*/ 2228649 w 2541582"/>
              <a:gd name="connsiteY132" fmla="*/ 1122192 h 2517378"/>
              <a:gd name="connsiteX133" fmla="*/ 2440810 w 2541582"/>
              <a:gd name="connsiteY133" fmla="*/ 1126826 h 2517378"/>
              <a:gd name="connsiteX134" fmla="*/ 1247133 w 2541582"/>
              <a:gd name="connsiteY134" fmla="*/ 0 h 2517378"/>
              <a:gd name="connsiteX135" fmla="*/ 1350787 w 2541582"/>
              <a:gd name="connsiteY135" fmla="*/ 111386 h 2517378"/>
              <a:gd name="connsiteX136" fmla="*/ 1350790 w 2541582"/>
              <a:gd name="connsiteY136" fmla="*/ 111388 h 2517378"/>
              <a:gd name="connsiteX137" fmla="*/ 1346157 w 2541582"/>
              <a:gd name="connsiteY137" fmla="*/ 323549 h 2517378"/>
              <a:gd name="connsiteX138" fmla="*/ 1346157 w 2541582"/>
              <a:gd name="connsiteY138" fmla="*/ 323550 h 2517378"/>
              <a:gd name="connsiteX139" fmla="*/ 1237868 w 2541582"/>
              <a:gd name="connsiteY139" fmla="*/ 424321 h 2517378"/>
              <a:gd name="connsiteX140" fmla="*/ 1134214 w 2541582"/>
              <a:gd name="connsiteY140" fmla="*/ 312935 h 2517378"/>
              <a:gd name="connsiteX141" fmla="*/ 1134211 w 2541582"/>
              <a:gd name="connsiteY141" fmla="*/ 312933 h 2517378"/>
              <a:gd name="connsiteX142" fmla="*/ 1138844 w 2541582"/>
              <a:gd name="connsiteY142" fmla="*/ 100772 h 2517378"/>
              <a:gd name="connsiteX143" fmla="*/ 1138844 w 2541582"/>
              <a:gd name="connsiteY143" fmla="*/ 100772 h 2517378"/>
              <a:gd name="connsiteX144" fmla="*/ 2416531 w 2541582"/>
              <a:gd name="connsiteY144" fmla="*/ 737089 h 2517378"/>
              <a:gd name="connsiteX145" fmla="*/ 2355484 w 2541582"/>
              <a:gd name="connsiteY145" fmla="*/ 876459 h 2517378"/>
              <a:gd name="connsiteX146" fmla="*/ 2355483 w 2541582"/>
              <a:gd name="connsiteY146" fmla="*/ 876463 h 2517378"/>
              <a:gd name="connsiteX147" fmla="*/ 2158938 w 2541582"/>
              <a:gd name="connsiteY147" fmla="*/ 956487 h 2517378"/>
              <a:gd name="connsiteX148" fmla="*/ 2158938 w 2541582"/>
              <a:gd name="connsiteY148" fmla="*/ 956487 h 2517378"/>
              <a:gd name="connsiteX149" fmla="*/ 2023442 w 2541582"/>
              <a:gd name="connsiteY149" fmla="*/ 897137 h 2517378"/>
              <a:gd name="connsiteX150" fmla="*/ 2084489 w 2541582"/>
              <a:gd name="connsiteY150" fmla="*/ 757767 h 2517378"/>
              <a:gd name="connsiteX151" fmla="*/ 2084490 w 2541582"/>
              <a:gd name="connsiteY151" fmla="*/ 757763 h 2517378"/>
              <a:gd name="connsiteX152" fmla="*/ 2281035 w 2541582"/>
              <a:gd name="connsiteY152" fmla="*/ 677739 h 2517378"/>
              <a:gd name="connsiteX153" fmla="*/ 2281035 w 2541582"/>
              <a:gd name="connsiteY153" fmla="*/ 677739 h 2517378"/>
              <a:gd name="connsiteX154" fmla="*/ 1695493 w 2541582"/>
              <a:gd name="connsiteY154" fmla="*/ 73601 h 2517378"/>
              <a:gd name="connsiteX155" fmla="*/ 1752857 w 2541582"/>
              <a:gd name="connsiteY155" fmla="*/ 214527 h 2517378"/>
              <a:gd name="connsiteX156" fmla="*/ 1752859 w 2541582"/>
              <a:gd name="connsiteY156" fmla="*/ 214531 h 2517378"/>
              <a:gd name="connsiteX157" fmla="*/ 1673216 w 2541582"/>
              <a:gd name="connsiteY157" fmla="*/ 411230 h 2517378"/>
              <a:gd name="connsiteX158" fmla="*/ 1673216 w 2541582"/>
              <a:gd name="connsiteY158" fmla="*/ 411230 h 2517378"/>
              <a:gd name="connsiteX159" fmla="*/ 1536207 w 2541582"/>
              <a:gd name="connsiteY159" fmla="*/ 466999 h 2517378"/>
              <a:gd name="connsiteX160" fmla="*/ 1478843 w 2541582"/>
              <a:gd name="connsiteY160" fmla="*/ 326073 h 2517378"/>
              <a:gd name="connsiteX161" fmla="*/ 1478841 w 2541582"/>
              <a:gd name="connsiteY161" fmla="*/ 326069 h 2517378"/>
              <a:gd name="connsiteX162" fmla="*/ 1558484 w 2541582"/>
              <a:gd name="connsiteY162" fmla="*/ 129370 h 2517378"/>
              <a:gd name="connsiteX163" fmla="*/ 1558485 w 2541582"/>
              <a:gd name="connsiteY163" fmla="*/ 129370 h 2517378"/>
              <a:gd name="connsiteX164" fmla="*/ 2119183 w 2541582"/>
              <a:gd name="connsiteY164" fmla="*/ 312304 h 2517378"/>
              <a:gd name="connsiteX165" fmla="*/ 2119184 w 2541582"/>
              <a:gd name="connsiteY165" fmla="*/ 464458 h 2517378"/>
              <a:gd name="connsiteX166" fmla="*/ 2119184 w 2541582"/>
              <a:gd name="connsiteY166" fmla="*/ 464462 h 2517378"/>
              <a:gd name="connsiteX167" fmla="*/ 1971260 w 2541582"/>
              <a:gd name="connsiteY167" fmla="*/ 616620 h 2517378"/>
              <a:gd name="connsiteX168" fmla="*/ 1971259 w 2541582"/>
              <a:gd name="connsiteY168" fmla="*/ 616620 h 2517378"/>
              <a:gd name="connsiteX169" fmla="*/ 1823335 w 2541582"/>
              <a:gd name="connsiteY169" fmla="*/ 616620 h 2517378"/>
              <a:gd name="connsiteX170" fmla="*/ 1823335 w 2541582"/>
              <a:gd name="connsiteY170" fmla="*/ 464466 h 2517378"/>
              <a:gd name="connsiteX171" fmla="*/ 1823335 w 2541582"/>
              <a:gd name="connsiteY171" fmla="*/ 464462 h 2517378"/>
              <a:gd name="connsiteX172" fmla="*/ 1971259 w 2541582"/>
              <a:gd name="connsiteY172" fmla="*/ 312304 h 2517378"/>
              <a:gd name="connsiteX173" fmla="*/ 1971260 w 2541582"/>
              <a:gd name="connsiteY173" fmla="*/ 312304 h 25173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</a:cxnLst>
            <a:rect l="l" t="t" r="r" b="b"/>
            <a:pathLst>
              <a:path w="2541582" h="2517378">
                <a:moveTo>
                  <a:pt x="721625" y="1903961"/>
                </a:moveTo>
                <a:lnTo>
                  <a:pt x="721626" y="2056116"/>
                </a:lnTo>
                <a:lnTo>
                  <a:pt x="721626" y="2056119"/>
                </a:lnTo>
                <a:cubicBezTo>
                  <a:pt x="721626" y="2140154"/>
                  <a:pt x="655398" y="2208277"/>
                  <a:pt x="573702" y="2208278"/>
                </a:cubicBezTo>
                <a:lnTo>
                  <a:pt x="573701" y="2208277"/>
                </a:lnTo>
                <a:lnTo>
                  <a:pt x="425777" y="2208278"/>
                </a:lnTo>
                <a:lnTo>
                  <a:pt x="425777" y="2056123"/>
                </a:lnTo>
                <a:lnTo>
                  <a:pt x="425777" y="2056120"/>
                </a:lnTo>
                <a:cubicBezTo>
                  <a:pt x="425777" y="1972085"/>
                  <a:pt x="492005" y="1903962"/>
                  <a:pt x="573701" y="1903962"/>
                </a:cubicBezTo>
                <a:lnTo>
                  <a:pt x="573702" y="1903962"/>
                </a:lnTo>
                <a:close/>
                <a:moveTo>
                  <a:pt x="519727" y="1624038"/>
                </a:moveTo>
                <a:lnTo>
                  <a:pt x="458680" y="1763409"/>
                </a:lnTo>
                <a:lnTo>
                  <a:pt x="458678" y="1763413"/>
                </a:lnTo>
                <a:cubicBezTo>
                  <a:pt x="424962" y="1840387"/>
                  <a:pt x="336966" y="1876215"/>
                  <a:pt x="262134" y="1843437"/>
                </a:cubicBezTo>
                <a:lnTo>
                  <a:pt x="262133" y="1843437"/>
                </a:lnTo>
                <a:lnTo>
                  <a:pt x="126637" y="1784087"/>
                </a:lnTo>
                <a:lnTo>
                  <a:pt x="187684" y="1644716"/>
                </a:lnTo>
                <a:lnTo>
                  <a:pt x="187686" y="1644713"/>
                </a:lnTo>
                <a:cubicBezTo>
                  <a:pt x="221402" y="1567739"/>
                  <a:pt x="309398" y="1531910"/>
                  <a:pt x="384230" y="1564688"/>
                </a:cubicBezTo>
                <a:lnTo>
                  <a:pt x="384231" y="1564689"/>
                </a:lnTo>
                <a:close/>
                <a:moveTo>
                  <a:pt x="1009078" y="2051827"/>
                </a:moveTo>
                <a:lnTo>
                  <a:pt x="1066442" y="2192754"/>
                </a:lnTo>
                <a:lnTo>
                  <a:pt x="1066444" y="2192757"/>
                </a:lnTo>
                <a:cubicBezTo>
                  <a:pt x="1098126" y="2270591"/>
                  <a:pt x="1062469" y="2358656"/>
                  <a:pt x="986801" y="2389456"/>
                </a:cubicBezTo>
                <a:lnTo>
                  <a:pt x="986801" y="2389457"/>
                </a:lnTo>
                <a:lnTo>
                  <a:pt x="849793" y="2445226"/>
                </a:lnTo>
                <a:lnTo>
                  <a:pt x="792428" y="2304299"/>
                </a:lnTo>
                <a:lnTo>
                  <a:pt x="792426" y="2304296"/>
                </a:lnTo>
                <a:cubicBezTo>
                  <a:pt x="760744" y="2226462"/>
                  <a:pt x="796402" y="2138397"/>
                  <a:pt x="872069" y="2107597"/>
                </a:cubicBezTo>
                <a:lnTo>
                  <a:pt x="872070" y="2107597"/>
                </a:lnTo>
                <a:close/>
                <a:moveTo>
                  <a:pt x="1307640" y="2093057"/>
                </a:moveTo>
                <a:lnTo>
                  <a:pt x="1411294" y="2204442"/>
                </a:lnTo>
                <a:lnTo>
                  <a:pt x="1411296" y="2204445"/>
                </a:lnTo>
                <a:cubicBezTo>
                  <a:pt x="1468544" y="2265963"/>
                  <a:pt x="1466470" y="2360951"/>
                  <a:pt x="1406663" y="2416606"/>
                </a:cubicBezTo>
                <a:lnTo>
                  <a:pt x="1406663" y="2416606"/>
                </a:lnTo>
                <a:lnTo>
                  <a:pt x="1298374" y="2517378"/>
                </a:lnTo>
                <a:lnTo>
                  <a:pt x="1194720" y="2405992"/>
                </a:lnTo>
                <a:lnTo>
                  <a:pt x="1194718" y="2405989"/>
                </a:lnTo>
                <a:cubicBezTo>
                  <a:pt x="1137470" y="2344471"/>
                  <a:pt x="1139544" y="2249484"/>
                  <a:pt x="1199351" y="2193829"/>
                </a:cubicBezTo>
                <a:lnTo>
                  <a:pt x="1199351" y="2193828"/>
                </a:lnTo>
                <a:close/>
                <a:moveTo>
                  <a:pt x="323549" y="1188033"/>
                </a:moveTo>
                <a:lnTo>
                  <a:pt x="323549" y="1188033"/>
                </a:lnTo>
                <a:lnTo>
                  <a:pt x="424321" y="1296322"/>
                </a:lnTo>
                <a:lnTo>
                  <a:pt x="312935" y="1399976"/>
                </a:lnTo>
                <a:lnTo>
                  <a:pt x="312933" y="1399979"/>
                </a:lnTo>
                <a:cubicBezTo>
                  <a:pt x="251414" y="1457227"/>
                  <a:pt x="156427" y="1455152"/>
                  <a:pt x="100772" y="1395346"/>
                </a:cubicBezTo>
                <a:lnTo>
                  <a:pt x="100771" y="1395345"/>
                </a:lnTo>
                <a:lnTo>
                  <a:pt x="0" y="1287056"/>
                </a:lnTo>
                <a:lnTo>
                  <a:pt x="111385" y="1183403"/>
                </a:lnTo>
                <a:lnTo>
                  <a:pt x="111388" y="1183400"/>
                </a:lnTo>
                <a:cubicBezTo>
                  <a:pt x="172906" y="1126152"/>
                  <a:pt x="267894" y="1128226"/>
                  <a:pt x="323549" y="1188033"/>
                </a:cubicBezTo>
                <a:close/>
                <a:moveTo>
                  <a:pt x="1826146" y="2118023"/>
                </a:moveTo>
                <a:cubicBezTo>
                  <a:pt x="1867160" y="2160504"/>
                  <a:pt x="1881167" y="2224032"/>
                  <a:pt x="1856583" y="2280157"/>
                </a:cubicBezTo>
                <a:lnTo>
                  <a:pt x="1856583" y="2280157"/>
                </a:lnTo>
                <a:lnTo>
                  <a:pt x="1797234" y="2415653"/>
                </a:lnTo>
                <a:lnTo>
                  <a:pt x="1657863" y="2354606"/>
                </a:lnTo>
                <a:lnTo>
                  <a:pt x="1657859" y="2354605"/>
                </a:lnTo>
                <a:cubicBezTo>
                  <a:pt x="1580885" y="2320889"/>
                  <a:pt x="1545057" y="2232893"/>
                  <a:pt x="1577835" y="2158060"/>
                </a:cubicBezTo>
                <a:lnTo>
                  <a:pt x="1577835" y="2158060"/>
                </a:lnTo>
                <a:lnTo>
                  <a:pt x="1637185" y="2022564"/>
                </a:lnTo>
                <a:lnTo>
                  <a:pt x="1776555" y="2083611"/>
                </a:lnTo>
                <a:lnTo>
                  <a:pt x="1776559" y="2083612"/>
                </a:lnTo>
                <a:cubicBezTo>
                  <a:pt x="1795803" y="2092041"/>
                  <a:pt x="1812474" y="2103863"/>
                  <a:pt x="1826146" y="2118023"/>
                </a:cubicBezTo>
                <a:close/>
                <a:moveTo>
                  <a:pt x="377553" y="807593"/>
                </a:moveTo>
                <a:cubicBezTo>
                  <a:pt x="391356" y="821081"/>
                  <a:pt x="402635" y="837498"/>
                  <a:pt x="410335" y="856415"/>
                </a:cubicBezTo>
                <a:lnTo>
                  <a:pt x="410336" y="856415"/>
                </a:lnTo>
                <a:lnTo>
                  <a:pt x="466105" y="993423"/>
                </a:lnTo>
                <a:lnTo>
                  <a:pt x="325178" y="1050787"/>
                </a:lnTo>
                <a:lnTo>
                  <a:pt x="325175" y="1050789"/>
                </a:lnTo>
                <a:cubicBezTo>
                  <a:pt x="247342" y="1082471"/>
                  <a:pt x="159276" y="1046814"/>
                  <a:pt x="128476" y="971146"/>
                </a:cubicBezTo>
                <a:lnTo>
                  <a:pt x="128476" y="971146"/>
                </a:lnTo>
                <a:lnTo>
                  <a:pt x="72706" y="834138"/>
                </a:lnTo>
                <a:lnTo>
                  <a:pt x="213633" y="776773"/>
                </a:lnTo>
                <a:lnTo>
                  <a:pt x="213636" y="776772"/>
                </a:lnTo>
                <a:cubicBezTo>
                  <a:pt x="272011" y="753010"/>
                  <a:pt x="336142" y="767127"/>
                  <a:pt x="377553" y="807593"/>
                </a:cubicBezTo>
                <a:close/>
                <a:moveTo>
                  <a:pt x="2166386" y="1843414"/>
                </a:moveTo>
                <a:cubicBezTo>
                  <a:pt x="2193921" y="1870183"/>
                  <a:pt x="2210952" y="1907164"/>
                  <a:pt x="2210952" y="1948012"/>
                </a:cubicBezTo>
                <a:lnTo>
                  <a:pt x="2210952" y="1948012"/>
                </a:lnTo>
                <a:lnTo>
                  <a:pt x="2210952" y="2095936"/>
                </a:lnTo>
                <a:lnTo>
                  <a:pt x="2058798" y="2095936"/>
                </a:lnTo>
                <a:lnTo>
                  <a:pt x="2058794" y="2095937"/>
                </a:lnTo>
                <a:cubicBezTo>
                  <a:pt x="1974759" y="2095937"/>
                  <a:pt x="1906636" y="2029709"/>
                  <a:pt x="1906636" y="1948012"/>
                </a:cubicBezTo>
                <a:lnTo>
                  <a:pt x="1906636" y="1948012"/>
                </a:lnTo>
                <a:lnTo>
                  <a:pt x="1906636" y="1800088"/>
                </a:lnTo>
                <a:lnTo>
                  <a:pt x="2058790" y="1800088"/>
                </a:lnTo>
                <a:lnTo>
                  <a:pt x="2058794" y="1800088"/>
                </a:lnTo>
                <a:cubicBezTo>
                  <a:pt x="2100811" y="1800088"/>
                  <a:pt x="2138851" y="1816645"/>
                  <a:pt x="2166386" y="1843414"/>
                </a:cubicBezTo>
                <a:close/>
                <a:moveTo>
                  <a:pt x="592924" y="461833"/>
                </a:moveTo>
                <a:cubicBezTo>
                  <a:pt x="620460" y="488602"/>
                  <a:pt x="637491" y="525583"/>
                  <a:pt x="637491" y="566431"/>
                </a:cubicBezTo>
                <a:lnTo>
                  <a:pt x="637490" y="566431"/>
                </a:lnTo>
                <a:lnTo>
                  <a:pt x="637490" y="714355"/>
                </a:lnTo>
                <a:lnTo>
                  <a:pt x="485336" y="714355"/>
                </a:lnTo>
                <a:lnTo>
                  <a:pt x="485333" y="714356"/>
                </a:lnTo>
                <a:cubicBezTo>
                  <a:pt x="401298" y="714356"/>
                  <a:pt x="333174" y="648128"/>
                  <a:pt x="333174" y="566431"/>
                </a:cubicBezTo>
                <a:lnTo>
                  <a:pt x="333175" y="566431"/>
                </a:lnTo>
                <a:lnTo>
                  <a:pt x="333175" y="418507"/>
                </a:lnTo>
                <a:lnTo>
                  <a:pt x="485329" y="418507"/>
                </a:lnTo>
                <a:lnTo>
                  <a:pt x="485333" y="418507"/>
                </a:lnTo>
                <a:cubicBezTo>
                  <a:pt x="527350" y="418507"/>
                  <a:pt x="565389" y="435064"/>
                  <a:pt x="592924" y="461833"/>
                </a:cubicBezTo>
                <a:close/>
                <a:moveTo>
                  <a:pt x="2378656" y="1501946"/>
                </a:moveTo>
                <a:cubicBezTo>
                  <a:pt x="2392459" y="1515435"/>
                  <a:pt x="2403738" y="1531851"/>
                  <a:pt x="2411439" y="1550768"/>
                </a:cubicBezTo>
                <a:lnTo>
                  <a:pt x="2411439" y="1550768"/>
                </a:lnTo>
                <a:lnTo>
                  <a:pt x="2467208" y="1687776"/>
                </a:lnTo>
                <a:lnTo>
                  <a:pt x="2326282" y="1745141"/>
                </a:lnTo>
                <a:lnTo>
                  <a:pt x="2326278" y="1745142"/>
                </a:lnTo>
                <a:cubicBezTo>
                  <a:pt x="2248445" y="1776824"/>
                  <a:pt x="2160379" y="1741167"/>
                  <a:pt x="2129579" y="1665499"/>
                </a:cubicBezTo>
                <a:lnTo>
                  <a:pt x="2129579" y="1665499"/>
                </a:lnTo>
                <a:lnTo>
                  <a:pt x="2073809" y="1528491"/>
                </a:lnTo>
                <a:lnTo>
                  <a:pt x="2214736" y="1471127"/>
                </a:lnTo>
                <a:lnTo>
                  <a:pt x="2214739" y="1471125"/>
                </a:lnTo>
                <a:cubicBezTo>
                  <a:pt x="2273114" y="1447363"/>
                  <a:pt x="2337245" y="1461480"/>
                  <a:pt x="2378656" y="1501946"/>
                </a:cubicBezTo>
                <a:close/>
                <a:moveTo>
                  <a:pt x="928939" y="199283"/>
                </a:moveTo>
                <a:cubicBezTo>
                  <a:pt x="969953" y="241764"/>
                  <a:pt x="983960" y="305292"/>
                  <a:pt x="959377" y="361416"/>
                </a:cubicBezTo>
                <a:lnTo>
                  <a:pt x="959376" y="361417"/>
                </a:lnTo>
                <a:lnTo>
                  <a:pt x="900027" y="496913"/>
                </a:lnTo>
                <a:lnTo>
                  <a:pt x="760656" y="435866"/>
                </a:lnTo>
                <a:lnTo>
                  <a:pt x="760652" y="435865"/>
                </a:lnTo>
                <a:cubicBezTo>
                  <a:pt x="683678" y="402148"/>
                  <a:pt x="647850" y="314153"/>
                  <a:pt x="680628" y="239320"/>
                </a:cubicBezTo>
                <a:lnTo>
                  <a:pt x="680628" y="239320"/>
                </a:lnTo>
                <a:lnTo>
                  <a:pt x="739978" y="103824"/>
                </a:lnTo>
                <a:lnTo>
                  <a:pt x="879349" y="164871"/>
                </a:lnTo>
                <a:lnTo>
                  <a:pt x="879352" y="164872"/>
                </a:lnTo>
                <a:cubicBezTo>
                  <a:pt x="898596" y="173301"/>
                  <a:pt x="915268" y="185122"/>
                  <a:pt x="928939" y="199283"/>
                </a:cubicBezTo>
                <a:close/>
                <a:moveTo>
                  <a:pt x="2440810" y="1126826"/>
                </a:moveTo>
                <a:lnTo>
                  <a:pt x="2440811" y="1126826"/>
                </a:lnTo>
                <a:lnTo>
                  <a:pt x="2541582" y="1235115"/>
                </a:lnTo>
                <a:lnTo>
                  <a:pt x="2430197" y="1338769"/>
                </a:lnTo>
                <a:lnTo>
                  <a:pt x="2430194" y="1338772"/>
                </a:lnTo>
                <a:cubicBezTo>
                  <a:pt x="2368676" y="1396019"/>
                  <a:pt x="2273688" y="1393945"/>
                  <a:pt x="2218033" y="1334138"/>
                </a:cubicBezTo>
                <a:lnTo>
                  <a:pt x="2218033" y="1334138"/>
                </a:lnTo>
                <a:lnTo>
                  <a:pt x="2117261" y="1225849"/>
                </a:lnTo>
                <a:lnTo>
                  <a:pt x="2228647" y="1122195"/>
                </a:lnTo>
                <a:lnTo>
                  <a:pt x="2228649" y="1122192"/>
                </a:lnTo>
                <a:cubicBezTo>
                  <a:pt x="2290168" y="1064945"/>
                  <a:pt x="2385155" y="1067019"/>
                  <a:pt x="2440810" y="1126826"/>
                </a:cubicBezTo>
                <a:close/>
                <a:moveTo>
                  <a:pt x="1247133" y="0"/>
                </a:moveTo>
                <a:lnTo>
                  <a:pt x="1350787" y="111386"/>
                </a:lnTo>
                <a:lnTo>
                  <a:pt x="1350790" y="111388"/>
                </a:lnTo>
                <a:cubicBezTo>
                  <a:pt x="1408038" y="172907"/>
                  <a:pt x="1405963" y="267894"/>
                  <a:pt x="1346157" y="323549"/>
                </a:cubicBezTo>
                <a:lnTo>
                  <a:pt x="1346157" y="323550"/>
                </a:lnTo>
                <a:lnTo>
                  <a:pt x="1237868" y="424321"/>
                </a:lnTo>
                <a:lnTo>
                  <a:pt x="1134214" y="312935"/>
                </a:lnTo>
                <a:lnTo>
                  <a:pt x="1134211" y="312933"/>
                </a:lnTo>
                <a:cubicBezTo>
                  <a:pt x="1076963" y="251415"/>
                  <a:pt x="1079038" y="156427"/>
                  <a:pt x="1138844" y="100772"/>
                </a:cubicBezTo>
                <a:lnTo>
                  <a:pt x="1138844" y="100772"/>
                </a:lnTo>
                <a:close/>
                <a:moveTo>
                  <a:pt x="2416531" y="737089"/>
                </a:moveTo>
                <a:lnTo>
                  <a:pt x="2355484" y="876459"/>
                </a:lnTo>
                <a:lnTo>
                  <a:pt x="2355483" y="876463"/>
                </a:lnTo>
                <a:cubicBezTo>
                  <a:pt x="2321766" y="953437"/>
                  <a:pt x="2233771" y="989265"/>
                  <a:pt x="2158938" y="956487"/>
                </a:cubicBezTo>
                <a:lnTo>
                  <a:pt x="2158938" y="956487"/>
                </a:lnTo>
                <a:lnTo>
                  <a:pt x="2023442" y="897137"/>
                </a:lnTo>
                <a:lnTo>
                  <a:pt x="2084489" y="757767"/>
                </a:lnTo>
                <a:lnTo>
                  <a:pt x="2084490" y="757763"/>
                </a:lnTo>
                <a:cubicBezTo>
                  <a:pt x="2118206" y="680789"/>
                  <a:pt x="2206202" y="644961"/>
                  <a:pt x="2281035" y="677739"/>
                </a:cubicBezTo>
                <a:lnTo>
                  <a:pt x="2281035" y="677739"/>
                </a:lnTo>
                <a:close/>
                <a:moveTo>
                  <a:pt x="1695493" y="73601"/>
                </a:moveTo>
                <a:lnTo>
                  <a:pt x="1752857" y="214527"/>
                </a:lnTo>
                <a:lnTo>
                  <a:pt x="1752859" y="214531"/>
                </a:lnTo>
                <a:cubicBezTo>
                  <a:pt x="1784541" y="292364"/>
                  <a:pt x="1748884" y="380429"/>
                  <a:pt x="1673216" y="411230"/>
                </a:cubicBezTo>
                <a:lnTo>
                  <a:pt x="1673216" y="411230"/>
                </a:lnTo>
                <a:lnTo>
                  <a:pt x="1536207" y="466999"/>
                </a:lnTo>
                <a:lnTo>
                  <a:pt x="1478843" y="326073"/>
                </a:lnTo>
                <a:lnTo>
                  <a:pt x="1478841" y="326069"/>
                </a:lnTo>
                <a:cubicBezTo>
                  <a:pt x="1447159" y="248236"/>
                  <a:pt x="1482817" y="160171"/>
                  <a:pt x="1558484" y="129370"/>
                </a:cubicBezTo>
                <a:lnTo>
                  <a:pt x="1558485" y="129370"/>
                </a:lnTo>
                <a:close/>
                <a:moveTo>
                  <a:pt x="2119183" y="312304"/>
                </a:moveTo>
                <a:lnTo>
                  <a:pt x="2119184" y="464458"/>
                </a:lnTo>
                <a:lnTo>
                  <a:pt x="2119184" y="464462"/>
                </a:lnTo>
                <a:cubicBezTo>
                  <a:pt x="2119184" y="548497"/>
                  <a:pt x="2052956" y="616620"/>
                  <a:pt x="1971260" y="616620"/>
                </a:cubicBezTo>
                <a:lnTo>
                  <a:pt x="1971259" y="616620"/>
                </a:lnTo>
                <a:lnTo>
                  <a:pt x="1823335" y="616620"/>
                </a:lnTo>
                <a:lnTo>
                  <a:pt x="1823335" y="464466"/>
                </a:lnTo>
                <a:lnTo>
                  <a:pt x="1823335" y="464462"/>
                </a:lnTo>
                <a:cubicBezTo>
                  <a:pt x="1823335" y="380427"/>
                  <a:pt x="1889563" y="312304"/>
                  <a:pt x="1971259" y="312304"/>
                </a:cubicBezTo>
                <a:lnTo>
                  <a:pt x="1971260" y="312304"/>
                </a:lnTo>
                <a:close/>
              </a:path>
            </a:pathLst>
          </a:cu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>
        <xdr:nvSpPr>
          <xdr:cNvPr id="7185" name="Sun"/>
          <xdr:cNvSpPr/>
        </xdr:nvSpPr>
        <xdr:spPr>
          <a:xfrm rot="18324177">
            <a:off x="14829218" y="190234"/>
            <a:ext cx="942319" cy="930489"/>
          </a:xfrm>
          <a:prstGeom prst="ellipse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</xdr:grpSp>
    <xdr:clientData/>
  </xdr:twoCellAnchor>
  <xdr:twoCellAnchor>
    <xdr:from>
      <xdr:col>0</xdr:col>
      <xdr:colOff>7620</xdr:colOff>
      <xdr:row>0</xdr:row>
      <xdr:rowOff>0</xdr:rowOff>
    </xdr:from>
    <xdr:to>
      <xdr:col>1</xdr:col>
      <xdr:colOff>152400</xdr:colOff>
      <xdr:row>1</xdr:row>
      <xdr:rowOff>91440</xdr:rowOff>
    </xdr:to>
    <xdr:sp>
      <xdr:nvSpPr>
        <xdr:cNvPr id="7186" name="Rectangle 7185"/>
        <xdr:cNvSpPr/>
      </xdr:nvSpPr>
      <xdr:spPr>
        <a:xfrm>
          <a:off x="7620" y="0"/>
          <a:ext cx="737235" cy="28194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413656</xdr:colOff>
      <xdr:row>39</xdr:row>
      <xdr:rowOff>137160</xdr:rowOff>
    </xdr:to>
    <xdr:sp>
      <xdr:nvSpPr>
        <xdr:cNvPr id="2" name="Rectangle 1"/>
        <xdr:cNvSpPr/>
      </xdr:nvSpPr>
      <xdr:spPr>
        <a:xfrm>
          <a:off x="0" y="0"/>
          <a:ext cx="16015335" cy="7566660"/>
        </a:xfrm>
        <a:prstGeom prst="rect">
          <a:avLst/>
        </a:prstGeom>
        <a:gradFill>
          <a:gsLst>
            <a:gs pos="0">
              <a:srgbClr val="283549"/>
            </a:gs>
            <a:gs pos="100000">
              <a:srgbClr val="2A2C3C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600"/>
        </a:p>
      </xdr:txBody>
    </xdr:sp>
    <xdr:clientData/>
  </xdr:twoCellAnchor>
  <xdr:twoCellAnchor>
    <xdr:from>
      <xdr:col>17</xdr:col>
      <xdr:colOff>228600</xdr:colOff>
      <xdr:row>24</xdr:row>
      <xdr:rowOff>129540</xdr:rowOff>
    </xdr:from>
    <xdr:to>
      <xdr:col>22</xdr:col>
      <xdr:colOff>38100</xdr:colOff>
      <xdr:row>32</xdr:row>
      <xdr:rowOff>153300</xdr:rowOff>
    </xdr:to>
    <xdr:sp>
      <xdr:nvSpPr>
        <xdr:cNvPr id="5" name="Rectangle 4"/>
        <xdr:cNvSpPr/>
      </xdr:nvSpPr>
      <xdr:spPr>
        <a:xfrm>
          <a:off x="10429875" y="4701540"/>
          <a:ext cx="2809875" cy="1547495"/>
        </a:xfrm>
        <a:prstGeom prst="rect">
          <a:avLst/>
        </a:prstGeom>
        <a:gradFill>
          <a:gsLst>
            <a:gs pos="0">
              <a:srgbClr val="2C3949"/>
            </a:gs>
            <a:gs pos="100000">
              <a:srgbClr val="2B2E3B"/>
            </a:gs>
          </a:gsLst>
          <a:lin ang="5400000" scaled="0"/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152400</xdr:colOff>
      <xdr:row>4</xdr:row>
      <xdr:rowOff>83820</xdr:rowOff>
    </xdr:from>
    <xdr:to>
      <xdr:col>5</xdr:col>
      <xdr:colOff>571500</xdr:colOff>
      <xdr:row>32</xdr:row>
      <xdr:rowOff>152400</xdr:rowOff>
    </xdr:to>
    <xdr:sp>
      <xdr:nvSpPr>
        <xdr:cNvPr id="6" name="Rectangle 5"/>
        <xdr:cNvSpPr/>
      </xdr:nvSpPr>
      <xdr:spPr>
        <a:xfrm>
          <a:off x="752475" y="845820"/>
          <a:ext cx="2819400" cy="5402580"/>
        </a:xfrm>
        <a:prstGeom prst="rect">
          <a:avLst/>
        </a:prstGeom>
        <a:gradFill>
          <a:gsLst>
            <a:gs pos="0">
              <a:srgbClr val="2C3949"/>
            </a:gs>
            <a:gs pos="100000">
              <a:srgbClr val="2B2E3B"/>
            </a:gs>
          </a:gsLst>
          <a:lin ang="5400000" scaled="0"/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396240</xdr:colOff>
      <xdr:row>4</xdr:row>
      <xdr:rowOff>83820</xdr:rowOff>
    </xdr:from>
    <xdr:to>
      <xdr:col>16</xdr:col>
      <xdr:colOff>426720</xdr:colOff>
      <xdr:row>32</xdr:row>
      <xdr:rowOff>154380</xdr:rowOff>
    </xdr:to>
    <xdr:sp>
      <xdr:nvSpPr>
        <xdr:cNvPr id="7" name="Rectangle 6"/>
        <xdr:cNvSpPr/>
      </xdr:nvSpPr>
      <xdr:spPr>
        <a:xfrm flipV="1">
          <a:off x="3996690" y="845820"/>
          <a:ext cx="6031230" cy="5404485"/>
        </a:xfrm>
        <a:prstGeom prst="rect">
          <a:avLst/>
        </a:prstGeom>
        <a:gradFill>
          <a:gsLst>
            <a:gs pos="0">
              <a:srgbClr val="235A65"/>
            </a:gs>
            <a:gs pos="38000">
              <a:srgbClr val="304559"/>
            </a:gs>
            <a:gs pos="88000">
              <a:srgbClr val="303649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228600</xdr:colOff>
      <xdr:row>4</xdr:row>
      <xdr:rowOff>83820</xdr:rowOff>
    </xdr:from>
    <xdr:to>
      <xdr:col>22</xdr:col>
      <xdr:colOff>38100</xdr:colOff>
      <xdr:row>22</xdr:row>
      <xdr:rowOff>57180</xdr:rowOff>
    </xdr:to>
    <xdr:sp>
      <xdr:nvSpPr>
        <xdr:cNvPr id="8" name="Rectangle 7"/>
        <xdr:cNvSpPr/>
      </xdr:nvSpPr>
      <xdr:spPr>
        <a:xfrm>
          <a:off x="10429875" y="845820"/>
          <a:ext cx="2809875" cy="3402330"/>
        </a:xfrm>
        <a:prstGeom prst="rect">
          <a:avLst/>
        </a:prstGeom>
        <a:gradFill>
          <a:gsLst>
            <a:gs pos="35000">
              <a:srgbClr val="2B313E"/>
            </a:gs>
            <a:gs pos="83900">
              <a:srgbClr val="2B313E"/>
            </a:gs>
            <a:gs pos="0">
              <a:srgbClr val="2C3949"/>
            </a:gs>
            <a:gs pos="100000">
              <a:srgbClr val="2B313E"/>
            </a:gs>
          </a:gsLst>
          <a:lin ang="5400000" scaled="0"/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320040</xdr:colOff>
      <xdr:row>2</xdr:row>
      <xdr:rowOff>45720</xdr:rowOff>
    </xdr:from>
    <xdr:to>
      <xdr:col>17</xdr:col>
      <xdr:colOff>121920</xdr:colOff>
      <xdr:row>2</xdr:row>
      <xdr:rowOff>45720</xdr:rowOff>
    </xdr:to>
    <xdr:cxnSp>
      <xdr:nvCxnSpPr>
        <xdr:cNvPr id="9" name="Straight Connector 8"/>
        <xdr:cNvCxnSpPr/>
      </xdr:nvCxnSpPr>
      <xdr:spPr>
        <a:xfrm>
          <a:off x="6920865" y="426720"/>
          <a:ext cx="3402330" cy="0"/>
        </a:xfrm>
        <a:prstGeom prst="line">
          <a:avLst/>
        </a:prstGeom>
        <a:ln w="12700">
          <a:solidFill>
            <a:schemeClr val="tx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</xdr:row>
      <xdr:rowOff>106680</xdr:rowOff>
    </xdr:from>
    <xdr:to>
      <xdr:col>13</xdr:col>
      <xdr:colOff>281940</xdr:colOff>
      <xdr:row>2</xdr:row>
      <xdr:rowOff>167640</xdr:rowOff>
    </xdr:to>
    <xdr:sp textlink="Processing!M1">
      <xdr:nvSpPr>
        <xdr:cNvPr id="10" name="Rectangle 9">
          <a:hlinkClick xmlns:r="http://schemas.openxmlformats.org/officeDocument/2006/relationships" r:id="rId9"/>
        </xdr:cNvPr>
        <xdr:cNvSpPr/>
      </xdr:nvSpPr>
      <xdr:spPr>
        <a:xfrm>
          <a:off x="7246620" y="297180"/>
          <a:ext cx="836295" cy="251460"/>
        </a:xfrm>
        <a:prstGeom prst="rect">
          <a:avLst/>
        </a:prstGeom>
        <a:solidFill>
          <a:srgbClr val="2B354B"/>
        </a:solidFill>
        <a:ln>
          <a:solidFill>
            <a:srgbClr val="414B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2257589-F087-4BB5-94DF-744E4BFB7019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13</xdr:col>
      <xdr:colOff>419100</xdr:colOff>
      <xdr:row>1</xdr:row>
      <xdr:rowOff>106680</xdr:rowOff>
    </xdr:from>
    <xdr:to>
      <xdr:col>15</xdr:col>
      <xdr:colOff>45720</xdr:colOff>
      <xdr:row>2</xdr:row>
      <xdr:rowOff>167640</xdr:rowOff>
    </xdr:to>
    <xdr:sp textlink="Processing!M2">
      <xdr:nvSpPr>
        <xdr:cNvPr id="11" name="Rectangle 10"/>
        <xdr:cNvSpPr/>
      </xdr:nvSpPr>
      <xdr:spPr>
        <a:xfrm>
          <a:off x="8220075" y="297180"/>
          <a:ext cx="826770" cy="251460"/>
        </a:xfrm>
        <a:prstGeom prst="rect">
          <a:avLst/>
        </a:prstGeom>
        <a:gradFill>
          <a:gsLst>
            <a:gs pos="0">
              <a:srgbClr val="283549"/>
            </a:gs>
            <a:gs pos="100000">
              <a:srgbClr val="2A2C3C"/>
            </a:gs>
          </a:gsLst>
          <a:lin ang="5400000" scaled="1"/>
        </a:gradFill>
        <a:ln w="9525">
          <a:solidFill>
            <a:srgbClr val="00968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1525C83-0E3B-4672-8FDC-571FD4FBB3D4}" type="TxLink">
            <a:rPr lang="en-US" sz="1100" b="0" i="0" u="none" strike="noStrike">
              <a:solidFill>
                <a:srgbClr val="00FAE3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FAE3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15</xdr:col>
      <xdr:colOff>190500</xdr:colOff>
      <xdr:row>1</xdr:row>
      <xdr:rowOff>106680</xdr:rowOff>
    </xdr:from>
    <xdr:to>
      <xdr:col>16</xdr:col>
      <xdr:colOff>426720</xdr:colOff>
      <xdr:row>2</xdr:row>
      <xdr:rowOff>167640</xdr:rowOff>
    </xdr:to>
    <xdr:sp textlink="Processing!M3">
      <xdr:nvSpPr>
        <xdr:cNvPr id="12" name="Rectangle 11">
          <a:hlinkClick xmlns:r="http://schemas.openxmlformats.org/officeDocument/2006/relationships" r:id="rId10"/>
        </xdr:cNvPr>
        <xdr:cNvSpPr/>
      </xdr:nvSpPr>
      <xdr:spPr>
        <a:xfrm>
          <a:off x="9191625" y="297180"/>
          <a:ext cx="836295" cy="251460"/>
        </a:xfrm>
        <a:prstGeom prst="rect">
          <a:avLst/>
        </a:prstGeom>
        <a:solidFill>
          <a:srgbClr val="2B354B"/>
        </a:solidFill>
        <a:ln>
          <a:solidFill>
            <a:srgbClr val="414B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6BD142D-5C43-4357-8374-807BB1932E82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 editAs="oneCell">
    <xdr:from>
      <xdr:col>17</xdr:col>
      <xdr:colOff>274320</xdr:colOff>
      <xdr:row>24</xdr:row>
      <xdr:rowOff>175260</xdr:rowOff>
    </xdr:from>
    <xdr:to>
      <xdr:col>22</xdr:col>
      <xdr:colOff>0</xdr:colOff>
      <xdr:row>32</xdr:row>
      <xdr:rowOff>152220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127" name="Month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5595" y="4747260"/>
              <a:ext cx="2726055" cy="1500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365760</xdr:colOff>
      <xdr:row>9</xdr:row>
      <xdr:rowOff>76200</xdr:rowOff>
    </xdr:from>
    <xdr:to>
      <xdr:col>21</xdr:col>
      <xdr:colOff>519360</xdr:colOff>
      <xdr:row>22</xdr:row>
      <xdr:rowOff>2760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128" name="Day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67035" y="1790700"/>
              <a:ext cx="2553335" cy="2402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>
    <xdr:from>
      <xdr:col>17</xdr:col>
      <xdr:colOff>260520</xdr:colOff>
      <xdr:row>7</xdr:row>
      <xdr:rowOff>60960</xdr:rowOff>
    </xdr:from>
    <xdr:to>
      <xdr:col>21</xdr:col>
      <xdr:colOff>594123</xdr:colOff>
      <xdr:row>8</xdr:row>
      <xdr:rowOff>125729</xdr:rowOff>
    </xdr:to>
    <xdr:sp>
      <xdr:nvSpPr>
        <xdr:cNvPr id="5129" name="TextBox 5128"/>
        <xdr:cNvSpPr txBox="1"/>
      </xdr:nvSpPr>
      <xdr:spPr>
        <a:xfrm>
          <a:off x="10461625" y="1394460"/>
          <a:ext cx="2733675" cy="254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0" u="none" strike="noStrike">
              <a:solidFill>
                <a:srgbClr val="FF00FF"/>
              </a:solidFill>
              <a:latin typeface="+mj-lt"/>
              <a:cs typeface="Calibri" panose="020F0502020204030204"/>
            </a:rPr>
            <a:t>SU </a:t>
          </a:r>
          <a:r>
            <a:rPr lang="en-US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US" sz="1100" b="0" i="0">
              <a:solidFill>
                <a:srgbClr val="00FAE3"/>
              </a:solidFill>
              <a:effectLst/>
              <a:latin typeface="+mj-lt"/>
              <a:ea typeface="+mn-ea"/>
              <a:cs typeface="+mn-cs"/>
            </a:rPr>
            <a:t>    </a:t>
          </a:r>
          <a:r>
            <a:rPr lang="en-US" sz="1100" b="0" i="0" u="none" strike="noStrike">
              <a:solidFill>
                <a:srgbClr val="00FAE3"/>
              </a:solidFill>
              <a:latin typeface="+mj-lt"/>
              <a:cs typeface="Calibri" panose="020F0502020204030204"/>
            </a:rPr>
            <a:t>MO      TU      WE      TH      FR </a:t>
          </a:r>
          <a:r>
            <a:rPr lang="en-US" sz="1100" b="0" i="0">
              <a:solidFill>
                <a:srgbClr val="00FAE3"/>
              </a:solidFill>
              <a:effectLst/>
              <a:latin typeface="+mj-lt"/>
              <a:ea typeface="+mn-ea"/>
              <a:cs typeface="+mn-cs"/>
            </a:rPr>
            <a:t>    </a:t>
          </a:r>
          <a:r>
            <a:rPr lang="en-US" sz="1100" b="0" i="0">
              <a:solidFill>
                <a:srgbClr val="5F11B3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US" sz="1100" b="1" i="0">
              <a:solidFill>
                <a:srgbClr val="FF00FF"/>
              </a:solidFill>
              <a:effectLst/>
              <a:latin typeface="+mj-lt"/>
              <a:ea typeface="+mn-ea"/>
              <a:cs typeface="+mn-cs"/>
            </a:rPr>
            <a:t>SA</a:t>
          </a:r>
          <a:endParaRPr lang="en-US" sz="1100" b="1" i="0" u="none" strike="noStrike">
            <a:solidFill>
              <a:srgbClr val="FF00FF"/>
            </a:solidFill>
            <a:latin typeface="+mj-lt"/>
            <a:cs typeface="Calibri" panose="020F0502020204030204"/>
          </a:endParaRPr>
        </a:p>
      </xdr:txBody>
    </xdr:sp>
    <xdr:clientData/>
  </xdr:twoCellAnchor>
  <xdr:twoCellAnchor>
    <xdr:from>
      <xdr:col>18</xdr:col>
      <xdr:colOff>531415</xdr:colOff>
      <xdr:row>5</xdr:row>
      <xdr:rowOff>30480</xdr:rowOff>
    </xdr:from>
    <xdr:to>
      <xdr:col>20</xdr:col>
      <xdr:colOff>323228</xdr:colOff>
      <xdr:row>7</xdr:row>
      <xdr:rowOff>0</xdr:rowOff>
    </xdr:to>
    <xdr:sp>
      <xdr:nvSpPr>
        <xdr:cNvPr id="5130" name="TextBox 5129"/>
        <xdr:cNvSpPr txBox="1"/>
      </xdr:nvSpPr>
      <xdr:spPr>
        <a:xfrm>
          <a:off x="11332210" y="982980"/>
          <a:ext cx="992505" cy="350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tx2">
                  <a:lumMod val="60000"/>
                  <a:lumOff val="40000"/>
                </a:schemeClr>
              </a:solidFill>
            </a:rPr>
            <a:t>CALENDAR</a:t>
          </a:r>
          <a:endParaRPr lang="en-US" sz="14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oneCellAnchor>
    <xdr:from>
      <xdr:col>1</xdr:col>
      <xdr:colOff>447754</xdr:colOff>
      <xdr:row>0</xdr:row>
      <xdr:rowOff>38100</xdr:rowOff>
    </xdr:from>
    <xdr:ext cx="5739686" cy="616164"/>
    <xdr:sp>
      <xdr:nvSpPr>
        <xdr:cNvPr id="5131" name="Rectangle 5130"/>
        <xdr:cNvSpPr/>
      </xdr:nvSpPr>
      <xdr:spPr>
        <a:xfrm>
          <a:off x="1047750" y="38100"/>
          <a:ext cx="5739765" cy="6159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>
              <a:gradFill>
                <a:gsLst>
                  <a:gs pos="0">
                    <a:schemeClr val="bg1"/>
                  </a:gs>
                  <a:gs pos="58000">
                    <a:srgbClr val="0082D2"/>
                  </a:gs>
                  <a:gs pos="100000">
                    <a:srgbClr val="259FE3"/>
                  </a:gs>
                </a:gsLst>
                <a:lin ang="0" scaled="0"/>
              </a:gradFill>
              <a:effectLst/>
              <a:latin typeface="+mn-lt"/>
              <a:ea typeface="+mn-ea"/>
              <a:cs typeface="+mn-cs"/>
            </a:rPr>
            <a:t>Amazon Affiliate Marketing</a:t>
          </a:r>
          <a:endParaRPr lang="en-US" sz="13800" b="0" cap="none" spc="0">
            <a:ln w="0"/>
            <a:gradFill>
              <a:gsLst>
                <a:gs pos="0">
                  <a:schemeClr val="bg1"/>
                </a:gs>
                <a:gs pos="58000">
                  <a:srgbClr val="0082D2"/>
                </a:gs>
                <a:gs pos="100000">
                  <a:srgbClr val="259FE3"/>
                </a:gs>
              </a:gsLst>
              <a:lin ang="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71628</xdr:colOff>
      <xdr:row>9</xdr:row>
      <xdr:rowOff>39186</xdr:rowOff>
    </xdr:from>
    <xdr:to>
      <xdr:col>14</xdr:col>
      <xdr:colOff>141094</xdr:colOff>
      <xdr:row>29</xdr:row>
      <xdr:rowOff>23946</xdr:rowOff>
    </xdr:to>
    <xdr:sp>
      <xdr:nvSpPr>
        <xdr:cNvPr id="5135" name="Hexagon 5134"/>
        <xdr:cNvSpPr/>
      </xdr:nvSpPr>
      <xdr:spPr>
        <a:xfrm rot="5400000">
          <a:off x="5109210" y="2115820"/>
          <a:ext cx="3794760" cy="3069590"/>
        </a:xfrm>
        <a:prstGeom prst="hexagon">
          <a:avLst>
            <a:gd name="adj" fmla="val 29186"/>
            <a:gd name="vf" fmla="val 115470"/>
          </a:avLst>
        </a:prstGeom>
        <a:gradFill flip="none" rotWithShape="1">
          <a:gsLst>
            <a:gs pos="0">
              <a:srgbClr val="2A3D54"/>
            </a:gs>
            <a:gs pos="84000">
              <a:srgbClr val="2A2C3C"/>
            </a:gs>
          </a:gsLst>
          <a:path path="circl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381000</xdr:colOff>
      <xdr:row>4</xdr:row>
      <xdr:rowOff>99060</xdr:rowOff>
    </xdr:from>
    <xdr:to>
      <xdr:col>16</xdr:col>
      <xdr:colOff>220980</xdr:colOff>
      <xdr:row>32</xdr:row>
      <xdr:rowOff>15240</xdr:rowOff>
    </xdr:to>
    <xdr:graphicFrame>
      <xdr:nvGraphicFramePr>
        <xdr:cNvPr id="5133" name="Chart 5132"/>
        <xdr:cNvGraphicFramePr/>
      </xdr:nvGraphicFramePr>
      <xdr:xfrm>
        <a:off x="3981450" y="861060"/>
        <a:ext cx="5840730" cy="5250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129540</xdr:colOff>
      <xdr:row>5</xdr:row>
      <xdr:rowOff>83820</xdr:rowOff>
    </xdr:from>
    <xdr:to>
      <xdr:col>4</xdr:col>
      <xdr:colOff>556260</xdr:colOff>
      <xdr:row>7</xdr:row>
      <xdr:rowOff>1640</xdr:rowOff>
    </xdr:to>
    <xdr:sp textlink="Processing!R6">
      <xdr:nvSpPr>
        <xdr:cNvPr id="3" name="TextBox 2"/>
        <xdr:cNvSpPr txBox="1"/>
      </xdr:nvSpPr>
      <xdr:spPr>
        <a:xfrm>
          <a:off x="1329690" y="1036320"/>
          <a:ext cx="162687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843AA88-DC9F-4ADB-8CA9-0DE57676632D}" type="TxLink">
            <a:rPr lang="en-US" sz="14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4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0</xdr:col>
      <xdr:colOff>586740</xdr:colOff>
      <xdr:row>22</xdr:row>
      <xdr:rowOff>76200</xdr:rowOff>
    </xdr:from>
    <xdr:to>
      <xdr:col>6</xdr:col>
      <xdr:colOff>97140</xdr:colOff>
      <xdr:row>33</xdr:row>
      <xdr:rowOff>114720</xdr:rowOff>
    </xdr:to>
    <xdr:graphicFrame>
      <xdr:nvGraphicFramePr>
        <xdr:cNvPr id="13" name="Chart 12"/>
        <xdr:cNvGraphicFramePr/>
      </xdr:nvGraphicFramePr>
      <xdr:xfrm>
        <a:off x="586740" y="4267200"/>
        <a:ext cx="3110230" cy="213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441960</xdr:colOff>
      <xdr:row>8</xdr:row>
      <xdr:rowOff>0</xdr:rowOff>
    </xdr:from>
    <xdr:to>
      <xdr:col>2</xdr:col>
      <xdr:colOff>83820</xdr:colOff>
      <xdr:row>9</xdr:row>
      <xdr:rowOff>70184</xdr:rowOff>
    </xdr:to>
    <xdr:grpSp>
      <xdr:nvGrpSpPr>
        <xdr:cNvPr id="18" name="Group 17"/>
        <xdr:cNvGrpSpPr/>
      </xdr:nvGrpSpPr>
      <xdr:grpSpPr>
        <a:xfrm>
          <a:off x="1042035" y="1524000"/>
          <a:ext cx="241935" cy="260350"/>
          <a:chOff x="1219200" y="7315200"/>
          <a:chExt cx="251460" cy="253064"/>
        </a:xfrm>
      </xdr:grpSpPr>
      <xdr:sp>
        <xdr:nvSpPr>
          <xdr:cNvPr id="16" name="Oval 15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17" name="Freeform: Shape 16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2</xdr:col>
      <xdr:colOff>144780</xdr:colOff>
      <xdr:row>7</xdr:row>
      <xdr:rowOff>114300</xdr:rowOff>
    </xdr:from>
    <xdr:to>
      <xdr:col>4</xdr:col>
      <xdr:colOff>297180</xdr:colOff>
      <xdr:row>20</xdr:row>
      <xdr:rowOff>0</xdr:rowOff>
    </xdr:to>
    <xdr:sp textlink="Processing!AB2">
      <xdr:nvSpPr>
        <xdr:cNvPr id="19" name="TextBox 18"/>
        <xdr:cNvSpPr txBox="1"/>
      </xdr:nvSpPr>
      <xdr:spPr>
        <a:xfrm>
          <a:off x="1344930" y="1447800"/>
          <a:ext cx="1352550" cy="2362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6C269E43-20D3-4367-A80C-5640ACF959B5}" type="TxLink">
            <a:rPr lang="en-US" sz="12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441960</xdr:colOff>
      <xdr:row>10</xdr:row>
      <xdr:rowOff>7620</xdr:rowOff>
    </xdr:from>
    <xdr:to>
      <xdr:col>2</xdr:col>
      <xdr:colOff>83820</xdr:colOff>
      <xdr:row>11</xdr:row>
      <xdr:rowOff>77804</xdr:rowOff>
    </xdr:to>
    <xdr:grpSp>
      <xdr:nvGrpSpPr>
        <xdr:cNvPr id="20" name="Group 19"/>
        <xdr:cNvGrpSpPr/>
      </xdr:nvGrpSpPr>
      <xdr:grpSpPr>
        <a:xfrm>
          <a:off x="1042035" y="1912620"/>
          <a:ext cx="241935" cy="260350"/>
          <a:chOff x="1219200" y="7315200"/>
          <a:chExt cx="251460" cy="253064"/>
        </a:xfrm>
      </xdr:grpSpPr>
      <xdr:sp>
        <xdr:nvSpPr>
          <xdr:cNvPr id="21" name="Oval 20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22" name="Freeform: Shape 21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441960</xdr:colOff>
      <xdr:row>12</xdr:row>
      <xdr:rowOff>15240</xdr:rowOff>
    </xdr:from>
    <xdr:to>
      <xdr:col>2</xdr:col>
      <xdr:colOff>83820</xdr:colOff>
      <xdr:row>13</xdr:row>
      <xdr:rowOff>85424</xdr:rowOff>
    </xdr:to>
    <xdr:grpSp>
      <xdr:nvGrpSpPr>
        <xdr:cNvPr id="23" name="Group 22"/>
        <xdr:cNvGrpSpPr/>
      </xdr:nvGrpSpPr>
      <xdr:grpSpPr>
        <a:xfrm>
          <a:off x="1042035" y="2301240"/>
          <a:ext cx="241935" cy="260350"/>
          <a:chOff x="1219200" y="7315200"/>
          <a:chExt cx="251460" cy="253064"/>
        </a:xfrm>
      </xdr:grpSpPr>
      <xdr:sp>
        <xdr:nvSpPr>
          <xdr:cNvPr id="24" name="Oval 23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25" name="Freeform: Shape 24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441960</xdr:colOff>
      <xdr:row>14</xdr:row>
      <xdr:rowOff>22860</xdr:rowOff>
    </xdr:from>
    <xdr:to>
      <xdr:col>2</xdr:col>
      <xdr:colOff>83820</xdr:colOff>
      <xdr:row>15</xdr:row>
      <xdr:rowOff>93044</xdr:rowOff>
    </xdr:to>
    <xdr:grpSp>
      <xdr:nvGrpSpPr>
        <xdr:cNvPr id="26" name="Group 25"/>
        <xdr:cNvGrpSpPr/>
      </xdr:nvGrpSpPr>
      <xdr:grpSpPr>
        <a:xfrm>
          <a:off x="1042035" y="2689860"/>
          <a:ext cx="241935" cy="260350"/>
          <a:chOff x="1219200" y="7315200"/>
          <a:chExt cx="251460" cy="253064"/>
        </a:xfrm>
      </xdr:grpSpPr>
      <xdr:sp>
        <xdr:nvSpPr>
          <xdr:cNvPr id="27" name="Oval 26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28" name="Freeform: Shape 27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441960</xdr:colOff>
      <xdr:row>16</xdr:row>
      <xdr:rowOff>30480</xdr:rowOff>
    </xdr:from>
    <xdr:to>
      <xdr:col>2</xdr:col>
      <xdr:colOff>83820</xdr:colOff>
      <xdr:row>17</xdr:row>
      <xdr:rowOff>100664</xdr:rowOff>
    </xdr:to>
    <xdr:grpSp>
      <xdr:nvGrpSpPr>
        <xdr:cNvPr id="29" name="Group 28"/>
        <xdr:cNvGrpSpPr/>
      </xdr:nvGrpSpPr>
      <xdr:grpSpPr>
        <a:xfrm>
          <a:off x="1042035" y="3078480"/>
          <a:ext cx="241935" cy="260350"/>
          <a:chOff x="1219200" y="7315200"/>
          <a:chExt cx="251460" cy="253064"/>
        </a:xfrm>
      </xdr:grpSpPr>
      <xdr:sp>
        <xdr:nvSpPr>
          <xdr:cNvPr id="30" name="Oval 29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31" name="Freeform: Shape 30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441960</xdr:colOff>
      <xdr:row>18</xdr:row>
      <xdr:rowOff>38100</xdr:rowOff>
    </xdr:from>
    <xdr:to>
      <xdr:col>2</xdr:col>
      <xdr:colOff>83820</xdr:colOff>
      <xdr:row>19</xdr:row>
      <xdr:rowOff>108284</xdr:rowOff>
    </xdr:to>
    <xdr:grpSp>
      <xdr:nvGrpSpPr>
        <xdr:cNvPr id="32" name="Group 31"/>
        <xdr:cNvGrpSpPr/>
      </xdr:nvGrpSpPr>
      <xdr:grpSpPr>
        <a:xfrm>
          <a:off x="1042035" y="3467100"/>
          <a:ext cx="241935" cy="260350"/>
          <a:chOff x="1219200" y="7315200"/>
          <a:chExt cx="251460" cy="253064"/>
        </a:xfrm>
      </xdr:grpSpPr>
      <xdr:sp>
        <xdr:nvSpPr>
          <xdr:cNvPr id="33" name="Oval 32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34" name="Freeform: Shape 33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4</xdr:col>
      <xdr:colOff>297180</xdr:colOff>
      <xdr:row>7</xdr:row>
      <xdr:rowOff>38100</xdr:rowOff>
    </xdr:from>
    <xdr:to>
      <xdr:col>5</xdr:col>
      <xdr:colOff>407580</xdr:colOff>
      <xdr:row>9</xdr:row>
      <xdr:rowOff>140340</xdr:rowOff>
    </xdr:to>
    <xdr:graphicFrame>
      <xdr:nvGraphicFramePr>
        <xdr:cNvPr id="38" name="Chart 37"/>
        <xdr:cNvGraphicFramePr/>
      </xdr:nvGraphicFramePr>
      <xdr:xfrm>
        <a:off x="2697480" y="1371600"/>
        <a:ext cx="709930" cy="483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296339</xdr:colOff>
      <xdr:row>9</xdr:row>
      <xdr:rowOff>48768</xdr:rowOff>
    </xdr:from>
    <xdr:to>
      <xdr:col>5</xdr:col>
      <xdr:colOff>406739</xdr:colOff>
      <xdr:row>11</xdr:row>
      <xdr:rowOff>151008</xdr:rowOff>
    </xdr:to>
    <xdr:graphicFrame>
      <xdr:nvGraphicFramePr>
        <xdr:cNvPr id="39" name="Chart 38"/>
        <xdr:cNvGraphicFramePr/>
      </xdr:nvGraphicFramePr>
      <xdr:xfrm>
        <a:off x="2696210" y="1762760"/>
        <a:ext cx="710565" cy="483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296339</xdr:colOff>
      <xdr:row>11</xdr:row>
      <xdr:rowOff>59436</xdr:rowOff>
    </xdr:from>
    <xdr:to>
      <xdr:col>5</xdr:col>
      <xdr:colOff>406739</xdr:colOff>
      <xdr:row>13</xdr:row>
      <xdr:rowOff>161676</xdr:rowOff>
    </xdr:to>
    <xdr:graphicFrame>
      <xdr:nvGraphicFramePr>
        <xdr:cNvPr id="40" name="Chart 39"/>
        <xdr:cNvGraphicFramePr/>
      </xdr:nvGraphicFramePr>
      <xdr:xfrm>
        <a:off x="2696210" y="2154555"/>
        <a:ext cx="710565" cy="483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296339</xdr:colOff>
      <xdr:row>13</xdr:row>
      <xdr:rowOff>70104</xdr:rowOff>
    </xdr:from>
    <xdr:to>
      <xdr:col>5</xdr:col>
      <xdr:colOff>406739</xdr:colOff>
      <xdr:row>15</xdr:row>
      <xdr:rowOff>172344</xdr:rowOff>
    </xdr:to>
    <xdr:graphicFrame>
      <xdr:nvGraphicFramePr>
        <xdr:cNvPr id="41" name="Chart 40"/>
        <xdr:cNvGraphicFramePr/>
      </xdr:nvGraphicFramePr>
      <xdr:xfrm>
        <a:off x="2696210" y="2546350"/>
        <a:ext cx="710565" cy="483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296339</xdr:colOff>
      <xdr:row>15</xdr:row>
      <xdr:rowOff>80772</xdr:rowOff>
    </xdr:from>
    <xdr:to>
      <xdr:col>5</xdr:col>
      <xdr:colOff>406739</xdr:colOff>
      <xdr:row>18</xdr:row>
      <xdr:rowOff>132</xdr:rowOff>
    </xdr:to>
    <xdr:graphicFrame>
      <xdr:nvGraphicFramePr>
        <xdr:cNvPr id="42" name="Chart 41"/>
        <xdr:cNvGraphicFramePr/>
      </xdr:nvGraphicFramePr>
      <xdr:xfrm>
        <a:off x="2696210" y="2938145"/>
        <a:ext cx="710565" cy="490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296339</xdr:colOff>
      <xdr:row>17</xdr:row>
      <xdr:rowOff>91440</xdr:rowOff>
    </xdr:from>
    <xdr:to>
      <xdr:col>5</xdr:col>
      <xdr:colOff>406739</xdr:colOff>
      <xdr:row>20</xdr:row>
      <xdr:rowOff>10800</xdr:rowOff>
    </xdr:to>
    <xdr:graphicFrame>
      <xdr:nvGraphicFramePr>
        <xdr:cNvPr id="43" name="Chart 42"/>
        <xdr:cNvGraphicFramePr/>
      </xdr:nvGraphicFramePr>
      <xdr:xfrm>
        <a:off x="2696210" y="3329940"/>
        <a:ext cx="710565" cy="490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388620</xdr:colOff>
      <xdr:row>7</xdr:row>
      <xdr:rowOff>114300</xdr:rowOff>
    </xdr:from>
    <xdr:to>
      <xdr:col>4</xdr:col>
      <xdr:colOff>373380</xdr:colOff>
      <xdr:row>20</xdr:row>
      <xdr:rowOff>0</xdr:rowOff>
    </xdr:to>
    <xdr:sp textlink="Processing!AB3">
      <xdr:nvSpPr>
        <xdr:cNvPr id="44" name="TextBox 43"/>
        <xdr:cNvSpPr txBox="1"/>
      </xdr:nvSpPr>
      <xdr:spPr>
        <a:xfrm>
          <a:off x="2188845" y="1447800"/>
          <a:ext cx="584835" cy="2362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1459CB05-930F-4C67-B81B-A8E4E41D6ECA}" type="TxLink">
            <a:rPr lang="en-US" sz="12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7</xdr:row>
      <xdr:rowOff>53340</xdr:rowOff>
    </xdr:from>
    <xdr:to>
      <xdr:col>2</xdr:col>
      <xdr:colOff>183681</xdr:colOff>
      <xdr:row>9</xdr:row>
      <xdr:rowOff>135459</xdr:rowOff>
    </xdr:to>
    <xdr:sp textlink="Processing!AB5">
      <xdr:nvSpPr>
        <xdr:cNvPr id="47" name="TextBox 46"/>
        <xdr:cNvSpPr txBox="1"/>
      </xdr:nvSpPr>
      <xdr:spPr>
        <a:xfrm>
          <a:off x="965835" y="1386840"/>
          <a:ext cx="41783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7A2DD08-9BAF-458C-B5D9-C91278195162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9</xdr:row>
      <xdr:rowOff>83820</xdr:rowOff>
    </xdr:from>
    <xdr:to>
      <xdr:col>2</xdr:col>
      <xdr:colOff>183681</xdr:colOff>
      <xdr:row>11</xdr:row>
      <xdr:rowOff>165939</xdr:rowOff>
    </xdr:to>
    <xdr:sp textlink="Processing!AC5">
      <xdr:nvSpPr>
        <xdr:cNvPr id="48" name="TextBox 47"/>
        <xdr:cNvSpPr txBox="1"/>
      </xdr:nvSpPr>
      <xdr:spPr>
        <a:xfrm>
          <a:off x="965835" y="1798320"/>
          <a:ext cx="41783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83A49A3-C627-47D9-9BF2-5A9198D0F9EE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11</xdr:row>
      <xdr:rowOff>99060</xdr:rowOff>
    </xdr:from>
    <xdr:to>
      <xdr:col>2</xdr:col>
      <xdr:colOff>183681</xdr:colOff>
      <xdr:row>13</xdr:row>
      <xdr:rowOff>181179</xdr:rowOff>
    </xdr:to>
    <xdr:sp textlink="Processing!AD5">
      <xdr:nvSpPr>
        <xdr:cNvPr id="49" name="TextBox 48"/>
        <xdr:cNvSpPr txBox="1"/>
      </xdr:nvSpPr>
      <xdr:spPr>
        <a:xfrm>
          <a:off x="965835" y="2194560"/>
          <a:ext cx="41783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E716C79-E7C9-4D51-988F-C85B7BD451C0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13</xdr:row>
      <xdr:rowOff>91440</xdr:rowOff>
    </xdr:from>
    <xdr:to>
      <xdr:col>2</xdr:col>
      <xdr:colOff>183681</xdr:colOff>
      <xdr:row>15</xdr:row>
      <xdr:rowOff>173559</xdr:rowOff>
    </xdr:to>
    <xdr:sp textlink="Processing!AE5">
      <xdr:nvSpPr>
        <xdr:cNvPr id="50" name="TextBox 49"/>
        <xdr:cNvSpPr txBox="1"/>
      </xdr:nvSpPr>
      <xdr:spPr>
        <a:xfrm>
          <a:off x="965835" y="2567940"/>
          <a:ext cx="41783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1E60E4B-FCBC-435B-AD4E-A9920A97B98C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15</xdr:row>
      <xdr:rowOff>99060</xdr:rowOff>
    </xdr:from>
    <xdr:to>
      <xdr:col>2</xdr:col>
      <xdr:colOff>183681</xdr:colOff>
      <xdr:row>17</xdr:row>
      <xdr:rowOff>181179</xdr:rowOff>
    </xdr:to>
    <xdr:sp textlink="Processing!AF5">
      <xdr:nvSpPr>
        <xdr:cNvPr id="51" name="TextBox 50"/>
        <xdr:cNvSpPr txBox="1"/>
      </xdr:nvSpPr>
      <xdr:spPr>
        <a:xfrm>
          <a:off x="965835" y="2956560"/>
          <a:ext cx="41783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3E297DB-CF9C-447D-B5AF-D662495B1033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17</xdr:row>
      <xdr:rowOff>114300</xdr:rowOff>
    </xdr:from>
    <xdr:to>
      <xdr:col>2</xdr:col>
      <xdr:colOff>183681</xdr:colOff>
      <xdr:row>20</xdr:row>
      <xdr:rowOff>13539</xdr:rowOff>
    </xdr:to>
    <xdr:sp textlink="Processing!AG5">
      <xdr:nvSpPr>
        <xdr:cNvPr id="52" name="TextBox 51"/>
        <xdr:cNvSpPr txBox="1"/>
      </xdr:nvSpPr>
      <xdr:spPr>
        <a:xfrm>
          <a:off x="965835" y="3352800"/>
          <a:ext cx="417830" cy="470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40BF445-FB75-41F5-88C9-A121406FC2D1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7</xdr:row>
          <xdr:rowOff>167640</xdr:rowOff>
        </xdr:from>
        <xdr:to>
          <xdr:col>2</xdr:col>
          <xdr:colOff>175260</xdr:colOff>
          <xdr:row>9</xdr:row>
          <xdr:rowOff>83820</xdr:rowOff>
        </xdr:to>
        <xdr:sp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510540" y="1501140"/>
              <a:ext cx="864870" cy="297180"/>
            </a:xfrm>
            <a:prstGeom prst="rect">
              <a:avLst/>
            </a:prstGeom>
          </xdr:spPr>
          <xdr:txBody>
            <a:bodyPr upright="1"/>
            <a:p>
              <a:endParaRPr lang="ru-RU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9</xdr:row>
          <xdr:rowOff>175260</xdr:rowOff>
        </xdr:from>
        <xdr:to>
          <xdr:col>2</xdr:col>
          <xdr:colOff>175260</xdr:colOff>
          <xdr:row>11</xdr:row>
          <xdr:rowOff>91440</xdr:rowOff>
        </xdr:to>
        <xdr:sp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510540" y="1889760"/>
              <a:ext cx="864870" cy="297180"/>
            </a:xfrm>
            <a:prstGeom prst="rect">
              <a:avLst/>
            </a:prstGeom>
          </xdr:spPr>
          <xdr:txBody>
            <a:bodyPr upright="1"/>
            <a:p>
              <a:endParaRPr lang="ru-RU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11</xdr:row>
          <xdr:rowOff>175260</xdr:rowOff>
        </xdr:from>
        <xdr:to>
          <xdr:col>2</xdr:col>
          <xdr:colOff>175260</xdr:colOff>
          <xdr:row>13</xdr:row>
          <xdr:rowOff>91440</xdr:rowOff>
        </xdr:to>
        <xdr:sp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510540" y="2270760"/>
              <a:ext cx="864870" cy="297180"/>
            </a:xfrm>
            <a:prstGeom prst="rect">
              <a:avLst/>
            </a:prstGeom>
          </xdr:spPr>
          <xdr:txBody>
            <a:bodyPr upright="1"/>
            <a:p>
              <a:endParaRPr lang="ru-RU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14</xdr:row>
          <xdr:rowOff>7620</xdr:rowOff>
        </xdr:from>
        <xdr:to>
          <xdr:col>2</xdr:col>
          <xdr:colOff>175260</xdr:colOff>
          <xdr:row>15</xdr:row>
          <xdr:rowOff>106680</xdr:rowOff>
        </xdr:to>
        <xdr:sp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510540" y="2674620"/>
              <a:ext cx="864870" cy="289560"/>
            </a:xfrm>
            <a:prstGeom prst="rect">
              <a:avLst/>
            </a:prstGeom>
          </xdr:spPr>
          <xdr:txBody>
            <a:bodyPr upright="1"/>
            <a:p>
              <a:endParaRPr lang="ru-RU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16</xdr:row>
          <xdr:rowOff>15240</xdr:rowOff>
        </xdr:from>
        <xdr:to>
          <xdr:col>2</xdr:col>
          <xdr:colOff>175260</xdr:colOff>
          <xdr:row>17</xdr:row>
          <xdr:rowOff>114300</xdr:rowOff>
        </xdr:to>
        <xdr:sp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510540" y="3063240"/>
              <a:ext cx="864870" cy="289560"/>
            </a:xfrm>
            <a:prstGeom prst="rect">
              <a:avLst/>
            </a:prstGeom>
          </xdr:spPr>
          <xdr:txBody>
            <a:bodyPr upright="1"/>
            <a:p>
              <a:endParaRPr lang="ru-RU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18</xdr:row>
          <xdr:rowOff>22860</xdr:rowOff>
        </xdr:from>
        <xdr:to>
          <xdr:col>2</xdr:col>
          <xdr:colOff>175260</xdr:colOff>
          <xdr:row>19</xdr:row>
          <xdr:rowOff>121920</xdr:rowOff>
        </xdr:to>
        <xdr:sp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510540" y="3451860"/>
              <a:ext cx="864870" cy="289560"/>
            </a:xfrm>
            <a:prstGeom prst="rect">
              <a:avLst/>
            </a:prstGeom>
          </xdr:spPr>
          <xdr:txBody>
            <a:bodyPr upright="1"/>
            <a:p>
              <a:endParaRPr lang="ru-RU" altLang="en-US"/>
            </a:p>
          </xdr:txBody>
        </xdr:sp>
        <xdr:clientData/>
      </xdr:twoCellAnchor>
    </mc:Choice>
    <mc:Fallback/>
  </mc:AlternateContent>
  <xdr:twoCellAnchor>
    <xdr:from>
      <xdr:col>0</xdr:col>
      <xdr:colOff>464820</xdr:colOff>
      <xdr:row>7</xdr:row>
      <xdr:rowOff>160020</xdr:rowOff>
    </xdr:from>
    <xdr:to>
      <xdr:col>1</xdr:col>
      <xdr:colOff>129540</xdr:colOff>
      <xdr:row>19</xdr:row>
      <xdr:rowOff>121920</xdr:rowOff>
    </xdr:to>
    <xdr:sp>
      <xdr:nvSpPr>
        <xdr:cNvPr id="53" name="Rectangle 52"/>
        <xdr:cNvSpPr/>
      </xdr:nvSpPr>
      <xdr:spPr>
        <a:xfrm>
          <a:off x="464820" y="1493520"/>
          <a:ext cx="264795" cy="2247900"/>
        </a:xfrm>
        <a:prstGeom prst="rect">
          <a:avLst/>
        </a:prstGeom>
        <a:gradFill>
          <a:gsLst>
            <a:gs pos="0">
              <a:srgbClr val="293448"/>
            </a:gs>
            <a:gs pos="100000">
              <a:srgbClr val="293345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160020</xdr:colOff>
      <xdr:row>20</xdr:row>
      <xdr:rowOff>53340</xdr:rowOff>
    </xdr:from>
    <xdr:to>
      <xdr:col>4</xdr:col>
      <xdr:colOff>586740</xdr:colOff>
      <xdr:row>21</xdr:row>
      <xdr:rowOff>154040</xdr:rowOff>
    </xdr:to>
    <xdr:sp textlink="Processing!Z39">
      <xdr:nvSpPr>
        <xdr:cNvPr id="54" name="TextBox 53"/>
        <xdr:cNvSpPr txBox="1"/>
      </xdr:nvSpPr>
      <xdr:spPr>
        <a:xfrm>
          <a:off x="1360170" y="3863340"/>
          <a:ext cx="162687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CE95C54-EB9D-42A3-862F-EBBCD117C743}" type="TxLink">
            <a:rPr lang="en-US" sz="2000" b="0" i="0" u="none" strike="noStrike">
              <a:solidFill>
                <a:srgbClr val="00B0F0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2000" b="0" i="0" u="none" strike="noStrike">
            <a:solidFill>
              <a:srgbClr val="00B0F0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2</xdr:col>
      <xdr:colOff>198120</xdr:colOff>
      <xdr:row>21</xdr:row>
      <xdr:rowOff>121920</xdr:rowOff>
    </xdr:from>
    <xdr:to>
      <xdr:col>5</xdr:col>
      <xdr:colOff>15240</xdr:colOff>
      <xdr:row>23</xdr:row>
      <xdr:rowOff>39740</xdr:rowOff>
    </xdr:to>
    <xdr:sp textlink="Processing!Y39">
      <xdr:nvSpPr>
        <xdr:cNvPr id="55" name="TextBox 54"/>
        <xdr:cNvSpPr txBox="1"/>
      </xdr:nvSpPr>
      <xdr:spPr>
        <a:xfrm>
          <a:off x="1398270" y="4122420"/>
          <a:ext cx="1617345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A2E6636-361F-4F82-9BBC-F78488A32D66}" type="TxLink">
            <a: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20</xdr:col>
      <xdr:colOff>138569</xdr:colOff>
      <xdr:row>1</xdr:row>
      <xdr:rowOff>129541</xdr:rowOff>
    </xdr:from>
    <xdr:to>
      <xdr:col>20</xdr:col>
      <xdr:colOff>413477</xdr:colOff>
      <xdr:row>3</xdr:row>
      <xdr:rowOff>19591</xdr:rowOff>
    </xdr:to>
    <xdr:grpSp>
      <xdr:nvGrpSpPr>
        <xdr:cNvPr id="4" name="Group 3"/>
        <xdr:cNvGrpSpPr/>
      </xdr:nvGrpSpPr>
      <xdr:grpSpPr>
        <a:xfrm>
          <a:off x="12139930" y="320040"/>
          <a:ext cx="274955" cy="270510"/>
          <a:chOff x="6535559" y="690283"/>
          <a:chExt cx="274908" cy="248639"/>
        </a:xfrm>
      </xdr:grpSpPr>
      <xdr:sp>
        <xdr:nvSpPr>
          <xdr:cNvPr id="14" name="Moon"/>
          <xdr:cNvSpPr/>
        </xdr:nvSpPr>
        <xdr:spPr>
          <a:xfrm>
            <a:off x="6535559" y="690283"/>
            <a:ext cx="140283" cy="245398"/>
          </a:xfrm>
          <a:prstGeom prst="moon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15" name="Big Star"/>
          <xdr:cNvSpPr/>
        </xdr:nvSpPr>
        <xdr:spPr>
          <a:xfrm>
            <a:off x="6675270" y="773921"/>
            <a:ext cx="108000" cy="107972"/>
          </a:xfrm>
          <a:prstGeom prst="star4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35" name="Star"/>
          <xdr:cNvSpPr/>
        </xdr:nvSpPr>
        <xdr:spPr>
          <a:xfrm>
            <a:off x="6756467" y="881723"/>
            <a:ext cx="54000" cy="57199"/>
          </a:xfrm>
          <a:prstGeom prst="star4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19</xdr:col>
      <xdr:colOff>0</xdr:colOff>
      <xdr:row>1</xdr:row>
      <xdr:rowOff>121920</xdr:rowOff>
    </xdr:from>
    <xdr:to>
      <xdr:col>19</xdr:col>
      <xdr:colOff>259200</xdr:colOff>
      <xdr:row>3</xdr:row>
      <xdr:rowOff>11970</xdr:rowOff>
    </xdr:to>
    <xdr:grpSp>
      <xdr:nvGrpSpPr>
        <xdr:cNvPr id="36" name="Группа 7203">
          <a:hlinkClick xmlns:r="http://schemas.openxmlformats.org/officeDocument/2006/relationships" r:id="rId11"/>
        </xdr:cNvPr>
        <xdr:cNvGrpSpPr/>
      </xdr:nvGrpSpPr>
      <xdr:grpSpPr>
        <a:xfrm>
          <a:off x="11401425" y="312420"/>
          <a:ext cx="259080" cy="270510"/>
          <a:chOff x="14630400" y="0"/>
          <a:chExt cx="1320905" cy="1291901"/>
        </a:xfrm>
        <a:effectLst/>
      </xdr:grpSpPr>
      <xdr:sp>
        <xdr:nvSpPr>
          <xdr:cNvPr id="37" name="Lights"/>
          <xdr:cNvSpPr/>
        </xdr:nvSpPr>
        <xdr:spPr>
          <a:xfrm rot="19122911">
            <a:off x="14630400" y="0"/>
            <a:ext cx="1320905" cy="1291901"/>
          </a:xfrm>
          <a:custGeom>
            <a:avLst/>
            <a:gdLst>
              <a:gd name="connsiteX0" fmla="*/ 721625 w 2541582"/>
              <a:gd name="connsiteY0" fmla="*/ 1903961 h 2517378"/>
              <a:gd name="connsiteX1" fmla="*/ 721626 w 2541582"/>
              <a:gd name="connsiteY1" fmla="*/ 2056116 h 2517378"/>
              <a:gd name="connsiteX2" fmla="*/ 721626 w 2541582"/>
              <a:gd name="connsiteY2" fmla="*/ 2056119 h 2517378"/>
              <a:gd name="connsiteX3" fmla="*/ 573702 w 2541582"/>
              <a:gd name="connsiteY3" fmla="*/ 2208278 h 2517378"/>
              <a:gd name="connsiteX4" fmla="*/ 573701 w 2541582"/>
              <a:gd name="connsiteY4" fmla="*/ 2208277 h 2517378"/>
              <a:gd name="connsiteX5" fmla="*/ 425777 w 2541582"/>
              <a:gd name="connsiteY5" fmla="*/ 2208278 h 2517378"/>
              <a:gd name="connsiteX6" fmla="*/ 425777 w 2541582"/>
              <a:gd name="connsiteY6" fmla="*/ 2056123 h 2517378"/>
              <a:gd name="connsiteX7" fmla="*/ 425777 w 2541582"/>
              <a:gd name="connsiteY7" fmla="*/ 2056120 h 2517378"/>
              <a:gd name="connsiteX8" fmla="*/ 573701 w 2541582"/>
              <a:gd name="connsiteY8" fmla="*/ 1903962 h 2517378"/>
              <a:gd name="connsiteX9" fmla="*/ 573702 w 2541582"/>
              <a:gd name="connsiteY9" fmla="*/ 1903962 h 2517378"/>
              <a:gd name="connsiteX10" fmla="*/ 519727 w 2541582"/>
              <a:gd name="connsiteY10" fmla="*/ 1624038 h 2517378"/>
              <a:gd name="connsiteX11" fmla="*/ 458680 w 2541582"/>
              <a:gd name="connsiteY11" fmla="*/ 1763409 h 2517378"/>
              <a:gd name="connsiteX12" fmla="*/ 458678 w 2541582"/>
              <a:gd name="connsiteY12" fmla="*/ 1763413 h 2517378"/>
              <a:gd name="connsiteX13" fmla="*/ 262134 w 2541582"/>
              <a:gd name="connsiteY13" fmla="*/ 1843437 h 2517378"/>
              <a:gd name="connsiteX14" fmla="*/ 262133 w 2541582"/>
              <a:gd name="connsiteY14" fmla="*/ 1843437 h 2517378"/>
              <a:gd name="connsiteX15" fmla="*/ 126637 w 2541582"/>
              <a:gd name="connsiteY15" fmla="*/ 1784087 h 2517378"/>
              <a:gd name="connsiteX16" fmla="*/ 187684 w 2541582"/>
              <a:gd name="connsiteY16" fmla="*/ 1644716 h 2517378"/>
              <a:gd name="connsiteX17" fmla="*/ 187686 w 2541582"/>
              <a:gd name="connsiteY17" fmla="*/ 1644713 h 2517378"/>
              <a:gd name="connsiteX18" fmla="*/ 384230 w 2541582"/>
              <a:gd name="connsiteY18" fmla="*/ 1564688 h 2517378"/>
              <a:gd name="connsiteX19" fmla="*/ 384231 w 2541582"/>
              <a:gd name="connsiteY19" fmla="*/ 1564689 h 2517378"/>
              <a:gd name="connsiteX20" fmla="*/ 1009078 w 2541582"/>
              <a:gd name="connsiteY20" fmla="*/ 2051827 h 2517378"/>
              <a:gd name="connsiteX21" fmla="*/ 1066442 w 2541582"/>
              <a:gd name="connsiteY21" fmla="*/ 2192754 h 2517378"/>
              <a:gd name="connsiteX22" fmla="*/ 1066444 w 2541582"/>
              <a:gd name="connsiteY22" fmla="*/ 2192757 h 2517378"/>
              <a:gd name="connsiteX23" fmla="*/ 986801 w 2541582"/>
              <a:gd name="connsiteY23" fmla="*/ 2389456 h 2517378"/>
              <a:gd name="connsiteX24" fmla="*/ 986801 w 2541582"/>
              <a:gd name="connsiteY24" fmla="*/ 2389457 h 2517378"/>
              <a:gd name="connsiteX25" fmla="*/ 849793 w 2541582"/>
              <a:gd name="connsiteY25" fmla="*/ 2445226 h 2517378"/>
              <a:gd name="connsiteX26" fmla="*/ 792428 w 2541582"/>
              <a:gd name="connsiteY26" fmla="*/ 2304299 h 2517378"/>
              <a:gd name="connsiteX27" fmla="*/ 792426 w 2541582"/>
              <a:gd name="connsiteY27" fmla="*/ 2304296 h 2517378"/>
              <a:gd name="connsiteX28" fmla="*/ 872069 w 2541582"/>
              <a:gd name="connsiteY28" fmla="*/ 2107597 h 2517378"/>
              <a:gd name="connsiteX29" fmla="*/ 872070 w 2541582"/>
              <a:gd name="connsiteY29" fmla="*/ 2107597 h 2517378"/>
              <a:gd name="connsiteX30" fmla="*/ 1307640 w 2541582"/>
              <a:gd name="connsiteY30" fmla="*/ 2093057 h 2517378"/>
              <a:gd name="connsiteX31" fmla="*/ 1411294 w 2541582"/>
              <a:gd name="connsiteY31" fmla="*/ 2204442 h 2517378"/>
              <a:gd name="connsiteX32" fmla="*/ 1411296 w 2541582"/>
              <a:gd name="connsiteY32" fmla="*/ 2204445 h 2517378"/>
              <a:gd name="connsiteX33" fmla="*/ 1406663 w 2541582"/>
              <a:gd name="connsiteY33" fmla="*/ 2416606 h 2517378"/>
              <a:gd name="connsiteX34" fmla="*/ 1406663 w 2541582"/>
              <a:gd name="connsiteY34" fmla="*/ 2416606 h 2517378"/>
              <a:gd name="connsiteX35" fmla="*/ 1298374 w 2541582"/>
              <a:gd name="connsiteY35" fmla="*/ 2517378 h 2517378"/>
              <a:gd name="connsiteX36" fmla="*/ 1194720 w 2541582"/>
              <a:gd name="connsiteY36" fmla="*/ 2405992 h 2517378"/>
              <a:gd name="connsiteX37" fmla="*/ 1194718 w 2541582"/>
              <a:gd name="connsiteY37" fmla="*/ 2405989 h 2517378"/>
              <a:gd name="connsiteX38" fmla="*/ 1199351 w 2541582"/>
              <a:gd name="connsiteY38" fmla="*/ 2193829 h 2517378"/>
              <a:gd name="connsiteX39" fmla="*/ 1199351 w 2541582"/>
              <a:gd name="connsiteY39" fmla="*/ 2193828 h 2517378"/>
              <a:gd name="connsiteX40" fmla="*/ 323549 w 2541582"/>
              <a:gd name="connsiteY40" fmla="*/ 1188033 h 2517378"/>
              <a:gd name="connsiteX41" fmla="*/ 323549 w 2541582"/>
              <a:gd name="connsiteY41" fmla="*/ 1188033 h 2517378"/>
              <a:gd name="connsiteX42" fmla="*/ 424321 w 2541582"/>
              <a:gd name="connsiteY42" fmla="*/ 1296322 h 2517378"/>
              <a:gd name="connsiteX43" fmla="*/ 312935 w 2541582"/>
              <a:gd name="connsiteY43" fmla="*/ 1399976 h 2517378"/>
              <a:gd name="connsiteX44" fmla="*/ 312933 w 2541582"/>
              <a:gd name="connsiteY44" fmla="*/ 1399979 h 2517378"/>
              <a:gd name="connsiteX45" fmla="*/ 100772 w 2541582"/>
              <a:gd name="connsiteY45" fmla="*/ 1395346 h 2517378"/>
              <a:gd name="connsiteX46" fmla="*/ 100771 w 2541582"/>
              <a:gd name="connsiteY46" fmla="*/ 1395345 h 2517378"/>
              <a:gd name="connsiteX47" fmla="*/ 0 w 2541582"/>
              <a:gd name="connsiteY47" fmla="*/ 1287056 h 2517378"/>
              <a:gd name="connsiteX48" fmla="*/ 111385 w 2541582"/>
              <a:gd name="connsiteY48" fmla="*/ 1183403 h 2517378"/>
              <a:gd name="connsiteX49" fmla="*/ 111388 w 2541582"/>
              <a:gd name="connsiteY49" fmla="*/ 1183400 h 2517378"/>
              <a:gd name="connsiteX50" fmla="*/ 323549 w 2541582"/>
              <a:gd name="connsiteY50" fmla="*/ 1188033 h 2517378"/>
              <a:gd name="connsiteX51" fmla="*/ 1826146 w 2541582"/>
              <a:gd name="connsiteY51" fmla="*/ 2118023 h 2517378"/>
              <a:gd name="connsiteX52" fmla="*/ 1856583 w 2541582"/>
              <a:gd name="connsiteY52" fmla="*/ 2280157 h 2517378"/>
              <a:gd name="connsiteX53" fmla="*/ 1856583 w 2541582"/>
              <a:gd name="connsiteY53" fmla="*/ 2280157 h 2517378"/>
              <a:gd name="connsiteX54" fmla="*/ 1797234 w 2541582"/>
              <a:gd name="connsiteY54" fmla="*/ 2415653 h 2517378"/>
              <a:gd name="connsiteX55" fmla="*/ 1657863 w 2541582"/>
              <a:gd name="connsiteY55" fmla="*/ 2354606 h 2517378"/>
              <a:gd name="connsiteX56" fmla="*/ 1657859 w 2541582"/>
              <a:gd name="connsiteY56" fmla="*/ 2354605 h 2517378"/>
              <a:gd name="connsiteX57" fmla="*/ 1577835 w 2541582"/>
              <a:gd name="connsiteY57" fmla="*/ 2158060 h 2517378"/>
              <a:gd name="connsiteX58" fmla="*/ 1577835 w 2541582"/>
              <a:gd name="connsiteY58" fmla="*/ 2158060 h 2517378"/>
              <a:gd name="connsiteX59" fmla="*/ 1637185 w 2541582"/>
              <a:gd name="connsiteY59" fmla="*/ 2022564 h 2517378"/>
              <a:gd name="connsiteX60" fmla="*/ 1776555 w 2541582"/>
              <a:gd name="connsiteY60" fmla="*/ 2083611 h 2517378"/>
              <a:gd name="connsiteX61" fmla="*/ 1776559 w 2541582"/>
              <a:gd name="connsiteY61" fmla="*/ 2083612 h 2517378"/>
              <a:gd name="connsiteX62" fmla="*/ 1826146 w 2541582"/>
              <a:gd name="connsiteY62" fmla="*/ 2118023 h 2517378"/>
              <a:gd name="connsiteX63" fmla="*/ 377553 w 2541582"/>
              <a:gd name="connsiteY63" fmla="*/ 807593 h 2517378"/>
              <a:gd name="connsiteX64" fmla="*/ 410335 w 2541582"/>
              <a:gd name="connsiteY64" fmla="*/ 856415 h 2517378"/>
              <a:gd name="connsiteX65" fmla="*/ 410336 w 2541582"/>
              <a:gd name="connsiteY65" fmla="*/ 856415 h 2517378"/>
              <a:gd name="connsiteX66" fmla="*/ 466105 w 2541582"/>
              <a:gd name="connsiteY66" fmla="*/ 993423 h 2517378"/>
              <a:gd name="connsiteX67" fmla="*/ 325178 w 2541582"/>
              <a:gd name="connsiteY67" fmla="*/ 1050787 h 2517378"/>
              <a:gd name="connsiteX68" fmla="*/ 325175 w 2541582"/>
              <a:gd name="connsiteY68" fmla="*/ 1050789 h 2517378"/>
              <a:gd name="connsiteX69" fmla="*/ 128476 w 2541582"/>
              <a:gd name="connsiteY69" fmla="*/ 971146 h 2517378"/>
              <a:gd name="connsiteX70" fmla="*/ 128476 w 2541582"/>
              <a:gd name="connsiteY70" fmla="*/ 971146 h 2517378"/>
              <a:gd name="connsiteX71" fmla="*/ 72706 w 2541582"/>
              <a:gd name="connsiteY71" fmla="*/ 834138 h 2517378"/>
              <a:gd name="connsiteX72" fmla="*/ 213633 w 2541582"/>
              <a:gd name="connsiteY72" fmla="*/ 776773 h 2517378"/>
              <a:gd name="connsiteX73" fmla="*/ 213636 w 2541582"/>
              <a:gd name="connsiteY73" fmla="*/ 776772 h 2517378"/>
              <a:gd name="connsiteX74" fmla="*/ 377553 w 2541582"/>
              <a:gd name="connsiteY74" fmla="*/ 807593 h 2517378"/>
              <a:gd name="connsiteX75" fmla="*/ 2166386 w 2541582"/>
              <a:gd name="connsiteY75" fmla="*/ 1843414 h 2517378"/>
              <a:gd name="connsiteX76" fmla="*/ 2210952 w 2541582"/>
              <a:gd name="connsiteY76" fmla="*/ 1948012 h 2517378"/>
              <a:gd name="connsiteX77" fmla="*/ 2210952 w 2541582"/>
              <a:gd name="connsiteY77" fmla="*/ 1948012 h 2517378"/>
              <a:gd name="connsiteX78" fmla="*/ 2210952 w 2541582"/>
              <a:gd name="connsiteY78" fmla="*/ 2095936 h 2517378"/>
              <a:gd name="connsiteX79" fmla="*/ 2058798 w 2541582"/>
              <a:gd name="connsiteY79" fmla="*/ 2095936 h 2517378"/>
              <a:gd name="connsiteX80" fmla="*/ 2058794 w 2541582"/>
              <a:gd name="connsiteY80" fmla="*/ 2095937 h 2517378"/>
              <a:gd name="connsiteX81" fmla="*/ 1906636 w 2541582"/>
              <a:gd name="connsiteY81" fmla="*/ 1948012 h 2517378"/>
              <a:gd name="connsiteX82" fmla="*/ 1906636 w 2541582"/>
              <a:gd name="connsiteY82" fmla="*/ 1948012 h 2517378"/>
              <a:gd name="connsiteX83" fmla="*/ 1906636 w 2541582"/>
              <a:gd name="connsiteY83" fmla="*/ 1800088 h 2517378"/>
              <a:gd name="connsiteX84" fmla="*/ 2058790 w 2541582"/>
              <a:gd name="connsiteY84" fmla="*/ 1800088 h 2517378"/>
              <a:gd name="connsiteX85" fmla="*/ 2058794 w 2541582"/>
              <a:gd name="connsiteY85" fmla="*/ 1800088 h 2517378"/>
              <a:gd name="connsiteX86" fmla="*/ 2166386 w 2541582"/>
              <a:gd name="connsiteY86" fmla="*/ 1843414 h 2517378"/>
              <a:gd name="connsiteX87" fmla="*/ 592924 w 2541582"/>
              <a:gd name="connsiteY87" fmla="*/ 461833 h 2517378"/>
              <a:gd name="connsiteX88" fmla="*/ 637491 w 2541582"/>
              <a:gd name="connsiteY88" fmla="*/ 566431 h 2517378"/>
              <a:gd name="connsiteX89" fmla="*/ 637490 w 2541582"/>
              <a:gd name="connsiteY89" fmla="*/ 566431 h 2517378"/>
              <a:gd name="connsiteX90" fmla="*/ 637490 w 2541582"/>
              <a:gd name="connsiteY90" fmla="*/ 714355 h 2517378"/>
              <a:gd name="connsiteX91" fmla="*/ 485336 w 2541582"/>
              <a:gd name="connsiteY91" fmla="*/ 714355 h 2517378"/>
              <a:gd name="connsiteX92" fmla="*/ 485333 w 2541582"/>
              <a:gd name="connsiteY92" fmla="*/ 714356 h 2517378"/>
              <a:gd name="connsiteX93" fmla="*/ 333174 w 2541582"/>
              <a:gd name="connsiteY93" fmla="*/ 566431 h 2517378"/>
              <a:gd name="connsiteX94" fmla="*/ 333175 w 2541582"/>
              <a:gd name="connsiteY94" fmla="*/ 566431 h 2517378"/>
              <a:gd name="connsiteX95" fmla="*/ 333175 w 2541582"/>
              <a:gd name="connsiteY95" fmla="*/ 418507 h 2517378"/>
              <a:gd name="connsiteX96" fmla="*/ 485329 w 2541582"/>
              <a:gd name="connsiteY96" fmla="*/ 418507 h 2517378"/>
              <a:gd name="connsiteX97" fmla="*/ 485333 w 2541582"/>
              <a:gd name="connsiteY97" fmla="*/ 418507 h 2517378"/>
              <a:gd name="connsiteX98" fmla="*/ 592924 w 2541582"/>
              <a:gd name="connsiteY98" fmla="*/ 461833 h 2517378"/>
              <a:gd name="connsiteX99" fmla="*/ 2378656 w 2541582"/>
              <a:gd name="connsiteY99" fmla="*/ 1501946 h 2517378"/>
              <a:gd name="connsiteX100" fmla="*/ 2411439 w 2541582"/>
              <a:gd name="connsiteY100" fmla="*/ 1550768 h 2517378"/>
              <a:gd name="connsiteX101" fmla="*/ 2411439 w 2541582"/>
              <a:gd name="connsiteY101" fmla="*/ 1550768 h 2517378"/>
              <a:gd name="connsiteX102" fmla="*/ 2467208 w 2541582"/>
              <a:gd name="connsiteY102" fmla="*/ 1687776 h 2517378"/>
              <a:gd name="connsiteX103" fmla="*/ 2326282 w 2541582"/>
              <a:gd name="connsiteY103" fmla="*/ 1745141 h 2517378"/>
              <a:gd name="connsiteX104" fmla="*/ 2326278 w 2541582"/>
              <a:gd name="connsiteY104" fmla="*/ 1745142 h 2517378"/>
              <a:gd name="connsiteX105" fmla="*/ 2129579 w 2541582"/>
              <a:gd name="connsiteY105" fmla="*/ 1665499 h 2517378"/>
              <a:gd name="connsiteX106" fmla="*/ 2129579 w 2541582"/>
              <a:gd name="connsiteY106" fmla="*/ 1665499 h 2517378"/>
              <a:gd name="connsiteX107" fmla="*/ 2073809 w 2541582"/>
              <a:gd name="connsiteY107" fmla="*/ 1528491 h 2517378"/>
              <a:gd name="connsiteX108" fmla="*/ 2214736 w 2541582"/>
              <a:gd name="connsiteY108" fmla="*/ 1471127 h 2517378"/>
              <a:gd name="connsiteX109" fmla="*/ 2214739 w 2541582"/>
              <a:gd name="connsiteY109" fmla="*/ 1471125 h 2517378"/>
              <a:gd name="connsiteX110" fmla="*/ 2378656 w 2541582"/>
              <a:gd name="connsiteY110" fmla="*/ 1501946 h 2517378"/>
              <a:gd name="connsiteX111" fmla="*/ 928939 w 2541582"/>
              <a:gd name="connsiteY111" fmla="*/ 199283 h 2517378"/>
              <a:gd name="connsiteX112" fmla="*/ 959377 w 2541582"/>
              <a:gd name="connsiteY112" fmla="*/ 361416 h 2517378"/>
              <a:gd name="connsiteX113" fmla="*/ 959376 w 2541582"/>
              <a:gd name="connsiteY113" fmla="*/ 361417 h 2517378"/>
              <a:gd name="connsiteX114" fmla="*/ 900027 w 2541582"/>
              <a:gd name="connsiteY114" fmla="*/ 496913 h 2517378"/>
              <a:gd name="connsiteX115" fmla="*/ 760656 w 2541582"/>
              <a:gd name="connsiteY115" fmla="*/ 435866 h 2517378"/>
              <a:gd name="connsiteX116" fmla="*/ 760652 w 2541582"/>
              <a:gd name="connsiteY116" fmla="*/ 435865 h 2517378"/>
              <a:gd name="connsiteX117" fmla="*/ 680628 w 2541582"/>
              <a:gd name="connsiteY117" fmla="*/ 239320 h 2517378"/>
              <a:gd name="connsiteX118" fmla="*/ 680628 w 2541582"/>
              <a:gd name="connsiteY118" fmla="*/ 239320 h 2517378"/>
              <a:gd name="connsiteX119" fmla="*/ 739978 w 2541582"/>
              <a:gd name="connsiteY119" fmla="*/ 103824 h 2517378"/>
              <a:gd name="connsiteX120" fmla="*/ 879349 w 2541582"/>
              <a:gd name="connsiteY120" fmla="*/ 164871 h 2517378"/>
              <a:gd name="connsiteX121" fmla="*/ 879352 w 2541582"/>
              <a:gd name="connsiteY121" fmla="*/ 164872 h 2517378"/>
              <a:gd name="connsiteX122" fmla="*/ 928939 w 2541582"/>
              <a:gd name="connsiteY122" fmla="*/ 199283 h 2517378"/>
              <a:gd name="connsiteX123" fmla="*/ 2440810 w 2541582"/>
              <a:gd name="connsiteY123" fmla="*/ 1126826 h 2517378"/>
              <a:gd name="connsiteX124" fmla="*/ 2440811 w 2541582"/>
              <a:gd name="connsiteY124" fmla="*/ 1126826 h 2517378"/>
              <a:gd name="connsiteX125" fmla="*/ 2541582 w 2541582"/>
              <a:gd name="connsiteY125" fmla="*/ 1235115 h 2517378"/>
              <a:gd name="connsiteX126" fmla="*/ 2430197 w 2541582"/>
              <a:gd name="connsiteY126" fmla="*/ 1338769 h 2517378"/>
              <a:gd name="connsiteX127" fmla="*/ 2430194 w 2541582"/>
              <a:gd name="connsiteY127" fmla="*/ 1338772 h 2517378"/>
              <a:gd name="connsiteX128" fmla="*/ 2218033 w 2541582"/>
              <a:gd name="connsiteY128" fmla="*/ 1334138 h 2517378"/>
              <a:gd name="connsiteX129" fmla="*/ 2218033 w 2541582"/>
              <a:gd name="connsiteY129" fmla="*/ 1334138 h 2517378"/>
              <a:gd name="connsiteX130" fmla="*/ 2117261 w 2541582"/>
              <a:gd name="connsiteY130" fmla="*/ 1225849 h 2517378"/>
              <a:gd name="connsiteX131" fmla="*/ 2228647 w 2541582"/>
              <a:gd name="connsiteY131" fmla="*/ 1122195 h 2517378"/>
              <a:gd name="connsiteX132" fmla="*/ 2228649 w 2541582"/>
              <a:gd name="connsiteY132" fmla="*/ 1122192 h 2517378"/>
              <a:gd name="connsiteX133" fmla="*/ 2440810 w 2541582"/>
              <a:gd name="connsiteY133" fmla="*/ 1126826 h 2517378"/>
              <a:gd name="connsiteX134" fmla="*/ 1247133 w 2541582"/>
              <a:gd name="connsiteY134" fmla="*/ 0 h 2517378"/>
              <a:gd name="connsiteX135" fmla="*/ 1350787 w 2541582"/>
              <a:gd name="connsiteY135" fmla="*/ 111386 h 2517378"/>
              <a:gd name="connsiteX136" fmla="*/ 1350790 w 2541582"/>
              <a:gd name="connsiteY136" fmla="*/ 111388 h 2517378"/>
              <a:gd name="connsiteX137" fmla="*/ 1346157 w 2541582"/>
              <a:gd name="connsiteY137" fmla="*/ 323549 h 2517378"/>
              <a:gd name="connsiteX138" fmla="*/ 1346157 w 2541582"/>
              <a:gd name="connsiteY138" fmla="*/ 323550 h 2517378"/>
              <a:gd name="connsiteX139" fmla="*/ 1237868 w 2541582"/>
              <a:gd name="connsiteY139" fmla="*/ 424321 h 2517378"/>
              <a:gd name="connsiteX140" fmla="*/ 1134214 w 2541582"/>
              <a:gd name="connsiteY140" fmla="*/ 312935 h 2517378"/>
              <a:gd name="connsiteX141" fmla="*/ 1134211 w 2541582"/>
              <a:gd name="connsiteY141" fmla="*/ 312933 h 2517378"/>
              <a:gd name="connsiteX142" fmla="*/ 1138844 w 2541582"/>
              <a:gd name="connsiteY142" fmla="*/ 100772 h 2517378"/>
              <a:gd name="connsiteX143" fmla="*/ 1138844 w 2541582"/>
              <a:gd name="connsiteY143" fmla="*/ 100772 h 2517378"/>
              <a:gd name="connsiteX144" fmla="*/ 2416531 w 2541582"/>
              <a:gd name="connsiteY144" fmla="*/ 737089 h 2517378"/>
              <a:gd name="connsiteX145" fmla="*/ 2355484 w 2541582"/>
              <a:gd name="connsiteY145" fmla="*/ 876459 h 2517378"/>
              <a:gd name="connsiteX146" fmla="*/ 2355483 w 2541582"/>
              <a:gd name="connsiteY146" fmla="*/ 876463 h 2517378"/>
              <a:gd name="connsiteX147" fmla="*/ 2158938 w 2541582"/>
              <a:gd name="connsiteY147" fmla="*/ 956487 h 2517378"/>
              <a:gd name="connsiteX148" fmla="*/ 2158938 w 2541582"/>
              <a:gd name="connsiteY148" fmla="*/ 956487 h 2517378"/>
              <a:gd name="connsiteX149" fmla="*/ 2023442 w 2541582"/>
              <a:gd name="connsiteY149" fmla="*/ 897137 h 2517378"/>
              <a:gd name="connsiteX150" fmla="*/ 2084489 w 2541582"/>
              <a:gd name="connsiteY150" fmla="*/ 757767 h 2517378"/>
              <a:gd name="connsiteX151" fmla="*/ 2084490 w 2541582"/>
              <a:gd name="connsiteY151" fmla="*/ 757763 h 2517378"/>
              <a:gd name="connsiteX152" fmla="*/ 2281035 w 2541582"/>
              <a:gd name="connsiteY152" fmla="*/ 677739 h 2517378"/>
              <a:gd name="connsiteX153" fmla="*/ 2281035 w 2541582"/>
              <a:gd name="connsiteY153" fmla="*/ 677739 h 2517378"/>
              <a:gd name="connsiteX154" fmla="*/ 1695493 w 2541582"/>
              <a:gd name="connsiteY154" fmla="*/ 73601 h 2517378"/>
              <a:gd name="connsiteX155" fmla="*/ 1752857 w 2541582"/>
              <a:gd name="connsiteY155" fmla="*/ 214527 h 2517378"/>
              <a:gd name="connsiteX156" fmla="*/ 1752859 w 2541582"/>
              <a:gd name="connsiteY156" fmla="*/ 214531 h 2517378"/>
              <a:gd name="connsiteX157" fmla="*/ 1673216 w 2541582"/>
              <a:gd name="connsiteY157" fmla="*/ 411230 h 2517378"/>
              <a:gd name="connsiteX158" fmla="*/ 1673216 w 2541582"/>
              <a:gd name="connsiteY158" fmla="*/ 411230 h 2517378"/>
              <a:gd name="connsiteX159" fmla="*/ 1536207 w 2541582"/>
              <a:gd name="connsiteY159" fmla="*/ 466999 h 2517378"/>
              <a:gd name="connsiteX160" fmla="*/ 1478843 w 2541582"/>
              <a:gd name="connsiteY160" fmla="*/ 326073 h 2517378"/>
              <a:gd name="connsiteX161" fmla="*/ 1478841 w 2541582"/>
              <a:gd name="connsiteY161" fmla="*/ 326069 h 2517378"/>
              <a:gd name="connsiteX162" fmla="*/ 1558484 w 2541582"/>
              <a:gd name="connsiteY162" fmla="*/ 129370 h 2517378"/>
              <a:gd name="connsiteX163" fmla="*/ 1558485 w 2541582"/>
              <a:gd name="connsiteY163" fmla="*/ 129370 h 2517378"/>
              <a:gd name="connsiteX164" fmla="*/ 2119183 w 2541582"/>
              <a:gd name="connsiteY164" fmla="*/ 312304 h 2517378"/>
              <a:gd name="connsiteX165" fmla="*/ 2119184 w 2541582"/>
              <a:gd name="connsiteY165" fmla="*/ 464458 h 2517378"/>
              <a:gd name="connsiteX166" fmla="*/ 2119184 w 2541582"/>
              <a:gd name="connsiteY166" fmla="*/ 464462 h 2517378"/>
              <a:gd name="connsiteX167" fmla="*/ 1971260 w 2541582"/>
              <a:gd name="connsiteY167" fmla="*/ 616620 h 2517378"/>
              <a:gd name="connsiteX168" fmla="*/ 1971259 w 2541582"/>
              <a:gd name="connsiteY168" fmla="*/ 616620 h 2517378"/>
              <a:gd name="connsiteX169" fmla="*/ 1823335 w 2541582"/>
              <a:gd name="connsiteY169" fmla="*/ 616620 h 2517378"/>
              <a:gd name="connsiteX170" fmla="*/ 1823335 w 2541582"/>
              <a:gd name="connsiteY170" fmla="*/ 464466 h 2517378"/>
              <a:gd name="connsiteX171" fmla="*/ 1823335 w 2541582"/>
              <a:gd name="connsiteY171" fmla="*/ 464462 h 2517378"/>
              <a:gd name="connsiteX172" fmla="*/ 1971259 w 2541582"/>
              <a:gd name="connsiteY172" fmla="*/ 312304 h 2517378"/>
              <a:gd name="connsiteX173" fmla="*/ 1971260 w 2541582"/>
              <a:gd name="connsiteY173" fmla="*/ 312304 h 25173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</a:cxnLst>
            <a:rect l="l" t="t" r="r" b="b"/>
            <a:pathLst>
              <a:path w="2541582" h="2517378">
                <a:moveTo>
                  <a:pt x="721625" y="1903961"/>
                </a:moveTo>
                <a:lnTo>
                  <a:pt x="721626" y="2056116"/>
                </a:lnTo>
                <a:lnTo>
                  <a:pt x="721626" y="2056119"/>
                </a:lnTo>
                <a:cubicBezTo>
                  <a:pt x="721626" y="2140154"/>
                  <a:pt x="655398" y="2208277"/>
                  <a:pt x="573702" y="2208278"/>
                </a:cubicBezTo>
                <a:lnTo>
                  <a:pt x="573701" y="2208277"/>
                </a:lnTo>
                <a:lnTo>
                  <a:pt x="425777" y="2208278"/>
                </a:lnTo>
                <a:lnTo>
                  <a:pt x="425777" y="2056123"/>
                </a:lnTo>
                <a:lnTo>
                  <a:pt x="425777" y="2056120"/>
                </a:lnTo>
                <a:cubicBezTo>
                  <a:pt x="425777" y="1972085"/>
                  <a:pt x="492005" y="1903962"/>
                  <a:pt x="573701" y="1903962"/>
                </a:cubicBezTo>
                <a:lnTo>
                  <a:pt x="573702" y="1903962"/>
                </a:lnTo>
                <a:close/>
                <a:moveTo>
                  <a:pt x="519727" y="1624038"/>
                </a:moveTo>
                <a:lnTo>
                  <a:pt x="458680" y="1763409"/>
                </a:lnTo>
                <a:lnTo>
                  <a:pt x="458678" y="1763413"/>
                </a:lnTo>
                <a:cubicBezTo>
                  <a:pt x="424962" y="1840387"/>
                  <a:pt x="336966" y="1876215"/>
                  <a:pt x="262134" y="1843437"/>
                </a:cubicBezTo>
                <a:lnTo>
                  <a:pt x="262133" y="1843437"/>
                </a:lnTo>
                <a:lnTo>
                  <a:pt x="126637" y="1784087"/>
                </a:lnTo>
                <a:lnTo>
                  <a:pt x="187684" y="1644716"/>
                </a:lnTo>
                <a:lnTo>
                  <a:pt x="187686" y="1644713"/>
                </a:lnTo>
                <a:cubicBezTo>
                  <a:pt x="221402" y="1567739"/>
                  <a:pt x="309398" y="1531910"/>
                  <a:pt x="384230" y="1564688"/>
                </a:cubicBezTo>
                <a:lnTo>
                  <a:pt x="384231" y="1564689"/>
                </a:lnTo>
                <a:close/>
                <a:moveTo>
                  <a:pt x="1009078" y="2051827"/>
                </a:moveTo>
                <a:lnTo>
                  <a:pt x="1066442" y="2192754"/>
                </a:lnTo>
                <a:lnTo>
                  <a:pt x="1066444" y="2192757"/>
                </a:lnTo>
                <a:cubicBezTo>
                  <a:pt x="1098126" y="2270591"/>
                  <a:pt x="1062469" y="2358656"/>
                  <a:pt x="986801" y="2389456"/>
                </a:cubicBezTo>
                <a:lnTo>
                  <a:pt x="986801" y="2389457"/>
                </a:lnTo>
                <a:lnTo>
                  <a:pt x="849793" y="2445226"/>
                </a:lnTo>
                <a:lnTo>
                  <a:pt x="792428" y="2304299"/>
                </a:lnTo>
                <a:lnTo>
                  <a:pt x="792426" y="2304296"/>
                </a:lnTo>
                <a:cubicBezTo>
                  <a:pt x="760744" y="2226462"/>
                  <a:pt x="796402" y="2138397"/>
                  <a:pt x="872069" y="2107597"/>
                </a:cubicBezTo>
                <a:lnTo>
                  <a:pt x="872070" y="2107597"/>
                </a:lnTo>
                <a:close/>
                <a:moveTo>
                  <a:pt x="1307640" y="2093057"/>
                </a:moveTo>
                <a:lnTo>
                  <a:pt x="1411294" y="2204442"/>
                </a:lnTo>
                <a:lnTo>
                  <a:pt x="1411296" y="2204445"/>
                </a:lnTo>
                <a:cubicBezTo>
                  <a:pt x="1468544" y="2265963"/>
                  <a:pt x="1466470" y="2360951"/>
                  <a:pt x="1406663" y="2416606"/>
                </a:cubicBezTo>
                <a:lnTo>
                  <a:pt x="1406663" y="2416606"/>
                </a:lnTo>
                <a:lnTo>
                  <a:pt x="1298374" y="2517378"/>
                </a:lnTo>
                <a:lnTo>
                  <a:pt x="1194720" y="2405992"/>
                </a:lnTo>
                <a:lnTo>
                  <a:pt x="1194718" y="2405989"/>
                </a:lnTo>
                <a:cubicBezTo>
                  <a:pt x="1137470" y="2344471"/>
                  <a:pt x="1139544" y="2249484"/>
                  <a:pt x="1199351" y="2193829"/>
                </a:cubicBezTo>
                <a:lnTo>
                  <a:pt x="1199351" y="2193828"/>
                </a:lnTo>
                <a:close/>
                <a:moveTo>
                  <a:pt x="323549" y="1188033"/>
                </a:moveTo>
                <a:lnTo>
                  <a:pt x="323549" y="1188033"/>
                </a:lnTo>
                <a:lnTo>
                  <a:pt x="424321" y="1296322"/>
                </a:lnTo>
                <a:lnTo>
                  <a:pt x="312935" y="1399976"/>
                </a:lnTo>
                <a:lnTo>
                  <a:pt x="312933" y="1399979"/>
                </a:lnTo>
                <a:cubicBezTo>
                  <a:pt x="251414" y="1457227"/>
                  <a:pt x="156427" y="1455152"/>
                  <a:pt x="100772" y="1395346"/>
                </a:cubicBezTo>
                <a:lnTo>
                  <a:pt x="100771" y="1395345"/>
                </a:lnTo>
                <a:lnTo>
                  <a:pt x="0" y="1287056"/>
                </a:lnTo>
                <a:lnTo>
                  <a:pt x="111385" y="1183403"/>
                </a:lnTo>
                <a:lnTo>
                  <a:pt x="111388" y="1183400"/>
                </a:lnTo>
                <a:cubicBezTo>
                  <a:pt x="172906" y="1126152"/>
                  <a:pt x="267894" y="1128226"/>
                  <a:pt x="323549" y="1188033"/>
                </a:cubicBezTo>
                <a:close/>
                <a:moveTo>
                  <a:pt x="1826146" y="2118023"/>
                </a:moveTo>
                <a:cubicBezTo>
                  <a:pt x="1867160" y="2160504"/>
                  <a:pt x="1881167" y="2224032"/>
                  <a:pt x="1856583" y="2280157"/>
                </a:cubicBezTo>
                <a:lnTo>
                  <a:pt x="1856583" y="2280157"/>
                </a:lnTo>
                <a:lnTo>
                  <a:pt x="1797234" y="2415653"/>
                </a:lnTo>
                <a:lnTo>
                  <a:pt x="1657863" y="2354606"/>
                </a:lnTo>
                <a:lnTo>
                  <a:pt x="1657859" y="2354605"/>
                </a:lnTo>
                <a:cubicBezTo>
                  <a:pt x="1580885" y="2320889"/>
                  <a:pt x="1545057" y="2232893"/>
                  <a:pt x="1577835" y="2158060"/>
                </a:cubicBezTo>
                <a:lnTo>
                  <a:pt x="1577835" y="2158060"/>
                </a:lnTo>
                <a:lnTo>
                  <a:pt x="1637185" y="2022564"/>
                </a:lnTo>
                <a:lnTo>
                  <a:pt x="1776555" y="2083611"/>
                </a:lnTo>
                <a:lnTo>
                  <a:pt x="1776559" y="2083612"/>
                </a:lnTo>
                <a:cubicBezTo>
                  <a:pt x="1795803" y="2092041"/>
                  <a:pt x="1812474" y="2103863"/>
                  <a:pt x="1826146" y="2118023"/>
                </a:cubicBezTo>
                <a:close/>
                <a:moveTo>
                  <a:pt x="377553" y="807593"/>
                </a:moveTo>
                <a:cubicBezTo>
                  <a:pt x="391356" y="821081"/>
                  <a:pt x="402635" y="837498"/>
                  <a:pt x="410335" y="856415"/>
                </a:cubicBezTo>
                <a:lnTo>
                  <a:pt x="410336" y="856415"/>
                </a:lnTo>
                <a:lnTo>
                  <a:pt x="466105" y="993423"/>
                </a:lnTo>
                <a:lnTo>
                  <a:pt x="325178" y="1050787"/>
                </a:lnTo>
                <a:lnTo>
                  <a:pt x="325175" y="1050789"/>
                </a:lnTo>
                <a:cubicBezTo>
                  <a:pt x="247342" y="1082471"/>
                  <a:pt x="159276" y="1046814"/>
                  <a:pt x="128476" y="971146"/>
                </a:cubicBezTo>
                <a:lnTo>
                  <a:pt x="128476" y="971146"/>
                </a:lnTo>
                <a:lnTo>
                  <a:pt x="72706" y="834138"/>
                </a:lnTo>
                <a:lnTo>
                  <a:pt x="213633" y="776773"/>
                </a:lnTo>
                <a:lnTo>
                  <a:pt x="213636" y="776772"/>
                </a:lnTo>
                <a:cubicBezTo>
                  <a:pt x="272011" y="753010"/>
                  <a:pt x="336142" y="767127"/>
                  <a:pt x="377553" y="807593"/>
                </a:cubicBezTo>
                <a:close/>
                <a:moveTo>
                  <a:pt x="2166386" y="1843414"/>
                </a:moveTo>
                <a:cubicBezTo>
                  <a:pt x="2193921" y="1870183"/>
                  <a:pt x="2210952" y="1907164"/>
                  <a:pt x="2210952" y="1948012"/>
                </a:cubicBezTo>
                <a:lnTo>
                  <a:pt x="2210952" y="1948012"/>
                </a:lnTo>
                <a:lnTo>
                  <a:pt x="2210952" y="2095936"/>
                </a:lnTo>
                <a:lnTo>
                  <a:pt x="2058798" y="2095936"/>
                </a:lnTo>
                <a:lnTo>
                  <a:pt x="2058794" y="2095937"/>
                </a:lnTo>
                <a:cubicBezTo>
                  <a:pt x="1974759" y="2095937"/>
                  <a:pt x="1906636" y="2029709"/>
                  <a:pt x="1906636" y="1948012"/>
                </a:cubicBezTo>
                <a:lnTo>
                  <a:pt x="1906636" y="1948012"/>
                </a:lnTo>
                <a:lnTo>
                  <a:pt x="1906636" y="1800088"/>
                </a:lnTo>
                <a:lnTo>
                  <a:pt x="2058790" y="1800088"/>
                </a:lnTo>
                <a:lnTo>
                  <a:pt x="2058794" y="1800088"/>
                </a:lnTo>
                <a:cubicBezTo>
                  <a:pt x="2100811" y="1800088"/>
                  <a:pt x="2138851" y="1816645"/>
                  <a:pt x="2166386" y="1843414"/>
                </a:cubicBezTo>
                <a:close/>
                <a:moveTo>
                  <a:pt x="592924" y="461833"/>
                </a:moveTo>
                <a:cubicBezTo>
                  <a:pt x="620460" y="488602"/>
                  <a:pt x="637491" y="525583"/>
                  <a:pt x="637491" y="566431"/>
                </a:cubicBezTo>
                <a:lnTo>
                  <a:pt x="637490" y="566431"/>
                </a:lnTo>
                <a:lnTo>
                  <a:pt x="637490" y="714355"/>
                </a:lnTo>
                <a:lnTo>
                  <a:pt x="485336" y="714355"/>
                </a:lnTo>
                <a:lnTo>
                  <a:pt x="485333" y="714356"/>
                </a:lnTo>
                <a:cubicBezTo>
                  <a:pt x="401298" y="714356"/>
                  <a:pt x="333174" y="648128"/>
                  <a:pt x="333174" y="566431"/>
                </a:cubicBezTo>
                <a:lnTo>
                  <a:pt x="333175" y="566431"/>
                </a:lnTo>
                <a:lnTo>
                  <a:pt x="333175" y="418507"/>
                </a:lnTo>
                <a:lnTo>
                  <a:pt x="485329" y="418507"/>
                </a:lnTo>
                <a:lnTo>
                  <a:pt x="485333" y="418507"/>
                </a:lnTo>
                <a:cubicBezTo>
                  <a:pt x="527350" y="418507"/>
                  <a:pt x="565389" y="435064"/>
                  <a:pt x="592924" y="461833"/>
                </a:cubicBezTo>
                <a:close/>
                <a:moveTo>
                  <a:pt x="2378656" y="1501946"/>
                </a:moveTo>
                <a:cubicBezTo>
                  <a:pt x="2392459" y="1515435"/>
                  <a:pt x="2403738" y="1531851"/>
                  <a:pt x="2411439" y="1550768"/>
                </a:cubicBezTo>
                <a:lnTo>
                  <a:pt x="2411439" y="1550768"/>
                </a:lnTo>
                <a:lnTo>
                  <a:pt x="2467208" y="1687776"/>
                </a:lnTo>
                <a:lnTo>
                  <a:pt x="2326282" y="1745141"/>
                </a:lnTo>
                <a:lnTo>
                  <a:pt x="2326278" y="1745142"/>
                </a:lnTo>
                <a:cubicBezTo>
                  <a:pt x="2248445" y="1776824"/>
                  <a:pt x="2160379" y="1741167"/>
                  <a:pt x="2129579" y="1665499"/>
                </a:cubicBezTo>
                <a:lnTo>
                  <a:pt x="2129579" y="1665499"/>
                </a:lnTo>
                <a:lnTo>
                  <a:pt x="2073809" y="1528491"/>
                </a:lnTo>
                <a:lnTo>
                  <a:pt x="2214736" y="1471127"/>
                </a:lnTo>
                <a:lnTo>
                  <a:pt x="2214739" y="1471125"/>
                </a:lnTo>
                <a:cubicBezTo>
                  <a:pt x="2273114" y="1447363"/>
                  <a:pt x="2337245" y="1461480"/>
                  <a:pt x="2378656" y="1501946"/>
                </a:cubicBezTo>
                <a:close/>
                <a:moveTo>
                  <a:pt x="928939" y="199283"/>
                </a:moveTo>
                <a:cubicBezTo>
                  <a:pt x="969953" y="241764"/>
                  <a:pt x="983960" y="305292"/>
                  <a:pt x="959377" y="361416"/>
                </a:cubicBezTo>
                <a:lnTo>
                  <a:pt x="959376" y="361417"/>
                </a:lnTo>
                <a:lnTo>
                  <a:pt x="900027" y="496913"/>
                </a:lnTo>
                <a:lnTo>
                  <a:pt x="760656" y="435866"/>
                </a:lnTo>
                <a:lnTo>
                  <a:pt x="760652" y="435865"/>
                </a:lnTo>
                <a:cubicBezTo>
                  <a:pt x="683678" y="402148"/>
                  <a:pt x="647850" y="314153"/>
                  <a:pt x="680628" y="239320"/>
                </a:cubicBezTo>
                <a:lnTo>
                  <a:pt x="680628" y="239320"/>
                </a:lnTo>
                <a:lnTo>
                  <a:pt x="739978" y="103824"/>
                </a:lnTo>
                <a:lnTo>
                  <a:pt x="879349" y="164871"/>
                </a:lnTo>
                <a:lnTo>
                  <a:pt x="879352" y="164872"/>
                </a:lnTo>
                <a:cubicBezTo>
                  <a:pt x="898596" y="173301"/>
                  <a:pt x="915268" y="185122"/>
                  <a:pt x="928939" y="199283"/>
                </a:cubicBezTo>
                <a:close/>
                <a:moveTo>
                  <a:pt x="2440810" y="1126826"/>
                </a:moveTo>
                <a:lnTo>
                  <a:pt x="2440811" y="1126826"/>
                </a:lnTo>
                <a:lnTo>
                  <a:pt x="2541582" y="1235115"/>
                </a:lnTo>
                <a:lnTo>
                  <a:pt x="2430197" y="1338769"/>
                </a:lnTo>
                <a:lnTo>
                  <a:pt x="2430194" y="1338772"/>
                </a:lnTo>
                <a:cubicBezTo>
                  <a:pt x="2368676" y="1396019"/>
                  <a:pt x="2273688" y="1393945"/>
                  <a:pt x="2218033" y="1334138"/>
                </a:cubicBezTo>
                <a:lnTo>
                  <a:pt x="2218033" y="1334138"/>
                </a:lnTo>
                <a:lnTo>
                  <a:pt x="2117261" y="1225849"/>
                </a:lnTo>
                <a:lnTo>
                  <a:pt x="2228647" y="1122195"/>
                </a:lnTo>
                <a:lnTo>
                  <a:pt x="2228649" y="1122192"/>
                </a:lnTo>
                <a:cubicBezTo>
                  <a:pt x="2290168" y="1064945"/>
                  <a:pt x="2385155" y="1067019"/>
                  <a:pt x="2440810" y="1126826"/>
                </a:cubicBezTo>
                <a:close/>
                <a:moveTo>
                  <a:pt x="1247133" y="0"/>
                </a:moveTo>
                <a:lnTo>
                  <a:pt x="1350787" y="111386"/>
                </a:lnTo>
                <a:lnTo>
                  <a:pt x="1350790" y="111388"/>
                </a:lnTo>
                <a:cubicBezTo>
                  <a:pt x="1408038" y="172907"/>
                  <a:pt x="1405963" y="267894"/>
                  <a:pt x="1346157" y="323549"/>
                </a:cubicBezTo>
                <a:lnTo>
                  <a:pt x="1346157" y="323550"/>
                </a:lnTo>
                <a:lnTo>
                  <a:pt x="1237868" y="424321"/>
                </a:lnTo>
                <a:lnTo>
                  <a:pt x="1134214" y="312935"/>
                </a:lnTo>
                <a:lnTo>
                  <a:pt x="1134211" y="312933"/>
                </a:lnTo>
                <a:cubicBezTo>
                  <a:pt x="1076963" y="251415"/>
                  <a:pt x="1079038" y="156427"/>
                  <a:pt x="1138844" y="100772"/>
                </a:cubicBezTo>
                <a:lnTo>
                  <a:pt x="1138844" y="100772"/>
                </a:lnTo>
                <a:close/>
                <a:moveTo>
                  <a:pt x="2416531" y="737089"/>
                </a:moveTo>
                <a:lnTo>
                  <a:pt x="2355484" y="876459"/>
                </a:lnTo>
                <a:lnTo>
                  <a:pt x="2355483" y="876463"/>
                </a:lnTo>
                <a:cubicBezTo>
                  <a:pt x="2321766" y="953437"/>
                  <a:pt x="2233771" y="989265"/>
                  <a:pt x="2158938" y="956487"/>
                </a:cubicBezTo>
                <a:lnTo>
                  <a:pt x="2158938" y="956487"/>
                </a:lnTo>
                <a:lnTo>
                  <a:pt x="2023442" y="897137"/>
                </a:lnTo>
                <a:lnTo>
                  <a:pt x="2084489" y="757767"/>
                </a:lnTo>
                <a:lnTo>
                  <a:pt x="2084490" y="757763"/>
                </a:lnTo>
                <a:cubicBezTo>
                  <a:pt x="2118206" y="680789"/>
                  <a:pt x="2206202" y="644961"/>
                  <a:pt x="2281035" y="677739"/>
                </a:cubicBezTo>
                <a:lnTo>
                  <a:pt x="2281035" y="677739"/>
                </a:lnTo>
                <a:close/>
                <a:moveTo>
                  <a:pt x="1695493" y="73601"/>
                </a:moveTo>
                <a:lnTo>
                  <a:pt x="1752857" y="214527"/>
                </a:lnTo>
                <a:lnTo>
                  <a:pt x="1752859" y="214531"/>
                </a:lnTo>
                <a:cubicBezTo>
                  <a:pt x="1784541" y="292364"/>
                  <a:pt x="1748884" y="380429"/>
                  <a:pt x="1673216" y="411230"/>
                </a:cubicBezTo>
                <a:lnTo>
                  <a:pt x="1673216" y="411230"/>
                </a:lnTo>
                <a:lnTo>
                  <a:pt x="1536207" y="466999"/>
                </a:lnTo>
                <a:lnTo>
                  <a:pt x="1478843" y="326073"/>
                </a:lnTo>
                <a:lnTo>
                  <a:pt x="1478841" y="326069"/>
                </a:lnTo>
                <a:cubicBezTo>
                  <a:pt x="1447159" y="248236"/>
                  <a:pt x="1482817" y="160171"/>
                  <a:pt x="1558484" y="129370"/>
                </a:cubicBezTo>
                <a:lnTo>
                  <a:pt x="1558485" y="129370"/>
                </a:lnTo>
                <a:close/>
                <a:moveTo>
                  <a:pt x="2119183" y="312304"/>
                </a:moveTo>
                <a:lnTo>
                  <a:pt x="2119184" y="464458"/>
                </a:lnTo>
                <a:lnTo>
                  <a:pt x="2119184" y="464462"/>
                </a:lnTo>
                <a:cubicBezTo>
                  <a:pt x="2119184" y="548497"/>
                  <a:pt x="2052956" y="616620"/>
                  <a:pt x="1971260" y="616620"/>
                </a:cubicBezTo>
                <a:lnTo>
                  <a:pt x="1971259" y="616620"/>
                </a:lnTo>
                <a:lnTo>
                  <a:pt x="1823335" y="616620"/>
                </a:lnTo>
                <a:lnTo>
                  <a:pt x="1823335" y="464466"/>
                </a:lnTo>
                <a:lnTo>
                  <a:pt x="1823335" y="464462"/>
                </a:lnTo>
                <a:cubicBezTo>
                  <a:pt x="1823335" y="380427"/>
                  <a:pt x="1889563" y="312304"/>
                  <a:pt x="1971259" y="312304"/>
                </a:cubicBezTo>
                <a:lnTo>
                  <a:pt x="1971260" y="312304"/>
                </a:lnTo>
                <a:close/>
              </a:path>
            </a:pathLst>
          </a:custGeom>
          <a:gradFill>
            <a:gsLst>
              <a:gs pos="0">
                <a:schemeClr val="bg1">
                  <a:lumMod val="8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>
        <xdr:nvSpPr>
          <xdr:cNvPr id="45" name="Sun"/>
          <xdr:cNvSpPr/>
        </xdr:nvSpPr>
        <xdr:spPr>
          <a:xfrm rot="18324177">
            <a:off x="14829219" y="190232"/>
            <a:ext cx="942318" cy="930488"/>
          </a:xfrm>
          <a:prstGeom prst="ellipse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228600</xdr:colOff>
      <xdr:row>24</xdr:row>
      <xdr:rowOff>129540</xdr:rowOff>
    </xdr:from>
    <xdr:to>
      <xdr:col>22</xdr:col>
      <xdr:colOff>38100</xdr:colOff>
      <xdr:row>32</xdr:row>
      <xdr:rowOff>153300</xdr:rowOff>
    </xdr:to>
    <xdr:sp>
      <xdr:nvSpPr>
        <xdr:cNvPr id="3" name="Rectangle 2"/>
        <xdr:cNvSpPr/>
      </xdr:nvSpPr>
      <xdr:spPr>
        <a:xfrm>
          <a:off x="10300335" y="4701540"/>
          <a:ext cx="2771775" cy="154749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152400</xdr:colOff>
      <xdr:row>4</xdr:row>
      <xdr:rowOff>83820</xdr:rowOff>
    </xdr:from>
    <xdr:to>
      <xdr:col>5</xdr:col>
      <xdr:colOff>571500</xdr:colOff>
      <xdr:row>32</xdr:row>
      <xdr:rowOff>152400</xdr:rowOff>
    </xdr:to>
    <xdr:sp>
      <xdr:nvSpPr>
        <xdr:cNvPr id="4" name="Rectangle 3"/>
        <xdr:cNvSpPr/>
      </xdr:nvSpPr>
      <xdr:spPr>
        <a:xfrm>
          <a:off x="744855" y="845820"/>
          <a:ext cx="2788920" cy="54025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396240</xdr:colOff>
      <xdr:row>4</xdr:row>
      <xdr:rowOff>83820</xdr:rowOff>
    </xdr:from>
    <xdr:to>
      <xdr:col>16</xdr:col>
      <xdr:colOff>426720</xdr:colOff>
      <xdr:row>32</xdr:row>
      <xdr:rowOff>154380</xdr:rowOff>
    </xdr:to>
    <xdr:sp>
      <xdr:nvSpPr>
        <xdr:cNvPr id="5" name="Rectangle 4"/>
        <xdr:cNvSpPr/>
      </xdr:nvSpPr>
      <xdr:spPr>
        <a:xfrm flipV="1">
          <a:off x="3950970" y="845820"/>
          <a:ext cx="5955030" cy="540448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228600</xdr:colOff>
      <xdr:row>4</xdr:row>
      <xdr:rowOff>83820</xdr:rowOff>
    </xdr:from>
    <xdr:to>
      <xdr:col>22</xdr:col>
      <xdr:colOff>38100</xdr:colOff>
      <xdr:row>22</xdr:row>
      <xdr:rowOff>57180</xdr:rowOff>
    </xdr:to>
    <xdr:sp>
      <xdr:nvSpPr>
        <xdr:cNvPr id="6" name="Rectangle 5"/>
        <xdr:cNvSpPr/>
      </xdr:nvSpPr>
      <xdr:spPr>
        <a:xfrm>
          <a:off x="10300335" y="845820"/>
          <a:ext cx="2771775" cy="340233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320040</xdr:colOff>
      <xdr:row>2</xdr:row>
      <xdr:rowOff>45720</xdr:rowOff>
    </xdr:from>
    <xdr:to>
      <xdr:col>17</xdr:col>
      <xdr:colOff>121920</xdr:colOff>
      <xdr:row>2</xdr:row>
      <xdr:rowOff>45720</xdr:rowOff>
    </xdr:to>
    <xdr:cxnSp>
      <xdr:nvCxnSpPr>
        <xdr:cNvPr id="7" name="Straight Connector 6"/>
        <xdr:cNvCxnSpPr/>
      </xdr:nvCxnSpPr>
      <xdr:spPr>
        <a:xfrm>
          <a:off x="6837045" y="426720"/>
          <a:ext cx="3356610" cy="0"/>
        </a:xfrm>
        <a:prstGeom prst="line">
          <a:avLst/>
        </a:prstGeom>
        <a:ln w="127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</xdr:row>
      <xdr:rowOff>106680</xdr:rowOff>
    </xdr:from>
    <xdr:to>
      <xdr:col>13</xdr:col>
      <xdr:colOff>281940</xdr:colOff>
      <xdr:row>2</xdr:row>
      <xdr:rowOff>167640</xdr:rowOff>
    </xdr:to>
    <xdr:sp textlink="Processing!M1">
      <xdr:nvSpPr>
        <xdr:cNvPr id="8" name="Rectangle 7">
          <a:hlinkClick xmlns:r="http://schemas.openxmlformats.org/officeDocument/2006/relationships" r:id="rId9"/>
        </xdr:cNvPr>
        <xdr:cNvSpPr/>
      </xdr:nvSpPr>
      <xdr:spPr>
        <a:xfrm>
          <a:off x="7155180" y="297180"/>
          <a:ext cx="828675" cy="25146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2257589-F087-4BB5-94DF-744E4BFB7019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13</xdr:col>
      <xdr:colOff>419100</xdr:colOff>
      <xdr:row>1</xdr:row>
      <xdr:rowOff>106680</xdr:rowOff>
    </xdr:from>
    <xdr:to>
      <xdr:col>15</xdr:col>
      <xdr:colOff>45720</xdr:colOff>
      <xdr:row>2</xdr:row>
      <xdr:rowOff>167640</xdr:rowOff>
    </xdr:to>
    <xdr:sp textlink="Processing!M2">
      <xdr:nvSpPr>
        <xdr:cNvPr id="9" name="Rectangle 8"/>
        <xdr:cNvSpPr/>
      </xdr:nvSpPr>
      <xdr:spPr>
        <a:xfrm>
          <a:off x="8121015" y="297180"/>
          <a:ext cx="811530" cy="251460"/>
        </a:xfrm>
        <a:prstGeom prst="rect">
          <a:avLst/>
        </a:prstGeom>
        <a:solidFill>
          <a:schemeClr val="bg1"/>
        </a:solidFill>
        <a:ln w="9525">
          <a:solidFill>
            <a:srgbClr val="00B8A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1525C83-0E3B-4672-8FDC-571FD4FBB3D4}" type="TxLink">
            <a:rPr lang="en-US" sz="1100" b="0" i="0" u="none" strike="noStrike">
              <a:solidFill>
                <a:srgbClr val="00B8AB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B8AB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15</xdr:col>
      <xdr:colOff>190500</xdr:colOff>
      <xdr:row>1</xdr:row>
      <xdr:rowOff>106680</xdr:rowOff>
    </xdr:from>
    <xdr:to>
      <xdr:col>16</xdr:col>
      <xdr:colOff>426720</xdr:colOff>
      <xdr:row>2</xdr:row>
      <xdr:rowOff>167640</xdr:rowOff>
    </xdr:to>
    <xdr:sp textlink="Processing!M3">
      <xdr:nvSpPr>
        <xdr:cNvPr id="10" name="Rectangle 9">
          <a:hlinkClick xmlns:r="http://schemas.openxmlformats.org/officeDocument/2006/relationships" r:id="rId10"/>
        </xdr:cNvPr>
        <xdr:cNvSpPr/>
      </xdr:nvSpPr>
      <xdr:spPr>
        <a:xfrm>
          <a:off x="9077325" y="297180"/>
          <a:ext cx="828675" cy="25146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6BD142D-5C43-4357-8374-807BB1932E82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 editAs="oneCell">
    <xdr:from>
      <xdr:col>17</xdr:col>
      <xdr:colOff>274320</xdr:colOff>
      <xdr:row>24</xdr:row>
      <xdr:rowOff>175260</xdr:rowOff>
    </xdr:from>
    <xdr:to>
      <xdr:col>22</xdr:col>
      <xdr:colOff>0</xdr:colOff>
      <xdr:row>32</xdr:row>
      <xdr:rowOff>152220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Month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6055" y="4747260"/>
              <a:ext cx="2687955" cy="1500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365760</xdr:colOff>
      <xdr:row>9</xdr:row>
      <xdr:rowOff>76200</xdr:rowOff>
    </xdr:from>
    <xdr:to>
      <xdr:col>21</xdr:col>
      <xdr:colOff>519360</xdr:colOff>
      <xdr:row>22</xdr:row>
      <xdr:rowOff>2760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2" name="Day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y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37495" y="1790700"/>
              <a:ext cx="2522855" cy="2402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>
    <xdr:from>
      <xdr:col>17</xdr:col>
      <xdr:colOff>260520</xdr:colOff>
      <xdr:row>7</xdr:row>
      <xdr:rowOff>60960</xdr:rowOff>
    </xdr:from>
    <xdr:to>
      <xdr:col>21</xdr:col>
      <xdr:colOff>594123</xdr:colOff>
      <xdr:row>8</xdr:row>
      <xdr:rowOff>125729</xdr:rowOff>
    </xdr:to>
    <xdr:sp>
      <xdr:nvSpPr>
        <xdr:cNvPr id="13" name="TextBox 12"/>
        <xdr:cNvSpPr txBox="1"/>
      </xdr:nvSpPr>
      <xdr:spPr>
        <a:xfrm>
          <a:off x="10332085" y="1394460"/>
          <a:ext cx="2701925" cy="254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0" u="none" strike="noStrike">
              <a:solidFill>
                <a:srgbClr val="FF00FF"/>
              </a:solidFill>
              <a:latin typeface="+mj-lt"/>
              <a:cs typeface="Calibri" panose="020F0502020204030204"/>
            </a:rPr>
            <a:t>SU </a:t>
          </a:r>
          <a:r>
            <a:rPr lang="en-US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US" sz="1100" b="0" i="0">
              <a:solidFill>
                <a:srgbClr val="00FAE3"/>
              </a:solidFill>
              <a:effectLst/>
              <a:latin typeface="+mj-lt"/>
              <a:ea typeface="+mn-ea"/>
              <a:cs typeface="+mn-cs"/>
            </a:rPr>
            <a:t>    </a:t>
          </a:r>
          <a:r>
            <a:rPr lang="en-US" sz="1100" b="1" i="0" u="none" strike="noStrike">
              <a:solidFill>
                <a:srgbClr val="00B0F0"/>
              </a:solidFill>
              <a:latin typeface="+mj-lt"/>
              <a:cs typeface="Calibri" panose="020F0502020204030204"/>
            </a:rPr>
            <a:t>MO      TU      WE      TH      FR</a:t>
          </a:r>
          <a:r>
            <a:rPr lang="en-US" sz="1100" b="0" i="0" u="none" strike="noStrike">
              <a:solidFill>
                <a:srgbClr val="00FAE3"/>
              </a:solidFill>
              <a:latin typeface="+mj-lt"/>
              <a:cs typeface="Calibri" panose="020F0502020204030204"/>
            </a:rPr>
            <a:t> </a:t>
          </a:r>
          <a:r>
            <a:rPr lang="en-US" sz="1100" b="0" i="0">
              <a:solidFill>
                <a:srgbClr val="00FAE3"/>
              </a:solidFill>
              <a:effectLst/>
              <a:latin typeface="+mj-lt"/>
              <a:ea typeface="+mn-ea"/>
              <a:cs typeface="+mn-cs"/>
            </a:rPr>
            <a:t>    </a:t>
          </a:r>
          <a:r>
            <a:rPr lang="en-US" sz="1100" b="0" i="0">
              <a:solidFill>
                <a:srgbClr val="5F11B3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US" sz="1100" b="1" i="0">
              <a:solidFill>
                <a:srgbClr val="FF00FF"/>
              </a:solidFill>
              <a:effectLst/>
              <a:latin typeface="+mj-lt"/>
              <a:ea typeface="+mn-ea"/>
              <a:cs typeface="+mn-cs"/>
            </a:rPr>
            <a:t>SA</a:t>
          </a:r>
          <a:endParaRPr lang="en-US" sz="1100" b="1" i="0" u="none" strike="noStrike">
            <a:solidFill>
              <a:srgbClr val="FF00FF"/>
            </a:solidFill>
            <a:latin typeface="+mj-lt"/>
            <a:cs typeface="Calibri" panose="020F0502020204030204"/>
          </a:endParaRPr>
        </a:p>
      </xdr:txBody>
    </xdr:sp>
    <xdr:clientData/>
  </xdr:twoCellAnchor>
  <xdr:twoCellAnchor>
    <xdr:from>
      <xdr:col>18</xdr:col>
      <xdr:colOff>531415</xdr:colOff>
      <xdr:row>5</xdr:row>
      <xdr:rowOff>30480</xdr:rowOff>
    </xdr:from>
    <xdr:to>
      <xdr:col>20</xdr:col>
      <xdr:colOff>323228</xdr:colOff>
      <xdr:row>7</xdr:row>
      <xdr:rowOff>0</xdr:rowOff>
    </xdr:to>
    <xdr:sp>
      <xdr:nvSpPr>
        <xdr:cNvPr id="14" name="TextBox 13"/>
        <xdr:cNvSpPr txBox="1"/>
      </xdr:nvSpPr>
      <xdr:spPr>
        <a:xfrm>
          <a:off x="11195050" y="982980"/>
          <a:ext cx="977265" cy="350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tx2">
                  <a:lumMod val="60000"/>
                  <a:lumOff val="40000"/>
                </a:schemeClr>
              </a:solidFill>
            </a:rPr>
            <a:t>CALENDAR</a:t>
          </a:r>
          <a:endParaRPr lang="en-US" sz="14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oneCellAnchor>
    <xdr:from>
      <xdr:col>1</xdr:col>
      <xdr:colOff>447754</xdr:colOff>
      <xdr:row>0</xdr:row>
      <xdr:rowOff>38100</xdr:rowOff>
    </xdr:from>
    <xdr:ext cx="5739686" cy="616164"/>
    <xdr:sp>
      <xdr:nvSpPr>
        <xdr:cNvPr id="15" name="Rectangle 14"/>
        <xdr:cNvSpPr/>
      </xdr:nvSpPr>
      <xdr:spPr>
        <a:xfrm>
          <a:off x="1040130" y="38100"/>
          <a:ext cx="5739765" cy="6159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indent="0" algn="ctr"/>
          <a:r>
            <a:rPr lang="en-US" sz="3200">
              <a:gradFill>
                <a:gsLst>
                  <a:gs pos="0">
                    <a:srgbClr val="00B8AB"/>
                  </a:gs>
                  <a:gs pos="100000">
                    <a:srgbClr val="0082D2"/>
                  </a:gs>
                </a:gsLst>
                <a:lin ang="0" scaled="0"/>
              </a:gradFill>
              <a:effectLst/>
              <a:latin typeface="+mn-lt"/>
              <a:ea typeface="+mn-ea"/>
              <a:cs typeface="+mn-cs"/>
            </a:rPr>
            <a:t>Amazon Affiliate Marketing</a:t>
          </a:r>
          <a:endParaRPr lang="en-US" sz="3200">
            <a:gradFill>
              <a:gsLst>
                <a:gs pos="0">
                  <a:srgbClr val="00B8AB"/>
                </a:gs>
                <a:gs pos="100000">
                  <a:srgbClr val="0082D2"/>
                </a:gs>
              </a:gsLst>
              <a:lin ang="0" scaled="0"/>
            </a:gra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9</xdr:col>
      <xdr:colOff>71628</xdr:colOff>
      <xdr:row>9</xdr:row>
      <xdr:rowOff>39186</xdr:rowOff>
    </xdr:from>
    <xdr:to>
      <xdr:col>14</xdr:col>
      <xdr:colOff>141094</xdr:colOff>
      <xdr:row>29</xdr:row>
      <xdr:rowOff>23946</xdr:rowOff>
    </xdr:to>
    <xdr:sp>
      <xdr:nvSpPr>
        <xdr:cNvPr id="16" name="Hexagon 15"/>
        <xdr:cNvSpPr/>
      </xdr:nvSpPr>
      <xdr:spPr>
        <a:xfrm rot="5400000">
          <a:off x="5021580" y="2134870"/>
          <a:ext cx="3794760" cy="3031490"/>
        </a:xfrm>
        <a:prstGeom prst="hexagon">
          <a:avLst>
            <a:gd name="adj" fmla="val 29186"/>
            <a:gd name="vf" fmla="val 115470"/>
          </a:avLst>
        </a:prstGeom>
        <a:gradFill flip="none" rotWithShape="1">
          <a:gsLst>
            <a:gs pos="0">
              <a:srgbClr val="2A3D54"/>
            </a:gs>
            <a:gs pos="84000">
              <a:schemeClr val="bg1">
                <a:lumMod val="95000"/>
              </a:schemeClr>
            </a:gs>
          </a:gsLst>
          <a:path path="circl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381000</xdr:colOff>
      <xdr:row>4</xdr:row>
      <xdr:rowOff>99060</xdr:rowOff>
    </xdr:from>
    <xdr:to>
      <xdr:col>16</xdr:col>
      <xdr:colOff>220980</xdr:colOff>
      <xdr:row>32</xdr:row>
      <xdr:rowOff>15240</xdr:rowOff>
    </xdr:to>
    <xdr:graphicFrame>
      <xdr:nvGraphicFramePr>
        <xdr:cNvPr id="17" name="Chart 16"/>
        <xdr:cNvGraphicFramePr/>
      </xdr:nvGraphicFramePr>
      <xdr:xfrm>
        <a:off x="3935730" y="861060"/>
        <a:ext cx="5764530" cy="5250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129540</xdr:colOff>
      <xdr:row>5</xdr:row>
      <xdr:rowOff>83820</xdr:rowOff>
    </xdr:from>
    <xdr:to>
      <xdr:col>4</xdr:col>
      <xdr:colOff>556260</xdr:colOff>
      <xdr:row>7</xdr:row>
      <xdr:rowOff>1640</xdr:rowOff>
    </xdr:to>
    <xdr:sp textlink="Processing!R6">
      <xdr:nvSpPr>
        <xdr:cNvPr id="21" name="TextBox 20"/>
        <xdr:cNvSpPr txBox="1"/>
      </xdr:nvSpPr>
      <xdr:spPr>
        <a:xfrm>
          <a:off x="1314450" y="1036320"/>
          <a:ext cx="161163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843AA88-DC9F-4ADB-8CA9-0DE57676632D}" type="TxLink">
            <a:rPr lang="en-US" sz="14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4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0</xdr:col>
      <xdr:colOff>586740</xdr:colOff>
      <xdr:row>22</xdr:row>
      <xdr:rowOff>76200</xdr:rowOff>
    </xdr:from>
    <xdr:to>
      <xdr:col>6</xdr:col>
      <xdr:colOff>97140</xdr:colOff>
      <xdr:row>33</xdr:row>
      <xdr:rowOff>114720</xdr:rowOff>
    </xdr:to>
    <xdr:graphicFrame>
      <xdr:nvGraphicFramePr>
        <xdr:cNvPr id="22" name="Chart 21"/>
        <xdr:cNvGraphicFramePr/>
      </xdr:nvGraphicFramePr>
      <xdr:xfrm>
        <a:off x="586740" y="4267200"/>
        <a:ext cx="3064510" cy="213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441960</xdr:colOff>
      <xdr:row>8</xdr:row>
      <xdr:rowOff>0</xdr:rowOff>
    </xdr:from>
    <xdr:to>
      <xdr:col>2</xdr:col>
      <xdr:colOff>83820</xdr:colOff>
      <xdr:row>9</xdr:row>
      <xdr:rowOff>70184</xdr:rowOff>
    </xdr:to>
    <xdr:grpSp>
      <xdr:nvGrpSpPr>
        <xdr:cNvPr id="23" name="Group 22"/>
        <xdr:cNvGrpSpPr/>
      </xdr:nvGrpSpPr>
      <xdr:grpSpPr>
        <a:xfrm>
          <a:off x="1034415" y="1524000"/>
          <a:ext cx="234315" cy="260350"/>
          <a:chOff x="1219200" y="7315200"/>
          <a:chExt cx="251460" cy="253064"/>
        </a:xfrm>
      </xdr:grpSpPr>
      <xdr:sp>
        <xdr:nvSpPr>
          <xdr:cNvPr id="24" name="Oval 23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25" name="Freeform: Shape 24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2</xdr:col>
      <xdr:colOff>144780</xdr:colOff>
      <xdr:row>7</xdr:row>
      <xdr:rowOff>114300</xdr:rowOff>
    </xdr:from>
    <xdr:to>
      <xdr:col>4</xdr:col>
      <xdr:colOff>297180</xdr:colOff>
      <xdr:row>20</xdr:row>
      <xdr:rowOff>0</xdr:rowOff>
    </xdr:to>
    <xdr:sp textlink="Processing!AB2">
      <xdr:nvSpPr>
        <xdr:cNvPr id="26" name="TextBox 25"/>
        <xdr:cNvSpPr txBox="1"/>
      </xdr:nvSpPr>
      <xdr:spPr>
        <a:xfrm>
          <a:off x="1329690" y="1447800"/>
          <a:ext cx="1337310" cy="2362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6C269E43-20D3-4367-A80C-5640ACF959B5}" type="TxLink">
            <a:rPr lang="en-US" sz="12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441960</xdr:colOff>
      <xdr:row>10</xdr:row>
      <xdr:rowOff>7620</xdr:rowOff>
    </xdr:from>
    <xdr:to>
      <xdr:col>2</xdr:col>
      <xdr:colOff>83820</xdr:colOff>
      <xdr:row>11</xdr:row>
      <xdr:rowOff>77804</xdr:rowOff>
    </xdr:to>
    <xdr:grpSp>
      <xdr:nvGrpSpPr>
        <xdr:cNvPr id="27" name="Group 26"/>
        <xdr:cNvGrpSpPr/>
      </xdr:nvGrpSpPr>
      <xdr:grpSpPr>
        <a:xfrm>
          <a:off x="1034415" y="1912620"/>
          <a:ext cx="234315" cy="260350"/>
          <a:chOff x="1219200" y="7315200"/>
          <a:chExt cx="251460" cy="253064"/>
        </a:xfrm>
      </xdr:grpSpPr>
      <xdr:sp>
        <xdr:nvSpPr>
          <xdr:cNvPr id="28" name="Oval 27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29" name="Freeform: Shape 28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441960</xdr:colOff>
      <xdr:row>12</xdr:row>
      <xdr:rowOff>15240</xdr:rowOff>
    </xdr:from>
    <xdr:to>
      <xdr:col>2</xdr:col>
      <xdr:colOff>83820</xdr:colOff>
      <xdr:row>13</xdr:row>
      <xdr:rowOff>85424</xdr:rowOff>
    </xdr:to>
    <xdr:grpSp>
      <xdr:nvGrpSpPr>
        <xdr:cNvPr id="30" name="Group 29"/>
        <xdr:cNvGrpSpPr/>
      </xdr:nvGrpSpPr>
      <xdr:grpSpPr>
        <a:xfrm>
          <a:off x="1034415" y="2301240"/>
          <a:ext cx="234315" cy="260350"/>
          <a:chOff x="1219200" y="7315200"/>
          <a:chExt cx="251460" cy="253064"/>
        </a:xfrm>
      </xdr:grpSpPr>
      <xdr:sp>
        <xdr:nvSpPr>
          <xdr:cNvPr id="31" name="Oval 30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32" name="Freeform: Shape 31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441960</xdr:colOff>
      <xdr:row>14</xdr:row>
      <xdr:rowOff>22860</xdr:rowOff>
    </xdr:from>
    <xdr:to>
      <xdr:col>2</xdr:col>
      <xdr:colOff>83820</xdr:colOff>
      <xdr:row>15</xdr:row>
      <xdr:rowOff>93044</xdr:rowOff>
    </xdr:to>
    <xdr:grpSp>
      <xdr:nvGrpSpPr>
        <xdr:cNvPr id="33" name="Group 32"/>
        <xdr:cNvGrpSpPr/>
      </xdr:nvGrpSpPr>
      <xdr:grpSpPr>
        <a:xfrm>
          <a:off x="1034415" y="2689860"/>
          <a:ext cx="234315" cy="260350"/>
          <a:chOff x="1219200" y="7315200"/>
          <a:chExt cx="251460" cy="253064"/>
        </a:xfrm>
      </xdr:grpSpPr>
      <xdr:sp>
        <xdr:nvSpPr>
          <xdr:cNvPr id="34" name="Oval 33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35" name="Freeform: Shape 34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441960</xdr:colOff>
      <xdr:row>16</xdr:row>
      <xdr:rowOff>30480</xdr:rowOff>
    </xdr:from>
    <xdr:to>
      <xdr:col>2</xdr:col>
      <xdr:colOff>83820</xdr:colOff>
      <xdr:row>17</xdr:row>
      <xdr:rowOff>100664</xdr:rowOff>
    </xdr:to>
    <xdr:grpSp>
      <xdr:nvGrpSpPr>
        <xdr:cNvPr id="36" name="Group 35"/>
        <xdr:cNvGrpSpPr/>
      </xdr:nvGrpSpPr>
      <xdr:grpSpPr>
        <a:xfrm>
          <a:off x="1034415" y="3078480"/>
          <a:ext cx="234315" cy="260350"/>
          <a:chOff x="1219200" y="7315200"/>
          <a:chExt cx="251460" cy="253064"/>
        </a:xfrm>
      </xdr:grpSpPr>
      <xdr:sp>
        <xdr:nvSpPr>
          <xdr:cNvPr id="37" name="Oval 36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38" name="Freeform: Shape 37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441960</xdr:colOff>
      <xdr:row>18</xdr:row>
      <xdr:rowOff>38100</xdr:rowOff>
    </xdr:from>
    <xdr:to>
      <xdr:col>2</xdr:col>
      <xdr:colOff>83820</xdr:colOff>
      <xdr:row>19</xdr:row>
      <xdr:rowOff>108284</xdr:rowOff>
    </xdr:to>
    <xdr:grpSp>
      <xdr:nvGrpSpPr>
        <xdr:cNvPr id="39" name="Group 38"/>
        <xdr:cNvGrpSpPr/>
      </xdr:nvGrpSpPr>
      <xdr:grpSpPr>
        <a:xfrm>
          <a:off x="1034415" y="3467100"/>
          <a:ext cx="234315" cy="260350"/>
          <a:chOff x="1219200" y="7315200"/>
          <a:chExt cx="251460" cy="253064"/>
        </a:xfrm>
      </xdr:grpSpPr>
      <xdr:sp>
        <xdr:nvSpPr>
          <xdr:cNvPr id="40" name="Oval 39"/>
          <xdr:cNvSpPr/>
        </xdr:nvSpPr>
        <xdr:spPr>
          <a:xfrm>
            <a:off x="1219200" y="7315200"/>
            <a:ext cx="251460" cy="253064"/>
          </a:xfrm>
          <a:prstGeom prst="ellipse">
            <a:avLst/>
          </a:prstGeom>
          <a:solidFill>
            <a:srgbClr val="2D4357"/>
          </a:solidFill>
          <a:ln>
            <a:solidFill>
              <a:srgbClr val="2A37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41" name="Freeform: Shape 40"/>
          <xdr:cNvSpPr/>
        </xdr:nvSpPr>
        <xdr:spPr>
          <a:xfrm>
            <a:off x="1292191" y="7398091"/>
            <a:ext cx="120315" cy="95646"/>
          </a:xfrm>
          <a:custGeom>
            <a:avLst/>
            <a:gdLst>
              <a:gd name="connsiteX0" fmla="*/ 0 w 342900"/>
              <a:gd name="connsiteY0" fmla="*/ 68580 h 228600"/>
              <a:gd name="connsiteX1" fmla="*/ 121920 w 342900"/>
              <a:gd name="connsiteY1" fmla="*/ 228600 h 228600"/>
              <a:gd name="connsiteX2" fmla="*/ 342900 w 342900"/>
              <a:gd name="connsiteY2" fmla="*/ 0 h 228600"/>
              <a:gd name="connsiteX0-1" fmla="*/ 0 w 316524"/>
              <a:gd name="connsiteY0-2" fmla="*/ 103749 h 228600"/>
              <a:gd name="connsiteX1-3" fmla="*/ 95544 w 316524"/>
              <a:gd name="connsiteY1-4" fmla="*/ 228600 h 228600"/>
              <a:gd name="connsiteX2-5" fmla="*/ 316524 w 316524"/>
              <a:gd name="connsiteY2-6" fmla="*/ 0 h 228600"/>
              <a:gd name="connsiteX0-7" fmla="*/ 0 w 290146"/>
              <a:gd name="connsiteY0-8" fmla="*/ 86164 h 211015"/>
              <a:gd name="connsiteX1-9" fmla="*/ 95544 w 290146"/>
              <a:gd name="connsiteY1-10" fmla="*/ 211015 h 211015"/>
              <a:gd name="connsiteX2-11" fmla="*/ 290146 w 290146"/>
              <a:gd name="connsiteY2-12" fmla="*/ 0 h 211015"/>
              <a:gd name="connsiteX0-13" fmla="*/ 0 w 263768"/>
              <a:gd name="connsiteY0-14" fmla="*/ 112540 h 211015"/>
              <a:gd name="connsiteX1-15" fmla="*/ 69166 w 263768"/>
              <a:gd name="connsiteY1-16" fmla="*/ 211015 h 211015"/>
              <a:gd name="connsiteX2-17" fmla="*/ 263768 w 263768"/>
              <a:gd name="connsiteY2-18" fmla="*/ 0 h 211015"/>
            </a:gdLst>
            <a:ahLst/>
            <a:cxnLst>
              <a:cxn ang="0">
                <a:pos x="connsiteX0-1" y="connsiteY0-2"/>
              </a:cxn>
              <a:cxn ang="0">
                <a:pos x="connsiteX1-3" y="connsiteY1-4"/>
              </a:cxn>
              <a:cxn ang="0">
                <a:pos x="connsiteX2-5" y="connsiteY2-6"/>
              </a:cxn>
            </a:cxnLst>
            <a:rect l="l" t="t" r="r" b="b"/>
            <a:pathLst>
              <a:path w="263768" h="211015">
                <a:moveTo>
                  <a:pt x="0" y="112540"/>
                </a:moveTo>
                <a:lnTo>
                  <a:pt x="69166" y="211015"/>
                </a:lnTo>
                <a:lnTo>
                  <a:pt x="263768" y="0"/>
                </a:lnTo>
              </a:path>
            </a:pathLst>
          </a:custGeom>
          <a:noFill/>
          <a:ln>
            <a:solidFill>
              <a:srgbClr val="00FA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4</xdr:col>
      <xdr:colOff>297180</xdr:colOff>
      <xdr:row>7</xdr:row>
      <xdr:rowOff>38100</xdr:rowOff>
    </xdr:from>
    <xdr:to>
      <xdr:col>5</xdr:col>
      <xdr:colOff>407580</xdr:colOff>
      <xdr:row>9</xdr:row>
      <xdr:rowOff>140340</xdr:rowOff>
    </xdr:to>
    <xdr:graphicFrame>
      <xdr:nvGraphicFramePr>
        <xdr:cNvPr id="42" name="Chart 41"/>
        <xdr:cNvGraphicFramePr/>
      </xdr:nvGraphicFramePr>
      <xdr:xfrm>
        <a:off x="2667000" y="1371600"/>
        <a:ext cx="702310" cy="483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296339</xdr:colOff>
      <xdr:row>9</xdr:row>
      <xdr:rowOff>48768</xdr:rowOff>
    </xdr:from>
    <xdr:to>
      <xdr:col>5</xdr:col>
      <xdr:colOff>406739</xdr:colOff>
      <xdr:row>11</xdr:row>
      <xdr:rowOff>151008</xdr:rowOff>
    </xdr:to>
    <xdr:graphicFrame>
      <xdr:nvGraphicFramePr>
        <xdr:cNvPr id="43" name="Chart 42"/>
        <xdr:cNvGraphicFramePr/>
      </xdr:nvGraphicFramePr>
      <xdr:xfrm>
        <a:off x="2665730" y="1762760"/>
        <a:ext cx="702945" cy="483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296339</xdr:colOff>
      <xdr:row>11</xdr:row>
      <xdr:rowOff>59436</xdr:rowOff>
    </xdr:from>
    <xdr:to>
      <xdr:col>5</xdr:col>
      <xdr:colOff>406739</xdr:colOff>
      <xdr:row>13</xdr:row>
      <xdr:rowOff>161676</xdr:rowOff>
    </xdr:to>
    <xdr:graphicFrame>
      <xdr:nvGraphicFramePr>
        <xdr:cNvPr id="44" name="Chart 43"/>
        <xdr:cNvGraphicFramePr/>
      </xdr:nvGraphicFramePr>
      <xdr:xfrm>
        <a:off x="2665730" y="2154555"/>
        <a:ext cx="702945" cy="483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296339</xdr:colOff>
      <xdr:row>13</xdr:row>
      <xdr:rowOff>70104</xdr:rowOff>
    </xdr:from>
    <xdr:to>
      <xdr:col>5</xdr:col>
      <xdr:colOff>406739</xdr:colOff>
      <xdr:row>15</xdr:row>
      <xdr:rowOff>172344</xdr:rowOff>
    </xdr:to>
    <xdr:graphicFrame>
      <xdr:nvGraphicFramePr>
        <xdr:cNvPr id="45" name="Chart 44"/>
        <xdr:cNvGraphicFramePr/>
      </xdr:nvGraphicFramePr>
      <xdr:xfrm>
        <a:off x="2665730" y="2546350"/>
        <a:ext cx="702945" cy="483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296339</xdr:colOff>
      <xdr:row>15</xdr:row>
      <xdr:rowOff>80772</xdr:rowOff>
    </xdr:from>
    <xdr:to>
      <xdr:col>5</xdr:col>
      <xdr:colOff>406739</xdr:colOff>
      <xdr:row>18</xdr:row>
      <xdr:rowOff>132</xdr:rowOff>
    </xdr:to>
    <xdr:graphicFrame>
      <xdr:nvGraphicFramePr>
        <xdr:cNvPr id="46" name="Chart 45"/>
        <xdr:cNvGraphicFramePr/>
      </xdr:nvGraphicFramePr>
      <xdr:xfrm>
        <a:off x="2665730" y="2938145"/>
        <a:ext cx="702945" cy="490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296339</xdr:colOff>
      <xdr:row>17</xdr:row>
      <xdr:rowOff>91440</xdr:rowOff>
    </xdr:from>
    <xdr:to>
      <xdr:col>5</xdr:col>
      <xdr:colOff>406739</xdr:colOff>
      <xdr:row>20</xdr:row>
      <xdr:rowOff>10800</xdr:rowOff>
    </xdr:to>
    <xdr:graphicFrame>
      <xdr:nvGraphicFramePr>
        <xdr:cNvPr id="47" name="Chart 46"/>
        <xdr:cNvGraphicFramePr/>
      </xdr:nvGraphicFramePr>
      <xdr:xfrm>
        <a:off x="2665730" y="3329940"/>
        <a:ext cx="702945" cy="490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388620</xdr:colOff>
      <xdr:row>7</xdr:row>
      <xdr:rowOff>114300</xdr:rowOff>
    </xdr:from>
    <xdr:to>
      <xdr:col>4</xdr:col>
      <xdr:colOff>373380</xdr:colOff>
      <xdr:row>20</xdr:row>
      <xdr:rowOff>0</xdr:rowOff>
    </xdr:to>
    <xdr:sp textlink="Processing!AB3">
      <xdr:nvSpPr>
        <xdr:cNvPr id="48" name="TextBox 47"/>
        <xdr:cNvSpPr txBox="1"/>
      </xdr:nvSpPr>
      <xdr:spPr>
        <a:xfrm>
          <a:off x="2165985" y="1447800"/>
          <a:ext cx="577215" cy="2362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1459CB05-930F-4C67-B81B-A8E4E41D6ECA}" type="TxLink">
            <a:rPr lang="en-US" sz="12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7</xdr:row>
      <xdr:rowOff>53340</xdr:rowOff>
    </xdr:from>
    <xdr:to>
      <xdr:col>2</xdr:col>
      <xdr:colOff>183681</xdr:colOff>
      <xdr:row>9</xdr:row>
      <xdr:rowOff>135459</xdr:rowOff>
    </xdr:to>
    <xdr:sp textlink="Processing!AB5">
      <xdr:nvSpPr>
        <xdr:cNvPr id="49" name="TextBox 48"/>
        <xdr:cNvSpPr txBox="1"/>
      </xdr:nvSpPr>
      <xdr:spPr>
        <a:xfrm>
          <a:off x="958215" y="1386840"/>
          <a:ext cx="41021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7A2DD08-9BAF-458C-B5D9-C91278195162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9</xdr:row>
      <xdr:rowOff>83820</xdr:rowOff>
    </xdr:from>
    <xdr:to>
      <xdr:col>2</xdr:col>
      <xdr:colOff>183681</xdr:colOff>
      <xdr:row>11</xdr:row>
      <xdr:rowOff>165939</xdr:rowOff>
    </xdr:to>
    <xdr:sp textlink="Processing!AC5">
      <xdr:nvSpPr>
        <xdr:cNvPr id="50" name="TextBox 49"/>
        <xdr:cNvSpPr txBox="1"/>
      </xdr:nvSpPr>
      <xdr:spPr>
        <a:xfrm>
          <a:off x="958215" y="1798320"/>
          <a:ext cx="41021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83A49A3-C627-47D9-9BF2-5A9198D0F9EE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11</xdr:row>
      <xdr:rowOff>99060</xdr:rowOff>
    </xdr:from>
    <xdr:to>
      <xdr:col>2</xdr:col>
      <xdr:colOff>183681</xdr:colOff>
      <xdr:row>13</xdr:row>
      <xdr:rowOff>181179</xdr:rowOff>
    </xdr:to>
    <xdr:sp textlink="Processing!AD5">
      <xdr:nvSpPr>
        <xdr:cNvPr id="51" name="TextBox 50"/>
        <xdr:cNvSpPr txBox="1"/>
      </xdr:nvSpPr>
      <xdr:spPr>
        <a:xfrm>
          <a:off x="958215" y="2194560"/>
          <a:ext cx="41021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E716C79-E7C9-4D51-988F-C85B7BD451C0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13</xdr:row>
      <xdr:rowOff>91440</xdr:rowOff>
    </xdr:from>
    <xdr:to>
      <xdr:col>2</xdr:col>
      <xdr:colOff>183681</xdr:colOff>
      <xdr:row>15</xdr:row>
      <xdr:rowOff>173559</xdr:rowOff>
    </xdr:to>
    <xdr:sp textlink="Processing!AE5">
      <xdr:nvSpPr>
        <xdr:cNvPr id="52" name="TextBox 51"/>
        <xdr:cNvSpPr txBox="1"/>
      </xdr:nvSpPr>
      <xdr:spPr>
        <a:xfrm>
          <a:off x="958215" y="2567940"/>
          <a:ext cx="41021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1E60E4B-FCBC-435B-AD4E-A9920A97B98C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15</xdr:row>
      <xdr:rowOff>99060</xdr:rowOff>
    </xdr:from>
    <xdr:to>
      <xdr:col>2</xdr:col>
      <xdr:colOff>183681</xdr:colOff>
      <xdr:row>17</xdr:row>
      <xdr:rowOff>181179</xdr:rowOff>
    </xdr:to>
    <xdr:sp textlink="Processing!AF5">
      <xdr:nvSpPr>
        <xdr:cNvPr id="53" name="TextBox 52"/>
        <xdr:cNvSpPr txBox="1"/>
      </xdr:nvSpPr>
      <xdr:spPr>
        <a:xfrm>
          <a:off x="958215" y="2956560"/>
          <a:ext cx="41021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3E297DB-CF9C-447D-B5AF-D662495B1033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365760</xdr:colOff>
      <xdr:row>17</xdr:row>
      <xdr:rowOff>114300</xdr:rowOff>
    </xdr:from>
    <xdr:to>
      <xdr:col>2</xdr:col>
      <xdr:colOff>183681</xdr:colOff>
      <xdr:row>20</xdr:row>
      <xdr:rowOff>13539</xdr:rowOff>
    </xdr:to>
    <xdr:sp textlink="Processing!AG5">
      <xdr:nvSpPr>
        <xdr:cNvPr id="54" name="TextBox 53"/>
        <xdr:cNvSpPr txBox="1"/>
      </xdr:nvSpPr>
      <xdr:spPr>
        <a:xfrm>
          <a:off x="958215" y="3352800"/>
          <a:ext cx="410210" cy="470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40BF445-FB75-41F5-88C9-A121406FC2D1}" type="TxLink">
            <a:rPr lang="en-US" sz="4400" b="0" i="0" u="none" strike="noStrike">
              <a:solidFill>
                <a:srgbClr val="2D4357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4400" b="0" i="0" u="none" strike="noStrike">
            <a:solidFill>
              <a:srgbClr val="2D4357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7</xdr:row>
          <xdr:rowOff>167640</xdr:rowOff>
        </xdr:from>
        <xdr:to>
          <xdr:col>2</xdr:col>
          <xdr:colOff>175260</xdr:colOff>
          <xdr:row>9</xdr:row>
          <xdr:rowOff>83820</xdr:rowOff>
        </xdr:to>
        <xdr:sp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510540" y="1501140"/>
              <a:ext cx="849630" cy="2971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9</xdr:row>
          <xdr:rowOff>175260</xdr:rowOff>
        </xdr:from>
        <xdr:to>
          <xdr:col>2</xdr:col>
          <xdr:colOff>175260</xdr:colOff>
          <xdr:row>11</xdr:row>
          <xdr:rowOff>91440</xdr:rowOff>
        </xdr:to>
        <xdr:sp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510540" y="1889760"/>
              <a:ext cx="849630" cy="2971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11</xdr:row>
          <xdr:rowOff>175260</xdr:rowOff>
        </xdr:from>
        <xdr:to>
          <xdr:col>2</xdr:col>
          <xdr:colOff>175260</xdr:colOff>
          <xdr:row>13</xdr:row>
          <xdr:rowOff>91440</xdr:rowOff>
        </xdr:to>
        <xdr:sp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510540" y="2270760"/>
              <a:ext cx="849630" cy="2971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14</xdr:row>
          <xdr:rowOff>7620</xdr:rowOff>
        </xdr:from>
        <xdr:to>
          <xdr:col>2</xdr:col>
          <xdr:colOff>175260</xdr:colOff>
          <xdr:row>15</xdr:row>
          <xdr:rowOff>106680</xdr:rowOff>
        </xdr:to>
        <xdr:sp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510540" y="2674620"/>
              <a:ext cx="849630" cy="2895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16</xdr:row>
          <xdr:rowOff>15240</xdr:rowOff>
        </xdr:from>
        <xdr:to>
          <xdr:col>2</xdr:col>
          <xdr:colOff>175260</xdr:colOff>
          <xdr:row>17</xdr:row>
          <xdr:rowOff>114300</xdr:rowOff>
        </xdr:to>
        <xdr:sp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510540" y="3063240"/>
              <a:ext cx="849630" cy="2895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18</xdr:row>
          <xdr:rowOff>22860</xdr:rowOff>
        </xdr:from>
        <xdr:to>
          <xdr:col>2</xdr:col>
          <xdr:colOff>175260</xdr:colOff>
          <xdr:row>19</xdr:row>
          <xdr:rowOff>121920</xdr:rowOff>
        </xdr:to>
        <xdr:sp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510540" y="3451860"/>
              <a:ext cx="849630" cy="2895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464820</xdr:colOff>
      <xdr:row>7</xdr:row>
      <xdr:rowOff>160020</xdr:rowOff>
    </xdr:from>
    <xdr:to>
      <xdr:col>1</xdr:col>
      <xdr:colOff>129540</xdr:colOff>
      <xdr:row>19</xdr:row>
      <xdr:rowOff>121920</xdr:rowOff>
    </xdr:to>
    <xdr:sp>
      <xdr:nvSpPr>
        <xdr:cNvPr id="55" name="Rectangle 54"/>
        <xdr:cNvSpPr/>
      </xdr:nvSpPr>
      <xdr:spPr>
        <a:xfrm>
          <a:off x="464820" y="1493520"/>
          <a:ext cx="257175" cy="22479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160020</xdr:colOff>
      <xdr:row>20</xdr:row>
      <xdr:rowOff>53340</xdr:rowOff>
    </xdr:from>
    <xdr:to>
      <xdr:col>4</xdr:col>
      <xdr:colOff>586740</xdr:colOff>
      <xdr:row>21</xdr:row>
      <xdr:rowOff>154040</xdr:rowOff>
    </xdr:to>
    <xdr:sp textlink="Processing!Z39">
      <xdr:nvSpPr>
        <xdr:cNvPr id="56" name="TextBox 55"/>
        <xdr:cNvSpPr txBox="1"/>
      </xdr:nvSpPr>
      <xdr:spPr>
        <a:xfrm>
          <a:off x="1344930" y="3863340"/>
          <a:ext cx="161163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CE95C54-EB9D-42A3-862F-EBBCD117C743}" type="TxLink">
            <a:rPr lang="en-US" sz="2000" b="0" i="0" u="none" strike="noStrike">
              <a:solidFill>
                <a:srgbClr val="00B0F0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2000" b="0" i="0" u="none" strike="noStrike">
            <a:solidFill>
              <a:srgbClr val="00B0F0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2</xdr:col>
      <xdr:colOff>198120</xdr:colOff>
      <xdr:row>21</xdr:row>
      <xdr:rowOff>121920</xdr:rowOff>
    </xdr:from>
    <xdr:to>
      <xdr:col>5</xdr:col>
      <xdr:colOff>15240</xdr:colOff>
      <xdr:row>23</xdr:row>
      <xdr:rowOff>39740</xdr:rowOff>
    </xdr:to>
    <xdr:sp textlink="Processing!Y39">
      <xdr:nvSpPr>
        <xdr:cNvPr id="57" name="TextBox 56"/>
        <xdr:cNvSpPr txBox="1"/>
      </xdr:nvSpPr>
      <xdr:spPr>
        <a:xfrm>
          <a:off x="1383030" y="4122420"/>
          <a:ext cx="1594485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A2E6636-361F-4F82-9BBC-F78488A32D66}" type="TxLink">
            <a:rPr lang="en-US" sz="1100" b="0" i="0" u="none" strike="noStrike">
              <a:solidFill>
                <a:schemeClr val="tx2">
                  <a:lumMod val="60000"/>
                  <a:lumOff val="40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144780</xdr:colOff>
      <xdr:row>1</xdr:row>
      <xdr:rowOff>91440</xdr:rowOff>
    </xdr:to>
    <xdr:sp>
      <xdr:nvSpPr>
        <xdr:cNvPr id="58" name="Rectangle 57"/>
        <xdr:cNvSpPr/>
      </xdr:nvSpPr>
      <xdr:spPr>
        <a:xfrm>
          <a:off x="0" y="0"/>
          <a:ext cx="737235" cy="28194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153809</xdr:colOff>
      <xdr:row>1</xdr:row>
      <xdr:rowOff>121921</xdr:rowOff>
    </xdr:from>
    <xdr:to>
      <xdr:col>20</xdr:col>
      <xdr:colOff>428717</xdr:colOff>
      <xdr:row>3</xdr:row>
      <xdr:rowOff>11971</xdr:rowOff>
    </xdr:to>
    <xdr:grpSp>
      <xdr:nvGrpSpPr>
        <xdr:cNvPr id="8201" name="Group 8200">
          <a:hlinkClick xmlns:r="http://schemas.openxmlformats.org/officeDocument/2006/relationships" r:id="rId11"/>
        </xdr:cNvPr>
        <xdr:cNvGrpSpPr/>
      </xdr:nvGrpSpPr>
      <xdr:grpSpPr>
        <a:xfrm>
          <a:off x="12002770" y="312420"/>
          <a:ext cx="274955" cy="270510"/>
          <a:chOff x="6535559" y="690283"/>
          <a:chExt cx="274908" cy="248639"/>
        </a:xfrm>
      </xdr:grpSpPr>
      <xdr:sp>
        <xdr:nvSpPr>
          <xdr:cNvPr id="8202" name="Moon"/>
          <xdr:cNvSpPr/>
        </xdr:nvSpPr>
        <xdr:spPr>
          <a:xfrm>
            <a:off x="6535559" y="690283"/>
            <a:ext cx="140283" cy="245398"/>
          </a:xfrm>
          <a:prstGeom prst="moon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72000">
                <a:schemeClr val="bg1">
                  <a:lumMod val="50000"/>
                </a:schemeClr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8203" name="Big Star"/>
          <xdr:cNvSpPr/>
        </xdr:nvSpPr>
        <xdr:spPr>
          <a:xfrm>
            <a:off x="6675270" y="773921"/>
            <a:ext cx="108000" cy="107972"/>
          </a:xfrm>
          <a:prstGeom prst="star4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72000">
                <a:schemeClr val="bg1">
                  <a:lumMod val="50000"/>
                </a:schemeClr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8204" name="Star"/>
          <xdr:cNvSpPr/>
        </xdr:nvSpPr>
        <xdr:spPr>
          <a:xfrm>
            <a:off x="6756467" y="881723"/>
            <a:ext cx="54000" cy="57199"/>
          </a:xfrm>
          <a:prstGeom prst="star4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72000">
                <a:schemeClr val="bg1">
                  <a:lumMod val="50000"/>
                </a:schemeClr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19</xdr:col>
      <xdr:colOff>0</xdr:colOff>
      <xdr:row>1</xdr:row>
      <xdr:rowOff>121920</xdr:rowOff>
    </xdr:from>
    <xdr:to>
      <xdr:col>19</xdr:col>
      <xdr:colOff>259200</xdr:colOff>
      <xdr:row>3</xdr:row>
      <xdr:rowOff>11970</xdr:rowOff>
    </xdr:to>
    <xdr:grpSp>
      <xdr:nvGrpSpPr>
        <xdr:cNvPr id="8205" name="Группа 7203"/>
        <xdr:cNvGrpSpPr/>
      </xdr:nvGrpSpPr>
      <xdr:grpSpPr>
        <a:xfrm>
          <a:off x="11256645" y="312420"/>
          <a:ext cx="259080" cy="270510"/>
          <a:chOff x="14630400" y="0"/>
          <a:chExt cx="1320905" cy="1291901"/>
        </a:xfrm>
        <a:effectLst/>
      </xdr:grpSpPr>
      <xdr:sp>
        <xdr:nvSpPr>
          <xdr:cNvPr id="8206" name="Lights"/>
          <xdr:cNvSpPr/>
        </xdr:nvSpPr>
        <xdr:spPr>
          <a:xfrm rot="19122911">
            <a:off x="14630400" y="0"/>
            <a:ext cx="1320905" cy="1291901"/>
          </a:xfrm>
          <a:custGeom>
            <a:avLst/>
            <a:gdLst>
              <a:gd name="connsiteX0" fmla="*/ 721625 w 2541582"/>
              <a:gd name="connsiteY0" fmla="*/ 1903961 h 2517378"/>
              <a:gd name="connsiteX1" fmla="*/ 721626 w 2541582"/>
              <a:gd name="connsiteY1" fmla="*/ 2056116 h 2517378"/>
              <a:gd name="connsiteX2" fmla="*/ 721626 w 2541582"/>
              <a:gd name="connsiteY2" fmla="*/ 2056119 h 2517378"/>
              <a:gd name="connsiteX3" fmla="*/ 573702 w 2541582"/>
              <a:gd name="connsiteY3" fmla="*/ 2208278 h 2517378"/>
              <a:gd name="connsiteX4" fmla="*/ 573701 w 2541582"/>
              <a:gd name="connsiteY4" fmla="*/ 2208277 h 2517378"/>
              <a:gd name="connsiteX5" fmla="*/ 425777 w 2541582"/>
              <a:gd name="connsiteY5" fmla="*/ 2208278 h 2517378"/>
              <a:gd name="connsiteX6" fmla="*/ 425777 w 2541582"/>
              <a:gd name="connsiteY6" fmla="*/ 2056123 h 2517378"/>
              <a:gd name="connsiteX7" fmla="*/ 425777 w 2541582"/>
              <a:gd name="connsiteY7" fmla="*/ 2056120 h 2517378"/>
              <a:gd name="connsiteX8" fmla="*/ 573701 w 2541582"/>
              <a:gd name="connsiteY8" fmla="*/ 1903962 h 2517378"/>
              <a:gd name="connsiteX9" fmla="*/ 573702 w 2541582"/>
              <a:gd name="connsiteY9" fmla="*/ 1903962 h 2517378"/>
              <a:gd name="connsiteX10" fmla="*/ 519727 w 2541582"/>
              <a:gd name="connsiteY10" fmla="*/ 1624038 h 2517378"/>
              <a:gd name="connsiteX11" fmla="*/ 458680 w 2541582"/>
              <a:gd name="connsiteY11" fmla="*/ 1763409 h 2517378"/>
              <a:gd name="connsiteX12" fmla="*/ 458678 w 2541582"/>
              <a:gd name="connsiteY12" fmla="*/ 1763413 h 2517378"/>
              <a:gd name="connsiteX13" fmla="*/ 262134 w 2541582"/>
              <a:gd name="connsiteY13" fmla="*/ 1843437 h 2517378"/>
              <a:gd name="connsiteX14" fmla="*/ 262133 w 2541582"/>
              <a:gd name="connsiteY14" fmla="*/ 1843437 h 2517378"/>
              <a:gd name="connsiteX15" fmla="*/ 126637 w 2541582"/>
              <a:gd name="connsiteY15" fmla="*/ 1784087 h 2517378"/>
              <a:gd name="connsiteX16" fmla="*/ 187684 w 2541582"/>
              <a:gd name="connsiteY16" fmla="*/ 1644716 h 2517378"/>
              <a:gd name="connsiteX17" fmla="*/ 187686 w 2541582"/>
              <a:gd name="connsiteY17" fmla="*/ 1644713 h 2517378"/>
              <a:gd name="connsiteX18" fmla="*/ 384230 w 2541582"/>
              <a:gd name="connsiteY18" fmla="*/ 1564688 h 2517378"/>
              <a:gd name="connsiteX19" fmla="*/ 384231 w 2541582"/>
              <a:gd name="connsiteY19" fmla="*/ 1564689 h 2517378"/>
              <a:gd name="connsiteX20" fmla="*/ 1009078 w 2541582"/>
              <a:gd name="connsiteY20" fmla="*/ 2051827 h 2517378"/>
              <a:gd name="connsiteX21" fmla="*/ 1066442 w 2541582"/>
              <a:gd name="connsiteY21" fmla="*/ 2192754 h 2517378"/>
              <a:gd name="connsiteX22" fmla="*/ 1066444 w 2541582"/>
              <a:gd name="connsiteY22" fmla="*/ 2192757 h 2517378"/>
              <a:gd name="connsiteX23" fmla="*/ 986801 w 2541582"/>
              <a:gd name="connsiteY23" fmla="*/ 2389456 h 2517378"/>
              <a:gd name="connsiteX24" fmla="*/ 986801 w 2541582"/>
              <a:gd name="connsiteY24" fmla="*/ 2389457 h 2517378"/>
              <a:gd name="connsiteX25" fmla="*/ 849793 w 2541582"/>
              <a:gd name="connsiteY25" fmla="*/ 2445226 h 2517378"/>
              <a:gd name="connsiteX26" fmla="*/ 792428 w 2541582"/>
              <a:gd name="connsiteY26" fmla="*/ 2304299 h 2517378"/>
              <a:gd name="connsiteX27" fmla="*/ 792426 w 2541582"/>
              <a:gd name="connsiteY27" fmla="*/ 2304296 h 2517378"/>
              <a:gd name="connsiteX28" fmla="*/ 872069 w 2541582"/>
              <a:gd name="connsiteY28" fmla="*/ 2107597 h 2517378"/>
              <a:gd name="connsiteX29" fmla="*/ 872070 w 2541582"/>
              <a:gd name="connsiteY29" fmla="*/ 2107597 h 2517378"/>
              <a:gd name="connsiteX30" fmla="*/ 1307640 w 2541582"/>
              <a:gd name="connsiteY30" fmla="*/ 2093057 h 2517378"/>
              <a:gd name="connsiteX31" fmla="*/ 1411294 w 2541582"/>
              <a:gd name="connsiteY31" fmla="*/ 2204442 h 2517378"/>
              <a:gd name="connsiteX32" fmla="*/ 1411296 w 2541582"/>
              <a:gd name="connsiteY32" fmla="*/ 2204445 h 2517378"/>
              <a:gd name="connsiteX33" fmla="*/ 1406663 w 2541582"/>
              <a:gd name="connsiteY33" fmla="*/ 2416606 h 2517378"/>
              <a:gd name="connsiteX34" fmla="*/ 1406663 w 2541582"/>
              <a:gd name="connsiteY34" fmla="*/ 2416606 h 2517378"/>
              <a:gd name="connsiteX35" fmla="*/ 1298374 w 2541582"/>
              <a:gd name="connsiteY35" fmla="*/ 2517378 h 2517378"/>
              <a:gd name="connsiteX36" fmla="*/ 1194720 w 2541582"/>
              <a:gd name="connsiteY36" fmla="*/ 2405992 h 2517378"/>
              <a:gd name="connsiteX37" fmla="*/ 1194718 w 2541582"/>
              <a:gd name="connsiteY37" fmla="*/ 2405989 h 2517378"/>
              <a:gd name="connsiteX38" fmla="*/ 1199351 w 2541582"/>
              <a:gd name="connsiteY38" fmla="*/ 2193829 h 2517378"/>
              <a:gd name="connsiteX39" fmla="*/ 1199351 w 2541582"/>
              <a:gd name="connsiteY39" fmla="*/ 2193828 h 2517378"/>
              <a:gd name="connsiteX40" fmla="*/ 323549 w 2541582"/>
              <a:gd name="connsiteY40" fmla="*/ 1188033 h 2517378"/>
              <a:gd name="connsiteX41" fmla="*/ 323549 w 2541582"/>
              <a:gd name="connsiteY41" fmla="*/ 1188033 h 2517378"/>
              <a:gd name="connsiteX42" fmla="*/ 424321 w 2541582"/>
              <a:gd name="connsiteY42" fmla="*/ 1296322 h 2517378"/>
              <a:gd name="connsiteX43" fmla="*/ 312935 w 2541582"/>
              <a:gd name="connsiteY43" fmla="*/ 1399976 h 2517378"/>
              <a:gd name="connsiteX44" fmla="*/ 312933 w 2541582"/>
              <a:gd name="connsiteY44" fmla="*/ 1399979 h 2517378"/>
              <a:gd name="connsiteX45" fmla="*/ 100772 w 2541582"/>
              <a:gd name="connsiteY45" fmla="*/ 1395346 h 2517378"/>
              <a:gd name="connsiteX46" fmla="*/ 100771 w 2541582"/>
              <a:gd name="connsiteY46" fmla="*/ 1395345 h 2517378"/>
              <a:gd name="connsiteX47" fmla="*/ 0 w 2541582"/>
              <a:gd name="connsiteY47" fmla="*/ 1287056 h 2517378"/>
              <a:gd name="connsiteX48" fmla="*/ 111385 w 2541582"/>
              <a:gd name="connsiteY48" fmla="*/ 1183403 h 2517378"/>
              <a:gd name="connsiteX49" fmla="*/ 111388 w 2541582"/>
              <a:gd name="connsiteY49" fmla="*/ 1183400 h 2517378"/>
              <a:gd name="connsiteX50" fmla="*/ 323549 w 2541582"/>
              <a:gd name="connsiteY50" fmla="*/ 1188033 h 2517378"/>
              <a:gd name="connsiteX51" fmla="*/ 1826146 w 2541582"/>
              <a:gd name="connsiteY51" fmla="*/ 2118023 h 2517378"/>
              <a:gd name="connsiteX52" fmla="*/ 1856583 w 2541582"/>
              <a:gd name="connsiteY52" fmla="*/ 2280157 h 2517378"/>
              <a:gd name="connsiteX53" fmla="*/ 1856583 w 2541582"/>
              <a:gd name="connsiteY53" fmla="*/ 2280157 h 2517378"/>
              <a:gd name="connsiteX54" fmla="*/ 1797234 w 2541582"/>
              <a:gd name="connsiteY54" fmla="*/ 2415653 h 2517378"/>
              <a:gd name="connsiteX55" fmla="*/ 1657863 w 2541582"/>
              <a:gd name="connsiteY55" fmla="*/ 2354606 h 2517378"/>
              <a:gd name="connsiteX56" fmla="*/ 1657859 w 2541582"/>
              <a:gd name="connsiteY56" fmla="*/ 2354605 h 2517378"/>
              <a:gd name="connsiteX57" fmla="*/ 1577835 w 2541582"/>
              <a:gd name="connsiteY57" fmla="*/ 2158060 h 2517378"/>
              <a:gd name="connsiteX58" fmla="*/ 1577835 w 2541582"/>
              <a:gd name="connsiteY58" fmla="*/ 2158060 h 2517378"/>
              <a:gd name="connsiteX59" fmla="*/ 1637185 w 2541582"/>
              <a:gd name="connsiteY59" fmla="*/ 2022564 h 2517378"/>
              <a:gd name="connsiteX60" fmla="*/ 1776555 w 2541582"/>
              <a:gd name="connsiteY60" fmla="*/ 2083611 h 2517378"/>
              <a:gd name="connsiteX61" fmla="*/ 1776559 w 2541582"/>
              <a:gd name="connsiteY61" fmla="*/ 2083612 h 2517378"/>
              <a:gd name="connsiteX62" fmla="*/ 1826146 w 2541582"/>
              <a:gd name="connsiteY62" fmla="*/ 2118023 h 2517378"/>
              <a:gd name="connsiteX63" fmla="*/ 377553 w 2541582"/>
              <a:gd name="connsiteY63" fmla="*/ 807593 h 2517378"/>
              <a:gd name="connsiteX64" fmla="*/ 410335 w 2541582"/>
              <a:gd name="connsiteY64" fmla="*/ 856415 h 2517378"/>
              <a:gd name="connsiteX65" fmla="*/ 410336 w 2541582"/>
              <a:gd name="connsiteY65" fmla="*/ 856415 h 2517378"/>
              <a:gd name="connsiteX66" fmla="*/ 466105 w 2541582"/>
              <a:gd name="connsiteY66" fmla="*/ 993423 h 2517378"/>
              <a:gd name="connsiteX67" fmla="*/ 325178 w 2541582"/>
              <a:gd name="connsiteY67" fmla="*/ 1050787 h 2517378"/>
              <a:gd name="connsiteX68" fmla="*/ 325175 w 2541582"/>
              <a:gd name="connsiteY68" fmla="*/ 1050789 h 2517378"/>
              <a:gd name="connsiteX69" fmla="*/ 128476 w 2541582"/>
              <a:gd name="connsiteY69" fmla="*/ 971146 h 2517378"/>
              <a:gd name="connsiteX70" fmla="*/ 128476 w 2541582"/>
              <a:gd name="connsiteY70" fmla="*/ 971146 h 2517378"/>
              <a:gd name="connsiteX71" fmla="*/ 72706 w 2541582"/>
              <a:gd name="connsiteY71" fmla="*/ 834138 h 2517378"/>
              <a:gd name="connsiteX72" fmla="*/ 213633 w 2541582"/>
              <a:gd name="connsiteY72" fmla="*/ 776773 h 2517378"/>
              <a:gd name="connsiteX73" fmla="*/ 213636 w 2541582"/>
              <a:gd name="connsiteY73" fmla="*/ 776772 h 2517378"/>
              <a:gd name="connsiteX74" fmla="*/ 377553 w 2541582"/>
              <a:gd name="connsiteY74" fmla="*/ 807593 h 2517378"/>
              <a:gd name="connsiteX75" fmla="*/ 2166386 w 2541582"/>
              <a:gd name="connsiteY75" fmla="*/ 1843414 h 2517378"/>
              <a:gd name="connsiteX76" fmla="*/ 2210952 w 2541582"/>
              <a:gd name="connsiteY76" fmla="*/ 1948012 h 2517378"/>
              <a:gd name="connsiteX77" fmla="*/ 2210952 w 2541582"/>
              <a:gd name="connsiteY77" fmla="*/ 1948012 h 2517378"/>
              <a:gd name="connsiteX78" fmla="*/ 2210952 w 2541582"/>
              <a:gd name="connsiteY78" fmla="*/ 2095936 h 2517378"/>
              <a:gd name="connsiteX79" fmla="*/ 2058798 w 2541582"/>
              <a:gd name="connsiteY79" fmla="*/ 2095936 h 2517378"/>
              <a:gd name="connsiteX80" fmla="*/ 2058794 w 2541582"/>
              <a:gd name="connsiteY80" fmla="*/ 2095937 h 2517378"/>
              <a:gd name="connsiteX81" fmla="*/ 1906636 w 2541582"/>
              <a:gd name="connsiteY81" fmla="*/ 1948012 h 2517378"/>
              <a:gd name="connsiteX82" fmla="*/ 1906636 w 2541582"/>
              <a:gd name="connsiteY82" fmla="*/ 1948012 h 2517378"/>
              <a:gd name="connsiteX83" fmla="*/ 1906636 w 2541582"/>
              <a:gd name="connsiteY83" fmla="*/ 1800088 h 2517378"/>
              <a:gd name="connsiteX84" fmla="*/ 2058790 w 2541582"/>
              <a:gd name="connsiteY84" fmla="*/ 1800088 h 2517378"/>
              <a:gd name="connsiteX85" fmla="*/ 2058794 w 2541582"/>
              <a:gd name="connsiteY85" fmla="*/ 1800088 h 2517378"/>
              <a:gd name="connsiteX86" fmla="*/ 2166386 w 2541582"/>
              <a:gd name="connsiteY86" fmla="*/ 1843414 h 2517378"/>
              <a:gd name="connsiteX87" fmla="*/ 592924 w 2541582"/>
              <a:gd name="connsiteY87" fmla="*/ 461833 h 2517378"/>
              <a:gd name="connsiteX88" fmla="*/ 637491 w 2541582"/>
              <a:gd name="connsiteY88" fmla="*/ 566431 h 2517378"/>
              <a:gd name="connsiteX89" fmla="*/ 637490 w 2541582"/>
              <a:gd name="connsiteY89" fmla="*/ 566431 h 2517378"/>
              <a:gd name="connsiteX90" fmla="*/ 637490 w 2541582"/>
              <a:gd name="connsiteY90" fmla="*/ 714355 h 2517378"/>
              <a:gd name="connsiteX91" fmla="*/ 485336 w 2541582"/>
              <a:gd name="connsiteY91" fmla="*/ 714355 h 2517378"/>
              <a:gd name="connsiteX92" fmla="*/ 485333 w 2541582"/>
              <a:gd name="connsiteY92" fmla="*/ 714356 h 2517378"/>
              <a:gd name="connsiteX93" fmla="*/ 333174 w 2541582"/>
              <a:gd name="connsiteY93" fmla="*/ 566431 h 2517378"/>
              <a:gd name="connsiteX94" fmla="*/ 333175 w 2541582"/>
              <a:gd name="connsiteY94" fmla="*/ 566431 h 2517378"/>
              <a:gd name="connsiteX95" fmla="*/ 333175 w 2541582"/>
              <a:gd name="connsiteY95" fmla="*/ 418507 h 2517378"/>
              <a:gd name="connsiteX96" fmla="*/ 485329 w 2541582"/>
              <a:gd name="connsiteY96" fmla="*/ 418507 h 2517378"/>
              <a:gd name="connsiteX97" fmla="*/ 485333 w 2541582"/>
              <a:gd name="connsiteY97" fmla="*/ 418507 h 2517378"/>
              <a:gd name="connsiteX98" fmla="*/ 592924 w 2541582"/>
              <a:gd name="connsiteY98" fmla="*/ 461833 h 2517378"/>
              <a:gd name="connsiteX99" fmla="*/ 2378656 w 2541582"/>
              <a:gd name="connsiteY99" fmla="*/ 1501946 h 2517378"/>
              <a:gd name="connsiteX100" fmla="*/ 2411439 w 2541582"/>
              <a:gd name="connsiteY100" fmla="*/ 1550768 h 2517378"/>
              <a:gd name="connsiteX101" fmla="*/ 2411439 w 2541582"/>
              <a:gd name="connsiteY101" fmla="*/ 1550768 h 2517378"/>
              <a:gd name="connsiteX102" fmla="*/ 2467208 w 2541582"/>
              <a:gd name="connsiteY102" fmla="*/ 1687776 h 2517378"/>
              <a:gd name="connsiteX103" fmla="*/ 2326282 w 2541582"/>
              <a:gd name="connsiteY103" fmla="*/ 1745141 h 2517378"/>
              <a:gd name="connsiteX104" fmla="*/ 2326278 w 2541582"/>
              <a:gd name="connsiteY104" fmla="*/ 1745142 h 2517378"/>
              <a:gd name="connsiteX105" fmla="*/ 2129579 w 2541582"/>
              <a:gd name="connsiteY105" fmla="*/ 1665499 h 2517378"/>
              <a:gd name="connsiteX106" fmla="*/ 2129579 w 2541582"/>
              <a:gd name="connsiteY106" fmla="*/ 1665499 h 2517378"/>
              <a:gd name="connsiteX107" fmla="*/ 2073809 w 2541582"/>
              <a:gd name="connsiteY107" fmla="*/ 1528491 h 2517378"/>
              <a:gd name="connsiteX108" fmla="*/ 2214736 w 2541582"/>
              <a:gd name="connsiteY108" fmla="*/ 1471127 h 2517378"/>
              <a:gd name="connsiteX109" fmla="*/ 2214739 w 2541582"/>
              <a:gd name="connsiteY109" fmla="*/ 1471125 h 2517378"/>
              <a:gd name="connsiteX110" fmla="*/ 2378656 w 2541582"/>
              <a:gd name="connsiteY110" fmla="*/ 1501946 h 2517378"/>
              <a:gd name="connsiteX111" fmla="*/ 928939 w 2541582"/>
              <a:gd name="connsiteY111" fmla="*/ 199283 h 2517378"/>
              <a:gd name="connsiteX112" fmla="*/ 959377 w 2541582"/>
              <a:gd name="connsiteY112" fmla="*/ 361416 h 2517378"/>
              <a:gd name="connsiteX113" fmla="*/ 959376 w 2541582"/>
              <a:gd name="connsiteY113" fmla="*/ 361417 h 2517378"/>
              <a:gd name="connsiteX114" fmla="*/ 900027 w 2541582"/>
              <a:gd name="connsiteY114" fmla="*/ 496913 h 2517378"/>
              <a:gd name="connsiteX115" fmla="*/ 760656 w 2541582"/>
              <a:gd name="connsiteY115" fmla="*/ 435866 h 2517378"/>
              <a:gd name="connsiteX116" fmla="*/ 760652 w 2541582"/>
              <a:gd name="connsiteY116" fmla="*/ 435865 h 2517378"/>
              <a:gd name="connsiteX117" fmla="*/ 680628 w 2541582"/>
              <a:gd name="connsiteY117" fmla="*/ 239320 h 2517378"/>
              <a:gd name="connsiteX118" fmla="*/ 680628 w 2541582"/>
              <a:gd name="connsiteY118" fmla="*/ 239320 h 2517378"/>
              <a:gd name="connsiteX119" fmla="*/ 739978 w 2541582"/>
              <a:gd name="connsiteY119" fmla="*/ 103824 h 2517378"/>
              <a:gd name="connsiteX120" fmla="*/ 879349 w 2541582"/>
              <a:gd name="connsiteY120" fmla="*/ 164871 h 2517378"/>
              <a:gd name="connsiteX121" fmla="*/ 879352 w 2541582"/>
              <a:gd name="connsiteY121" fmla="*/ 164872 h 2517378"/>
              <a:gd name="connsiteX122" fmla="*/ 928939 w 2541582"/>
              <a:gd name="connsiteY122" fmla="*/ 199283 h 2517378"/>
              <a:gd name="connsiteX123" fmla="*/ 2440810 w 2541582"/>
              <a:gd name="connsiteY123" fmla="*/ 1126826 h 2517378"/>
              <a:gd name="connsiteX124" fmla="*/ 2440811 w 2541582"/>
              <a:gd name="connsiteY124" fmla="*/ 1126826 h 2517378"/>
              <a:gd name="connsiteX125" fmla="*/ 2541582 w 2541582"/>
              <a:gd name="connsiteY125" fmla="*/ 1235115 h 2517378"/>
              <a:gd name="connsiteX126" fmla="*/ 2430197 w 2541582"/>
              <a:gd name="connsiteY126" fmla="*/ 1338769 h 2517378"/>
              <a:gd name="connsiteX127" fmla="*/ 2430194 w 2541582"/>
              <a:gd name="connsiteY127" fmla="*/ 1338772 h 2517378"/>
              <a:gd name="connsiteX128" fmla="*/ 2218033 w 2541582"/>
              <a:gd name="connsiteY128" fmla="*/ 1334138 h 2517378"/>
              <a:gd name="connsiteX129" fmla="*/ 2218033 w 2541582"/>
              <a:gd name="connsiteY129" fmla="*/ 1334138 h 2517378"/>
              <a:gd name="connsiteX130" fmla="*/ 2117261 w 2541582"/>
              <a:gd name="connsiteY130" fmla="*/ 1225849 h 2517378"/>
              <a:gd name="connsiteX131" fmla="*/ 2228647 w 2541582"/>
              <a:gd name="connsiteY131" fmla="*/ 1122195 h 2517378"/>
              <a:gd name="connsiteX132" fmla="*/ 2228649 w 2541582"/>
              <a:gd name="connsiteY132" fmla="*/ 1122192 h 2517378"/>
              <a:gd name="connsiteX133" fmla="*/ 2440810 w 2541582"/>
              <a:gd name="connsiteY133" fmla="*/ 1126826 h 2517378"/>
              <a:gd name="connsiteX134" fmla="*/ 1247133 w 2541582"/>
              <a:gd name="connsiteY134" fmla="*/ 0 h 2517378"/>
              <a:gd name="connsiteX135" fmla="*/ 1350787 w 2541582"/>
              <a:gd name="connsiteY135" fmla="*/ 111386 h 2517378"/>
              <a:gd name="connsiteX136" fmla="*/ 1350790 w 2541582"/>
              <a:gd name="connsiteY136" fmla="*/ 111388 h 2517378"/>
              <a:gd name="connsiteX137" fmla="*/ 1346157 w 2541582"/>
              <a:gd name="connsiteY137" fmla="*/ 323549 h 2517378"/>
              <a:gd name="connsiteX138" fmla="*/ 1346157 w 2541582"/>
              <a:gd name="connsiteY138" fmla="*/ 323550 h 2517378"/>
              <a:gd name="connsiteX139" fmla="*/ 1237868 w 2541582"/>
              <a:gd name="connsiteY139" fmla="*/ 424321 h 2517378"/>
              <a:gd name="connsiteX140" fmla="*/ 1134214 w 2541582"/>
              <a:gd name="connsiteY140" fmla="*/ 312935 h 2517378"/>
              <a:gd name="connsiteX141" fmla="*/ 1134211 w 2541582"/>
              <a:gd name="connsiteY141" fmla="*/ 312933 h 2517378"/>
              <a:gd name="connsiteX142" fmla="*/ 1138844 w 2541582"/>
              <a:gd name="connsiteY142" fmla="*/ 100772 h 2517378"/>
              <a:gd name="connsiteX143" fmla="*/ 1138844 w 2541582"/>
              <a:gd name="connsiteY143" fmla="*/ 100772 h 2517378"/>
              <a:gd name="connsiteX144" fmla="*/ 2416531 w 2541582"/>
              <a:gd name="connsiteY144" fmla="*/ 737089 h 2517378"/>
              <a:gd name="connsiteX145" fmla="*/ 2355484 w 2541582"/>
              <a:gd name="connsiteY145" fmla="*/ 876459 h 2517378"/>
              <a:gd name="connsiteX146" fmla="*/ 2355483 w 2541582"/>
              <a:gd name="connsiteY146" fmla="*/ 876463 h 2517378"/>
              <a:gd name="connsiteX147" fmla="*/ 2158938 w 2541582"/>
              <a:gd name="connsiteY147" fmla="*/ 956487 h 2517378"/>
              <a:gd name="connsiteX148" fmla="*/ 2158938 w 2541582"/>
              <a:gd name="connsiteY148" fmla="*/ 956487 h 2517378"/>
              <a:gd name="connsiteX149" fmla="*/ 2023442 w 2541582"/>
              <a:gd name="connsiteY149" fmla="*/ 897137 h 2517378"/>
              <a:gd name="connsiteX150" fmla="*/ 2084489 w 2541582"/>
              <a:gd name="connsiteY150" fmla="*/ 757767 h 2517378"/>
              <a:gd name="connsiteX151" fmla="*/ 2084490 w 2541582"/>
              <a:gd name="connsiteY151" fmla="*/ 757763 h 2517378"/>
              <a:gd name="connsiteX152" fmla="*/ 2281035 w 2541582"/>
              <a:gd name="connsiteY152" fmla="*/ 677739 h 2517378"/>
              <a:gd name="connsiteX153" fmla="*/ 2281035 w 2541582"/>
              <a:gd name="connsiteY153" fmla="*/ 677739 h 2517378"/>
              <a:gd name="connsiteX154" fmla="*/ 1695493 w 2541582"/>
              <a:gd name="connsiteY154" fmla="*/ 73601 h 2517378"/>
              <a:gd name="connsiteX155" fmla="*/ 1752857 w 2541582"/>
              <a:gd name="connsiteY155" fmla="*/ 214527 h 2517378"/>
              <a:gd name="connsiteX156" fmla="*/ 1752859 w 2541582"/>
              <a:gd name="connsiteY156" fmla="*/ 214531 h 2517378"/>
              <a:gd name="connsiteX157" fmla="*/ 1673216 w 2541582"/>
              <a:gd name="connsiteY157" fmla="*/ 411230 h 2517378"/>
              <a:gd name="connsiteX158" fmla="*/ 1673216 w 2541582"/>
              <a:gd name="connsiteY158" fmla="*/ 411230 h 2517378"/>
              <a:gd name="connsiteX159" fmla="*/ 1536207 w 2541582"/>
              <a:gd name="connsiteY159" fmla="*/ 466999 h 2517378"/>
              <a:gd name="connsiteX160" fmla="*/ 1478843 w 2541582"/>
              <a:gd name="connsiteY160" fmla="*/ 326073 h 2517378"/>
              <a:gd name="connsiteX161" fmla="*/ 1478841 w 2541582"/>
              <a:gd name="connsiteY161" fmla="*/ 326069 h 2517378"/>
              <a:gd name="connsiteX162" fmla="*/ 1558484 w 2541582"/>
              <a:gd name="connsiteY162" fmla="*/ 129370 h 2517378"/>
              <a:gd name="connsiteX163" fmla="*/ 1558485 w 2541582"/>
              <a:gd name="connsiteY163" fmla="*/ 129370 h 2517378"/>
              <a:gd name="connsiteX164" fmla="*/ 2119183 w 2541582"/>
              <a:gd name="connsiteY164" fmla="*/ 312304 h 2517378"/>
              <a:gd name="connsiteX165" fmla="*/ 2119184 w 2541582"/>
              <a:gd name="connsiteY165" fmla="*/ 464458 h 2517378"/>
              <a:gd name="connsiteX166" fmla="*/ 2119184 w 2541582"/>
              <a:gd name="connsiteY166" fmla="*/ 464462 h 2517378"/>
              <a:gd name="connsiteX167" fmla="*/ 1971260 w 2541582"/>
              <a:gd name="connsiteY167" fmla="*/ 616620 h 2517378"/>
              <a:gd name="connsiteX168" fmla="*/ 1971259 w 2541582"/>
              <a:gd name="connsiteY168" fmla="*/ 616620 h 2517378"/>
              <a:gd name="connsiteX169" fmla="*/ 1823335 w 2541582"/>
              <a:gd name="connsiteY169" fmla="*/ 616620 h 2517378"/>
              <a:gd name="connsiteX170" fmla="*/ 1823335 w 2541582"/>
              <a:gd name="connsiteY170" fmla="*/ 464466 h 2517378"/>
              <a:gd name="connsiteX171" fmla="*/ 1823335 w 2541582"/>
              <a:gd name="connsiteY171" fmla="*/ 464462 h 2517378"/>
              <a:gd name="connsiteX172" fmla="*/ 1971259 w 2541582"/>
              <a:gd name="connsiteY172" fmla="*/ 312304 h 2517378"/>
              <a:gd name="connsiteX173" fmla="*/ 1971260 w 2541582"/>
              <a:gd name="connsiteY173" fmla="*/ 312304 h 25173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</a:cxnLst>
            <a:rect l="l" t="t" r="r" b="b"/>
            <a:pathLst>
              <a:path w="2541582" h="2517378">
                <a:moveTo>
                  <a:pt x="721625" y="1903961"/>
                </a:moveTo>
                <a:lnTo>
                  <a:pt x="721626" y="2056116"/>
                </a:lnTo>
                <a:lnTo>
                  <a:pt x="721626" y="2056119"/>
                </a:lnTo>
                <a:cubicBezTo>
                  <a:pt x="721626" y="2140154"/>
                  <a:pt x="655398" y="2208277"/>
                  <a:pt x="573702" y="2208278"/>
                </a:cubicBezTo>
                <a:lnTo>
                  <a:pt x="573701" y="2208277"/>
                </a:lnTo>
                <a:lnTo>
                  <a:pt x="425777" y="2208278"/>
                </a:lnTo>
                <a:lnTo>
                  <a:pt x="425777" y="2056123"/>
                </a:lnTo>
                <a:lnTo>
                  <a:pt x="425777" y="2056120"/>
                </a:lnTo>
                <a:cubicBezTo>
                  <a:pt x="425777" y="1972085"/>
                  <a:pt x="492005" y="1903962"/>
                  <a:pt x="573701" y="1903962"/>
                </a:cubicBezTo>
                <a:lnTo>
                  <a:pt x="573702" y="1903962"/>
                </a:lnTo>
                <a:close/>
                <a:moveTo>
                  <a:pt x="519727" y="1624038"/>
                </a:moveTo>
                <a:lnTo>
                  <a:pt x="458680" y="1763409"/>
                </a:lnTo>
                <a:lnTo>
                  <a:pt x="458678" y="1763413"/>
                </a:lnTo>
                <a:cubicBezTo>
                  <a:pt x="424962" y="1840387"/>
                  <a:pt x="336966" y="1876215"/>
                  <a:pt x="262134" y="1843437"/>
                </a:cubicBezTo>
                <a:lnTo>
                  <a:pt x="262133" y="1843437"/>
                </a:lnTo>
                <a:lnTo>
                  <a:pt x="126637" y="1784087"/>
                </a:lnTo>
                <a:lnTo>
                  <a:pt x="187684" y="1644716"/>
                </a:lnTo>
                <a:lnTo>
                  <a:pt x="187686" y="1644713"/>
                </a:lnTo>
                <a:cubicBezTo>
                  <a:pt x="221402" y="1567739"/>
                  <a:pt x="309398" y="1531910"/>
                  <a:pt x="384230" y="1564688"/>
                </a:cubicBezTo>
                <a:lnTo>
                  <a:pt x="384231" y="1564689"/>
                </a:lnTo>
                <a:close/>
                <a:moveTo>
                  <a:pt x="1009078" y="2051827"/>
                </a:moveTo>
                <a:lnTo>
                  <a:pt x="1066442" y="2192754"/>
                </a:lnTo>
                <a:lnTo>
                  <a:pt x="1066444" y="2192757"/>
                </a:lnTo>
                <a:cubicBezTo>
                  <a:pt x="1098126" y="2270591"/>
                  <a:pt x="1062469" y="2358656"/>
                  <a:pt x="986801" y="2389456"/>
                </a:cubicBezTo>
                <a:lnTo>
                  <a:pt x="986801" y="2389457"/>
                </a:lnTo>
                <a:lnTo>
                  <a:pt x="849793" y="2445226"/>
                </a:lnTo>
                <a:lnTo>
                  <a:pt x="792428" y="2304299"/>
                </a:lnTo>
                <a:lnTo>
                  <a:pt x="792426" y="2304296"/>
                </a:lnTo>
                <a:cubicBezTo>
                  <a:pt x="760744" y="2226462"/>
                  <a:pt x="796402" y="2138397"/>
                  <a:pt x="872069" y="2107597"/>
                </a:cubicBezTo>
                <a:lnTo>
                  <a:pt x="872070" y="2107597"/>
                </a:lnTo>
                <a:close/>
                <a:moveTo>
                  <a:pt x="1307640" y="2093057"/>
                </a:moveTo>
                <a:lnTo>
                  <a:pt x="1411294" y="2204442"/>
                </a:lnTo>
                <a:lnTo>
                  <a:pt x="1411296" y="2204445"/>
                </a:lnTo>
                <a:cubicBezTo>
                  <a:pt x="1468544" y="2265963"/>
                  <a:pt x="1466470" y="2360951"/>
                  <a:pt x="1406663" y="2416606"/>
                </a:cubicBezTo>
                <a:lnTo>
                  <a:pt x="1406663" y="2416606"/>
                </a:lnTo>
                <a:lnTo>
                  <a:pt x="1298374" y="2517378"/>
                </a:lnTo>
                <a:lnTo>
                  <a:pt x="1194720" y="2405992"/>
                </a:lnTo>
                <a:lnTo>
                  <a:pt x="1194718" y="2405989"/>
                </a:lnTo>
                <a:cubicBezTo>
                  <a:pt x="1137470" y="2344471"/>
                  <a:pt x="1139544" y="2249484"/>
                  <a:pt x="1199351" y="2193829"/>
                </a:cubicBezTo>
                <a:lnTo>
                  <a:pt x="1199351" y="2193828"/>
                </a:lnTo>
                <a:close/>
                <a:moveTo>
                  <a:pt x="323549" y="1188033"/>
                </a:moveTo>
                <a:lnTo>
                  <a:pt x="323549" y="1188033"/>
                </a:lnTo>
                <a:lnTo>
                  <a:pt x="424321" y="1296322"/>
                </a:lnTo>
                <a:lnTo>
                  <a:pt x="312935" y="1399976"/>
                </a:lnTo>
                <a:lnTo>
                  <a:pt x="312933" y="1399979"/>
                </a:lnTo>
                <a:cubicBezTo>
                  <a:pt x="251414" y="1457227"/>
                  <a:pt x="156427" y="1455152"/>
                  <a:pt x="100772" y="1395346"/>
                </a:cubicBezTo>
                <a:lnTo>
                  <a:pt x="100771" y="1395345"/>
                </a:lnTo>
                <a:lnTo>
                  <a:pt x="0" y="1287056"/>
                </a:lnTo>
                <a:lnTo>
                  <a:pt x="111385" y="1183403"/>
                </a:lnTo>
                <a:lnTo>
                  <a:pt x="111388" y="1183400"/>
                </a:lnTo>
                <a:cubicBezTo>
                  <a:pt x="172906" y="1126152"/>
                  <a:pt x="267894" y="1128226"/>
                  <a:pt x="323549" y="1188033"/>
                </a:cubicBezTo>
                <a:close/>
                <a:moveTo>
                  <a:pt x="1826146" y="2118023"/>
                </a:moveTo>
                <a:cubicBezTo>
                  <a:pt x="1867160" y="2160504"/>
                  <a:pt x="1881167" y="2224032"/>
                  <a:pt x="1856583" y="2280157"/>
                </a:cubicBezTo>
                <a:lnTo>
                  <a:pt x="1856583" y="2280157"/>
                </a:lnTo>
                <a:lnTo>
                  <a:pt x="1797234" y="2415653"/>
                </a:lnTo>
                <a:lnTo>
                  <a:pt x="1657863" y="2354606"/>
                </a:lnTo>
                <a:lnTo>
                  <a:pt x="1657859" y="2354605"/>
                </a:lnTo>
                <a:cubicBezTo>
                  <a:pt x="1580885" y="2320889"/>
                  <a:pt x="1545057" y="2232893"/>
                  <a:pt x="1577835" y="2158060"/>
                </a:cubicBezTo>
                <a:lnTo>
                  <a:pt x="1577835" y="2158060"/>
                </a:lnTo>
                <a:lnTo>
                  <a:pt x="1637185" y="2022564"/>
                </a:lnTo>
                <a:lnTo>
                  <a:pt x="1776555" y="2083611"/>
                </a:lnTo>
                <a:lnTo>
                  <a:pt x="1776559" y="2083612"/>
                </a:lnTo>
                <a:cubicBezTo>
                  <a:pt x="1795803" y="2092041"/>
                  <a:pt x="1812474" y="2103863"/>
                  <a:pt x="1826146" y="2118023"/>
                </a:cubicBezTo>
                <a:close/>
                <a:moveTo>
                  <a:pt x="377553" y="807593"/>
                </a:moveTo>
                <a:cubicBezTo>
                  <a:pt x="391356" y="821081"/>
                  <a:pt x="402635" y="837498"/>
                  <a:pt x="410335" y="856415"/>
                </a:cubicBezTo>
                <a:lnTo>
                  <a:pt x="410336" y="856415"/>
                </a:lnTo>
                <a:lnTo>
                  <a:pt x="466105" y="993423"/>
                </a:lnTo>
                <a:lnTo>
                  <a:pt x="325178" y="1050787"/>
                </a:lnTo>
                <a:lnTo>
                  <a:pt x="325175" y="1050789"/>
                </a:lnTo>
                <a:cubicBezTo>
                  <a:pt x="247342" y="1082471"/>
                  <a:pt x="159276" y="1046814"/>
                  <a:pt x="128476" y="971146"/>
                </a:cubicBezTo>
                <a:lnTo>
                  <a:pt x="128476" y="971146"/>
                </a:lnTo>
                <a:lnTo>
                  <a:pt x="72706" y="834138"/>
                </a:lnTo>
                <a:lnTo>
                  <a:pt x="213633" y="776773"/>
                </a:lnTo>
                <a:lnTo>
                  <a:pt x="213636" y="776772"/>
                </a:lnTo>
                <a:cubicBezTo>
                  <a:pt x="272011" y="753010"/>
                  <a:pt x="336142" y="767127"/>
                  <a:pt x="377553" y="807593"/>
                </a:cubicBezTo>
                <a:close/>
                <a:moveTo>
                  <a:pt x="2166386" y="1843414"/>
                </a:moveTo>
                <a:cubicBezTo>
                  <a:pt x="2193921" y="1870183"/>
                  <a:pt x="2210952" y="1907164"/>
                  <a:pt x="2210952" y="1948012"/>
                </a:cubicBezTo>
                <a:lnTo>
                  <a:pt x="2210952" y="1948012"/>
                </a:lnTo>
                <a:lnTo>
                  <a:pt x="2210952" y="2095936"/>
                </a:lnTo>
                <a:lnTo>
                  <a:pt x="2058798" y="2095936"/>
                </a:lnTo>
                <a:lnTo>
                  <a:pt x="2058794" y="2095937"/>
                </a:lnTo>
                <a:cubicBezTo>
                  <a:pt x="1974759" y="2095937"/>
                  <a:pt x="1906636" y="2029709"/>
                  <a:pt x="1906636" y="1948012"/>
                </a:cubicBezTo>
                <a:lnTo>
                  <a:pt x="1906636" y="1948012"/>
                </a:lnTo>
                <a:lnTo>
                  <a:pt x="1906636" y="1800088"/>
                </a:lnTo>
                <a:lnTo>
                  <a:pt x="2058790" y="1800088"/>
                </a:lnTo>
                <a:lnTo>
                  <a:pt x="2058794" y="1800088"/>
                </a:lnTo>
                <a:cubicBezTo>
                  <a:pt x="2100811" y="1800088"/>
                  <a:pt x="2138851" y="1816645"/>
                  <a:pt x="2166386" y="1843414"/>
                </a:cubicBezTo>
                <a:close/>
                <a:moveTo>
                  <a:pt x="592924" y="461833"/>
                </a:moveTo>
                <a:cubicBezTo>
                  <a:pt x="620460" y="488602"/>
                  <a:pt x="637491" y="525583"/>
                  <a:pt x="637491" y="566431"/>
                </a:cubicBezTo>
                <a:lnTo>
                  <a:pt x="637490" y="566431"/>
                </a:lnTo>
                <a:lnTo>
                  <a:pt x="637490" y="714355"/>
                </a:lnTo>
                <a:lnTo>
                  <a:pt x="485336" y="714355"/>
                </a:lnTo>
                <a:lnTo>
                  <a:pt x="485333" y="714356"/>
                </a:lnTo>
                <a:cubicBezTo>
                  <a:pt x="401298" y="714356"/>
                  <a:pt x="333174" y="648128"/>
                  <a:pt x="333174" y="566431"/>
                </a:cubicBezTo>
                <a:lnTo>
                  <a:pt x="333175" y="566431"/>
                </a:lnTo>
                <a:lnTo>
                  <a:pt x="333175" y="418507"/>
                </a:lnTo>
                <a:lnTo>
                  <a:pt x="485329" y="418507"/>
                </a:lnTo>
                <a:lnTo>
                  <a:pt x="485333" y="418507"/>
                </a:lnTo>
                <a:cubicBezTo>
                  <a:pt x="527350" y="418507"/>
                  <a:pt x="565389" y="435064"/>
                  <a:pt x="592924" y="461833"/>
                </a:cubicBezTo>
                <a:close/>
                <a:moveTo>
                  <a:pt x="2378656" y="1501946"/>
                </a:moveTo>
                <a:cubicBezTo>
                  <a:pt x="2392459" y="1515435"/>
                  <a:pt x="2403738" y="1531851"/>
                  <a:pt x="2411439" y="1550768"/>
                </a:cubicBezTo>
                <a:lnTo>
                  <a:pt x="2411439" y="1550768"/>
                </a:lnTo>
                <a:lnTo>
                  <a:pt x="2467208" y="1687776"/>
                </a:lnTo>
                <a:lnTo>
                  <a:pt x="2326282" y="1745141"/>
                </a:lnTo>
                <a:lnTo>
                  <a:pt x="2326278" y="1745142"/>
                </a:lnTo>
                <a:cubicBezTo>
                  <a:pt x="2248445" y="1776824"/>
                  <a:pt x="2160379" y="1741167"/>
                  <a:pt x="2129579" y="1665499"/>
                </a:cubicBezTo>
                <a:lnTo>
                  <a:pt x="2129579" y="1665499"/>
                </a:lnTo>
                <a:lnTo>
                  <a:pt x="2073809" y="1528491"/>
                </a:lnTo>
                <a:lnTo>
                  <a:pt x="2214736" y="1471127"/>
                </a:lnTo>
                <a:lnTo>
                  <a:pt x="2214739" y="1471125"/>
                </a:lnTo>
                <a:cubicBezTo>
                  <a:pt x="2273114" y="1447363"/>
                  <a:pt x="2337245" y="1461480"/>
                  <a:pt x="2378656" y="1501946"/>
                </a:cubicBezTo>
                <a:close/>
                <a:moveTo>
                  <a:pt x="928939" y="199283"/>
                </a:moveTo>
                <a:cubicBezTo>
                  <a:pt x="969953" y="241764"/>
                  <a:pt x="983960" y="305292"/>
                  <a:pt x="959377" y="361416"/>
                </a:cubicBezTo>
                <a:lnTo>
                  <a:pt x="959376" y="361417"/>
                </a:lnTo>
                <a:lnTo>
                  <a:pt x="900027" y="496913"/>
                </a:lnTo>
                <a:lnTo>
                  <a:pt x="760656" y="435866"/>
                </a:lnTo>
                <a:lnTo>
                  <a:pt x="760652" y="435865"/>
                </a:lnTo>
                <a:cubicBezTo>
                  <a:pt x="683678" y="402148"/>
                  <a:pt x="647850" y="314153"/>
                  <a:pt x="680628" y="239320"/>
                </a:cubicBezTo>
                <a:lnTo>
                  <a:pt x="680628" y="239320"/>
                </a:lnTo>
                <a:lnTo>
                  <a:pt x="739978" y="103824"/>
                </a:lnTo>
                <a:lnTo>
                  <a:pt x="879349" y="164871"/>
                </a:lnTo>
                <a:lnTo>
                  <a:pt x="879352" y="164872"/>
                </a:lnTo>
                <a:cubicBezTo>
                  <a:pt x="898596" y="173301"/>
                  <a:pt x="915268" y="185122"/>
                  <a:pt x="928939" y="199283"/>
                </a:cubicBezTo>
                <a:close/>
                <a:moveTo>
                  <a:pt x="2440810" y="1126826"/>
                </a:moveTo>
                <a:lnTo>
                  <a:pt x="2440811" y="1126826"/>
                </a:lnTo>
                <a:lnTo>
                  <a:pt x="2541582" y="1235115"/>
                </a:lnTo>
                <a:lnTo>
                  <a:pt x="2430197" y="1338769"/>
                </a:lnTo>
                <a:lnTo>
                  <a:pt x="2430194" y="1338772"/>
                </a:lnTo>
                <a:cubicBezTo>
                  <a:pt x="2368676" y="1396019"/>
                  <a:pt x="2273688" y="1393945"/>
                  <a:pt x="2218033" y="1334138"/>
                </a:cubicBezTo>
                <a:lnTo>
                  <a:pt x="2218033" y="1334138"/>
                </a:lnTo>
                <a:lnTo>
                  <a:pt x="2117261" y="1225849"/>
                </a:lnTo>
                <a:lnTo>
                  <a:pt x="2228647" y="1122195"/>
                </a:lnTo>
                <a:lnTo>
                  <a:pt x="2228649" y="1122192"/>
                </a:lnTo>
                <a:cubicBezTo>
                  <a:pt x="2290168" y="1064945"/>
                  <a:pt x="2385155" y="1067019"/>
                  <a:pt x="2440810" y="1126826"/>
                </a:cubicBezTo>
                <a:close/>
                <a:moveTo>
                  <a:pt x="1247133" y="0"/>
                </a:moveTo>
                <a:lnTo>
                  <a:pt x="1350787" y="111386"/>
                </a:lnTo>
                <a:lnTo>
                  <a:pt x="1350790" y="111388"/>
                </a:lnTo>
                <a:cubicBezTo>
                  <a:pt x="1408038" y="172907"/>
                  <a:pt x="1405963" y="267894"/>
                  <a:pt x="1346157" y="323549"/>
                </a:cubicBezTo>
                <a:lnTo>
                  <a:pt x="1346157" y="323550"/>
                </a:lnTo>
                <a:lnTo>
                  <a:pt x="1237868" y="424321"/>
                </a:lnTo>
                <a:lnTo>
                  <a:pt x="1134214" y="312935"/>
                </a:lnTo>
                <a:lnTo>
                  <a:pt x="1134211" y="312933"/>
                </a:lnTo>
                <a:cubicBezTo>
                  <a:pt x="1076963" y="251415"/>
                  <a:pt x="1079038" y="156427"/>
                  <a:pt x="1138844" y="100772"/>
                </a:cubicBezTo>
                <a:lnTo>
                  <a:pt x="1138844" y="100772"/>
                </a:lnTo>
                <a:close/>
                <a:moveTo>
                  <a:pt x="2416531" y="737089"/>
                </a:moveTo>
                <a:lnTo>
                  <a:pt x="2355484" y="876459"/>
                </a:lnTo>
                <a:lnTo>
                  <a:pt x="2355483" y="876463"/>
                </a:lnTo>
                <a:cubicBezTo>
                  <a:pt x="2321766" y="953437"/>
                  <a:pt x="2233771" y="989265"/>
                  <a:pt x="2158938" y="956487"/>
                </a:cubicBezTo>
                <a:lnTo>
                  <a:pt x="2158938" y="956487"/>
                </a:lnTo>
                <a:lnTo>
                  <a:pt x="2023442" y="897137"/>
                </a:lnTo>
                <a:lnTo>
                  <a:pt x="2084489" y="757767"/>
                </a:lnTo>
                <a:lnTo>
                  <a:pt x="2084490" y="757763"/>
                </a:lnTo>
                <a:cubicBezTo>
                  <a:pt x="2118206" y="680789"/>
                  <a:pt x="2206202" y="644961"/>
                  <a:pt x="2281035" y="677739"/>
                </a:cubicBezTo>
                <a:lnTo>
                  <a:pt x="2281035" y="677739"/>
                </a:lnTo>
                <a:close/>
                <a:moveTo>
                  <a:pt x="1695493" y="73601"/>
                </a:moveTo>
                <a:lnTo>
                  <a:pt x="1752857" y="214527"/>
                </a:lnTo>
                <a:lnTo>
                  <a:pt x="1752859" y="214531"/>
                </a:lnTo>
                <a:cubicBezTo>
                  <a:pt x="1784541" y="292364"/>
                  <a:pt x="1748884" y="380429"/>
                  <a:pt x="1673216" y="411230"/>
                </a:cubicBezTo>
                <a:lnTo>
                  <a:pt x="1673216" y="411230"/>
                </a:lnTo>
                <a:lnTo>
                  <a:pt x="1536207" y="466999"/>
                </a:lnTo>
                <a:lnTo>
                  <a:pt x="1478843" y="326073"/>
                </a:lnTo>
                <a:lnTo>
                  <a:pt x="1478841" y="326069"/>
                </a:lnTo>
                <a:cubicBezTo>
                  <a:pt x="1447159" y="248236"/>
                  <a:pt x="1482817" y="160171"/>
                  <a:pt x="1558484" y="129370"/>
                </a:cubicBezTo>
                <a:lnTo>
                  <a:pt x="1558485" y="129370"/>
                </a:lnTo>
                <a:close/>
                <a:moveTo>
                  <a:pt x="2119183" y="312304"/>
                </a:moveTo>
                <a:lnTo>
                  <a:pt x="2119184" y="464458"/>
                </a:lnTo>
                <a:lnTo>
                  <a:pt x="2119184" y="464462"/>
                </a:lnTo>
                <a:cubicBezTo>
                  <a:pt x="2119184" y="548497"/>
                  <a:pt x="2052956" y="616620"/>
                  <a:pt x="1971260" y="616620"/>
                </a:cubicBezTo>
                <a:lnTo>
                  <a:pt x="1971259" y="616620"/>
                </a:lnTo>
                <a:lnTo>
                  <a:pt x="1823335" y="616620"/>
                </a:lnTo>
                <a:lnTo>
                  <a:pt x="1823335" y="464466"/>
                </a:lnTo>
                <a:lnTo>
                  <a:pt x="1823335" y="464462"/>
                </a:lnTo>
                <a:cubicBezTo>
                  <a:pt x="1823335" y="380427"/>
                  <a:pt x="1889563" y="312304"/>
                  <a:pt x="1971259" y="312304"/>
                </a:cubicBezTo>
                <a:lnTo>
                  <a:pt x="1971260" y="312304"/>
                </a:lnTo>
                <a:close/>
              </a:path>
            </a:pathLst>
          </a:cu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>
        <xdr:nvSpPr>
          <xdr:cNvPr id="8207" name="Sun"/>
          <xdr:cNvSpPr/>
        </xdr:nvSpPr>
        <xdr:spPr>
          <a:xfrm rot="18324177">
            <a:off x="14829218" y="190234"/>
            <a:ext cx="942319" cy="930489"/>
          </a:xfrm>
          <a:prstGeom prst="ellipse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413656</xdr:colOff>
      <xdr:row>39</xdr:row>
      <xdr:rowOff>137160</xdr:rowOff>
    </xdr:to>
    <xdr:sp>
      <xdr:nvSpPr>
        <xdr:cNvPr id="2" name="Rectangle 1"/>
        <xdr:cNvSpPr/>
      </xdr:nvSpPr>
      <xdr:spPr>
        <a:xfrm>
          <a:off x="0" y="0"/>
          <a:ext cx="16015335" cy="7566660"/>
        </a:xfrm>
        <a:prstGeom prst="rect">
          <a:avLst/>
        </a:prstGeom>
        <a:gradFill>
          <a:gsLst>
            <a:gs pos="0">
              <a:srgbClr val="283549"/>
            </a:gs>
            <a:gs pos="100000">
              <a:srgbClr val="2A2C3C"/>
            </a:gs>
          </a:gsLst>
          <a:lin ang="5400000" scaled="1"/>
        </a:gra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600"/>
        </a:p>
      </xdr:txBody>
    </xdr:sp>
    <xdr:clientData/>
  </xdr:twoCellAnchor>
  <xdr:twoCellAnchor>
    <xdr:from>
      <xdr:col>17</xdr:col>
      <xdr:colOff>228600</xdr:colOff>
      <xdr:row>24</xdr:row>
      <xdr:rowOff>129540</xdr:rowOff>
    </xdr:from>
    <xdr:to>
      <xdr:col>22</xdr:col>
      <xdr:colOff>38100</xdr:colOff>
      <xdr:row>32</xdr:row>
      <xdr:rowOff>153300</xdr:rowOff>
    </xdr:to>
    <xdr:sp>
      <xdr:nvSpPr>
        <xdr:cNvPr id="3" name="Rectangle 2"/>
        <xdr:cNvSpPr/>
      </xdr:nvSpPr>
      <xdr:spPr>
        <a:xfrm>
          <a:off x="10429875" y="4701540"/>
          <a:ext cx="2809875" cy="1547495"/>
        </a:xfrm>
        <a:prstGeom prst="rect">
          <a:avLst/>
        </a:prstGeom>
        <a:gradFill>
          <a:gsLst>
            <a:gs pos="0">
              <a:srgbClr val="2C3949"/>
            </a:gs>
            <a:gs pos="100000">
              <a:srgbClr val="2B2E3B"/>
            </a:gs>
          </a:gsLst>
          <a:lin ang="5400000" scaled="0"/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154784</xdr:colOff>
      <xdr:row>10</xdr:row>
      <xdr:rowOff>165461</xdr:rowOff>
    </xdr:from>
    <xdr:to>
      <xdr:col>16</xdr:col>
      <xdr:colOff>426719</xdr:colOff>
      <xdr:row>26</xdr:row>
      <xdr:rowOff>65312</xdr:rowOff>
    </xdr:to>
    <xdr:sp>
      <xdr:nvSpPr>
        <xdr:cNvPr id="5" name="Rectangle 4"/>
        <xdr:cNvSpPr/>
      </xdr:nvSpPr>
      <xdr:spPr>
        <a:xfrm flipV="1">
          <a:off x="754380" y="2070100"/>
          <a:ext cx="9272905" cy="2947670"/>
        </a:xfrm>
        <a:prstGeom prst="rect">
          <a:avLst/>
        </a:prstGeom>
        <a:gradFill>
          <a:gsLst>
            <a:gs pos="0">
              <a:srgbClr val="235A65"/>
            </a:gs>
            <a:gs pos="32000">
              <a:srgbClr val="304559"/>
            </a:gs>
            <a:gs pos="71000">
              <a:srgbClr val="2B313E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228600</xdr:colOff>
      <xdr:row>4</xdr:row>
      <xdr:rowOff>83820</xdr:rowOff>
    </xdr:from>
    <xdr:to>
      <xdr:col>22</xdr:col>
      <xdr:colOff>38100</xdr:colOff>
      <xdr:row>22</xdr:row>
      <xdr:rowOff>57180</xdr:rowOff>
    </xdr:to>
    <xdr:sp>
      <xdr:nvSpPr>
        <xdr:cNvPr id="6" name="Rectangle 5"/>
        <xdr:cNvSpPr/>
      </xdr:nvSpPr>
      <xdr:spPr>
        <a:xfrm>
          <a:off x="10429875" y="845820"/>
          <a:ext cx="2809875" cy="3402330"/>
        </a:xfrm>
        <a:prstGeom prst="rect">
          <a:avLst/>
        </a:prstGeom>
        <a:gradFill>
          <a:gsLst>
            <a:gs pos="35000">
              <a:srgbClr val="2B313E"/>
            </a:gs>
            <a:gs pos="83900">
              <a:srgbClr val="2B313E"/>
            </a:gs>
            <a:gs pos="0">
              <a:srgbClr val="2C3949"/>
            </a:gs>
            <a:gs pos="100000">
              <a:srgbClr val="2B313E"/>
            </a:gs>
          </a:gsLst>
          <a:lin ang="5400000" scaled="0"/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320040</xdr:colOff>
      <xdr:row>2</xdr:row>
      <xdr:rowOff>45720</xdr:rowOff>
    </xdr:from>
    <xdr:to>
      <xdr:col>17</xdr:col>
      <xdr:colOff>121920</xdr:colOff>
      <xdr:row>2</xdr:row>
      <xdr:rowOff>45720</xdr:rowOff>
    </xdr:to>
    <xdr:cxnSp>
      <xdr:nvCxnSpPr>
        <xdr:cNvPr id="7" name="Straight Connector 6"/>
        <xdr:cNvCxnSpPr/>
      </xdr:nvCxnSpPr>
      <xdr:spPr>
        <a:xfrm>
          <a:off x="6920865" y="426720"/>
          <a:ext cx="3402330" cy="0"/>
        </a:xfrm>
        <a:prstGeom prst="line">
          <a:avLst/>
        </a:prstGeom>
        <a:ln w="12700">
          <a:solidFill>
            <a:schemeClr val="tx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</xdr:row>
      <xdr:rowOff>106680</xdr:rowOff>
    </xdr:from>
    <xdr:to>
      <xdr:col>13</xdr:col>
      <xdr:colOff>281940</xdr:colOff>
      <xdr:row>2</xdr:row>
      <xdr:rowOff>167640</xdr:rowOff>
    </xdr:to>
    <xdr:sp textlink="Processing!M1">
      <xdr:nvSpPr>
        <xdr:cNvPr id="8" name="Rectangle 7">
          <a:hlinkClick xmlns:r="http://schemas.openxmlformats.org/officeDocument/2006/relationships" r:id="rId3"/>
        </xdr:cNvPr>
        <xdr:cNvSpPr/>
      </xdr:nvSpPr>
      <xdr:spPr>
        <a:xfrm>
          <a:off x="7246620" y="297180"/>
          <a:ext cx="836295" cy="251460"/>
        </a:xfrm>
        <a:prstGeom prst="rect">
          <a:avLst/>
        </a:prstGeom>
        <a:solidFill>
          <a:srgbClr val="2B354B"/>
        </a:solidFill>
        <a:ln>
          <a:solidFill>
            <a:srgbClr val="414B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2257589-F087-4BB5-94DF-744E4BFB7019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13</xdr:col>
      <xdr:colOff>419100</xdr:colOff>
      <xdr:row>1</xdr:row>
      <xdr:rowOff>106680</xdr:rowOff>
    </xdr:from>
    <xdr:to>
      <xdr:col>15</xdr:col>
      <xdr:colOff>45720</xdr:colOff>
      <xdr:row>2</xdr:row>
      <xdr:rowOff>167640</xdr:rowOff>
    </xdr:to>
    <xdr:sp textlink="Processing!M2">
      <xdr:nvSpPr>
        <xdr:cNvPr id="9" name="Rectangle 8">
          <a:hlinkClick xmlns:r="http://schemas.openxmlformats.org/officeDocument/2006/relationships" r:id="rId4"/>
        </xdr:cNvPr>
        <xdr:cNvSpPr/>
      </xdr:nvSpPr>
      <xdr:spPr>
        <a:xfrm>
          <a:off x="8220075" y="297180"/>
          <a:ext cx="826770" cy="251460"/>
        </a:xfrm>
        <a:prstGeom prst="rect">
          <a:avLst/>
        </a:prstGeom>
        <a:solidFill>
          <a:srgbClr val="2B354B"/>
        </a:solidFill>
        <a:ln>
          <a:solidFill>
            <a:srgbClr val="414B6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1525C83-0E3B-4672-8FDC-571FD4FBB3D4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15</xdr:col>
      <xdr:colOff>190500</xdr:colOff>
      <xdr:row>1</xdr:row>
      <xdr:rowOff>106680</xdr:rowOff>
    </xdr:from>
    <xdr:to>
      <xdr:col>16</xdr:col>
      <xdr:colOff>426720</xdr:colOff>
      <xdr:row>2</xdr:row>
      <xdr:rowOff>167640</xdr:rowOff>
    </xdr:to>
    <xdr:sp textlink="Processing!M3">
      <xdr:nvSpPr>
        <xdr:cNvPr id="10" name="Rectangle 9"/>
        <xdr:cNvSpPr/>
      </xdr:nvSpPr>
      <xdr:spPr>
        <a:xfrm>
          <a:off x="9191625" y="297180"/>
          <a:ext cx="836295" cy="251460"/>
        </a:xfrm>
        <a:prstGeom prst="rect">
          <a:avLst/>
        </a:prstGeom>
        <a:gradFill>
          <a:gsLst>
            <a:gs pos="0">
              <a:srgbClr val="283549"/>
            </a:gs>
            <a:gs pos="100000">
              <a:srgbClr val="2A2C3C"/>
            </a:gs>
          </a:gsLst>
          <a:lin ang="5400000" scaled="1"/>
        </a:gradFill>
        <a:ln w="9525">
          <a:solidFill>
            <a:srgbClr val="00968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6BD142D-5C43-4357-8374-807BB1932E82}" type="TxLink">
            <a:rPr lang="en-US" sz="1100" b="0" i="0" u="none" strike="noStrike">
              <a:solidFill>
                <a:srgbClr val="00FAE3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FAE3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 editAs="oneCell">
    <xdr:from>
      <xdr:col>17</xdr:col>
      <xdr:colOff>274320</xdr:colOff>
      <xdr:row>24</xdr:row>
      <xdr:rowOff>175260</xdr:rowOff>
    </xdr:from>
    <xdr:to>
      <xdr:col>22</xdr:col>
      <xdr:colOff>0</xdr:colOff>
      <xdr:row>32</xdr:row>
      <xdr:rowOff>152220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Month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5595" y="4747260"/>
              <a:ext cx="2726055" cy="1500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365760</xdr:colOff>
      <xdr:row>9</xdr:row>
      <xdr:rowOff>76200</xdr:rowOff>
    </xdr:from>
    <xdr:to>
      <xdr:col>21</xdr:col>
      <xdr:colOff>519360</xdr:colOff>
      <xdr:row>22</xdr:row>
      <xdr:rowOff>2760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2" name="Day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y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67035" y="1790700"/>
              <a:ext cx="2553335" cy="2402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>
    <xdr:from>
      <xdr:col>17</xdr:col>
      <xdr:colOff>260520</xdr:colOff>
      <xdr:row>7</xdr:row>
      <xdr:rowOff>60960</xdr:rowOff>
    </xdr:from>
    <xdr:to>
      <xdr:col>21</xdr:col>
      <xdr:colOff>594123</xdr:colOff>
      <xdr:row>8</xdr:row>
      <xdr:rowOff>125729</xdr:rowOff>
    </xdr:to>
    <xdr:sp>
      <xdr:nvSpPr>
        <xdr:cNvPr id="13" name="TextBox 12"/>
        <xdr:cNvSpPr txBox="1"/>
      </xdr:nvSpPr>
      <xdr:spPr>
        <a:xfrm>
          <a:off x="10461625" y="1394460"/>
          <a:ext cx="2733675" cy="254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0" u="none" strike="noStrike">
              <a:solidFill>
                <a:srgbClr val="FF00FF"/>
              </a:solidFill>
              <a:latin typeface="+mj-lt"/>
              <a:cs typeface="Calibri" panose="020F0502020204030204"/>
            </a:rPr>
            <a:t>SU </a:t>
          </a:r>
          <a:r>
            <a:rPr lang="en-US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US" sz="1100" b="0" i="0">
              <a:solidFill>
                <a:srgbClr val="00FAE3"/>
              </a:solidFill>
              <a:effectLst/>
              <a:latin typeface="+mj-lt"/>
              <a:ea typeface="+mn-ea"/>
              <a:cs typeface="+mn-cs"/>
            </a:rPr>
            <a:t>    </a:t>
          </a:r>
          <a:r>
            <a:rPr lang="en-US" sz="1100" b="0" i="0" u="none" strike="noStrike">
              <a:solidFill>
                <a:srgbClr val="00FAE3"/>
              </a:solidFill>
              <a:latin typeface="+mj-lt"/>
              <a:cs typeface="Calibri" panose="020F0502020204030204"/>
            </a:rPr>
            <a:t>MO      TU      WE      TH      FR </a:t>
          </a:r>
          <a:r>
            <a:rPr lang="en-US" sz="1100" b="0" i="0">
              <a:solidFill>
                <a:srgbClr val="00FAE3"/>
              </a:solidFill>
              <a:effectLst/>
              <a:latin typeface="+mj-lt"/>
              <a:ea typeface="+mn-ea"/>
              <a:cs typeface="+mn-cs"/>
            </a:rPr>
            <a:t>    </a:t>
          </a:r>
          <a:r>
            <a:rPr lang="en-US" sz="1100" b="0" i="0">
              <a:solidFill>
                <a:srgbClr val="5F11B3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US" sz="1100" b="1" i="0">
              <a:solidFill>
                <a:srgbClr val="FF00FF"/>
              </a:solidFill>
              <a:effectLst/>
              <a:latin typeface="+mj-lt"/>
              <a:ea typeface="+mn-ea"/>
              <a:cs typeface="+mn-cs"/>
            </a:rPr>
            <a:t>SA</a:t>
          </a:r>
          <a:endParaRPr lang="en-US" sz="1100" b="1" i="0" u="none" strike="noStrike">
            <a:solidFill>
              <a:srgbClr val="FF00FF"/>
            </a:solidFill>
            <a:latin typeface="+mj-lt"/>
            <a:cs typeface="Calibri" panose="020F0502020204030204"/>
          </a:endParaRPr>
        </a:p>
      </xdr:txBody>
    </xdr:sp>
    <xdr:clientData/>
  </xdr:twoCellAnchor>
  <xdr:twoCellAnchor>
    <xdr:from>
      <xdr:col>18</xdr:col>
      <xdr:colOff>531415</xdr:colOff>
      <xdr:row>5</xdr:row>
      <xdr:rowOff>30480</xdr:rowOff>
    </xdr:from>
    <xdr:to>
      <xdr:col>20</xdr:col>
      <xdr:colOff>323228</xdr:colOff>
      <xdr:row>7</xdr:row>
      <xdr:rowOff>0</xdr:rowOff>
    </xdr:to>
    <xdr:sp>
      <xdr:nvSpPr>
        <xdr:cNvPr id="14" name="TextBox 13"/>
        <xdr:cNvSpPr txBox="1"/>
      </xdr:nvSpPr>
      <xdr:spPr>
        <a:xfrm>
          <a:off x="11332210" y="982980"/>
          <a:ext cx="992505" cy="350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tx2">
                  <a:lumMod val="60000"/>
                  <a:lumOff val="40000"/>
                </a:schemeClr>
              </a:solidFill>
            </a:rPr>
            <a:t>CALENDAR</a:t>
          </a:r>
          <a:endParaRPr lang="en-US" sz="14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oneCellAnchor>
    <xdr:from>
      <xdr:col>1</xdr:col>
      <xdr:colOff>447754</xdr:colOff>
      <xdr:row>0</xdr:row>
      <xdr:rowOff>38100</xdr:rowOff>
    </xdr:from>
    <xdr:ext cx="5739686" cy="616164"/>
    <xdr:sp>
      <xdr:nvSpPr>
        <xdr:cNvPr id="15" name="Rectangle 14"/>
        <xdr:cNvSpPr/>
      </xdr:nvSpPr>
      <xdr:spPr>
        <a:xfrm>
          <a:off x="1047750" y="38100"/>
          <a:ext cx="5739765" cy="6159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>
              <a:gradFill>
                <a:gsLst>
                  <a:gs pos="0">
                    <a:schemeClr val="bg1"/>
                  </a:gs>
                  <a:gs pos="58000">
                    <a:srgbClr val="0082D2"/>
                  </a:gs>
                  <a:gs pos="100000">
                    <a:srgbClr val="259FE3"/>
                  </a:gs>
                </a:gsLst>
                <a:lin ang="0" scaled="0"/>
              </a:gradFill>
              <a:effectLst/>
              <a:latin typeface="+mn-lt"/>
              <a:ea typeface="+mn-ea"/>
              <a:cs typeface="+mn-cs"/>
            </a:rPr>
            <a:t>Amazon Affiliate Marketing</a:t>
          </a:r>
          <a:endParaRPr lang="en-US" sz="13800" b="0" cap="none" spc="0">
            <a:ln w="0"/>
            <a:gradFill>
              <a:gsLst>
                <a:gs pos="0">
                  <a:schemeClr val="bg1"/>
                </a:gs>
                <a:gs pos="58000">
                  <a:srgbClr val="0082D2"/>
                </a:gs>
                <a:gs pos="100000">
                  <a:srgbClr val="259FE3"/>
                </a:gs>
              </a:gsLst>
              <a:lin ang="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152400</xdr:colOff>
      <xdr:row>4</xdr:row>
      <xdr:rowOff>83820</xdr:rowOff>
    </xdr:from>
    <xdr:to>
      <xdr:col>4</xdr:col>
      <xdr:colOff>375600</xdr:colOff>
      <xdr:row>8</xdr:row>
      <xdr:rowOff>180300</xdr:rowOff>
    </xdr:to>
    <xdr:sp>
      <xdr:nvSpPr>
        <xdr:cNvPr id="58" name="Rectangle 57"/>
        <xdr:cNvSpPr/>
      </xdr:nvSpPr>
      <xdr:spPr>
        <a:xfrm rot="16200000" flipV="1">
          <a:off x="1334770" y="262890"/>
          <a:ext cx="858520" cy="2023745"/>
        </a:xfrm>
        <a:prstGeom prst="rect">
          <a:avLst/>
        </a:prstGeom>
        <a:gradFill>
          <a:gsLst>
            <a:gs pos="0">
              <a:srgbClr val="235A65"/>
            </a:gs>
            <a:gs pos="32000">
              <a:srgbClr val="304559"/>
            </a:gs>
            <a:gs pos="71000">
              <a:srgbClr val="2B313E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169440</xdr:colOff>
      <xdr:row>4</xdr:row>
      <xdr:rowOff>83820</xdr:rowOff>
    </xdr:from>
    <xdr:to>
      <xdr:col>8</xdr:col>
      <xdr:colOff>392640</xdr:colOff>
      <xdr:row>8</xdr:row>
      <xdr:rowOff>180300</xdr:rowOff>
    </xdr:to>
    <xdr:sp>
      <xdr:nvSpPr>
        <xdr:cNvPr id="60" name="Rectangle 59" hidden="1"/>
        <xdr:cNvSpPr/>
      </xdr:nvSpPr>
      <xdr:spPr>
        <a:xfrm rot="16200000" flipV="1">
          <a:off x="3752215" y="262890"/>
          <a:ext cx="858520" cy="2023745"/>
        </a:xfrm>
        <a:prstGeom prst="rect">
          <a:avLst/>
        </a:prstGeom>
        <a:gradFill>
          <a:gsLst>
            <a:gs pos="0">
              <a:srgbClr val="235A65"/>
            </a:gs>
            <a:gs pos="32000">
              <a:srgbClr val="304559"/>
            </a:gs>
            <a:gs pos="71000">
              <a:srgbClr val="2B313E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186480</xdr:colOff>
      <xdr:row>4</xdr:row>
      <xdr:rowOff>83820</xdr:rowOff>
    </xdr:from>
    <xdr:to>
      <xdr:col>12</xdr:col>
      <xdr:colOff>409680</xdr:colOff>
      <xdr:row>8</xdr:row>
      <xdr:rowOff>180300</xdr:rowOff>
    </xdr:to>
    <xdr:sp>
      <xdr:nvSpPr>
        <xdr:cNvPr id="61" name="Rectangle 60"/>
        <xdr:cNvSpPr/>
      </xdr:nvSpPr>
      <xdr:spPr>
        <a:xfrm rot="16200000" flipV="1">
          <a:off x="6169025" y="262890"/>
          <a:ext cx="858520" cy="2023745"/>
        </a:xfrm>
        <a:prstGeom prst="rect">
          <a:avLst/>
        </a:prstGeom>
        <a:gradFill>
          <a:gsLst>
            <a:gs pos="0">
              <a:srgbClr val="235A65"/>
            </a:gs>
            <a:gs pos="32000">
              <a:srgbClr val="304559"/>
            </a:gs>
            <a:gs pos="71000">
              <a:srgbClr val="2B313E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203520</xdr:colOff>
      <xdr:row>4</xdr:row>
      <xdr:rowOff>83820</xdr:rowOff>
    </xdr:from>
    <xdr:to>
      <xdr:col>16</xdr:col>
      <xdr:colOff>426720</xdr:colOff>
      <xdr:row>8</xdr:row>
      <xdr:rowOff>180300</xdr:rowOff>
    </xdr:to>
    <xdr:sp>
      <xdr:nvSpPr>
        <xdr:cNvPr id="62" name="Rectangle 61"/>
        <xdr:cNvSpPr/>
      </xdr:nvSpPr>
      <xdr:spPr>
        <a:xfrm rot="16200000" flipV="1">
          <a:off x="8586470" y="262890"/>
          <a:ext cx="858520" cy="2023745"/>
        </a:xfrm>
        <a:prstGeom prst="rect">
          <a:avLst/>
        </a:prstGeom>
        <a:gradFill>
          <a:gsLst>
            <a:gs pos="0">
              <a:srgbClr val="235A65"/>
            </a:gs>
            <a:gs pos="32000">
              <a:srgbClr val="304559"/>
            </a:gs>
            <a:gs pos="71000">
              <a:srgbClr val="2B313E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152400</xdr:colOff>
      <xdr:row>28</xdr:row>
      <xdr:rowOff>55920</xdr:rowOff>
    </xdr:from>
    <xdr:to>
      <xdr:col>4</xdr:col>
      <xdr:colOff>375600</xdr:colOff>
      <xdr:row>32</xdr:row>
      <xdr:rowOff>152400</xdr:rowOff>
    </xdr:to>
    <xdr:sp>
      <xdr:nvSpPr>
        <xdr:cNvPr id="6144" name="Rectangle 6143"/>
        <xdr:cNvSpPr/>
      </xdr:nvSpPr>
      <xdr:spPr>
        <a:xfrm rot="16200000" flipH="1" flipV="1">
          <a:off x="1334770" y="4806950"/>
          <a:ext cx="858520" cy="2023745"/>
        </a:xfrm>
        <a:prstGeom prst="rect">
          <a:avLst/>
        </a:prstGeom>
        <a:gradFill>
          <a:gsLst>
            <a:gs pos="0">
              <a:srgbClr val="235A65"/>
            </a:gs>
            <a:gs pos="32000">
              <a:srgbClr val="304559"/>
            </a:gs>
            <a:gs pos="71000">
              <a:srgbClr val="2B313E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169440</xdr:colOff>
      <xdr:row>28</xdr:row>
      <xdr:rowOff>55920</xdr:rowOff>
    </xdr:from>
    <xdr:to>
      <xdr:col>8</xdr:col>
      <xdr:colOff>392640</xdr:colOff>
      <xdr:row>32</xdr:row>
      <xdr:rowOff>152400</xdr:rowOff>
    </xdr:to>
    <xdr:sp>
      <xdr:nvSpPr>
        <xdr:cNvPr id="6151" name="Rectangle 6150"/>
        <xdr:cNvSpPr/>
      </xdr:nvSpPr>
      <xdr:spPr>
        <a:xfrm rot="16200000" flipH="1" flipV="1">
          <a:off x="3752215" y="4806950"/>
          <a:ext cx="858520" cy="2023745"/>
        </a:xfrm>
        <a:prstGeom prst="rect">
          <a:avLst/>
        </a:prstGeom>
        <a:gradFill>
          <a:gsLst>
            <a:gs pos="0">
              <a:srgbClr val="235A65"/>
            </a:gs>
            <a:gs pos="32000">
              <a:srgbClr val="304559"/>
            </a:gs>
            <a:gs pos="71000">
              <a:srgbClr val="2B313E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186480</xdr:colOff>
      <xdr:row>28</xdr:row>
      <xdr:rowOff>55920</xdr:rowOff>
    </xdr:from>
    <xdr:to>
      <xdr:col>12</xdr:col>
      <xdr:colOff>409680</xdr:colOff>
      <xdr:row>32</xdr:row>
      <xdr:rowOff>152400</xdr:rowOff>
    </xdr:to>
    <xdr:sp>
      <xdr:nvSpPr>
        <xdr:cNvPr id="6152" name="Rectangle 6151"/>
        <xdr:cNvSpPr/>
      </xdr:nvSpPr>
      <xdr:spPr>
        <a:xfrm rot="16200000" flipH="1" flipV="1">
          <a:off x="6169025" y="4806950"/>
          <a:ext cx="858520" cy="2023745"/>
        </a:xfrm>
        <a:prstGeom prst="rect">
          <a:avLst/>
        </a:prstGeom>
        <a:gradFill>
          <a:gsLst>
            <a:gs pos="0">
              <a:srgbClr val="235A65"/>
            </a:gs>
            <a:gs pos="32000">
              <a:srgbClr val="304559"/>
            </a:gs>
            <a:gs pos="71000">
              <a:srgbClr val="2B313E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203520</xdr:colOff>
      <xdr:row>28</xdr:row>
      <xdr:rowOff>55920</xdr:rowOff>
    </xdr:from>
    <xdr:to>
      <xdr:col>16</xdr:col>
      <xdr:colOff>426720</xdr:colOff>
      <xdr:row>32</xdr:row>
      <xdr:rowOff>152400</xdr:rowOff>
    </xdr:to>
    <xdr:sp>
      <xdr:nvSpPr>
        <xdr:cNvPr id="6153" name="Rectangle 6152"/>
        <xdr:cNvSpPr/>
      </xdr:nvSpPr>
      <xdr:spPr>
        <a:xfrm rot="16200000" flipH="1" flipV="1">
          <a:off x="8586470" y="4806950"/>
          <a:ext cx="858520" cy="2023745"/>
        </a:xfrm>
        <a:prstGeom prst="rect">
          <a:avLst/>
        </a:prstGeom>
        <a:gradFill>
          <a:gsLst>
            <a:gs pos="0">
              <a:srgbClr val="235A65"/>
            </a:gs>
            <a:gs pos="32000">
              <a:srgbClr val="304559"/>
            </a:gs>
            <a:gs pos="71000">
              <a:srgbClr val="2B313E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1</xdr:col>
      <xdr:colOff>281940</xdr:colOff>
      <xdr:row>14</xdr:row>
      <xdr:rowOff>84907</xdr:rowOff>
    </xdr:from>
    <xdr:to>
      <xdr:col>2</xdr:col>
      <xdr:colOff>274320</xdr:colOff>
      <xdr:row>22</xdr:row>
      <xdr:rowOff>145866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156" name="Lef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ef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015" y="2751455"/>
              <a:ext cx="592455" cy="1584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297180</xdr:colOff>
      <xdr:row>14</xdr:row>
      <xdr:rowOff>86106</xdr:rowOff>
    </xdr:from>
    <xdr:to>
      <xdr:col>16</xdr:col>
      <xdr:colOff>299580</xdr:colOff>
      <xdr:row>22</xdr:row>
      <xdr:rowOff>145866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157" name="Righ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igh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98305" y="2752725"/>
              <a:ext cx="601980" cy="1583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>
    <xdr:from>
      <xdr:col>3</xdr:col>
      <xdr:colOff>281940</xdr:colOff>
      <xdr:row>22</xdr:row>
      <xdr:rowOff>129540</xdr:rowOff>
    </xdr:from>
    <xdr:to>
      <xdr:col>14</xdr:col>
      <xdr:colOff>281940</xdr:colOff>
      <xdr:row>26</xdr:row>
      <xdr:rowOff>53640</xdr:rowOff>
    </xdr:to>
    <xdr:graphicFrame>
      <xdr:nvGraphicFramePr>
        <xdr:cNvPr id="3082" name="Chart 3081"/>
        <xdr:cNvGraphicFramePr/>
      </xdr:nvGraphicFramePr>
      <xdr:xfrm>
        <a:off x="2082165" y="4320540"/>
        <a:ext cx="6600825" cy="68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243840</xdr:colOff>
      <xdr:row>10</xdr:row>
      <xdr:rowOff>144780</xdr:rowOff>
    </xdr:from>
    <xdr:to>
      <xdr:col>15</xdr:col>
      <xdr:colOff>281940</xdr:colOff>
      <xdr:row>25</xdr:row>
      <xdr:rowOff>144780</xdr:rowOff>
    </xdr:to>
    <xdr:graphicFrame>
      <xdr:nvGraphicFramePr>
        <xdr:cNvPr id="6158" name="Chart 6157"/>
        <xdr:cNvGraphicFramePr/>
      </xdr:nvGraphicFramePr>
      <xdr:xfrm>
        <a:off x="1443990" y="2049780"/>
        <a:ext cx="7839075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162910</xdr:colOff>
      <xdr:row>4</xdr:row>
      <xdr:rowOff>89337</xdr:rowOff>
    </xdr:from>
    <xdr:to>
      <xdr:col>8</xdr:col>
      <xdr:colOff>378490</xdr:colOff>
      <xdr:row>9</xdr:row>
      <xdr:rowOff>1886</xdr:rowOff>
    </xdr:to>
    <xdr:grpSp>
      <xdr:nvGrpSpPr>
        <xdr:cNvPr id="46" name="Group 45"/>
        <xdr:cNvGrpSpPr/>
      </xdr:nvGrpSpPr>
      <xdr:grpSpPr>
        <a:xfrm>
          <a:off x="3162935" y="850900"/>
          <a:ext cx="2016125" cy="864870"/>
          <a:chOff x="5749609" y="2200808"/>
          <a:chExt cx="2044380" cy="832204"/>
        </a:xfrm>
      </xdr:grpSpPr>
      <xdr:sp>
        <xdr:nvSpPr>
          <xdr:cNvPr id="47" name="Freeform: Shape 46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152400" dist="1143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48" name="Freeform: Shape 47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49" name="Freeform: Shape 48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50" name="Freeform: Shape 49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66FF99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4</xdr:col>
      <xdr:colOff>254393</xdr:colOff>
      <xdr:row>3</xdr:row>
      <xdr:rowOff>164338</xdr:rowOff>
    </xdr:from>
    <xdr:to>
      <xdr:col>6</xdr:col>
      <xdr:colOff>68393</xdr:colOff>
      <xdr:row>9</xdr:row>
      <xdr:rowOff>94879</xdr:rowOff>
    </xdr:to>
    <xdr:sp>
      <xdr:nvSpPr>
        <xdr:cNvPr id="29" name="Arc 28"/>
        <xdr:cNvSpPr/>
      </xdr:nvSpPr>
      <xdr:spPr>
        <a:xfrm>
          <a:off x="2654300" y="735330"/>
          <a:ext cx="101409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465676</xdr:colOff>
      <xdr:row>5</xdr:row>
      <xdr:rowOff>1967</xdr:rowOff>
    </xdr:from>
    <xdr:to>
      <xdr:col>5</xdr:col>
      <xdr:colOff>471676</xdr:colOff>
      <xdr:row>8</xdr:row>
      <xdr:rowOff>66237</xdr:rowOff>
    </xdr:to>
    <xdr:sp>
      <xdr:nvSpPr>
        <xdr:cNvPr id="28" name="Arc 27"/>
        <xdr:cNvSpPr/>
      </xdr:nvSpPr>
      <xdr:spPr>
        <a:xfrm>
          <a:off x="2865755" y="954405"/>
          <a:ext cx="605790" cy="63563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32318</xdr:colOff>
      <xdr:row>5</xdr:row>
      <xdr:rowOff>36785</xdr:rowOff>
    </xdr:from>
    <xdr:to>
      <xdr:col>8</xdr:col>
      <xdr:colOff>184718</xdr:colOff>
      <xdr:row>6</xdr:row>
      <xdr:rowOff>143465</xdr:rowOff>
    </xdr:to>
    <xdr:sp textlink="Processing!G49">
      <xdr:nvSpPr>
        <xdr:cNvPr id="4" name="TextBox 3"/>
        <xdr:cNvSpPr txBox="1"/>
      </xdr:nvSpPr>
      <xdr:spPr>
        <a:xfrm>
          <a:off x="3632200" y="988695"/>
          <a:ext cx="13525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6B1C3AE3-1372-4888-AA58-03F45020B6FF}" type="TxLink">
            <a:rPr lang="en-US" sz="12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6</xdr:col>
      <xdr:colOff>49133</xdr:colOff>
      <xdr:row>6</xdr:row>
      <xdr:rowOff>40463</xdr:rowOff>
    </xdr:from>
    <xdr:to>
      <xdr:col>8</xdr:col>
      <xdr:colOff>203637</xdr:colOff>
      <xdr:row>7</xdr:row>
      <xdr:rowOff>170003</xdr:rowOff>
    </xdr:to>
    <xdr:sp textlink="Processing!R81">
      <xdr:nvSpPr>
        <xdr:cNvPr id="16" name="TextBox 15"/>
        <xdr:cNvSpPr txBox="1"/>
      </xdr:nvSpPr>
      <xdr:spPr>
        <a:xfrm>
          <a:off x="3649345" y="1183005"/>
          <a:ext cx="135445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DC497954-94BC-448F-B44E-91CF7C7D3AC7}" type="TxLink">
            <a:rPr lang="en-US" sz="18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132430</xdr:colOff>
      <xdr:row>4</xdr:row>
      <xdr:rowOff>89337</xdr:rowOff>
    </xdr:from>
    <xdr:to>
      <xdr:col>4</xdr:col>
      <xdr:colOff>348010</xdr:colOff>
      <xdr:row>9</xdr:row>
      <xdr:rowOff>1886</xdr:rowOff>
    </xdr:to>
    <xdr:grpSp>
      <xdr:nvGrpSpPr>
        <xdr:cNvPr id="51" name="Group 50"/>
        <xdr:cNvGrpSpPr/>
      </xdr:nvGrpSpPr>
      <xdr:grpSpPr>
        <a:xfrm>
          <a:off x="732155" y="850900"/>
          <a:ext cx="2016125" cy="864870"/>
          <a:chOff x="5749609" y="2200808"/>
          <a:chExt cx="2044380" cy="832204"/>
        </a:xfrm>
      </xdr:grpSpPr>
      <xdr:sp>
        <xdr:nvSpPr>
          <xdr:cNvPr id="52" name="Freeform: Shape 51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152400" dist="1143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53" name="Freeform: Shape 52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54" name="Freeform: Shape 53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55" name="Freeform: Shape 54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00B0F0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2</xdr:col>
      <xdr:colOff>39938</xdr:colOff>
      <xdr:row>5</xdr:row>
      <xdr:rowOff>36785</xdr:rowOff>
    </xdr:from>
    <xdr:to>
      <xdr:col>4</xdr:col>
      <xdr:colOff>192338</xdr:colOff>
      <xdr:row>6</xdr:row>
      <xdr:rowOff>143465</xdr:rowOff>
    </xdr:to>
    <xdr:sp textlink="Processing!H49">
      <xdr:nvSpPr>
        <xdr:cNvPr id="56" name="TextBox 55"/>
        <xdr:cNvSpPr txBox="1"/>
      </xdr:nvSpPr>
      <xdr:spPr>
        <a:xfrm>
          <a:off x="1239520" y="988695"/>
          <a:ext cx="13525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F3D533AE-AF3B-4DD9-9C27-45612A2040DB}" type="TxLink">
            <a:rPr lang="en-US" sz="12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2</xdr:col>
      <xdr:colOff>56753</xdr:colOff>
      <xdr:row>6</xdr:row>
      <xdr:rowOff>40463</xdr:rowOff>
    </xdr:from>
    <xdr:to>
      <xdr:col>4</xdr:col>
      <xdr:colOff>211257</xdr:colOff>
      <xdr:row>7</xdr:row>
      <xdr:rowOff>170003</xdr:rowOff>
    </xdr:to>
    <xdr:sp textlink="Processing!S81">
      <xdr:nvSpPr>
        <xdr:cNvPr id="57" name="TextBox 56"/>
        <xdr:cNvSpPr txBox="1"/>
      </xdr:nvSpPr>
      <xdr:spPr>
        <a:xfrm>
          <a:off x="1256665" y="1183005"/>
          <a:ext cx="135445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7D26852B-5363-4E06-91D4-FC1CA52DA181}" type="TxLink">
            <a:rPr lang="en-US" sz="18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9</xdr:col>
      <xdr:colOff>178150</xdr:colOff>
      <xdr:row>4</xdr:row>
      <xdr:rowOff>89337</xdr:rowOff>
    </xdr:from>
    <xdr:to>
      <xdr:col>12</xdr:col>
      <xdr:colOff>393730</xdr:colOff>
      <xdr:row>9</xdr:row>
      <xdr:rowOff>1886</xdr:rowOff>
    </xdr:to>
    <xdr:grpSp>
      <xdr:nvGrpSpPr>
        <xdr:cNvPr id="59" name="Group 58"/>
        <xdr:cNvGrpSpPr/>
      </xdr:nvGrpSpPr>
      <xdr:grpSpPr>
        <a:xfrm>
          <a:off x="5578475" y="850900"/>
          <a:ext cx="2016125" cy="864870"/>
          <a:chOff x="5749609" y="2200808"/>
          <a:chExt cx="2044380" cy="832204"/>
        </a:xfrm>
      </xdr:grpSpPr>
      <xdr:sp>
        <xdr:nvSpPr>
          <xdr:cNvPr id="63" name="Freeform: Shape 62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152400" dist="1143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45" name="Freeform: Shape 6144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46" name="Freeform: Shape 6145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47" name="Freeform: Shape 6146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5F6DF3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10</xdr:col>
      <xdr:colOff>39938</xdr:colOff>
      <xdr:row>5</xdr:row>
      <xdr:rowOff>36785</xdr:rowOff>
    </xdr:from>
    <xdr:to>
      <xdr:col>12</xdr:col>
      <xdr:colOff>192338</xdr:colOff>
      <xdr:row>6</xdr:row>
      <xdr:rowOff>143465</xdr:rowOff>
    </xdr:to>
    <xdr:sp textlink="Processing!F49">
      <xdr:nvSpPr>
        <xdr:cNvPr id="6148" name="TextBox 6147"/>
        <xdr:cNvSpPr txBox="1"/>
      </xdr:nvSpPr>
      <xdr:spPr>
        <a:xfrm>
          <a:off x="6040120" y="988695"/>
          <a:ext cx="13525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fld id="{84FA60CC-74DA-46E2-A996-2798A6002868}" type="TxLink">
            <a:rPr lang="en-US" sz="1200" b="0" i="0" u="none" strike="noStrike">
              <a:solidFill>
                <a:schemeClr val="bg1"/>
              </a:solidFill>
              <a:latin typeface="Calibri" panose="020F0502020204030204"/>
              <a:cs typeface="Calibri" panose="020F0502020204030204"/>
            </a:rPr>
          </a:fld>
          <a:endParaRPr lang="en-US" sz="1200" b="0" i="0" u="none" strike="noStrike">
            <a:solidFill>
              <a:schemeClr val="bg1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10</xdr:col>
      <xdr:colOff>41513</xdr:colOff>
      <xdr:row>6</xdr:row>
      <xdr:rowOff>40463</xdr:rowOff>
    </xdr:from>
    <xdr:to>
      <xdr:col>12</xdr:col>
      <xdr:colOff>196017</xdr:colOff>
      <xdr:row>7</xdr:row>
      <xdr:rowOff>170003</xdr:rowOff>
    </xdr:to>
    <xdr:sp textlink="Processing!Q81">
      <xdr:nvSpPr>
        <xdr:cNvPr id="6149" name="TextBox 6148"/>
        <xdr:cNvSpPr txBox="1"/>
      </xdr:nvSpPr>
      <xdr:spPr>
        <a:xfrm>
          <a:off x="6042025" y="1183005"/>
          <a:ext cx="135445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806341DF-D2FB-4D3A-A15E-AFCDCF527A3D}" type="TxLink">
            <a:rPr lang="en-US" sz="1800" b="0" i="0" u="none" strike="noStrike">
              <a:solidFill>
                <a:schemeClr val="bg1"/>
              </a:solidFill>
              <a:latin typeface="Calibri" panose="020F0502020204030204"/>
              <a:cs typeface="Calibri" panose="020F0502020204030204"/>
            </a:rPr>
          </a:fld>
          <a:endParaRPr lang="en-US" sz="1800" b="0" i="0" u="none" strike="noStrike">
            <a:solidFill>
              <a:schemeClr val="bg1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13</xdr:col>
      <xdr:colOff>185770</xdr:colOff>
      <xdr:row>4</xdr:row>
      <xdr:rowOff>89337</xdr:rowOff>
    </xdr:from>
    <xdr:to>
      <xdr:col>16</xdr:col>
      <xdr:colOff>401350</xdr:colOff>
      <xdr:row>9</xdr:row>
      <xdr:rowOff>1886</xdr:rowOff>
    </xdr:to>
    <xdr:grpSp>
      <xdr:nvGrpSpPr>
        <xdr:cNvPr id="6150" name="Group 6149"/>
        <xdr:cNvGrpSpPr/>
      </xdr:nvGrpSpPr>
      <xdr:grpSpPr>
        <a:xfrm>
          <a:off x="7986395" y="850900"/>
          <a:ext cx="2016125" cy="864870"/>
          <a:chOff x="5749609" y="2200808"/>
          <a:chExt cx="2044380" cy="832204"/>
        </a:xfrm>
      </xdr:grpSpPr>
      <xdr:sp>
        <xdr:nvSpPr>
          <xdr:cNvPr id="6154" name="Freeform: Shape 6153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152400" dist="1143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55" name="Freeform: Shape 6154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59" name="Freeform: Shape 6158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60" name="Freeform: Shape 6159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5B9BD5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14</xdr:col>
      <xdr:colOff>47558</xdr:colOff>
      <xdr:row>5</xdr:row>
      <xdr:rowOff>36785</xdr:rowOff>
    </xdr:from>
    <xdr:to>
      <xdr:col>16</xdr:col>
      <xdr:colOff>199958</xdr:colOff>
      <xdr:row>6</xdr:row>
      <xdr:rowOff>143465</xdr:rowOff>
    </xdr:to>
    <xdr:sp textlink="Processing!J49">
      <xdr:nvSpPr>
        <xdr:cNvPr id="6161" name="TextBox 6160"/>
        <xdr:cNvSpPr txBox="1"/>
      </xdr:nvSpPr>
      <xdr:spPr>
        <a:xfrm>
          <a:off x="8448040" y="988695"/>
          <a:ext cx="13525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marL="0" indent="0" algn="r"/>
          <a:fld id="{A2E982DF-420C-4285-B496-0D5A1F23ADC4}" type="TxLink">
            <a:rPr lang="en-US" sz="12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49133</xdr:colOff>
      <xdr:row>6</xdr:row>
      <xdr:rowOff>40463</xdr:rowOff>
    </xdr:from>
    <xdr:to>
      <xdr:col>16</xdr:col>
      <xdr:colOff>203637</xdr:colOff>
      <xdr:row>7</xdr:row>
      <xdr:rowOff>170003</xdr:rowOff>
    </xdr:to>
    <xdr:sp textlink="Processing!U81">
      <xdr:nvSpPr>
        <xdr:cNvPr id="6162" name="TextBox 6161"/>
        <xdr:cNvSpPr txBox="1"/>
      </xdr:nvSpPr>
      <xdr:spPr>
        <a:xfrm>
          <a:off x="8449945" y="1183005"/>
          <a:ext cx="135445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19085F25-56A2-4711-A4EE-C3C243997C31}" type="TxLink">
            <a:rPr lang="en-US" sz="18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13</xdr:col>
      <xdr:colOff>185770</xdr:colOff>
      <xdr:row>28</xdr:row>
      <xdr:rowOff>51237</xdr:rowOff>
    </xdr:from>
    <xdr:to>
      <xdr:col>16</xdr:col>
      <xdr:colOff>401350</xdr:colOff>
      <xdr:row>32</xdr:row>
      <xdr:rowOff>146666</xdr:rowOff>
    </xdr:to>
    <xdr:grpSp>
      <xdr:nvGrpSpPr>
        <xdr:cNvPr id="6163" name="Group 6162"/>
        <xdr:cNvGrpSpPr/>
      </xdr:nvGrpSpPr>
      <xdr:grpSpPr>
        <a:xfrm>
          <a:off x="7986395" y="5384800"/>
          <a:ext cx="2016125" cy="857250"/>
          <a:chOff x="5749609" y="2200808"/>
          <a:chExt cx="2044380" cy="832204"/>
        </a:xfrm>
      </xdr:grpSpPr>
      <xdr:sp>
        <xdr:nvSpPr>
          <xdr:cNvPr id="6164" name="Freeform: Shape 6163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152400" dist="1143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65" name="Freeform: Shape 6164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66" name="Freeform: Shape 6165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67" name="Freeform: Shape 6166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FF9CFF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14</xdr:col>
      <xdr:colOff>47558</xdr:colOff>
      <xdr:row>28</xdr:row>
      <xdr:rowOff>181565</xdr:rowOff>
    </xdr:from>
    <xdr:to>
      <xdr:col>16</xdr:col>
      <xdr:colOff>199958</xdr:colOff>
      <xdr:row>30</xdr:row>
      <xdr:rowOff>105365</xdr:rowOff>
    </xdr:to>
    <xdr:sp textlink="Processing!M49">
      <xdr:nvSpPr>
        <xdr:cNvPr id="6168" name="TextBox 6167"/>
        <xdr:cNvSpPr txBox="1"/>
      </xdr:nvSpPr>
      <xdr:spPr>
        <a:xfrm>
          <a:off x="8448040" y="5514975"/>
          <a:ext cx="1352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4DD70326-6503-45AA-9FA1-E2C6F1E99E00}" type="TxLink">
            <a:rPr lang="en-US" sz="12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56753</xdr:colOff>
      <xdr:row>30</xdr:row>
      <xdr:rowOff>2363</xdr:rowOff>
    </xdr:from>
    <xdr:to>
      <xdr:col>16</xdr:col>
      <xdr:colOff>211257</xdr:colOff>
      <xdr:row>31</xdr:row>
      <xdr:rowOff>131903</xdr:rowOff>
    </xdr:to>
    <xdr:sp textlink="Processing!X81">
      <xdr:nvSpPr>
        <xdr:cNvPr id="6169" name="TextBox 6168"/>
        <xdr:cNvSpPr txBox="1"/>
      </xdr:nvSpPr>
      <xdr:spPr>
        <a:xfrm>
          <a:off x="8457565" y="5716905"/>
          <a:ext cx="135445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9EA57F63-957F-4CAF-BB4E-FEACEC01AA7F}" type="TxLink">
            <a:rPr lang="en-US" sz="18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9</xdr:col>
      <xdr:colOff>170530</xdr:colOff>
      <xdr:row>28</xdr:row>
      <xdr:rowOff>51237</xdr:rowOff>
    </xdr:from>
    <xdr:to>
      <xdr:col>12</xdr:col>
      <xdr:colOff>386110</xdr:colOff>
      <xdr:row>32</xdr:row>
      <xdr:rowOff>146666</xdr:rowOff>
    </xdr:to>
    <xdr:grpSp>
      <xdr:nvGrpSpPr>
        <xdr:cNvPr id="6170" name="Group 6169"/>
        <xdr:cNvGrpSpPr/>
      </xdr:nvGrpSpPr>
      <xdr:grpSpPr>
        <a:xfrm>
          <a:off x="5570855" y="5384800"/>
          <a:ext cx="2016125" cy="857250"/>
          <a:chOff x="5749609" y="2200808"/>
          <a:chExt cx="2044380" cy="832204"/>
        </a:xfrm>
      </xdr:grpSpPr>
      <xdr:sp>
        <xdr:nvSpPr>
          <xdr:cNvPr id="6171" name="Freeform: Shape 6170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152400" dist="1143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72" name="Freeform: Shape 6171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73" name="Freeform: Shape 6172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74" name="Freeform: Shape 6173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FFFFCC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10</xdr:col>
      <xdr:colOff>17078</xdr:colOff>
      <xdr:row>28</xdr:row>
      <xdr:rowOff>181565</xdr:rowOff>
    </xdr:from>
    <xdr:to>
      <xdr:col>12</xdr:col>
      <xdr:colOff>169478</xdr:colOff>
      <xdr:row>30</xdr:row>
      <xdr:rowOff>105365</xdr:rowOff>
    </xdr:to>
    <xdr:sp textlink="Processing!N49">
      <xdr:nvSpPr>
        <xdr:cNvPr id="6175" name="TextBox 6174"/>
        <xdr:cNvSpPr txBox="1"/>
      </xdr:nvSpPr>
      <xdr:spPr>
        <a:xfrm>
          <a:off x="6017260" y="5514975"/>
          <a:ext cx="1352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890DDF34-B0BC-46C7-89DC-6F5A66A17730}" type="TxLink">
            <a:rPr lang="en-US" sz="12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10</xdr:col>
      <xdr:colOff>26273</xdr:colOff>
      <xdr:row>30</xdr:row>
      <xdr:rowOff>2363</xdr:rowOff>
    </xdr:from>
    <xdr:to>
      <xdr:col>12</xdr:col>
      <xdr:colOff>180777</xdr:colOff>
      <xdr:row>31</xdr:row>
      <xdr:rowOff>131903</xdr:rowOff>
    </xdr:to>
    <xdr:sp textlink="Processing!Y81">
      <xdr:nvSpPr>
        <xdr:cNvPr id="6176" name="TextBox 6175"/>
        <xdr:cNvSpPr txBox="1"/>
      </xdr:nvSpPr>
      <xdr:spPr>
        <a:xfrm>
          <a:off x="6026785" y="5716905"/>
          <a:ext cx="135445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6CD7945A-1CA1-4542-8193-4755740177F9}" type="TxLink">
            <a:rPr lang="en-US" sz="18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5</xdr:col>
      <xdr:colOff>155290</xdr:colOff>
      <xdr:row>28</xdr:row>
      <xdr:rowOff>51237</xdr:rowOff>
    </xdr:from>
    <xdr:to>
      <xdr:col>8</xdr:col>
      <xdr:colOff>370870</xdr:colOff>
      <xdr:row>32</xdr:row>
      <xdr:rowOff>146666</xdr:rowOff>
    </xdr:to>
    <xdr:grpSp>
      <xdr:nvGrpSpPr>
        <xdr:cNvPr id="6177" name="Group 6176"/>
        <xdr:cNvGrpSpPr/>
      </xdr:nvGrpSpPr>
      <xdr:grpSpPr>
        <a:xfrm>
          <a:off x="3155315" y="5384800"/>
          <a:ext cx="2016125" cy="857250"/>
          <a:chOff x="5749609" y="2200808"/>
          <a:chExt cx="2044380" cy="832204"/>
        </a:xfrm>
      </xdr:grpSpPr>
      <xdr:sp>
        <xdr:nvSpPr>
          <xdr:cNvPr id="6178" name="Freeform: Shape 6177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152400" dist="1143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79" name="Freeform: Shape 6178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80" name="Freeform: Shape 6179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81" name="Freeform: Shape 6180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99FF66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6</xdr:col>
      <xdr:colOff>9458</xdr:colOff>
      <xdr:row>28</xdr:row>
      <xdr:rowOff>181565</xdr:rowOff>
    </xdr:from>
    <xdr:to>
      <xdr:col>8</xdr:col>
      <xdr:colOff>161858</xdr:colOff>
      <xdr:row>30</xdr:row>
      <xdr:rowOff>105365</xdr:rowOff>
    </xdr:to>
    <xdr:sp textlink="Processing!K49">
      <xdr:nvSpPr>
        <xdr:cNvPr id="6182" name="TextBox 6181"/>
        <xdr:cNvSpPr txBox="1"/>
      </xdr:nvSpPr>
      <xdr:spPr>
        <a:xfrm>
          <a:off x="3609340" y="5514975"/>
          <a:ext cx="1352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E0E14988-05E4-42FB-BA81-566482DEFBD1}" type="TxLink">
            <a:rPr lang="en-US" sz="12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6</xdr:col>
      <xdr:colOff>11033</xdr:colOff>
      <xdr:row>30</xdr:row>
      <xdr:rowOff>2363</xdr:rowOff>
    </xdr:from>
    <xdr:to>
      <xdr:col>8</xdr:col>
      <xdr:colOff>165537</xdr:colOff>
      <xdr:row>31</xdr:row>
      <xdr:rowOff>131903</xdr:rowOff>
    </xdr:to>
    <xdr:sp textlink="Processing!V81">
      <xdr:nvSpPr>
        <xdr:cNvPr id="6183" name="TextBox 6182"/>
        <xdr:cNvSpPr txBox="1"/>
      </xdr:nvSpPr>
      <xdr:spPr>
        <a:xfrm>
          <a:off x="3611245" y="5716905"/>
          <a:ext cx="135445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8A38E0C6-14A4-4325-BB31-441A884AB240}" type="TxLink">
            <a:rPr lang="en-US" sz="18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147670</xdr:colOff>
      <xdr:row>28</xdr:row>
      <xdr:rowOff>51237</xdr:rowOff>
    </xdr:from>
    <xdr:to>
      <xdr:col>4</xdr:col>
      <xdr:colOff>363250</xdr:colOff>
      <xdr:row>32</xdr:row>
      <xdr:rowOff>146666</xdr:rowOff>
    </xdr:to>
    <xdr:grpSp>
      <xdr:nvGrpSpPr>
        <xdr:cNvPr id="6184" name="Group 6183"/>
        <xdr:cNvGrpSpPr/>
      </xdr:nvGrpSpPr>
      <xdr:grpSpPr>
        <a:xfrm>
          <a:off x="747395" y="5384800"/>
          <a:ext cx="2016125" cy="857250"/>
          <a:chOff x="5749609" y="2200808"/>
          <a:chExt cx="2044380" cy="832204"/>
        </a:xfrm>
      </xdr:grpSpPr>
      <xdr:sp>
        <xdr:nvSpPr>
          <xdr:cNvPr id="6185" name="Freeform: Shape 6184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152400" dist="1143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86" name="Freeform: Shape 6185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87" name="Freeform: Shape 6186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88" name="Freeform: Shape 6187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66FFFF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2</xdr:col>
      <xdr:colOff>32318</xdr:colOff>
      <xdr:row>28</xdr:row>
      <xdr:rowOff>181565</xdr:rowOff>
    </xdr:from>
    <xdr:to>
      <xdr:col>4</xdr:col>
      <xdr:colOff>184718</xdr:colOff>
      <xdr:row>30</xdr:row>
      <xdr:rowOff>105365</xdr:rowOff>
    </xdr:to>
    <xdr:sp textlink="Processing!L49">
      <xdr:nvSpPr>
        <xdr:cNvPr id="6189" name="TextBox 6188"/>
        <xdr:cNvSpPr txBox="1"/>
      </xdr:nvSpPr>
      <xdr:spPr>
        <a:xfrm>
          <a:off x="1231900" y="5514975"/>
          <a:ext cx="1352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DBC65A6C-32D0-44BE-8D71-BA611CA01041}" type="TxLink">
            <a:rPr lang="en-US" sz="12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2</xdr:col>
      <xdr:colOff>33893</xdr:colOff>
      <xdr:row>30</xdr:row>
      <xdr:rowOff>2363</xdr:rowOff>
    </xdr:from>
    <xdr:to>
      <xdr:col>4</xdr:col>
      <xdr:colOff>188397</xdr:colOff>
      <xdr:row>31</xdr:row>
      <xdr:rowOff>131903</xdr:rowOff>
    </xdr:to>
    <xdr:sp textlink="Processing!W81">
      <xdr:nvSpPr>
        <xdr:cNvPr id="6190" name="TextBox 6189"/>
        <xdr:cNvSpPr txBox="1"/>
      </xdr:nvSpPr>
      <xdr:spPr>
        <a:xfrm>
          <a:off x="1233805" y="5716905"/>
          <a:ext cx="135445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3BD15267-1B9F-426F-A7B7-5F1838A8318D}" type="TxLink">
            <a:rPr lang="en-US" sz="18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0</xdr:col>
      <xdr:colOff>208673</xdr:colOff>
      <xdr:row>3</xdr:row>
      <xdr:rowOff>164338</xdr:rowOff>
    </xdr:from>
    <xdr:to>
      <xdr:col>2</xdr:col>
      <xdr:colOff>22673</xdr:colOff>
      <xdr:row>9</xdr:row>
      <xdr:rowOff>94879</xdr:rowOff>
    </xdr:to>
    <xdr:sp>
      <xdr:nvSpPr>
        <xdr:cNvPr id="6191" name="Arc 6190"/>
        <xdr:cNvSpPr/>
      </xdr:nvSpPr>
      <xdr:spPr>
        <a:xfrm>
          <a:off x="208280" y="735330"/>
          <a:ext cx="101409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419956</xdr:colOff>
      <xdr:row>5</xdr:row>
      <xdr:rowOff>1967</xdr:rowOff>
    </xdr:from>
    <xdr:to>
      <xdr:col>1</xdr:col>
      <xdr:colOff>425956</xdr:colOff>
      <xdr:row>8</xdr:row>
      <xdr:rowOff>66237</xdr:rowOff>
    </xdr:to>
    <xdr:sp>
      <xdr:nvSpPr>
        <xdr:cNvPr id="6192" name="Arc 6191"/>
        <xdr:cNvSpPr/>
      </xdr:nvSpPr>
      <xdr:spPr>
        <a:xfrm>
          <a:off x="419735" y="954405"/>
          <a:ext cx="605790" cy="63563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269633</xdr:colOff>
      <xdr:row>3</xdr:row>
      <xdr:rowOff>164338</xdr:rowOff>
    </xdr:from>
    <xdr:to>
      <xdr:col>10</xdr:col>
      <xdr:colOff>83633</xdr:colOff>
      <xdr:row>9</xdr:row>
      <xdr:rowOff>94879</xdr:rowOff>
    </xdr:to>
    <xdr:sp>
      <xdr:nvSpPr>
        <xdr:cNvPr id="6193" name="Arc 6192"/>
        <xdr:cNvSpPr/>
      </xdr:nvSpPr>
      <xdr:spPr>
        <a:xfrm>
          <a:off x="5069840" y="735330"/>
          <a:ext cx="101409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480916</xdr:colOff>
      <xdr:row>5</xdr:row>
      <xdr:rowOff>1967</xdr:rowOff>
    </xdr:from>
    <xdr:to>
      <xdr:col>9</xdr:col>
      <xdr:colOff>486916</xdr:colOff>
      <xdr:row>8</xdr:row>
      <xdr:rowOff>66237</xdr:rowOff>
    </xdr:to>
    <xdr:sp>
      <xdr:nvSpPr>
        <xdr:cNvPr id="6194" name="Arc 6193"/>
        <xdr:cNvSpPr/>
      </xdr:nvSpPr>
      <xdr:spPr>
        <a:xfrm>
          <a:off x="5281295" y="954405"/>
          <a:ext cx="605790" cy="63563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269633</xdr:colOff>
      <xdr:row>3</xdr:row>
      <xdr:rowOff>164338</xdr:rowOff>
    </xdr:from>
    <xdr:to>
      <xdr:col>14</xdr:col>
      <xdr:colOff>83633</xdr:colOff>
      <xdr:row>9</xdr:row>
      <xdr:rowOff>94879</xdr:rowOff>
    </xdr:to>
    <xdr:sp>
      <xdr:nvSpPr>
        <xdr:cNvPr id="6195" name="Arc 6194"/>
        <xdr:cNvSpPr/>
      </xdr:nvSpPr>
      <xdr:spPr>
        <a:xfrm>
          <a:off x="7470140" y="735330"/>
          <a:ext cx="101409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480916</xdr:colOff>
      <xdr:row>5</xdr:row>
      <xdr:rowOff>1967</xdr:rowOff>
    </xdr:from>
    <xdr:to>
      <xdr:col>13</xdr:col>
      <xdr:colOff>486916</xdr:colOff>
      <xdr:row>8</xdr:row>
      <xdr:rowOff>66237</xdr:rowOff>
    </xdr:to>
    <xdr:sp>
      <xdr:nvSpPr>
        <xdr:cNvPr id="6196" name="Arc 6195"/>
        <xdr:cNvSpPr/>
      </xdr:nvSpPr>
      <xdr:spPr>
        <a:xfrm>
          <a:off x="7681595" y="954405"/>
          <a:ext cx="605790" cy="63563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269633</xdr:colOff>
      <xdr:row>27</xdr:row>
      <xdr:rowOff>133858</xdr:rowOff>
    </xdr:from>
    <xdr:to>
      <xdr:col>14</xdr:col>
      <xdr:colOff>83633</xdr:colOff>
      <xdr:row>33</xdr:row>
      <xdr:rowOff>64399</xdr:rowOff>
    </xdr:to>
    <xdr:sp>
      <xdr:nvSpPr>
        <xdr:cNvPr id="6197" name="Arc 6196"/>
        <xdr:cNvSpPr/>
      </xdr:nvSpPr>
      <xdr:spPr>
        <a:xfrm>
          <a:off x="7470140" y="5276850"/>
          <a:ext cx="101409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480916</xdr:colOff>
      <xdr:row>28</xdr:row>
      <xdr:rowOff>154367</xdr:rowOff>
    </xdr:from>
    <xdr:to>
      <xdr:col>13</xdr:col>
      <xdr:colOff>486916</xdr:colOff>
      <xdr:row>32</xdr:row>
      <xdr:rowOff>35757</xdr:rowOff>
    </xdr:to>
    <xdr:sp>
      <xdr:nvSpPr>
        <xdr:cNvPr id="6198" name="Arc 6197"/>
        <xdr:cNvSpPr/>
      </xdr:nvSpPr>
      <xdr:spPr>
        <a:xfrm>
          <a:off x="7681595" y="5488305"/>
          <a:ext cx="605790" cy="64325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262013</xdr:colOff>
      <xdr:row>27</xdr:row>
      <xdr:rowOff>133858</xdr:rowOff>
    </xdr:from>
    <xdr:to>
      <xdr:col>10</xdr:col>
      <xdr:colOff>76013</xdr:colOff>
      <xdr:row>33</xdr:row>
      <xdr:rowOff>64399</xdr:rowOff>
    </xdr:to>
    <xdr:sp>
      <xdr:nvSpPr>
        <xdr:cNvPr id="6199" name="Arc 6198"/>
        <xdr:cNvSpPr/>
      </xdr:nvSpPr>
      <xdr:spPr>
        <a:xfrm>
          <a:off x="5062220" y="5276850"/>
          <a:ext cx="101409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473296</xdr:colOff>
      <xdr:row>28</xdr:row>
      <xdr:rowOff>154367</xdr:rowOff>
    </xdr:from>
    <xdr:to>
      <xdr:col>9</xdr:col>
      <xdr:colOff>479296</xdr:colOff>
      <xdr:row>32</xdr:row>
      <xdr:rowOff>35757</xdr:rowOff>
    </xdr:to>
    <xdr:sp>
      <xdr:nvSpPr>
        <xdr:cNvPr id="6200" name="Arc 6199"/>
        <xdr:cNvSpPr/>
      </xdr:nvSpPr>
      <xdr:spPr>
        <a:xfrm>
          <a:off x="5273675" y="5488305"/>
          <a:ext cx="605790" cy="64325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254393</xdr:colOff>
      <xdr:row>27</xdr:row>
      <xdr:rowOff>133858</xdr:rowOff>
    </xdr:from>
    <xdr:to>
      <xdr:col>6</xdr:col>
      <xdr:colOff>68393</xdr:colOff>
      <xdr:row>33</xdr:row>
      <xdr:rowOff>64399</xdr:rowOff>
    </xdr:to>
    <xdr:sp>
      <xdr:nvSpPr>
        <xdr:cNvPr id="6201" name="Arc 6200"/>
        <xdr:cNvSpPr/>
      </xdr:nvSpPr>
      <xdr:spPr>
        <a:xfrm>
          <a:off x="2654300" y="5276850"/>
          <a:ext cx="101409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465676</xdr:colOff>
      <xdr:row>28</xdr:row>
      <xdr:rowOff>154367</xdr:rowOff>
    </xdr:from>
    <xdr:to>
      <xdr:col>5</xdr:col>
      <xdr:colOff>471676</xdr:colOff>
      <xdr:row>32</xdr:row>
      <xdr:rowOff>35757</xdr:rowOff>
    </xdr:to>
    <xdr:sp>
      <xdr:nvSpPr>
        <xdr:cNvPr id="6202" name="Arc 6201"/>
        <xdr:cNvSpPr/>
      </xdr:nvSpPr>
      <xdr:spPr>
        <a:xfrm>
          <a:off x="2865755" y="5488305"/>
          <a:ext cx="605790" cy="64325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246773</xdr:colOff>
      <xdr:row>27</xdr:row>
      <xdr:rowOff>133858</xdr:rowOff>
    </xdr:from>
    <xdr:to>
      <xdr:col>2</xdr:col>
      <xdr:colOff>60773</xdr:colOff>
      <xdr:row>33</xdr:row>
      <xdr:rowOff>64399</xdr:rowOff>
    </xdr:to>
    <xdr:sp>
      <xdr:nvSpPr>
        <xdr:cNvPr id="6203" name="Arc 6202"/>
        <xdr:cNvSpPr/>
      </xdr:nvSpPr>
      <xdr:spPr>
        <a:xfrm>
          <a:off x="246380" y="5276850"/>
          <a:ext cx="101409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458056</xdr:colOff>
      <xdr:row>28</xdr:row>
      <xdr:rowOff>154367</xdr:rowOff>
    </xdr:from>
    <xdr:to>
      <xdr:col>1</xdr:col>
      <xdr:colOff>464056</xdr:colOff>
      <xdr:row>32</xdr:row>
      <xdr:rowOff>35757</xdr:rowOff>
    </xdr:to>
    <xdr:sp>
      <xdr:nvSpPr>
        <xdr:cNvPr id="6204" name="Arc 6203"/>
        <xdr:cNvSpPr/>
      </xdr:nvSpPr>
      <xdr:spPr>
        <a:xfrm>
          <a:off x="457835" y="5488305"/>
          <a:ext cx="605790" cy="64325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32318</xdr:colOff>
      <xdr:row>11</xdr:row>
      <xdr:rowOff>112985</xdr:rowOff>
    </xdr:from>
    <xdr:to>
      <xdr:col>16</xdr:col>
      <xdr:colOff>184718</xdr:colOff>
      <xdr:row>13</xdr:row>
      <xdr:rowOff>36785</xdr:rowOff>
    </xdr:to>
    <xdr:sp textlink="Processing!C60">
      <xdr:nvSpPr>
        <xdr:cNvPr id="6206" name="TextBox 6205"/>
        <xdr:cNvSpPr txBox="1"/>
      </xdr:nvSpPr>
      <xdr:spPr>
        <a:xfrm>
          <a:off x="8432800" y="2207895"/>
          <a:ext cx="135255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C0227C81-73A3-42C3-905B-8A6251E4AFA9}" type="TxLink">
            <a:rPr lang="en-US" sz="1100" b="0" i="0" u="none" strike="noStrike">
              <a:solidFill>
                <a:srgbClr val="FF9CFF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FF9CFF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337118</xdr:colOff>
      <xdr:row>11</xdr:row>
      <xdr:rowOff>112985</xdr:rowOff>
    </xdr:from>
    <xdr:to>
      <xdr:col>3</xdr:col>
      <xdr:colOff>489518</xdr:colOff>
      <xdr:row>13</xdr:row>
      <xdr:rowOff>36785</xdr:rowOff>
    </xdr:to>
    <xdr:sp textlink="Processing!C51">
      <xdr:nvSpPr>
        <xdr:cNvPr id="6207" name="TextBox 6206"/>
        <xdr:cNvSpPr txBox="1"/>
      </xdr:nvSpPr>
      <xdr:spPr>
        <a:xfrm>
          <a:off x="936625" y="2207895"/>
          <a:ext cx="135255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1AD5E1DE-7378-4304-BE75-A0683A7688D1}" type="TxLink">
            <a:rPr lang="en-US" sz="1100" b="0" i="0" u="none" strike="noStrike">
              <a:solidFill>
                <a:srgbClr val="66FF99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66FF99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337118</xdr:colOff>
      <xdr:row>11</xdr:row>
      <xdr:rowOff>112985</xdr:rowOff>
    </xdr:from>
    <xdr:to>
      <xdr:col>3</xdr:col>
      <xdr:colOff>489518</xdr:colOff>
      <xdr:row>13</xdr:row>
      <xdr:rowOff>36785</xdr:rowOff>
    </xdr:to>
    <xdr:sp textlink="Processing!C52">
      <xdr:nvSpPr>
        <xdr:cNvPr id="3074" name="TextBox 3073"/>
        <xdr:cNvSpPr txBox="1"/>
      </xdr:nvSpPr>
      <xdr:spPr>
        <a:xfrm>
          <a:off x="936625" y="2207895"/>
          <a:ext cx="135255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0C89C244-F9D5-4D03-83A0-A04944F61B56}" type="TxLink">
            <a:rPr lang="en-US" sz="1100" b="0" i="0" u="none" strike="noStrike">
              <a:solidFill>
                <a:srgbClr val="00B0F0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B0F0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337118</xdr:colOff>
      <xdr:row>11</xdr:row>
      <xdr:rowOff>112985</xdr:rowOff>
    </xdr:from>
    <xdr:to>
      <xdr:col>3</xdr:col>
      <xdr:colOff>489518</xdr:colOff>
      <xdr:row>13</xdr:row>
      <xdr:rowOff>36785</xdr:rowOff>
    </xdr:to>
    <xdr:sp textlink="Processing!C55">
      <xdr:nvSpPr>
        <xdr:cNvPr id="3075" name="TextBox 3074"/>
        <xdr:cNvSpPr txBox="1"/>
      </xdr:nvSpPr>
      <xdr:spPr>
        <a:xfrm>
          <a:off x="936625" y="2207895"/>
          <a:ext cx="135255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ECC0A063-1165-45BA-9A86-804DCD4DF91F}" type="TxLink">
            <a:rPr lang="en-US" sz="1100" b="0" i="0" u="none" strike="noStrike">
              <a:solidFill>
                <a:srgbClr val="5F6DF3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5F6DF3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337118</xdr:colOff>
      <xdr:row>11</xdr:row>
      <xdr:rowOff>112985</xdr:rowOff>
    </xdr:from>
    <xdr:to>
      <xdr:col>3</xdr:col>
      <xdr:colOff>489518</xdr:colOff>
      <xdr:row>13</xdr:row>
      <xdr:rowOff>36785</xdr:rowOff>
    </xdr:to>
    <xdr:sp textlink="Processing!C54">
      <xdr:nvSpPr>
        <xdr:cNvPr id="3076" name="TextBox 3075"/>
        <xdr:cNvSpPr txBox="1"/>
      </xdr:nvSpPr>
      <xdr:spPr>
        <a:xfrm>
          <a:off x="936625" y="2207895"/>
          <a:ext cx="135255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5AD1611D-2D79-4317-8A17-52893E33ADF7}" type="TxLink">
            <a:rPr lang="en-US" sz="1100" b="0" i="0" u="none" strike="noStrike">
              <a:solidFill>
                <a:srgbClr val="5B9BD5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5B9BD5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337118</xdr:colOff>
      <xdr:row>11</xdr:row>
      <xdr:rowOff>112985</xdr:rowOff>
    </xdr:from>
    <xdr:to>
      <xdr:col>3</xdr:col>
      <xdr:colOff>489518</xdr:colOff>
      <xdr:row>13</xdr:row>
      <xdr:rowOff>36785</xdr:rowOff>
    </xdr:to>
    <xdr:sp textlink="Processing!C53">
      <xdr:nvSpPr>
        <xdr:cNvPr id="3077" name="TextBox 3076"/>
        <xdr:cNvSpPr txBox="1"/>
      </xdr:nvSpPr>
      <xdr:spPr>
        <a:xfrm>
          <a:off x="936625" y="2207895"/>
          <a:ext cx="135255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686C8A61-EF76-48C4-A7D6-776588561DB1}" type="TxLink">
            <a:rPr lang="en-US" sz="11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32318</xdr:colOff>
      <xdr:row>11</xdr:row>
      <xdr:rowOff>112985</xdr:rowOff>
    </xdr:from>
    <xdr:to>
      <xdr:col>16</xdr:col>
      <xdr:colOff>184718</xdr:colOff>
      <xdr:row>13</xdr:row>
      <xdr:rowOff>36785</xdr:rowOff>
    </xdr:to>
    <xdr:sp textlink="Processing!C59">
      <xdr:nvSpPr>
        <xdr:cNvPr id="3078" name="TextBox 3077"/>
        <xdr:cNvSpPr txBox="1"/>
      </xdr:nvSpPr>
      <xdr:spPr>
        <a:xfrm>
          <a:off x="8432800" y="2207895"/>
          <a:ext cx="135255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4C73A50E-67CB-452E-BBB0-CE8921F78DF0}" type="TxLink">
            <a:rPr lang="en-US" sz="1100" b="0" i="0" u="none" strike="noStrike">
              <a:solidFill>
                <a:srgbClr val="66FFFF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66FFFF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32318</xdr:colOff>
      <xdr:row>11</xdr:row>
      <xdr:rowOff>112985</xdr:rowOff>
    </xdr:from>
    <xdr:to>
      <xdr:col>16</xdr:col>
      <xdr:colOff>184718</xdr:colOff>
      <xdr:row>13</xdr:row>
      <xdr:rowOff>36785</xdr:rowOff>
    </xdr:to>
    <xdr:sp textlink="Processing!C58">
      <xdr:nvSpPr>
        <xdr:cNvPr id="3079" name="TextBox 3078"/>
        <xdr:cNvSpPr txBox="1"/>
      </xdr:nvSpPr>
      <xdr:spPr>
        <a:xfrm>
          <a:off x="8432800" y="2207895"/>
          <a:ext cx="135255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81519A8C-043A-48B2-A5B6-05EE429BC98A}" type="TxLink">
            <a:rPr lang="en-US" sz="1100" b="0" i="0" u="none" strike="noStrike">
              <a:solidFill>
                <a:srgbClr val="99FF66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99FF66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32318</xdr:colOff>
      <xdr:row>11</xdr:row>
      <xdr:rowOff>112985</xdr:rowOff>
    </xdr:from>
    <xdr:to>
      <xdr:col>16</xdr:col>
      <xdr:colOff>184718</xdr:colOff>
      <xdr:row>13</xdr:row>
      <xdr:rowOff>36785</xdr:rowOff>
    </xdr:to>
    <xdr:sp textlink="Processing!C61">
      <xdr:nvSpPr>
        <xdr:cNvPr id="3080" name="TextBox 3079"/>
        <xdr:cNvSpPr txBox="1"/>
      </xdr:nvSpPr>
      <xdr:spPr>
        <a:xfrm>
          <a:off x="8432800" y="2207895"/>
          <a:ext cx="135255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81E2B79D-BC72-461B-8A2E-D340630F702C}" type="TxLink">
            <a:rPr lang="en-US" sz="1100" b="0" i="0" u="none" strike="noStrike">
              <a:solidFill>
                <a:srgbClr val="FFFFCC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FFFFCC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32318</xdr:colOff>
      <xdr:row>11</xdr:row>
      <xdr:rowOff>112985</xdr:rowOff>
    </xdr:from>
    <xdr:to>
      <xdr:col>16</xdr:col>
      <xdr:colOff>184718</xdr:colOff>
      <xdr:row>13</xdr:row>
      <xdr:rowOff>36785</xdr:rowOff>
    </xdr:to>
    <xdr:sp textlink="Processing!C62">
      <xdr:nvSpPr>
        <xdr:cNvPr id="3081" name="TextBox 3080"/>
        <xdr:cNvSpPr txBox="1"/>
      </xdr:nvSpPr>
      <xdr:spPr>
        <a:xfrm>
          <a:off x="8432800" y="2207895"/>
          <a:ext cx="135255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13EBD2EB-CCD9-4748-8C58-E5C01C6678D8}" type="TxLink">
            <a:rPr lang="en-US" sz="1100" b="0" i="0" u="none" strike="noStrike">
              <a:solidFill>
                <a:srgbClr val="FF8669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FF8669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20</xdr:col>
      <xdr:colOff>138569</xdr:colOff>
      <xdr:row>1</xdr:row>
      <xdr:rowOff>129541</xdr:rowOff>
    </xdr:from>
    <xdr:to>
      <xdr:col>20</xdr:col>
      <xdr:colOff>413477</xdr:colOff>
      <xdr:row>3</xdr:row>
      <xdr:rowOff>19591</xdr:rowOff>
    </xdr:to>
    <xdr:grpSp>
      <xdr:nvGrpSpPr>
        <xdr:cNvPr id="3083" name="Group 3082"/>
        <xdr:cNvGrpSpPr/>
      </xdr:nvGrpSpPr>
      <xdr:grpSpPr>
        <a:xfrm>
          <a:off x="12139930" y="320040"/>
          <a:ext cx="274955" cy="270510"/>
          <a:chOff x="6535559" y="690283"/>
          <a:chExt cx="274908" cy="248639"/>
        </a:xfrm>
      </xdr:grpSpPr>
      <xdr:sp>
        <xdr:nvSpPr>
          <xdr:cNvPr id="3084" name="Moon"/>
          <xdr:cNvSpPr/>
        </xdr:nvSpPr>
        <xdr:spPr>
          <a:xfrm>
            <a:off x="6535559" y="690283"/>
            <a:ext cx="140283" cy="245398"/>
          </a:xfrm>
          <a:prstGeom prst="moon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3085" name="Big Star"/>
          <xdr:cNvSpPr/>
        </xdr:nvSpPr>
        <xdr:spPr>
          <a:xfrm>
            <a:off x="6675270" y="773921"/>
            <a:ext cx="108000" cy="107972"/>
          </a:xfrm>
          <a:prstGeom prst="star4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3086" name="Star"/>
          <xdr:cNvSpPr/>
        </xdr:nvSpPr>
        <xdr:spPr>
          <a:xfrm>
            <a:off x="6756467" y="881723"/>
            <a:ext cx="54000" cy="57199"/>
          </a:xfrm>
          <a:prstGeom prst="star4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19</xdr:col>
      <xdr:colOff>0</xdr:colOff>
      <xdr:row>1</xdr:row>
      <xdr:rowOff>121920</xdr:rowOff>
    </xdr:from>
    <xdr:to>
      <xdr:col>19</xdr:col>
      <xdr:colOff>259200</xdr:colOff>
      <xdr:row>3</xdr:row>
      <xdr:rowOff>11970</xdr:rowOff>
    </xdr:to>
    <xdr:grpSp>
      <xdr:nvGrpSpPr>
        <xdr:cNvPr id="3087" name="Группа 7203">
          <a:hlinkClick xmlns:r="http://schemas.openxmlformats.org/officeDocument/2006/relationships" r:id="rId5"/>
        </xdr:cNvPr>
        <xdr:cNvGrpSpPr/>
      </xdr:nvGrpSpPr>
      <xdr:grpSpPr>
        <a:xfrm>
          <a:off x="11401425" y="312420"/>
          <a:ext cx="259080" cy="270510"/>
          <a:chOff x="14630400" y="0"/>
          <a:chExt cx="1320905" cy="1291901"/>
        </a:xfrm>
        <a:effectLst/>
      </xdr:grpSpPr>
      <xdr:sp>
        <xdr:nvSpPr>
          <xdr:cNvPr id="3088" name="Lights"/>
          <xdr:cNvSpPr/>
        </xdr:nvSpPr>
        <xdr:spPr>
          <a:xfrm rot="19122911">
            <a:off x="14630400" y="0"/>
            <a:ext cx="1320905" cy="1291901"/>
          </a:xfrm>
          <a:custGeom>
            <a:avLst/>
            <a:gdLst>
              <a:gd name="connsiteX0" fmla="*/ 721625 w 2541582"/>
              <a:gd name="connsiteY0" fmla="*/ 1903961 h 2517378"/>
              <a:gd name="connsiteX1" fmla="*/ 721626 w 2541582"/>
              <a:gd name="connsiteY1" fmla="*/ 2056116 h 2517378"/>
              <a:gd name="connsiteX2" fmla="*/ 721626 w 2541582"/>
              <a:gd name="connsiteY2" fmla="*/ 2056119 h 2517378"/>
              <a:gd name="connsiteX3" fmla="*/ 573702 w 2541582"/>
              <a:gd name="connsiteY3" fmla="*/ 2208278 h 2517378"/>
              <a:gd name="connsiteX4" fmla="*/ 573701 w 2541582"/>
              <a:gd name="connsiteY4" fmla="*/ 2208277 h 2517378"/>
              <a:gd name="connsiteX5" fmla="*/ 425777 w 2541582"/>
              <a:gd name="connsiteY5" fmla="*/ 2208278 h 2517378"/>
              <a:gd name="connsiteX6" fmla="*/ 425777 w 2541582"/>
              <a:gd name="connsiteY6" fmla="*/ 2056123 h 2517378"/>
              <a:gd name="connsiteX7" fmla="*/ 425777 w 2541582"/>
              <a:gd name="connsiteY7" fmla="*/ 2056120 h 2517378"/>
              <a:gd name="connsiteX8" fmla="*/ 573701 w 2541582"/>
              <a:gd name="connsiteY8" fmla="*/ 1903962 h 2517378"/>
              <a:gd name="connsiteX9" fmla="*/ 573702 w 2541582"/>
              <a:gd name="connsiteY9" fmla="*/ 1903962 h 2517378"/>
              <a:gd name="connsiteX10" fmla="*/ 519727 w 2541582"/>
              <a:gd name="connsiteY10" fmla="*/ 1624038 h 2517378"/>
              <a:gd name="connsiteX11" fmla="*/ 458680 w 2541582"/>
              <a:gd name="connsiteY11" fmla="*/ 1763409 h 2517378"/>
              <a:gd name="connsiteX12" fmla="*/ 458678 w 2541582"/>
              <a:gd name="connsiteY12" fmla="*/ 1763413 h 2517378"/>
              <a:gd name="connsiteX13" fmla="*/ 262134 w 2541582"/>
              <a:gd name="connsiteY13" fmla="*/ 1843437 h 2517378"/>
              <a:gd name="connsiteX14" fmla="*/ 262133 w 2541582"/>
              <a:gd name="connsiteY14" fmla="*/ 1843437 h 2517378"/>
              <a:gd name="connsiteX15" fmla="*/ 126637 w 2541582"/>
              <a:gd name="connsiteY15" fmla="*/ 1784087 h 2517378"/>
              <a:gd name="connsiteX16" fmla="*/ 187684 w 2541582"/>
              <a:gd name="connsiteY16" fmla="*/ 1644716 h 2517378"/>
              <a:gd name="connsiteX17" fmla="*/ 187686 w 2541582"/>
              <a:gd name="connsiteY17" fmla="*/ 1644713 h 2517378"/>
              <a:gd name="connsiteX18" fmla="*/ 384230 w 2541582"/>
              <a:gd name="connsiteY18" fmla="*/ 1564688 h 2517378"/>
              <a:gd name="connsiteX19" fmla="*/ 384231 w 2541582"/>
              <a:gd name="connsiteY19" fmla="*/ 1564689 h 2517378"/>
              <a:gd name="connsiteX20" fmla="*/ 1009078 w 2541582"/>
              <a:gd name="connsiteY20" fmla="*/ 2051827 h 2517378"/>
              <a:gd name="connsiteX21" fmla="*/ 1066442 w 2541582"/>
              <a:gd name="connsiteY21" fmla="*/ 2192754 h 2517378"/>
              <a:gd name="connsiteX22" fmla="*/ 1066444 w 2541582"/>
              <a:gd name="connsiteY22" fmla="*/ 2192757 h 2517378"/>
              <a:gd name="connsiteX23" fmla="*/ 986801 w 2541582"/>
              <a:gd name="connsiteY23" fmla="*/ 2389456 h 2517378"/>
              <a:gd name="connsiteX24" fmla="*/ 986801 w 2541582"/>
              <a:gd name="connsiteY24" fmla="*/ 2389457 h 2517378"/>
              <a:gd name="connsiteX25" fmla="*/ 849793 w 2541582"/>
              <a:gd name="connsiteY25" fmla="*/ 2445226 h 2517378"/>
              <a:gd name="connsiteX26" fmla="*/ 792428 w 2541582"/>
              <a:gd name="connsiteY26" fmla="*/ 2304299 h 2517378"/>
              <a:gd name="connsiteX27" fmla="*/ 792426 w 2541582"/>
              <a:gd name="connsiteY27" fmla="*/ 2304296 h 2517378"/>
              <a:gd name="connsiteX28" fmla="*/ 872069 w 2541582"/>
              <a:gd name="connsiteY28" fmla="*/ 2107597 h 2517378"/>
              <a:gd name="connsiteX29" fmla="*/ 872070 w 2541582"/>
              <a:gd name="connsiteY29" fmla="*/ 2107597 h 2517378"/>
              <a:gd name="connsiteX30" fmla="*/ 1307640 w 2541582"/>
              <a:gd name="connsiteY30" fmla="*/ 2093057 h 2517378"/>
              <a:gd name="connsiteX31" fmla="*/ 1411294 w 2541582"/>
              <a:gd name="connsiteY31" fmla="*/ 2204442 h 2517378"/>
              <a:gd name="connsiteX32" fmla="*/ 1411296 w 2541582"/>
              <a:gd name="connsiteY32" fmla="*/ 2204445 h 2517378"/>
              <a:gd name="connsiteX33" fmla="*/ 1406663 w 2541582"/>
              <a:gd name="connsiteY33" fmla="*/ 2416606 h 2517378"/>
              <a:gd name="connsiteX34" fmla="*/ 1406663 w 2541582"/>
              <a:gd name="connsiteY34" fmla="*/ 2416606 h 2517378"/>
              <a:gd name="connsiteX35" fmla="*/ 1298374 w 2541582"/>
              <a:gd name="connsiteY35" fmla="*/ 2517378 h 2517378"/>
              <a:gd name="connsiteX36" fmla="*/ 1194720 w 2541582"/>
              <a:gd name="connsiteY36" fmla="*/ 2405992 h 2517378"/>
              <a:gd name="connsiteX37" fmla="*/ 1194718 w 2541582"/>
              <a:gd name="connsiteY37" fmla="*/ 2405989 h 2517378"/>
              <a:gd name="connsiteX38" fmla="*/ 1199351 w 2541582"/>
              <a:gd name="connsiteY38" fmla="*/ 2193829 h 2517378"/>
              <a:gd name="connsiteX39" fmla="*/ 1199351 w 2541582"/>
              <a:gd name="connsiteY39" fmla="*/ 2193828 h 2517378"/>
              <a:gd name="connsiteX40" fmla="*/ 323549 w 2541582"/>
              <a:gd name="connsiteY40" fmla="*/ 1188033 h 2517378"/>
              <a:gd name="connsiteX41" fmla="*/ 323549 w 2541582"/>
              <a:gd name="connsiteY41" fmla="*/ 1188033 h 2517378"/>
              <a:gd name="connsiteX42" fmla="*/ 424321 w 2541582"/>
              <a:gd name="connsiteY42" fmla="*/ 1296322 h 2517378"/>
              <a:gd name="connsiteX43" fmla="*/ 312935 w 2541582"/>
              <a:gd name="connsiteY43" fmla="*/ 1399976 h 2517378"/>
              <a:gd name="connsiteX44" fmla="*/ 312933 w 2541582"/>
              <a:gd name="connsiteY44" fmla="*/ 1399979 h 2517378"/>
              <a:gd name="connsiteX45" fmla="*/ 100772 w 2541582"/>
              <a:gd name="connsiteY45" fmla="*/ 1395346 h 2517378"/>
              <a:gd name="connsiteX46" fmla="*/ 100771 w 2541582"/>
              <a:gd name="connsiteY46" fmla="*/ 1395345 h 2517378"/>
              <a:gd name="connsiteX47" fmla="*/ 0 w 2541582"/>
              <a:gd name="connsiteY47" fmla="*/ 1287056 h 2517378"/>
              <a:gd name="connsiteX48" fmla="*/ 111385 w 2541582"/>
              <a:gd name="connsiteY48" fmla="*/ 1183403 h 2517378"/>
              <a:gd name="connsiteX49" fmla="*/ 111388 w 2541582"/>
              <a:gd name="connsiteY49" fmla="*/ 1183400 h 2517378"/>
              <a:gd name="connsiteX50" fmla="*/ 323549 w 2541582"/>
              <a:gd name="connsiteY50" fmla="*/ 1188033 h 2517378"/>
              <a:gd name="connsiteX51" fmla="*/ 1826146 w 2541582"/>
              <a:gd name="connsiteY51" fmla="*/ 2118023 h 2517378"/>
              <a:gd name="connsiteX52" fmla="*/ 1856583 w 2541582"/>
              <a:gd name="connsiteY52" fmla="*/ 2280157 h 2517378"/>
              <a:gd name="connsiteX53" fmla="*/ 1856583 w 2541582"/>
              <a:gd name="connsiteY53" fmla="*/ 2280157 h 2517378"/>
              <a:gd name="connsiteX54" fmla="*/ 1797234 w 2541582"/>
              <a:gd name="connsiteY54" fmla="*/ 2415653 h 2517378"/>
              <a:gd name="connsiteX55" fmla="*/ 1657863 w 2541582"/>
              <a:gd name="connsiteY55" fmla="*/ 2354606 h 2517378"/>
              <a:gd name="connsiteX56" fmla="*/ 1657859 w 2541582"/>
              <a:gd name="connsiteY56" fmla="*/ 2354605 h 2517378"/>
              <a:gd name="connsiteX57" fmla="*/ 1577835 w 2541582"/>
              <a:gd name="connsiteY57" fmla="*/ 2158060 h 2517378"/>
              <a:gd name="connsiteX58" fmla="*/ 1577835 w 2541582"/>
              <a:gd name="connsiteY58" fmla="*/ 2158060 h 2517378"/>
              <a:gd name="connsiteX59" fmla="*/ 1637185 w 2541582"/>
              <a:gd name="connsiteY59" fmla="*/ 2022564 h 2517378"/>
              <a:gd name="connsiteX60" fmla="*/ 1776555 w 2541582"/>
              <a:gd name="connsiteY60" fmla="*/ 2083611 h 2517378"/>
              <a:gd name="connsiteX61" fmla="*/ 1776559 w 2541582"/>
              <a:gd name="connsiteY61" fmla="*/ 2083612 h 2517378"/>
              <a:gd name="connsiteX62" fmla="*/ 1826146 w 2541582"/>
              <a:gd name="connsiteY62" fmla="*/ 2118023 h 2517378"/>
              <a:gd name="connsiteX63" fmla="*/ 377553 w 2541582"/>
              <a:gd name="connsiteY63" fmla="*/ 807593 h 2517378"/>
              <a:gd name="connsiteX64" fmla="*/ 410335 w 2541582"/>
              <a:gd name="connsiteY64" fmla="*/ 856415 h 2517378"/>
              <a:gd name="connsiteX65" fmla="*/ 410336 w 2541582"/>
              <a:gd name="connsiteY65" fmla="*/ 856415 h 2517378"/>
              <a:gd name="connsiteX66" fmla="*/ 466105 w 2541582"/>
              <a:gd name="connsiteY66" fmla="*/ 993423 h 2517378"/>
              <a:gd name="connsiteX67" fmla="*/ 325178 w 2541582"/>
              <a:gd name="connsiteY67" fmla="*/ 1050787 h 2517378"/>
              <a:gd name="connsiteX68" fmla="*/ 325175 w 2541582"/>
              <a:gd name="connsiteY68" fmla="*/ 1050789 h 2517378"/>
              <a:gd name="connsiteX69" fmla="*/ 128476 w 2541582"/>
              <a:gd name="connsiteY69" fmla="*/ 971146 h 2517378"/>
              <a:gd name="connsiteX70" fmla="*/ 128476 w 2541582"/>
              <a:gd name="connsiteY70" fmla="*/ 971146 h 2517378"/>
              <a:gd name="connsiteX71" fmla="*/ 72706 w 2541582"/>
              <a:gd name="connsiteY71" fmla="*/ 834138 h 2517378"/>
              <a:gd name="connsiteX72" fmla="*/ 213633 w 2541582"/>
              <a:gd name="connsiteY72" fmla="*/ 776773 h 2517378"/>
              <a:gd name="connsiteX73" fmla="*/ 213636 w 2541582"/>
              <a:gd name="connsiteY73" fmla="*/ 776772 h 2517378"/>
              <a:gd name="connsiteX74" fmla="*/ 377553 w 2541582"/>
              <a:gd name="connsiteY74" fmla="*/ 807593 h 2517378"/>
              <a:gd name="connsiteX75" fmla="*/ 2166386 w 2541582"/>
              <a:gd name="connsiteY75" fmla="*/ 1843414 h 2517378"/>
              <a:gd name="connsiteX76" fmla="*/ 2210952 w 2541582"/>
              <a:gd name="connsiteY76" fmla="*/ 1948012 h 2517378"/>
              <a:gd name="connsiteX77" fmla="*/ 2210952 w 2541582"/>
              <a:gd name="connsiteY77" fmla="*/ 1948012 h 2517378"/>
              <a:gd name="connsiteX78" fmla="*/ 2210952 w 2541582"/>
              <a:gd name="connsiteY78" fmla="*/ 2095936 h 2517378"/>
              <a:gd name="connsiteX79" fmla="*/ 2058798 w 2541582"/>
              <a:gd name="connsiteY79" fmla="*/ 2095936 h 2517378"/>
              <a:gd name="connsiteX80" fmla="*/ 2058794 w 2541582"/>
              <a:gd name="connsiteY80" fmla="*/ 2095937 h 2517378"/>
              <a:gd name="connsiteX81" fmla="*/ 1906636 w 2541582"/>
              <a:gd name="connsiteY81" fmla="*/ 1948012 h 2517378"/>
              <a:gd name="connsiteX82" fmla="*/ 1906636 w 2541582"/>
              <a:gd name="connsiteY82" fmla="*/ 1948012 h 2517378"/>
              <a:gd name="connsiteX83" fmla="*/ 1906636 w 2541582"/>
              <a:gd name="connsiteY83" fmla="*/ 1800088 h 2517378"/>
              <a:gd name="connsiteX84" fmla="*/ 2058790 w 2541582"/>
              <a:gd name="connsiteY84" fmla="*/ 1800088 h 2517378"/>
              <a:gd name="connsiteX85" fmla="*/ 2058794 w 2541582"/>
              <a:gd name="connsiteY85" fmla="*/ 1800088 h 2517378"/>
              <a:gd name="connsiteX86" fmla="*/ 2166386 w 2541582"/>
              <a:gd name="connsiteY86" fmla="*/ 1843414 h 2517378"/>
              <a:gd name="connsiteX87" fmla="*/ 592924 w 2541582"/>
              <a:gd name="connsiteY87" fmla="*/ 461833 h 2517378"/>
              <a:gd name="connsiteX88" fmla="*/ 637491 w 2541582"/>
              <a:gd name="connsiteY88" fmla="*/ 566431 h 2517378"/>
              <a:gd name="connsiteX89" fmla="*/ 637490 w 2541582"/>
              <a:gd name="connsiteY89" fmla="*/ 566431 h 2517378"/>
              <a:gd name="connsiteX90" fmla="*/ 637490 w 2541582"/>
              <a:gd name="connsiteY90" fmla="*/ 714355 h 2517378"/>
              <a:gd name="connsiteX91" fmla="*/ 485336 w 2541582"/>
              <a:gd name="connsiteY91" fmla="*/ 714355 h 2517378"/>
              <a:gd name="connsiteX92" fmla="*/ 485333 w 2541582"/>
              <a:gd name="connsiteY92" fmla="*/ 714356 h 2517378"/>
              <a:gd name="connsiteX93" fmla="*/ 333174 w 2541582"/>
              <a:gd name="connsiteY93" fmla="*/ 566431 h 2517378"/>
              <a:gd name="connsiteX94" fmla="*/ 333175 w 2541582"/>
              <a:gd name="connsiteY94" fmla="*/ 566431 h 2517378"/>
              <a:gd name="connsiteX95" fmla="*/ 333175 w 2541582"/>
              <a:gd name="connsiteY95" fmla="*/ 418507 h 2517378"/>
              <a:gd name="connsiteX96" fmla="*/ 485329 w 2541582"/>
              <a:gd name="connsiteY96" fmla="*/ 418507 h 2517378"/>
              <a:gd name="connsiteX97" fmla="*/ 485333 w 2541582"/>
              <a:gd name="connsiteY97" fmla="*/ 418507 h 2517378"/>
              <a:gd name="connsiteX98" fmla="*/ 592924 w 2541582"/>
              <a:gd name="connsiteY98" fmla="*/ 461833 h 2517378"/>
              <a:gd name="connsiteX99" fmla="*/ 2378656 w 2541582"/>
              <a:gd name="connsiteY99" fmla="*/ 1501946 h 2517378"/>
              <a:gd name="connsiteX100" fmla="*/ 2411439 w 2541582"/>
              <a:gd name="connsiteY100" fmla="*/ 1550768 h 2517378"/>
              <a:gd name="connsiteX101" fmla="*/ 2411439 w 2541582"/>
              <a:gd name="connsiteY101" fmla="*/ 1550768 h 2517378"/>
              <a:gd name="connsiteX102" fmla="*/ 2467208 w 2541582"/>
              <a:gd name="connsiteY102" fmla="*/ 1687776 h 2517378"/>
              <a:gd name="connsiteX103" fmla="*/ 2326282 w 2541582"/>
              <a:gd name="connsiteY103" fmla="*/ 1745141 h 2517378"/>
              <a:gd name="connsiteX104" fmla="*/ 2326278 w 2541582"/>
              <a:gd name="connsiteY104" fmla="*/ 1745142 h 2517378"/>
              <a:gd name="connsiteX105" fmla="*/ 2129579 w 2541582"/>
              <a:gd name="connsiteY105" fmla="*/ 1665499 h 2517378"/>
              <a:gd name="connsiteX106" fmla="*/ 2129579 w 2541582"/>
              <a:gd name="connsiteY106" fmla="*/ 1665499 h 2517378"/>
              <a:gd name="connsiteX107" fmla="*/ 2073809 w 2541582"/>
              <a:gd name="connsiteY107" fmla="*/ 1528491 h 2517378"/>
              <a:gd name="connsiteX108" fmla="*/ 2214736 w 2541582"/>
              <a:gd name="connsiteY108" fmla="*/ 1471127 h 2517378"/>
              <a:gd name="connsiteX109" fmla="*/ 2214739 w 2541582"/>
              <a:gd name="connsiteY109" fmla="*/ 1471125 h 2517378"/>
              <a:gd name="connsiteX110" fmla="*/ 2378656 w 2541582"/>
              <a:gd name="connsiteY110" fmla="*/ 1501946 h 2517378"/>
              <a:gd name="connsiteX111" fmla="*/ 928939 w 2541582"/>
              <a:gd name="connsiteY111" fmla="*/ 199283 h 2517378"/>
              <a:gd name="connsiteX112" fmla="*/ 959377 w 2541582"/>
              <a:gd name="connsiteY112" fmla="*/ 361416 h 2517378"/>
              <a:gd name="connsiteX113" fmla="*/ 959376 w 2541582"/>
              <a:gd name="connsiteY113" fmla="*/ 361417 h 2517378"/>
              <a:gd name="connsiteX114" fmla="*/ 900027 w 2541582"/>
              <a:gd name="connsiteY114" fmla="*/ 496913 h 2517378"/>
              <a:gd name="connsiteX115" fmla="*/ 760656 w 2541582"/>
              <a:gd name="connsiteY115" fmla="*/ 435866 h 2517378"/>
              <a:gd name="connsiteX116" fmla="*/ 760652 w 2541582"/>
              <a:gd name="connsiteY116" fmla="*/ 435865 h 2517378"/>
              <a:gd name="connsiteX117" fmla="*/ 680628 w 2541582"/>
              <a:gd name="connsiteY117" fmla="*/ 239320 h 2517378"/>
              <a:gd name="connsiteX118" fmla="*/ 680628 w 2541582"/>
              <a:gd name="connsiteY118" fmla="*/ 239320 h 2517378"/>
              <a:gd name="connsiteX119" fmla="*/ 739978 w 2541582"/>
              <a:gd name="connsiteY119" fmla="*/ 103824 h 2517378"/>
              <a:gd name="connsiteX120" fmla="*/ 879349 w 2541582"/>
              <a:gd name="connsiteY120" fmla="*/ 164871 h 2517378"/>
              <a:gd name="connsiteX121" fmla="*/ 879352 w 2541582"/>
              <a:gd name="connsiteY121" fmla="*/ 164872 h 2517378"/>
              <a:gd name="connsiteX122" fmla="*/ 928939 w 2541582"/>
              <a:gd name="connsiteY122" fmla="*/ 199283 h 2517378"/>
              <a:gd name="connsiteX123" fmla="*/ 2440810 w 2541582"/>
              <a:gd name="connsiteY123" fmla="*/ 1126826 h 2517378"/>
              <a:gd name="connsiteX124" fmla="*/ 2440811 w 2541582"/>
              <a:gd name="connsiteY124" fmla="*/ 1126826 h 2517378"/>
              <a:gd name="connsiteX125" fmla="*/ 2541582 w 2541582"/>
              <a:gd name="connsiteY125" fmla="*/ 1235115 h 2517378"/>
              <a:gd name="connsiteX126" fmla="*/ 2430197 w 2541582"/>
              <a:gd name="connsiteY126" fmla="*/ 1338769 h 2517378"/>
              <a:gd name="connsiteX127" fmla="*/ 2430194 w 2541582"/>
              <a:gd name="connsiteY127" fmla="*/ 1338772 h 2517378"/>
              <a:gd name="connsiteX128" fmla="*/ 2218033 w 2541582"/>
              <a:gd name="connsiteY128" fmla="*/ 1334138 h 2517378"/>
              <a:gd name="connsiteX129" fmla="*/ 2218033 w 2541582"/>
              <a:gd name="connsiteY129" fmla="*/ 1334138 h 2517378"/>
              <a:gd name="connsiteX130" fmla="*/ 2117261 w 2541582"/>
              <a:gd name="connsiteY130" fmla="*/ 1225849 h 2517378"/>
              <a:gd name="connsiteX131" fmla="*/ 2228647 w 2541582"/>
              <a:gd name="connsiteY131" fmla="*/ 1122195 h 2517378"/>
              <a:gd name="connsiteX132" fmla="*/ 2228649 w 2541582"/>
              <a:gd name="connsiteY132" fmla="*/ 1122192 h 2517378"/>
              <a:gd name="connsiteX133" fmla="*/ 2440810 w 2541582"/>
              <a:gd name="connsiteY133" fmla="*/ 1126826 h 2517378"/>
              <a:gd name="connsiteX134" fmla="*/ 1247133 w 2541582"/>
              <a:gd name="connsiteY134" fmla="*/ 0 h 2517378"/>
              <a:gd name="connsiteX135" fmla="*/ 1350787 w 2541582"/>
              <a:gd name="connsiteY135" fmla="*/ 111386 h 2517378"/>
              <a:gd name="connsiteX136" fmla="*/ 1350790 w 2541582"/>
              <a:gd name="connsiteY136" fmla="*/ 111388 h 2517378"/>
              <a:gd name="connsiteX137" fmla="*/ 1346157 w 2541582"/>
              <a:gd name="connsiteY137" fmla="*/ 323549 h 2517378"/>
              <a:gd name="connsiteX138" fmla="*/ 1346157 w 2541582"/>
              <a:gd name="connsiteY138" fmla="*/ 323550 h 2517378"/>
              <a:gd name="connsiteX139" fmla="*/ 1237868 w 2541582"/>
              <a:gd name="connsiteY139" fmla="*/ 424321 h 2517378"/>
              <a:gd name="connsiteX140" fmla="*/ 1134214 w 2541582"/>
              <a:gd name="connsiteY140" fmla="*/ 312935 h 2517378"/>
              <a:gd name="connsiteX141" fmla="*/ 1134211 w 2541582"/>
              <a:gd name="connsiteY141" fmla="*/ 312933 h 2517378"/>
              <a:gd name="connsiteX142" fmla="*/ 1138844 w 2541582"/>
              <a:gd name="connsiteY142" fmla="*/ 100772 h 2517378"/>
              <a:gd name="connsiteX143" fmla="*/ 1138844 w 2541582"/>
              <a:gd name="connsiteY143" fmla="*/ 100772 h 2517378"/>
              <a:gd name="connsiteX144" fmla="*/ 2416531 w 2541582"/>
              <a:gd name="connsiteY144" fmla="*/ 737089 h 2517378"/>
              <a:gd name="connsiteX145" fmla="*/ 2355484 w 2541582"/>
              <a:gd name="connsiteY145" fmla="*/ 876459 h 2517378"/>
              <a:gd name="connsiteX146" fmla="*/ 2355483 w 2541582"/>
              <a:gd name="connsiteY146" fmla="*/ 876463 h 2517378"/>
              <a:gd name="connsiteX147" fmla="*/ 2158938 w 2541582"/>
              <a:gd name="connsiteY147" fmla="*/ 956487 h 2517378"/>
              <a:gd name="connsiteX148" fmla="*/ 2158938 w 2541582"/>
              <a:gd name="connsiteY148" fmla="*/ 956487 h 2517378"/>
              <a:gd name="connsiteX149" fmla="*/ 2023442 w 2541582"/>
              <a:gd name="connsiteY149" fmla="*/ 897137 h 2517378"/>
              <a:gd name="connsiteX150" fmla="*/ 2084489 w 2541582"/>
              <a:gd name="connsiteY150" fmla="*/ 757767 h 2517378"/>
              <a:gd name="connsiteX151" fmla="*/ 2084490 w 2541582"/>
              <a:gd name="connsiteY151" fmla="*/ 757763 h 2517378"/>
              <a:gd name="connsiteX152" fmla="*/ 2281035 w 2541582"/>
              <a:gd name="connsiteY152" fmla="*/ 677739 h 2517378"/>
              <a:gd name="connsiteX153" fmla="*/ 2281035 w 2541582"/>
              <a:gd name="connsiteY153" fmla="*/ 677739 h 2517378"/>
              <a:gd name="connsiteX154" fmla="*/ 1695493 w 2541582"/>
              <a:gd name="connsiteY154" fmla="*/ 73601 h 2517378"/>
              <a:gd name="connsiteX155" fmla="*/ 1752857 w 2541582"/>
              <a:gd name="connsiteY155" fmla="*/ 214527 h 2517378"/>
              <a:gd name="connsiteX156" fmla="*/ 1752859 w 2541582"/>
              <a:gd name="connsiteY156" fmla="*/ 214531 h 2517378"/>
              <a:gd name="connsiteX157" fmla="*/ 1673216 w 2541582"/>
              <a:gd name="connsiteY157" fmla="*/ 411230 h 2517378"/>
              <a:gd name="connsiteX158" fmla="*/ 1673216 w 2541582"/>
              <a:gd name="connsiteY158" fmla="*/ 411230 h 2517378"/>
              <a:gd name="connsiteX159" fmla="*/ 1536207 w 2541582"/>
              <a:gd name="connsiteY159" fmla="*/ 466999 h 2517378"/>
              <a:gd name="connsiteX160" fmla="*/ 1478843 w 2541582"/>
              <a:gd name="connsiteY160" fmla="*/ 326073 h 2517378"/>
              <a:gd name="connsiteX161" fmla="*/ 1478841 w 2541582"/>
              <a:gd name="connsiteY161" fmla="*/ 326069 h 2517378"/>
              <a:gd name="connsiteX162" fmla="*/ 1558484 w 2541582"/>
              <a:gd name="connsiteY162" fmla="*/ 129370 h 2517378"/>
              <a:gd name="connsiteX163" fmla="*/ 1558485 w 2541582"/>
              <a:gd name="connsiteY163" fmla="*/ 129370 h 2517378"/>
              <a:gd name="connsiteX164" fmla="*/ 2119183 w 2541582"/>
              <a:gd name="connsiteY164" fmla="*/ 312304 h 2517378"/>
              <a:gd name="connsiteX165" fmla="*/ 2119184 w 2541582"/>
              <a:gd name="connsiteY165" fmla="*/ 464458 h 2517378"/>
              <a:gd name="connsiteX166" fmla="*/ 2119184 w 2541582"/>
              <a:gd name="connsiteY166" fmla="*/ 464462 h 2517378"/>
              <a:gd name="connsiteX167" fmla="*/ 1971260 w 2541582"/>
              <a:gd name="connsiteY167" fmla="*/ 616620 h 2517378"/>
              <a:gd name="connsiteX168" fmla="*/ 1971259 w 2541582"/>
              <a:gd name="connsiteY168" fmla="*/ 616620 h 2517378"/>
              <a:gd name="connsiteX169" fmla="*/ 1823335 w 2541582"/>
              <a:gd name="connsiteY169" fmla="*/ 616620 h 2517378"/>
              <a:gd name="connsiteX170" fmla="*/ 1823335 w 2541582"/>
              <a:gd name="connsiteY170" fmla="*/ 464466 h 2517378"/>
              <a:gd name="connsiteX171" fmla="*/ 1823335 w 2541582"/>
              <a:gd name="connsiteY171" fmla="*/ 464462 h 2517378"/>
              <a:gd name="connsiteX172" fmla="*/ 1971259 w 2541582"/>
              <a:gd name="connsiteY172" fmla="*/ 312304 h 2517378"/>
              <a:gd name="connsiteX173" fmla="*/ 1971260 w 2541582"/>
              <a:gd name="connsiteY173" fmla="*/ 312304 h 25173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</a:cxnLst>
            <a:rect l="l" t="t" r="r" b="b"/>
            <a:pathLst>
              <a:path w="2541582" h="2517378">
                <a:moveTo>
                  <a:pt x="721625" y="1903961"/>
                </a:moveTo>
                <a:lnTo>
                  <a:pt x="721626" y="2056116"/>
                </a:lnTo>
                <a:lnTo>
                  <a:pt x="721626" y="2056119"/>
                </a:lnTo>
                <a:cubicBezTo>
                  <a:pt x="721626" y="2140154"/>
                  <a:pt x="655398" y="2208277"/>
                  <a:pt x="573702" y="2208278"/>
                </a:cubicBezTo>
                <a:lnTo>
                  <a:pt x="573701" y="2208277"/>
                </a:lnTo>
                <a:lnTo>
                  <a:pt x="425777" y="2208278"/>
                </a:lnTo>
                <a:lnTo>
                  <a:pt x="425777" y="2056123"/>
                </a:lnTo>
                <a:lnTo>
                  <a:pt x="425777" y="2056120"/>
                </a:lnTo>
                <a:cubicBezTo>
                  <a:pt x="425777" y="1972085"/>
                  <a:pt x="492005" y="1903962"/>
                  <a:pt x="573701" y="1903962"/>
                </a:cubicBezTo>
                <a:lnTo>
                  <a:pt x="573702" y="1903962"/>
                </a:lnTo>
                <a:close/>
                <a:moveTo>
                  <a:pt x="519727" y="1624038"/>
                </a:moveTo>
                <a:lnTo>
                  <a:pt x="458680" y="1763409"/>
                </a:lnTo>
                <a:lnTo>
                  <a:pt x="458678" y="1763413"/>
                </a:lnTo>
                <a:cubicBezTo>
                  <a:pt x="424962" y="1840387"/>
                  <a:pt x="336966" y="1876215"/>
                  <a:pt x="262134" y="1843437"/>
                </a:cubicBezTo>
                <a:lnTo>
                  <a:pt x="262133" y="1843437"/>
                </a:lnTo>
                <a:lnTo>
                  <a:pt x="126637" y="1784087"/>
                </a:lnTo>
                <a:lnTo>
                  <a:pt x="187684" y="1644716"/>
                </a:lnTo>
                <a:lnTo>
                  <a:pt x="187686" y="1644713"/>
                </a:lnTo>
                <a:cubicBezTo>
                  <a:pt x="221402" y="1567739"/>
                  <a:pt x="309398" y="1531910"/>
                  <a:pt x="384230" y="1564688"/>
                </a:cubicBezTo>
                <a:lnTo>
                  <a:pt x="384231" y="1564689"/>
                </a:lnTo>
                <a:close/>
                <a:moveTo>
                  <a:pt x="1009078" y="2051827"/>
                </a:moveTo>
                <a:lnTo>
                  <a:pt x="1066442" y="2192754"/>
                </a:lnTo>
                <a:lnTo>
                  <a:pt x="1066444" y="2192757"/>
                </a:lnTo>
                <a:cubicBezTo>
                  <a:pt x="1098126" y="2270591"/>
                  <a:pt x="1062469" y="2358656"/>
                  <a:pt x="986801" y="2389456"/>
                </a:cubicBezTo>
                <a:lnTo>
                  <a:pt x="986801" y="2389457"/>
                </a:lnTo>
                <a:lnTo>
                  <a:pt x="849793" y="2445226"/>
                </a:lnTo>
                <a:lnTo>
                  <a:pt x="792428" y="2304299"/>
                </a:lnTo>
                <a:lnTo>
                  <a:pt x="792426" y="2304296"/>
                </a:lnTo>
                <a:cubicBezTo>
                  <a:pt x="760744" y="2226462"/>
                  <a:pt x="796402" y="2138397"/>
                  <a:pt x="872069" y="2107597"/>
                </a:cubicBezTo>
                <a:lnTo>
                  <a:pt x="872070" y="2107597"/>
                </a:lnTo>
                <a:close/>
                <a:moveTo>
                  <a:pt x="1307640" y="2093057"/>
                </a:moveTo>
                <a:lnTo>
                  <a:pt x="1411294" y="2204442"/>
                </a:lnTo>
                <a:lnTo>
                  <a:pt x="1411296" y="2204445"/>
                </a:lnTo>
                <a:cubicBezTo>
                  <a:pt x="1468544" y="2265963"/>
                  <a:pt x="1466470" y="2360951"/>
                  <a:pt x="1406663" y="2416606"/>
                </a:cubicBezTo>
                <a:lnTo>
                  <a:pt x="1406663" y="2416606"/>
                </a:lnTo>
                <a:lnTo>
                  <a:pt x="1298374" y="2517378"/>
                </a:lnTo>
                <a:lnTo>
                  <a:pt x="1194720" y="2405992"/>
                </a:lnTo>
                <a:lnTo>
                  <a:pt x="1194718" y="2405989"/>
                </a:lnTo>
                <a:cubicBezTo>
                  <a:pt x="1137470" y="2344471"/>
                  <a:pt x="1139544" y="2249484"/>
                  <a:pt x="1199351" y="2193829"/>
                </a:cubicBezTo>
                <a:lnTo>
                  <a:pt x="1199351" y="2193828"/>
                </a:lnTo>
                <a:close/>
                <a:moveTo>
                  <a:pt x="323549" y="1188033"/>
                </a:moveTo>
                <a:lnTo>
                  <a:pt x="323549" y="1188033"/>
                </a:lnTo>
                <a:lnTo>
                  <a:pt x="424321" y="1296322"/>
                </a:lnTo>
                <a:lnTo>
                  <a:pt x="312935" y="1399976"/>
                </a:lnTo>
                <a:lnTo>
                  <a:pt x="312933" y="1399979"/>
                </a:lnTo>
                <a:cubicBezTo>
                  <a:pt x="251414" y="1457227"/>
                  <a:pt x="156427" y="1455152"/>
                  <a:pt x="100772" y="1395346"/>
                </a:cubicBezTo>
                <a:lnTo>
                  <a:pt x="100771" y="1395345"/>
                </a:lnTo>
                <a:lnTo>
                  <a:pt x="0" y="1287056"/>
                </a:lnTo>
                <a:lnTo>
                  <a:pt x="111385" y="1183403"/>
                </a:lnTo>
                <a:lnTo>
                  <a:pt x="111388" y="1183400"/>
                </a:lnTo>
                <a:cubicBezTo>
                  <a:pt x="172906" y="1126152"/>
                  <a:pt x="267894" y="1128226"/>
                  <a:pt x="323549" y="1188033"/>
                </a:cubicBezTo>
                <a:close/>
                <a:moveTo>
                  <a:pt x="1826146" y="2118023"/>
                </a:moveTo>
                <a:cubicBezTo>
                  <a:pt x="1867160" y="2160504"/>
                  <a:pt x="1881167" y="2224032"/>
                  <a:pt x="1856583" y="2280157"/>
                </a:cubicBezTo>
                <a:lnTo>
                  <a:pt x="1856583" y="2280157"/>
                </a:lnTo>
                <a:lnTo>
                  <a:pt x="1797234" y="2415653"/>
                </a:lnTo>
                <a:lnTo>
                  <a:pt x="1657863" y="2354606"/>
                </a:lnTo>
                <a:lnTo>
                  <a:pt x="1657859" y="2354605"/>
                </a:lnTo>
                <a:cubicBezTo>
                  <a:pt x="1580885" y="2320889"/>
                  <a:pt x="1545057" y="2232893"/>
                  <a:pt x="1577835" y="2158060"/>
                </a:cubicBezTo>
                <a:lnTo>
                  <a:pt x="1577835" y="2158060"/>
                </a:lnTo>
                <a:lnTo>
                  <a:pt x="1637185" y="2022564"/>
                </a:lnTo>
                <a:lnTo>
                  <a:pt x="1776555" y="2083611"/>
                </a:lnTo>
                <a:lnTo>
                  <a:pt x="1776559" y="2083612"/>
                </a:lnTo>
                <a:cubicBezTo>
                  <a:pt x="1795803" y="2092041"/>
                  <a:pt x="1812474" y="2103863"/>
                  <a:pt x="1826146" y="2118023"/>
                </a:cubicBezTo>
                <a:close/>
                <a:moveTo>
                  <a:pt x="377553" y="807593"/>
                </a:moveTo>
                <a:cubicBezTo>
                  <a:pt x="391356" y="821081"/>
                  <a:pt x="402635" y="837498"/>
                  <a:pt x="410335" y="856415"/>
                </a:cubicBezTo>
                <a:lnTo>
                  <a:pt x="410336" y="856415"/>
                </a:lnTo>
                <a:lnTo>
                  <a:pt x="466105" y="993423"/>
                </a:lnTo>
                <a:lnTo>
                  <a:pt x="325178" y="1050787"/>
                </a:lnTo>
                <a:lnTo>
                  <a:pt x="325175" y="1050789"/>
                </a:lnTo>
                <a:cubicBezTo>
                  <a:pt x="247342" y="1082471"/>
                  <a:pt x="159276" y="1046814"/>
                  <a:pt x="128476" y="971146"/>
                </a:cubicBezTo>
                <a:lnTo>
                  <a:pt x="128476" y="971146"/>
                </a:lnTo>
                <a:lnTo>
                  <a:pt x="72706" y="834138"/>
                </a:lnTo>
                <a:lnTo>
                  <a:pt x="213633" y="776773"/>
                </a:lnTo>
                <a:lnTo>
                  <a:pt x="213636" y="776772"/>
                </a:lnTo>
                <a:cubicBezTo>
                  <a:pt x="272011" y="753010"/>
                  <a:pt x="336142" y="767127"/>
                  <a:pt x="377553" y="807593"/>
                </a:cubicBezTo>
                <a:close/>
                <a:moveTo>
                  <a:pt x="2166386" y="1843414"/>
                </a:moveTo>
                <a:cubicBezTo>
                  <a:pt x="2193921" y="1870183"/>
                  <a:pt x="2210952" y="1907164"/>
                  <a:pt x="2210952" y="1948012"/>
                </a:cubicBezTo>
                <a:lnTo>
                  <a:pt x="2210952" y="1948012"/>
                </a:lnTo>
                <a:lnTo>
                  <a:pt x="2210952" y="2095936"/>
                </a:lnTo>
                <a:lnTo>
                  <a:pt x="2058798" y="2095936"/>
                </a:lnTo>
                <a:lnTo>
                  <a:pt x="2058794" y="2095937"/>
                </a:lnTo>
                <a:cubicBezTo>
                  <a:pt x="1974759" y="2095937"/>
                  <a:pt x="1906636" y="2029709"/>
                  <a:pt x="1906636" y="1948012"/>
                </a:cubicBezTo>
                <a:lnTo>
                  <a:pt x="1906636" y="1948012"/>
                </a:lnTo>
                <a:lnTo>
                  <a:pt x="1906636" y="1800088"/>
                </a:lnTo>
                <a:lnTo>
                  <a:pt x="2058790" y="1800088"/>
                </a:lnTo>
                <a:lnTo>
                  <a:pt x="2058794" y="1800088"/>
                </a:lnTo>
                <a:cubicBezTo>
                  <a:pt x="2100811" y="1800088"/>
                  <a:pt x="2138851" y="1816645"/>
                  <a:pt x="2166386" y="1843414"/>
                </a:cubicBezTo>
                <a:close/>
                <a:moveTo>
                  <a:pt x="592924" y="461833"/>
                </a:moveTo>
                <a:cubicBezTo>
                  <a:pt x="620460" y="488602"/>
                  <a:pt x="637491" y="525583"/>
                  <a:pt x="637491" y="566431"/>
                </a:cubicBezTo>
                <a:lnTo>
                  <a:pt x="637490" y="566431"/>
                </a:lnTo>
                <a:lnTo>
                  <a:pt x="637490" y="714355"/>
                </a:lnTo>
                <a:lnTo>
                  <a:pt x="485336" y="714355"/>
                </a:lnTo>
                <a:lnTo>
                  <a:pt x="485333" y="714356"/>
                </a:lnTo>
                <a:cubicBezTo>
                  <a:pt x="401298" y="714356"/>
                  <a:pt x="333174" y="648128"/>
                  <a:pt x="333174" y="566431"/>
                </a:cubicBezTo>
                <a:lnTo>
                  <a:pt x="333175" y="566431"/>
                </a:lnTo>
                <a:lnTo>
                  <a:pt x="333175" y="418507"/>
                </a:lnTo>
                <a:lnTo>
                  <a:pt x="485329" y="418507"/>
                </a:lnTo>
                <a:lnTo>
                  <a:pt x="485333" y="418507"/>
                </a:lnTo>
                <a:cubicBezTo>
                  <a:pt x="527350" y="418507"/>
                  <a:pt x="565389" y="435064"/>
                  <a:pt x="592924" y="461833"/>
                </a:cubicBezTo>
                <a:close/>
                <a:moveTo>
                  <a:pt x="2378656" y="1501946"/>
                </a:moveTo>
                <a:cubicBezTo>
                  <a:pt x="2392459" y="1515435"/>
                  <a:pt x="2403738" y="1531851"/>
                  <a:pt x="2411439" y="1550768"/>
                </a:cubicBezTo>
                <a:lnTo>
                  <a:pt x="2411439" y="1550768"/>
                </a:lnTo>
                <a:lnTo>
                  <a:pt x="2467208" y="1687776"/>
                </a:lnTo>
                <a:lnTo>
                  <a:pt x="2326282" y="1745141"/>
                </a:lnTo>
                <a:lnTo>
                  <a:pt x="2326278" y="1745142"/>
                </a:lnTo>
                <a:cubicBezTo>
                  <a:pt x="2248445" y="1776824"/>
                  <a:pt x="2160379" y="1741167"/>
                  <a:pt x="2129579" y="1665499"/>
                </a:cubicBezTo>
                <a:lnTo>
                  <a:pt x="2129579" y="1665499"/>
                </a:lnTo>
                <a:lnTo>
                  <a:pt x="2073809" y="1528491"/>
                </a:lnTo>
                <a:lnTo>
                  <a:pt x="2214736" y="1471127"/>
                </a:lnTo>
                <a:lnTo>
                  <a:pt x="2214739" y="1471125"/>
                </a:lnTo>
                <a:cubicBezTo>
                  <a:pt x="2273114" y="1447363"/>
                  <a:pt x="2337245" y="1461480"/>
                  <a:pt x="2378656" y="1501946"/>
                </a:cubicBezTo>
                <a:close/>
                <a:moveTo>
                  <a:pt x="928939" y="199283"/>
                </a:moveTo>
                <a:cubicBezTo>
                  <a:pt x="969953" y="241764"/>
                  <a:pt x="983960" y="305292"/>
                  <a:pt x="959377" y="361416"/>
                </a:cubicBezTo>
                <a:lnTo>
                  <a:pt x="959376" y="361417"/>
                </a:lnTo>
                <a:lnTo>
                  <a:pt x="900027" y="496913"/>
                </a:lnTo>
                <a:lnTo>
                  <a:pt x="760656" y="435866"/>
                </a:lnTo>
                <a:lnTo>
                  <a:pt x="760652" y="435865"/>
                </a:lnTo>
                <a:cubicBezTo>
                  <a:pt x="683678" y="402148"/>
                  <a:pt x="647850" y="314153"/>
                  <a:pt x="680628" y="239320"/>
                </a:cubicBezTo>
                <a:lnTo>
                  <a:pt x="680628" y="239320"/>
                </a:lnTo>
                <a:lnTo>
                  <a:pt x="739978" y="103824"/>
                </a:lnTo>
                <a:lnTo>
                  <a:pt x="879349" y="164871"/>
                </a:lnTo>
                <a:lnTo>
                  <a:pt x="879352" y="164872"/>
                </a:lnTo>
                <a:cubicBezTo>
                  <a:pt x="898596" y="173301"/>
                  <a:pt x="915268" y="185122"/>
                  <a:pt x="928939" y="199283"/>
                </a:cubicBezTo>
                <a:close/>
                <a:moveTo>
                  <a:pt x="2440810" y="1126826"/>
                </a:moveTo>
                <a:lnTo>
                  <a:pt x="2440811" y="1126826"/>
                </a:lnTo>
                <a:lnTo>
                  <a:pt x="2541582" y="1235115"/>
                </a:lnTo>
                <a:lnTo>
                  <a:pt x="2430197" y="1338769"/>
                </a:lnTo>
                <a:lnTo>
                  <a:pt x="2430194" y="1338772"/>
                </a:lnTo>
                <a:cubicBezTo>
                  <a:pt x="2368676" y="1396019"/>
                  <a:pt x="2273688" y="1393945"/>
                  <a:pt x="2218033" y="1334138"/>
                </a:cubicBezTo>
                <a:lnTo>
                  <a:pt x="2218033" y="1334138"/>
                </a:lnTo>
                <a:lnTo>
                  <a:pt x="2117261" y="1225849"/>
                </a:lnTo>
                <a:lnTo>
                  <a:pt x="2228647" y="1122195"/>
                </a:lnTo>
                <a:lnTo>
                  <a:pt x="2228649" y="1122192"/>
                </a:lnTo>
                <a:cubicBezTo>
                  <a:pt x="2290168" y="1064945"/>
                  <a:pt x="2385155" y="1067019"/>
                  <a:pt x="2440810" y="1126826"/>
                </a:cubicBezTo>
                <a:close/>
                <a:moveTo>
                  <a:pt x="1247133" y="0"/>
                </a:moveTo>
                <a:lnTo>
                  <a:pt x="1350787" y="111386"/>
                </a:lnTo>
                <a:lnTo>
                  <a:pt x="1350790" y="111388"/>
                </a:lnTo>
                <a:cubicBezTo>
                  <a:pt x="1408038" y="172907"/>
                  <a:pt x="1405963" y="267894"/>
                  <a:pt x="1346157" y="323549"/>
                </a:cubicBezTo>
                <a:lnTo>
                  <a:pt x="1346157" y="323550"/>
                </a:lnTo>
                <a:lnTo>
                  <a:pt x="1237868" y="424321"/>
                </a:lnTo>
                <a:lnTo>
                  <a:pt x="1134214" y="312935"/>
                </a:lnTo>
                <a:lnTo>
                  <a:pt x="1134211" y="312933"/>
                </a:lnTo>
                <a:cubicBezTo>
                  <a:pt x="1076963" y="251415"/>
                  <a:pt x="1079038" y="156427"/>
                  <a:pt x="1138844" y="100772"/>
                </a:cubicBezTo>
                <a:lnTo>
                  <a:pt x="1138844" y="100772"/>
                </a:lnTo>
                <a:close/>
                <a:moveTo>
                  <a:pt x="2416531" y="737089"/>
                </a:moveTo>
                <a:lnTo>
                  <a:pt x="2355484" y="876459"/>
                </a:lnTo>
                <a:lnTo>
                  <a:pt x="2355483" y="876463"/>
                </a:lnTo>
                <a:cubicBezTo>
                  <a:pt x="2321766" y="953437"/>
                  <a:pt x="2233771" y="989265"/>
                  <a:pt x="2158938" y="956487"/>
                </a:cubicBezTo>
                <a:lnTo>
                  <a:pt x="2158938" y="956487"/>
                </a:lnTo>
                <a:lnTo>
                  <a:pt x="2023442" y="897137"/>
                </a:lnTo>
                <a:lnTo>
                  <a:pt x="2084489" y="757767"/>
                </a:lnTo>
                <a:lnTo>
                  <a:pt x="2084490" y="757763"/>
                </a:lnTo>
                <a:cubicBezTo>
                  <a:pt x="2118206" y="680789"/>
                  <a:pt x="2206202" y="644961"/>
                  <a:pt x="2281035" y="677739"/>
                </a:cubicBezTo>
                <a:lnTo>
                  <a:pt x="2281035" y="677739"/>
                </a:lnTo>
                <a:close/>
                <a:moveTo>
                  <a:pt x="1695493" y="73601"/>
                </a:moveTo>
                <a:lnTo>
                  <a:pt x="1752857" y="214527"/>
                </a:lnTo>
                <a:lnTo>
                  <a:pt x="1752859" y="214531"/>
                </a:lnTo>
                <a:cubicBezTo>
                  <a:pt x="1784541" y="292364"/>
                  <a:pt x="1748884" y="380429"/>
                  <a:pt x="1673216" y="411230"/>
                </a:cubicBezTo>
                <a:lnTo>
                  <a:pt x="1673216" y="411230"/>
                </a:lnTo>
                <a:lnTo>
                  <a:pt x="1536207" y="466999"/>
                </a:lnTo>
                <a:lnTo>
                  <a:pt x="1478843" y="326073"/>
                </a:lnTo>
                <a:lnTo>
                  <a:pt x="1478841" y="326069"/>
                </a:lnTo>
                <a:cubicBezTo>
                  <a:pt x="1447159" y="248236"/>
                  <a:pt x="1482817" y="160171"/>
                  <a:pt x="1558484" y="129370"/>
                </a:cubicBezTo>
                <a:lnTo>
                  <a:pt x="1558485" y="129370"/>
                </a:lnTo>
                <a:close/>
                <a:moveTo>
                  <a:pt x="2119183" y="312304"/>
                </a:moveTo>
                <a:lnTo>
                  <a:pt x="2119184" y="464458"/>
                </a:lnTo>
                <a:lnTo>
                  <a:pt x="2119184" y="464462"/>
                </a:lnTo>
                <a:cubicBezTo>
                  <a:pt x="2119184" y="548497"/>
                  <a:pt x="2052956" y="616620"/>
                  <a:pt x="1971260" y="616620"/>
                </a:cubicBezTo>
                <a:lnTo>
                  <a:pt x="1971259" y="616620"/>
                </a:lnTo>
                <a:lnTo>
                  <a:pt x="1823335" y="616620"/>
                </a:lnTo>
                <a:lnTo>
                  <a:pt x="1823335" y="464466"/>
                </a:lnTo>
                <a:lnTo>
                  <a:pt x="1823335" y="464462"/>
                </a:lnTo>
                <a:cubicBezTo>
                  <a:pt x="1823335" y="380427"/>
                  <a:pt x="1889563" y="312304"/>
                  <a:pt x="1971259" y="312304"/>
                </a:cubicBezTo>
                <a:lnTo>
                  <a:pt x="1971260" y="312304"/>
                </a:lnTo>
                <a:close/>
              </a:path>
            </a:pathLst>
          </a:custGeom>
          <a:gradFill>
            <a:gsLst>
              <a:gs pos="0">
                <a:schemeClr val="bg1">
                  <a:lumMod val="8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>
        <xdr:nvSpPr>
          <xdr:cNvPr id="3089" name="Sun"/>
          <xdr:cNvSpPr/>
        </xdr:nvSpPr>
        <xdr:spPr>
          <a:xfrm rot="18324177">
            <a:off x="14829219" y="190232"/>
            <a:ext cx="942318" cy="930488"/>
          </a:xfrm>
          <a:prstGeom prst="ellipse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228600</xdr:colOff>
      <xdr:row>24</xdr:row>
      <xdr:rowOff>129540</xdr:rowOff>
    </xdr:from>
    <xdr:to>
      <xdr:col>22</xdr:col>
      <xdr:colOff>38100</xdr:colOff>
      <xdr:row>32</xdr:row>
      <xdr:rowOff>153300</xdr:rowOff>
    </xdr:to>
    <xdr:sp>
      <xdr:nvSpPr>
        <xdr:cNvPr id="3" name="Rectangle 2"/>
        <xdr:cNvSpPr/>
      </xdr:nvSpPr>
      <xdr:spPr>
        <a:xfrm>
          <a:off x="10300335" y="4701540"/>
          <a:ext cx="2771775" cy="154749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154784</xdr:colOff>
      <xdr:row>10</xdr:row>
      <xdr:rowOff>165461</xdr:rowOff>
    </xdr:from>
    <xdr:to>
      <xdr:col>16</xdr:col>
      <xdr:colOff>426719</xdr:colOff>
      <xdr:row>26</xdr:row>
      <xdr:rowOff>65312</xdr:rowOff>
    </xdr:to>
    <xdr:sp>
      <xdr:nvSpPr>
        <xdr:cNvPr id="4" name="Rectangle 3"/>
        <xdr:cNvSpPr/>
      </xdr:nvSpPr>
      <xdr:spPr>
        <a:xfrm flipV="1">
          <a:off x="746760" y="2070100"/>
          <a:ext cx="9158605" cy="2947670"/>
        </a:xfrm>
        <a:prstGeom prst="rect">
          <a:avLst/>
        </a:prstGeom>
        <a:gradFill>
          <a:gsLst>
            <a:gs pos="0">
              <a:srgbClr val="235A65"/>
            </a:gs>
            <a:gs pos="32000">
              <a:srgbClr val="304559"/>
            </a:gs>
            <a:gs pos="71000">
              <a:srgbClr val="2B313E"/>
            </a:gs>
          </a:gsLst>
          <a:path path="circle">
            <a:fillToRect l="50000" t="130000" r="50000" b="-30000"/>
          </a:path>
        </a:gra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228600</xdr:colOff>
      <xdr:row>4</xdr:row>
      <xdr:rowOff>83820</xdr:rowOff>
    </xdr:from>
    <xdr:to>
      <xdr:col>22</xdr:col>
      <xdr:colOff>38100</xdr:colOff>
      <xdr:row>22</xdr:row>
      <xdr:rowOff>57180</xdr:rowOff>
    </xdr:to>
    <xdr:sp>
      <xdr:nvSpPr>
        <xdr:cNvPr id="5" name="Rectangle 4"/>
        <xdr:cNvSpPr/>
      </xdr:nvSpPr>
      <xdr:spPr>
        <a:xfrm>
          <a:off x="10300335" y="845820"/>
          <a:ext cx="2771775" cy="340233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52400" dist="1143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320040</xdr:colOff>
      <xdr:row>2</xdr:row>
      <xdr:rowOff>45720</xdr:rowOff>
    </xdr:from>
    <xdr:to>
      <xdr:col>17</xdr:col>
      <xdr:colOff>121920</xdr:colOff>
      <xdr:row>2</xdr:row>
      <xdr:rowOff>45720</xdr:rowOff>
    </xdr:to>
    <xdr:cxnSp>
      <xdr:nvCxnSpPr>
        <xdr:cNvPr id="6" name="Straight Connector 5"/>
        <xdr:cNvCxnSpPr/>
      </xdr:nvCxnSpPr>
      <xdr:spPr>
        <a:xfrm>
          <a:off x="6837045" y="426720"/>
          <a:ext cx="3356610" cy="0"/>
        </a:xfrm>
        <a:prstGeom prst="line">
          <a:avLst/>
        </a:prstGeom>
        <a:ln w="127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</xdr:row>
      <xdr:rowOff>106680</xdr:rowOff>
    </xdr:from>
    <xdr:to>
      <xdr:col>13</xdr:col>
      <xdr:colOff>281940</xdr:colOff>
      <xdr:row>2</xdr:row>
      <xdr:rowOff>167640</xdr:rowOff>
    </xdr:to>
    <xdr:sp textlink="Processing!M1">
      <xdr:nvSpPr>
        <xdr:cNvPr id="7" name="Rectangle 6">
          <a:hlinkClick xmlns:r="http://schemas.openxmlformats.org/officeDocument/2006/relationships" r:id="rId3"/>
        </xdr:cNvPr>
        <xdr:cNvSpPr/>
      </xdr:nvSpPr>
      <xdr:spPr>
        <a:xfrm>
          <a:off x="7155180" y="297180"/>
          <a:ext cx="828675" cy="25146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2257589-F087-4BB5-94DF-744E4BFB7019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13</xdr:col>
      <xdr:colOff>419100</xdr:colOff>
      <xdr:row>1</xdr:row>
      <xdr:rowOff>106680</xdr:rowOff>
    </xdr:from>
    <xdr:to>
      <xdr:col>15</xdr:col>
      <xdr:colOff>45720</xdr:colOff>
      <xdr:row>2</xdr:row>
      <xdr:rowOff>167640</xdr:rowOff>
    </xdr:to>
    <xdr:sp textlink="Processing!M2">
      <xdr:nvSpPr>
        <xdr:cNvPr id="8" name="Rectangle 7">
          <a:hlinkClick xmlns:r="http://schemas.openxmlformats.org/officeDocument/2006/relationships" r:id="rId4"/>
        </xdr:cNvPr>
        <xdr:cNvSpPr/>
      </xdr:nvSpPr>
      <xdr:spPr>
        <a:xfrm>
          <a:off x="8121015" y="297180"/>
          <a:ext cx="811530" cy="25146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1525C83-0E3B-4672-8FDC-571FD4FBB3D4}" type="TxLink">
            <a:rPr lang="en-US" sz="1100" b="0" i="0" u="none" strike="noStrike">
              <a:solidFill>
                <a:srgbClr val="0082D2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82D2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15</xdr:col>
      <xdr:colOff>190500</xdr:colOff>
      <xdr:row>1</xdr:row>
      <xdr:rowOff>106680</xdr:rowOff>
    </xdr:from>
    <xdr:to>
      <xdr:col>16</xdr:col>
      <xdr:colOff>426720</xdr:colOff>
      <xdr:row>2</xdr:row>
      <xdr:rowOff>167640</xdr:rowOff>
    </xdr:to>
    <xdr:sp textlink="Processing!M3">
      <xdr:nvSpPr>
        <xdr:cNvPr id="9" name="Rectangle 8"/>
        <xdr:cNvSpPr/>
      </xdr:nvSpPr>
      <xdr:spPr>
        <a:xfrm>
          <a:off x="9077325" y="297180"/>
          <a:ext cx="828675" cy="251460"/>
        </a:xfrm>
        <a:prstGeom prst="rect">
          <a:avLst/>
        </a:prstGeom>
        <a:solidFill>
          <a:schemeClr val="bg1"/>
        </a:solidFill>
        <a:ln w="9525">
          <a:solidFill>
            <a:srgbClr val="00B8A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6BD142D-5C43-4357-8374-807BB1932E82}" type="TxLink">
            <a:rPr lang="en-US" sz="1100" b="0" i="0" u="none" strike="noStrike">
              <a:solidFill>
                <a:srgbClr val="00B8AB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B8AB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 editAs="oneCell">
    <xdr:from>
      <xdr:col>17</xdr:col>
      <xdr:colOff>274320</xdr:colOff>
      <xdr:row>24</xdr:row>
      <xdr:rowOff>175260</xdr:rowOff>
    </xdr:from>
    <xdr:to>
      <xdr:col>22</xdr:col>
      <xdr:colOff>0</xdr:colOff>
      <xdr:row>32</xdr:row>
      <xdr:rowOff>152220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Month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6055" y="4747260"/>
              <a:ext cx="2687955" cy="1500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365760</xdr:colOff>
      <xdr:row>9</xdr:row>
      <xdr:rowOff>76200</xdr:rowOff>
    </xdr:from>
    <xdr:to>
      <xdr:col>21</xdr:col>
      <xdr:colOff>519360</xdr:colOff>
      <xdr:row>22</xdr:row>
      <xdr:rowOff>2760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Day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y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37495" y="1790700"/>
              <a:ext cx="2522855" cy="2402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>
    <xdr:from>
      <xdr:col>17</xdr:col>
      <xdr:colOff>260520</xdr:colOff>
      <xdr:row>7</xdr:row>
      <xdr:rowOff>60960</xdr:rowOff>
    </xdr:from>
    <xdr:to>
      <xdr:col>21</xdr:col>
      <xdr:colOff>594123</xdr:colOff>
      <xdr:row>8</xdr:row>
      <xdr:rowOff>125729</xdr:rowOff>
    </xdr:to>
    <xdr:sp>
      <xdr:nvSpPr>
        <xdr:cNvPr id="12" name="TextBox 11"/>
        <xdr:cNvSpPr txBox="1"/>
      </xdr:nvSpPr>
      <xdr:spPr>
        <a:xfrm>
          <a:off x="10332085" y="1394460"/>
          <a:ext cx="2701925" cy="254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0" u="none" strike="noStrike">
              <a:solidFill>
                <a:srgbClr val="FF00FF"/>
              </a:solidFill>
              <a:latin typeface="+mj-lt"/>
              <a:cs typeface="Calibri" panose="020F0502020204030204"/>
            </a:rPr>
            <a:t>SU </a:t>
          </a:r>
          <a:r>
            <a:rPr lang="en-US" sz="1100" b="0" i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r>
            <a:rPr lang="en-US" sz="1100" b="0" i="0">
              <a:solidFill>
                <a:srgbClr val="00FAE3"/>
              </a:solidFill>
              <a:effectLst/>
              <a:latin typeface="+mj-lt"/>
              <a:ea typeface="+mn-ea"/>
              <a:cs typeface="+mn-cs"/>
            </a:rPr>
            <a:t>    </a:t>
          </a:r>
          <a:r>
            <a:rPr lang="en-US" sz="1100" b="1" i="0" u="none" strike="noStrike">
              <a:solidFill>
                <a:srgbClr val="00B0F0"/>
              </a:solidFill>
              <a:latin typeface="+mj-lt"/>
              <a:cs typeface="Calibri" panose="020F0502020204030204"/>
            </a:rPr>
            <a:t>MO      TU      WE      TH      FR </a:t>
          </a:r>
          <a:r>
            <a:rPr lang="en-US" sz="1100" b="1" i="0">
              <a:solidFill>
                <a:srgbClr val="00B0F0"/>
              </a:solidFill>
              <a:effectLst/>
              <a:latin typeface="+mj-lt"/>
              <a:ea typeface="+mn-ea"/>
              <a:cs typeface="+mn-cs"/>
            </a:rPr>
            <a:t>     </a:t>
          </a:r>
          <a:r>
            <a:rPr lang="en-US" sz="1100" b="1" i="0">
              <a:solidFill>
                <a:srgbClr val="FF00FF"/>
              </a:solidFill>
              <a:effectLst/>
              <a:latin typeface="+mj-lt"/>
              <a:ea typeface="+mn-ea"/>
              <a:cs typeface="+mn-cs"/>
            </a:rPr>
            <a:t>SA</a:t>
          </a:r>
          <a:endParaRPr lang="en-US" sz="1100" b="1" i="0" u="none" strike="noStrike">
            <a:solidFill>
              <a:srgbClr val="FF00FF"/>
            </a:solidFill>
            <a:latin typeface="+mj-lt"/>
            <a:cs typeface="Calibri" panose="020F0502020204030204"/>
          </a:endParaRPr>
        </a:p>
      </xdr:txBody>
    </xdr:sp>
    <xdr:clientData/>
  </xdr:twoCellAnchor>
  <xdr:twoCellAnchor>
    <xdr:from>
      <xdr:col>18</xdr:col>
      <xdr:colOff>531415</xdr:colOff>
      <xdr:row>5</xdr:row>
      <xdr:rowOff>30480</xdr:rowOff>
    </xdr:from>
    <xdr:to>
      <xdr:col>20</xdr:col>
      <xdr:colOff>323228</xdr:colOff>
      <xdr:row>7</xdr:row>
      <xdr:rowOff>0</xdr:rowOff>
    </xdr:to>
    <xdr:sp>
      <xdr:nvSpPr>
        <xdr:cNvPr id="13" name="TextBox 12"/>
        <xdr:cNvSpPr txBox="1"/>
      </xdr:nvSpPr>
      <xdr:spPr>
        <a:xfrm>
          <a:off x="11195050" y="982980"/>
          <a:ext cx="977265" cy="350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tx2">
                  <a:lumMod val="60000"/>
                  <a:lumOff val="40000"/>
                </a:schemeClr>
              </a:solidFill>
            </a:rPr>
            <a:t>CALENDAR</a:t>
          </a:r>
          <a:endParaRPr lang="en-US" sz="1400" b="0" i="0" u="none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oneCellAnchor>
    <xdr:from>
      <xdr:col>1</xdr:col>
      <xdr:colOff>447754</xdr:colOff>
      <xdr:row>0</xdr:row>
      <xdr:rowOff>38100</xdr:rowOff>
    </xdr:from>
    <xdr:ext cx="5739686" cy="616164"/>
    <xdr:sp>
      <xdr:nvSpPr>
        <xdr:cNvPr id="14" name="Rectangle 13"/>
        <xdr:cNvSpPr/>
      </xdr:nvSpPr>
      <xdr:spPr>
        <a:xfrm>
          <a:off x="1040130" y="38100"/>
          <a:ext cx="5739765" cy="6159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indent="0" algn="ctr"/>
          <a:r>
            <a:rPr lang="en-US" sz="3200">
              <a:gradFill>
                <a:gsLst>
                  <a:gs pos="0">
                    <a:srgbClr val="00B8AB"/>
                  </a:gs>
                  <a:gs pos="100000">
                    <a:srgbClr val="0082D2"/>
                  </a:gs>
                </a:gsLst>
                <a:lin ang="0" scaled="0"/>
              </a:gradFill>
              <a:effectLst/>
              <a:latin typeface="+mn-lt"/>
              <a:ea typeface="+mn-ea"/>
              <a:cs typeface="+mn-cs"/>
            </a:rPr>
            <a:t>Amazon Affiliate Marketing</a:t>
          </a:r>
          <a:endParaRPr lang="en-US" sz="3200">
            <a:gradFill>
              <a:gsLst>
                <a:gs pos="0">
                  <a:srgbClr val="00B8AB"/>
                </a:gs>
                <a:gs pos="100000">
                  <a:srgbClr val="0082D2"/>
                </a:gs>
              </a:gsLst>
              <a:lin ang="0" scaled="0"/>
            </a:gra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</xdr:col>
      <xdr:colOff>281940</xdr:colOff>
      <xdr:row>14</xdr:row>
      <xdr:rowOff>84907</xdr:rowOff>
    </xdr:from>
    <xdr:to>
      <xdr:col>2</xdr:col>
      <xdr:colOff>274320</xdr:colOff>
      <xdr:row>22</xdr:row>
      <xdr:rowOff>145866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3" name="Lef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ef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4395" y="2751455"/>
              <a:ext cx="584835" cy="1584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297180</xdr:colOff>
      <xdr:row>14</xdr:row>
      <xdr:rowOff>86106</xdr:rowOff>
    </xdr:from>
    <xdr:to>
      <xdr:col>16</xdr:col>
      <xdr:colOff>299580</xdr:colOff>
      <xdr:row>22</xdr:row>
      <xdr:rowOff>145866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4" name="Righ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igh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84005" y="2752725"/>
              <a:ext cx="594360" cy="1583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  <xdr:twoCellAnchor>
    <xdr:from>
      <xdr:col>3</xdr:col>
      <xdr:colOff>281940</xdr:colOff>
      <xdr:row>22</xdr:row>
      <xdr:rowOff>129540</xdr:rowOff>
    </xdr:from>
    <xdr:to>
      <xdr:col>14</xdr:col>
      <xdr:colOff>281940</xdr:colOff>
      <xdr:row>26</xdr:row>
      <xdr:rowOff>53640</xdr:rowOff>
    </xdr:to>
    <xdr:graphicFrame>
      <xdr:nvGraphicFramePr>
        <xdr:cNvPr id="25" name="Chart 24"/>
        <xdr:cNvGraphicFramePr/>
      </xdr:nvGraphicFramePr>
      <xdr:xfrm>
        <a:off x="2059305" y="4320540"/>
        <a:ext cx="6517005" cy="68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243840</xdr:colOff>
      <xdr:row>10</xdr:row>
      <xdr:rowOff>144780</xdr:rowOff>
    </xdr:from>
    <xdr:to>
      <xdr:col>15</xdr:col>
      <xdr:colOff>281940</xdr:colOff>
      <xdr:row>25</xdr:row>
      <xdr:rowOff>144780</xdr:rowOff>
    </xdr:to>
    <xdr:graphicFrame>
      <xdr:nvGraphicFramePr>
        <xdr:cNvPr id="26" name="Chart 25"/>
        <xdr:cNvGraphicFramePr/>
      </xdr:nvGraphicFramePr>
      <xdr:xfrm>
        <a:off x="1428750" y="2049780"/>
        <a:ext cx="7740015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162910</xdr:colOff>
      <xdr:row>4</xdr:row>
      <xdr:rowOff>89337</xdr:rowOff>
    </xdr:from>
    <xdr:to>
      <xdr:col>8</xdr:col>
      <xdr:colOff>378490</xdr:colOff>
      <xdr:row>9</xdr:row>
      <xdr:rowOff>1886</xdr:rowOff>
    </xdr:to>
    <xdr:grpSp>
      <xdr:nvGrpSpPr>
        <xdr:cNvPr id="27" name="Group 26"/>
        <xdr:cNvGrpSpPr/>
      </xdr:nvGrpSpPr>
      <xdr:grpSpPr>
        <a:xfrm>
          <a:off x="3124835" y="850900"/>
          <a:ext cx="1993265" cy="864870"/>
          <a:chOff x="5749609" y="2200808"/>
          <a:chExt cx="2044380" cy="832204"/>
        </a:xfrm>
        <a:effectLst>
          <a:outerShdw blurRad="152400" dist="114300" dir="2700000" algn="l" rotWithShape="0">
            <a:prstClr val="black">
              <a:alpha val="40000"/>
            </a:prstClr>
          </a:outerShdw>
        </a:effectLst>
      </xdr:grpSpPr>
      <xdr:sp>
        <xdr:nvSpPr>
          <xdr:cNvPr id="28" name="Freeform: Shape 27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chemeClr val="bg1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29" name="Freeform: Shape 28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30" name="Freeform: Shape 29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31" name="Freeform: Shape 30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66FF99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4</xdr:col>
      <xdr:colOff>254393</xdr:colOff>
      <xdr:row>3</xdr:row>
      <xdr:rowOff>164338</xdr:rowOff>
    </xdr:from>
    <xdr:to>
      <xdr:col>6</xdr:col>
      <xdr:colOff>68393</xdr:colOff>
      <xdr:row>9</xdr:row>
      <xdr:rowOff>94879</xdr:rowOff>
    </xdr:to>
    <xdr:sp>
      <xdr:nvSpPr>
        <xdr:cNvPr id="32" name="Arc 31"/>
        <xdr:cNvSpPr/>
      </xdr:nvSpPr>
      <xdr:spPr>
        <a:xfrm>
          <a:off x="2623820" y="735330"/>
          <a:ext cx="99885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465676</xdr:colOff>
      <xdr:row>5</xdr:row>
      <xdr:rowOff>1967</xdr:rowOff>
    </xdr:from>
    <xdr:to>
      <xdr:col>5</xdr:col>
      <xdr:colOff>471676</xdr:colOff>
      <xdr:row>8</xdr:row>
      <xdr:rowOff>66237</xdr:rowOff>
    </xdr:to>
    <xdr:sp>
      <xdr:nvSpPr>
        <xdr:cNvPr id="33" name="Arc 32"/>
        <xdr:cNvSpPr/>
      </xdr:nvSpPr>
      <xdr:spPr>
        <a:xfrm>
          <a:off x="2835275" y="954405"/>
          <a:ext cx="598170" cy="63563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32318</xdr:colOff>
      <xdr:row>5</xdr:row>
      <xdr:rowOff>36785</xdr:rowOff>
    </xdr:from>
    <xdr:to>
      <xdr:col>8</xdr:col>
      <xdr:colOff>184718</xdr:colOff>
      <xdr:row>6</xdr:row>
      <xdr:rowOff>143465</xdr:rowOff>
    </xdr:to>
    <xdr:sp textlink="Processing!G49">
      <xdr:nvSpPr>
        <xdr:cNvPr id="34" name="TextBox 33"/>
        <xdr:cNvSpPr txBox="1"/>
      </xdr:nvSpPr>
      <xdr:spPr>
        <a:xfrm>
          <a:off x="3586480" y="988695"/>
          <a:ext cx="133731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6B1C3AE3-1372-4888-AA58-03F45020B6FF}" type="TxLink">
            <a:rPr lang="en-US" sz="12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6</xdr:col>
      <xdr:colOff>49133</xdr:colOff>
      <xdr:row>6</xdr:row>
      <xdr:rowOff>40463</xdr:rowOff>
    </xdr:from>
    <xdr:to>
      <xdr:col>8</xdr:col>
      <xdr:colOff>203637</xdr:colOff>
      <xdr:row>7</xdr:row>
      <xdr:rowOff>170003</xdr:rowOff>
    </xdr:to>
    <xdr:sp textlink="Processing!R81">
      <xdr:nvSpPr>
        <xdr:cNvPr id="35" name="TextBox 34"/>
        <xdr:cNvSpPr txBox="1"/>
      </xdr:nvSpPr>
      <xdr:spPr>
        <a:xfrm>
          <a:off x="3603625" y="1183005"/>
          <a:ext cx="133921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DC497954-94BC-448F-B44E-91CF7C7D3AC7}" type="TxLink">
            <a:rPr lang="en-US" sz="18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132430</xdr:colOff>
      <xdr:row>4</xdr:row>
      <xdr:rowOff>89337</xdr:rowOff>
    </xdr:from>
    <xdr:to>
      <xdr:col>4</xdr:col>
      <xdr:colOff>348010</xdr:colOff>
      <xdr:row>9</xdr:row>
      <xdr:rowOff>1886</xdr:rowOff>
    </xdr:to>
    <xdr:grpSp>
      <xdr:nvGrpSpPr>
        <xdr:cNvPr id="36" name="Group 35"/>
        <xdr:cNvGrpSpPr/>
      </xdr:nvGrpSpPr>
      <xdr:grpSpPr>
        <a:xfrm>
          <a:off x="724535" y="850900"/>
          <a:ext cx="1993265" cy="864870"/>
          <a:chOff x="5749609" y="2200808"/>
          <a:chExt cx="2044380" cy="832204"/>
        </a:xfrm>
        <a:effectLst>
          <a:outerShdw blurRad="152400" dist="114300" dir="2700000" algn="l" rotWithShape="0">
            <a:prstClr val="black">
              <a:alpha val="40000"/>
            </a:prstClr>
          </a:outerShdw>
        </a:effectLst>
      </xdr:grpSpPr>
      <xdr:sp>
        <xdr:nvSpPr>
          <xdr:cNvPr id="37" name="Freeform: Shape 36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chemeClr val="bg1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38" name="Freeform: Shape 37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39" name="Freeform: Shape 38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40" name="Freeform: Shape 39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00B0F0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2</xdr:col>
      <xdr:colOff>39938</xdr:colOff>
      <xdr:row>5</xdr:row>
      <xdr:rowOff>36785</xdr:rowOff>
    </xdr:from>
    <xdr:to>
      <xdr:col>4</xdr:col>
      <xdr:colOff>192338</xdr:colOff>
      <xdr:row>6</xdr:row>
      <xdr:rowOff>143465</xdr:rowOff>
    </xdr:to>
    <xdr:sp textlink="Processing!H49">
      <xdr:nvSpPr>
        <xdr:cNvPr id="41" name="TextBox 40"/>
        <xdr:cNvSpPr txBox="1"/>
      </xdr:nvSpPr>
      <xdr:spPr>
        <a:xfrm>
          <a:off x="1224280" y="988695"/>
          <a:ext cx="133731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F3D533AE-AF3B-4DD9-9C27-45612A2040DB}" type="TxLink">
            <a:rPr lang="en-US" sz="12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2</xdr:col>
      <xdr:colOff>56753</xdr:colOff>
      <xdr:row>6</xdr:row>
      <xdr:rowOff>40463</xdr:rowOff>
    </xdr:from>
    <xdr:to>
      <xdr:col>4</xdr:col>
      <xdr:colOff>211257</xdr:colOff>
      <xdr:row>7</xdr:row>
      <xdr:rowOff>170003</xdr:rowOff>
    </xdr:to>
    <xdr:sp textlink="Processing!S81">
      <xdr:nvSpPr>
        <xdr:cNvPr id="42" name="TextBox 41"/>
        <xdr:cNvSpPr txBox="1"/>
      </xdr:nvSpPr>
      <xdr:spPr>
        <a:xfrm>
          <a:off x="1241425" y="1183005"/>
          <a:ext cx="133921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7D26852B-5363-4E06-91D4-FC1CA52DA181}" type="TxLink">
            <a:rPr lang="en-US" sz="18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9</xdr:col>
      <xdr:colOff>178150</xdr:colOff>
      <xdr:row>4</xdr:row>
      <xdr:rowOff>89337</xdr:rowOff>
    </xdr:from>
    <xdr:to>
      <xdr:col>12</xdr:col>
      <xdr:colOff>393730</xdr:colOff>
      <xdr:row>9</xdr:row>
      <xdr:rowOff>1886</xdr:rowOff>
    </xdr:to>
    <xdr:grpSp>
      <xdr:nvGrpSpPr>
        <xdr:cNvPr id="43" name="Group 42"/>
        <xdr:cNvGrpSpPr/>
      </xdr:nvGrpSpPr>
      <xdr:grpSpPr>
        <a:xfrm>
          <a:off x="5509895" y="850900"/>
          <a:ext cx="1993265" cy="864870"/>
          <a:chOff x="5749609" y="2200808"/>
          <a:chExt cx="2044380" cy="832204"/>
        </a:xfrm>
        <a:effectLst>
          <a:outerShdw blurRad="152400" dist="114300" dir="2700000" algn="l" rotWithShape="0">
            <a:prstClr val="black">
              <a:alpha val="40000"/>
            </a:prstClr>
          </a:outerShdw>
        </a:effectLst>
      </xdr:grpSpPr>
      <xdr:sp>
        <xdr:nvSpPr>
          <xdr:cNvPr id="44" name="Freeform: Shape 43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chemeClr val="bg1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45" name="Freeform: Shape 44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46" name="Freeform: Shape 45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47" name="Freeform: Shape 46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5F6DF3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10</xdr:col>
      <xdr:colOff>39938</xdr:colOff>
      <xdr:row>5</xdr:row>
      <xdr:rowOff>36785</xdr:rowOff>
    </xdr:from>
    <xdr:to>
      <xdr:col>12</xdr:col>
      <xdr:colOff>192338</xdr:colOff>
      <xdr:row>6</xdr:row>
      <xdr:rowOff>143465</xdr:rowOff>
    </xdr:to>
    <xdr:sp textlink="Processing!F49">
      <xdr:nvSpPr>
        <xdr:cNvPr id="48" name="TextBox 47"/>
        <xdr:cNvSpPr txBox="1"/>
      </xdr:nvSpPr>
      <xdr:spPr>
        <a:xfrm>
          <a:off x="5963920" y="988695"/>
          <a:ext cx="133731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fld id="{84FA60CC-74DA-46E2-A996-2798A6002868}" type="TxLink">
            <a:rPr lang="en-US" sz="12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10</xdr:col>
      <xdr:colOff>41513</xdr:colOff>
      <xdr:row>6</xdr:row>
      <xdr:rowOff>40463</xdr:rowOff>
    </xdr:from>
    <xdr:to>
      <xdr:col>12</xdr:col>
      <xdr:colOff>196017</xdr:colOff>
      <xdr:row>7</xdr:row>
      <xdr:rowOff>170003</xdr:rowOff>
    </xdr:to>
    <xdr:sp textlink="Processing!Q81">
      <xdr:nvSpPr>
        <xdr:cNvPr id="49" name="TextBox 48"/>
        <xdr:cNvSpPr txBox="1"/>
      </xdr:nvSpPr>
      <xdr:spPr>
        <a:xfrm>
          <a:off x="5965825" y="1183005"/>
          <a:ext cx="133921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806341DF-D2FB-4D3A-A15E-AFCDCF527A3D}" type="TxLink">
            <a:rPr lang="en-US" sz="18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cs typeface="Calibri" panose="020F0502020204030204"/>
            </a:rPr>
          </a:fld>
          <a:endParaRPr lang="en-US" sz="18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13</xdr:col>
      <xdr:colOff>185770</xdr:colOff>
      <xdr:row>4</xdr:row>
      <xdr:rowOff>89337</xdr:rowOff>
    </xdr:from>
    <xdr:to>
      <xdr:col>16</xdr:col>
      <xdr:colOff>401350</xdr:colOff>
      <xdr:row>9</xdr:row>
      <xdr:rowOff>1886</xdr:rowOff>
    </xdr:to>
    <xdr:grpSp>
      <xdr:nvGrpSpPr>
        <xdr:cNvPr id="50" name="Group 49"/>
        <xdr:cNvGrpSpPr/>
      </xdr:nvGrpSpPr>
      <xdr:grpSpPr>
        <a:xfrm>
          <a:off x="7887335" y="850900"/>
          <a:ext cx="1993265" cy="864870"/>
          <a:chOff x="5749609" y="2200808"/>
          <a:chExt cx="2044380" cy="832204"/>
        </a:xfrm>
        <a:effectLst>
          <a:outerShdw blurRad="152400" dist="114300" dir="2700000" algn="l" rotWithShape="0">
            <a:prstClr val="black">
              <a:alpha val="40000"/>
            </a:prstClr>
          </a:outerShdw>
        </a:effectLst>
      </xdr:grpSpPr>
      <xdr:sp>
        <xdr:nvSpPr>
          <xdr:cNvPr id="51" name="Freeform: Shape 50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chemeClr val="bg1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52" name="Freeform: Shape 51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53" name="Freeform: Shape 52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54" name="Freeform: Shape 53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5B9BD5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14</xdr:col>
      <xdr:colOff>47558</xdr:colOff>
      <xdr:row>5</xdr:row>
      <xdr:rowOff>36785</xdr:rowOff>
    </xdr:from>
    <xdr:to>
      <xdr:col>16</xdr:col>
      <xdr:colOff>199958</xdr:colOff>
      <xdr:row>6</xdr:row>
      <xdr:rowOff>143465</xdr:rowOff>
    </xdr:to>
    <xdr:sp textlink="Processing!J49">
      <xdr:nvSpPr>
        <xdr:cNvPr id="55" name="TextBox 54"/>
        <xdr:cNvSpPr txBox="1"/>
      </xdr:nvSpPr>
      <xdr:spPr>
        <a:xfrm>
          <a:off x="8341360" y="988695"/>
          <a:ext cx="133731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marL="0" indent="0" algn="r"/>
          <a:fld id="{A2E982DF-420C-4285-B496-0D5A1F23ADC4}" type="TxLink">
            <a:rPr lang="en-US" sz="12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49133</xdr:colOff>
      <xdr:row>6</xdr:row>
      <xdr:rowOff>40463</xdr:rowOff>
    </xdr:from>
    <xdr:to>
      <xdr:col>16</xdr:col>
      <xdr:colOff>203637</xdr:colOff>
      <xdr:row>7</xdr:row>
      <xdr:rowOff>170003</xdr:rowOff>
    </xdr:to>
    <xdr:sp textlink="Processing!U81">
      <xdr:nvSpPr>
        <xdr:cNvPr id="56" name="TextBox 55"/>
        <xdr:cNvSpPr txBox="1"/>
      </xdr:nvSpPr>
      <xdr:spPr>
        <a:xfrm>
          <a:off x="8343265" y="1183005"/>
          <a:ext cx="133921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19085F25-56A2-4711-A4EE-C3C243997C31}" type="TxLink">
            <a:rPr lang="en-US" sz="18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13</xdr:col>
      <xdr:colOff>185770</xdr:colOff>
      <xdr:row>28</xdr:row>
      <xdr:rowOff>51237</xdr:rowOff>
    </xdr:from>
    <xdr:to>
      <xdr:col>16</xdr:col>
      <xdr:colOff>401350</xdr:colOff>
      <xdr:row>32</xdr:row>
      <xdr:rowOff>146666</xdr:rowOff>
    </xdr:to>
    <xdr:grpSp>
      <xdr:nvGrpSpPr>
        <xdr:cNvPr id="57" name="Group 56"/>
        <xdr:cNvGrpSpPr/>
      </xdr:nvGrpSpPr>
      <xdr:grpSpPr>
        <a:xfrm>
          <a:off x="7887335" y="5384800"/>
          <a:ext cx="1993265" cy="857250"/>
          <a:chOff x="5749609" y="2200808"/>
          <a:chExt cx="2044380" cy="832204"/>
        </a:xfrm>
        <a:effectLst>
          <a:outerShdw blurRad="152400" dist="114300" dir="2700000" algn="l" rotWithShape="0">
            <a:prstClr val="black">
              <a:alpha val="40000"/>
            </a:prstClr>
          </a:outerShdw>
        </a:effectLst>
      </xdr:grpSpPr>
      <xdr:sp>
        <xdr:nvSpPr>
          <xdr:cNvPr id="58" name="Freeform: Shape 57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chemeClr val="bg1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59" name="Freeform: Shape 58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0" name="Freeform: Shape 59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1" name="Freeform: Shape 60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FF9CFF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14</xdr:col>
      <xdr:colOff>47558</xdr:colOff>
      <xdr:row>28</xdr:row>
      <xdr:rowOff>181565</xdr:rowOff>
    </xdr:from>
    <xdr:to>
      <xdr:col>16</xdr:col>
      <xdr:colOff>199958</xdr:colOff>
      <xdr:row>30</xdr:row>
      <xdr:rowOff>105365</xdr:rowOff>
    </xdr:to>
    <xdr:sp textlink="Processing!M49">
      <xdr:nvSpPr>
        <xdr:cNvPr id="62" name="TextBox 61"/>
        <xdr:cNvSpPr txBox="1"/>
      </xdr:nvSpPr>
      <xdr:spPr>
        <a:xfrm>
          <a:off x="8341360" y="5514975"/>
          <a:ext cx="133731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4DD70326-6503-45AA-9FA1-E2C6F1E99E00}" type="TxLink">
            <a:rPr lang="en-US" sz="12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56753</xdr:colOff>
      <xdr:row>30</xdr:row>
      <xdr:rowOff>2363</xdr:rowOff>
    </xdr:from>
    <xdr:to>
      <xdr:col>16</xdr:col>
      <xdr:colOff>211257</xdr:colOff>
      <xdr:row>31</xdr:row>
      <xdr:rowOff>131903</xdr:rowOff>
    </xdr:to>
    <xdr:sp textlink="Processing!X81">
      <xdr:nvSpPr>
        <xdr:cNvPr id="63" name="TextBox 62"/>
        <xdr:cNvSpPr txBox="1"/>
      </xdr:nvSpPr>
      <xdr:spPr>
        <a:xfrm>
          <a:off x="8350885" y="5716905"/>
          <a:ext cx="133921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9EA57F63-957F-4CAF-BB4E-FEACEC01AA7F}" type="TxLink">
            <a:rPr lang="en-US" sz="18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9</xdr:col>
      <xdr:colOff>170530</xdr:colOff>
      <xdr:row>28</xdr:row>
      <xdr:rowOff>51237</xdr:rowOff>
    </xdr:from>
    <xdr:to>
      <xdr:col>12</xdr:col>
      <xdr:colOff>386110</xdr:colOff>
      <xdr:row>32</xdr:row>
      <xdr:rowOff>146666</xdr:rowOff>
    </xdr:to>
    <xdr:grpSp>
      <xdr:nvGrpSpPr>
        <xdr:cNvPr id="64" name="Group 63"/>
        <xdr:cNvGrpSpPr/>
      </xdr:nvGrpSpPr>
      <xdr:grpSpPr>
        <a:xfrm>
          <a:off x="5502275" y="5384800"/>
          <a:ext cx="1993265" cy="857250"/>
          <a:chOff x="5749609" y="2200808"/>
          <a:chExt cx="2044380" cy="832204"/>
        </a:xfrm>
        <a:effectLst>
          <a:outerShdw blurRad="152400" dist="114300" dir="2700000" algn="l" rotWithShape="0">
            <a:prstClr val="black">
              <a:alpha val="40000"/>
            </a:prstClr>
          </a:outerShdw>
        </a:effectLst>
      </xdr:grpSpPr>
      <xdr:sp>
        <xdr:nvSpPr>
          <xdr:cNvPr id="65" name="Freeform: Shape 64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chemeClr val="bg1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6" name="Freeform: Shape 65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7" name="Freeform: Shape 66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68" name="Freeform: Shape 67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FFFFCC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10</xdr:col>
      <xdr:colOff>17078</xdr:colOff>
      <xdr:row>28</xdr:row>
      <xdr:rowOff>181565</xdr:rowOff>
    </xdr:from>
    <xdr:to>
      <xdr:col>12</xdr:col>
      <xdr:colOff>169478</xdr:colOff>
      <xdr:row>30</xdr:row>
      <xdr:rowOff>105365</xdr:rowOff>
    </xdr:to>
    <xdr:sp textlink="Processing!N49">
      <xdr:nvSpPr>
        <xdr:cNvPr id="69" name="TextBox 68"/>
        <xdr:cNvSpPr txBox="1"/>
      </xdr:nvSpPr>
      <xdr:spPr>
        <a:xfrm>
          <a:off x="5941060" y="5514975"/>
          <a:ext cx="133731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890DDF34-B0BC-46C7-89DC-6F5A66A17730}" type="TxLink">
            <a:rPr lang="en-US" sz="12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10</xdr:col>
      <xdr:colOff>26273</xdr:colOff>
      <xdr:row>30</xdr:row>
      <xdr:rowOff>2363</xdr:rowOff>
    </xdr:from>
    <xdr:to>
      <xdr:col>12</xdr:col>
      <xdr:colOff>180777</xdr:colOff>
      <xdr:row>31</xdr:row>
      <xdr:rowOff>131903</xdr:rowOff>
    </xdr:to>
    <xdr:sp textlink="Processing!Y81">
      <xdr:nvSpPr>
        <xdr:cNvPr id="70" name="TextBox 69"/>
        <xdr:cNvSpPr txBox="1"/>
      </xdr:nvSpPr>
      <xdr:spPr>
        <a:xfrm>
          <a:off x="5950585" y="5716905"/>
          <a:ext cx="133921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6CD7945A-1CA1-4542-8193-4755740177F9}" type="TxLink">
            <a:rPr lang="en-US" sz="18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5</xdr:col>
      <xdr:colOff>155290</xdr:colOff>
      <xdr:row>28</xdr:row>
      <xdr:rowOff>51237</xdr:rowOff>
    </xdr:from>
    <xdr:to>
      <xdr:col>8</xdr:col>
      <xdr:colOff>370870</xdr:colOff>
      <xdr:row>32</xdr:row>
      <xdr:rowOff>146666</xdr:rowOff>
    </xdr:to>
    <xdr:grpSp>
      <xdr:nvGrpSpPr>
        <xdr:cNvPr id="71" name="Group 70"/>
        <xdr:cNvGrpSpPr/>
      </xdr:nvGrpSpPr>
      <xdr:grpSpPr>
        <a:xfrm>
          <a:off x="3117215" y="5384800"/>
          <a:ext cx="1993265" cy="857250"/>
          <a:chOff x="5749609" y="2200808"/>
          <a:chExt cx="2044380" cy="832204"/>
        </a:xfrm>
        <a:effectLst>
          <a:outerShdw blurRad="152400" dist="114300" dir="2700000" algn="l" rotWithShape="0">
            <a:prstClr val="black">
              <a:alpha val="40000"/>
            </a:prstClr>
          </a:outerShdw>
        </a:effectLst>
      </xdr:grpSpPr>
      <xdr:sp>
        <xdr:nvSpPr>
          <xdr:cNvPr id="72" name="Freeform: Shape 71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chemeClr val="bg1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73" name="Freeform: Shape 72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74" name="Freeform: Shape 73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75" name="Freeform: Shape 74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99FF66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6</xdr:col>
      <xdr:colOff>9458</xdr:colOff>
      <xdr:row>28</xdr:row>
      <xdr:rowOff>181565</xdr:rowOff>
    </xdr:from>
    <xdr:to>
      <xdr:col>8</xdr:col>
      <xdr:colOff>161858</xdr:colOff>
      <xdr:row>30</xdr:row>
      <xdr:rowOff>105365</xdr:rowOff>
    </xdr:to>
    <xdr:sp textlink="Processing!K49">
      <xdr:nvSpPr>
        <xdr:cNvPr id="76" name="TextBox 75"/>
        <xdr:cNvSpPr txBox="1"/>
      </xdr:nvSpPr>
      <xdr:spPr>
        <a:xfrm>
          <a:off x="3563620" y="5514975"/>
          <a:ext cx="133731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E0E14988-05E4-42FB-BA81-566482DEFBD1}" type="TxLink">
            <a:rPr lang="en-US" sz="12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6</xdr:col>
      <xdr:colOff>11033</xdr:colOff>
      <xdr:row>30</xdr:row>
      <xdr:rowOff>2363</xdr:rowOff>
    </xdr:from>
    <xdr:to>
      <xdr:col>8</xdr:col>
      <xdr:colOff>165537</xdr:colOff>
      <xdr:row>31</xdr:row>
      <xdr:rowOff>131903</xdr:rowOff>
    </xdr:to>
    <xdr:sp textlink="Processing!V81">
      <xdr:nvSpPr>
        <xdr:cNvPr id="77" name="TextBox 76"/>
        <xdr:cNvSpPr txBox="1"/>
      </xdr:nvSpPr>
      <xdr:spPr>
        <a:xfrm>
          <a:off x="3565525" y="5716905"/>
          <a:ext cx="133921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8A38E0C6-14A4-4325-BB31-441A884AB240}" type="TxLink">
            <a:rPr lang="en-US" sz="18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147670</xdr:colOff>
      <xdr:row>28</xdr:row>
      <xdr:rowOff>51237</xdr:rowOff>
    </xdr:from>
    <xdr:to>
      <xdr:col>4</xdr:col>
      <xdr:colOff>363250</xdr:colOff>
      <xdr:row>32</xdr:row>
      <xdr:rowOff>146666</xdr:rowOff>
    </xdr:to>
    <xdr:grpSp>
      <xdr:nvGrpSpPr>
        <xdr:cNvPr id="78" name="Group 77"/>
        <xdr:cNvGrpSpPr/>
      </xdr:nvGrpSpPr>
      <xdr:grpSpPr>
        <a:xfrm>
          <a:off x="739775" y="5384800"/>
          <a:ext cx="1993265" cy="857250"/>
          <a:chOff x="5749609" y="2200808"/>
          <a:chExt cx="2044380" cy="832204"/>
        </a:xfrm>
        <a:effectLst>
          <a:outerShdw blurRad="152400" dist="114300" dir="2700000" algn="l" rotWithShape="0">
            <a:prstClr val="black">
              <a:alpha val="40000"/>
            </a:prstClr>
          </a:outerShdw>
        </a:effectLst>
      </xdr:grpSpPr>
      <xdr:sp>
        <xdr:nvSpPr>
          <xdr:cNvPr id="79" name="Freeform: Shape 78"/>
          <xdr:cNvSpPr/>
        </xdr:nvSpPr>
        <xdr:spPr>
          <a:xfrm rot="16200000" flipV="1">
            <a:off x="6583473" y="1822495"/>
            <a:ext cx="832204" cy="1588829"/>
          </a:xfrm>
          <a:custGeom>
            <a:avLst/>
            <a:gdLst>
              <a:gd name="connsiteX0" fmla="*/ 832204 w 832204"/>
              <a:gd name="connsiteY0" fmla="*/ 1588826 h 1588829"/>
              <a:gd name="connsiteX1" fmla="*/ 832204 w 832204"/>
              <a:gd name="connsiteY1" fmla="*/ 0 h 1588829"/>
              <a:gd name="connsiteX2" fmla="*/ 0 w 832204"/>
              <a:gd name="connsiteY2" fmla="*/ 0 h 1588829"/>
              <a:gd name="connsiteX3" fmla="*/ 0 w 832204"/>
              <a:gd name="connsiteY3" fmla="*/ 1588829 h 1588829"/>
              <a:gd name="connsiteX4" fmla="*/ 66695 w 832204"/>
              <a:gd name="connsiteY4" fmla="*/ 1533801 h 1588829"/>
              <a:gd name="connsiteX5" fmla="*/ 416103 w 832204"/>
              <a:gd name="connsiteY5" fmla="*/ 1427074 h 1588829"/>
              <a:gd name="connsiteX6" fmla="*/ 765511 w 832204"/>
              <a:gd name="connsiteY6" fmla="*/ 1533801 h 1588829"/>
              <a:gd name="connsiteX7" fmla="*/ 832204 w 832204"/>
              <a:gd name="connsiteY7" fmla="*/ 1588826 h 15888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832204" h="1588829">
                <a:moveTo>
                  <a:pt x="832204" y="1588826"/>
                </a:moveTo>
                <a:lnTo>
                  <a:pt x="832204" y="0"/>
                </a:lnTo>
                <a:lnTo>
                  <a:pt x="0" y="0"/>
                </a:lnTo>
                <a:lnTo>
                  <a:pt x="0" y="1588829"/>
                </a:lnTo>
                <a:lnTo>
                  <a:pt x="66695" y="1533801"/>
                </a:lnTo>
                <a:cubicBezTo>
                  <a:pt x="166436" y="1466419"/>
                  <a:pt x="286675" y="1427074"/>
                  <a:pt x="416103" y="1427074"/>
                </a:cubicBezTo>
                <a:cubicBezTo>
                  <a:pt x="545532" y="1427074"/>
                  <a:pt x="665771" y="1466419"/>
                  <a:pt x="765511" y="1533801"/>
                </a:cubicBezTo>
                <a:lnTo>
                  <a:pt x="832204" y="15888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80000">
                <a:schemeClr val="bg1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80" name="Freeform: Shape 79"/>
          <xdr:cNvSpPr/>
        </xdr:nvSpPr>
        <xdr:spPr>
          <a:xfrm rot="16200000" flipV="1">
            <a:off x="5645970" y="2304447"/>
            <a:ext cx="832204" cy="624926"/>
          </a:xfrm>
          <a:custGeom>
            <a:avLst/>
            <a:gdLst>
              <a:gd name="connsiteX0" fmla="*/ 832204 w 832204"/>
              <a:gd name="connsiteY0" fmla="*/ 624926 h 624926"/>
              <a:gd name="connsiteX1" fmla="*/ 832204 w 832204"/>
              <a:gd name="connsiteY1" fmla="*/ 161752 h 624926"/>
              <a:gd name="connsiteX2" fmla="*/ 765511 w 832204"/>
              <a:gd name="connsiteY2" fmla="*/ 106727 h 624926"/>
              <a:gd name="connsiteX3" fmla="*/ 416103 w 832204"/>
              <a:gd name="connsiteY3" fmla="*/ 0 h 624926"/>
              <a:gd name="connsiteX4" fmla="*/ 66695 w 832204"/>
              <a:gd name="connsiteY4" fmla="*/ 106727 h 624926"/>
              <a:gd name="connsiteX5" fmla="*/ 0 w 832204"/>
              <a:gd name="connsiteY5" fmla="*/ 161755 h 624926"/>
              <a:gd name="connsiteX6" fmla="*/ 0 w 832204"/>
              <a:gd name="connsiteY6" fmla="*/ 624926 h 624926"/>
              <a:gd name="connsiteX7" fmla="*/ 835 w 832204"/>
              <a:gd name="connsiteY7" fmla="*/ 624926 h 624926"/>
              <a:gd name="connsiteX8" fmla="*/ 835 w 832204"/>
              <a:gd name="connsiteY8" fmla="*/ 624925 h 624926"/>
              <a:gd name="connsiteX9" fmla="*/ 416102 w 832204"/>
              <a:gd name="connsiteY9" fmla="*/ 209658 h 624926"/>
              <a:gd name="connsiteX10" fmla="*/ 831369 w 832204"/>
              <a:gd name="connsiteY10" fmla="*/ 624925 h 624926"/>
              <a:gd name="connsiteX11" fmla="*/ 831369 w 832204"/>
              <a:gd name="connsiteY11" fmla="*/ 624926 h 624926"/>
              <a:gd name="connsiteX12" fmla="*/ 832204 w 832204"/>
              <a:gd name="connsiteY12" fmla="*/ 624926 h 6249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832204" h="624926">
                <a:moveTo>
                  <a:pt x="832204" y="624926"/>
                </a:moveTo>
                <a:lnTo>
                  <a:pt x="832204" y="161752"/>
                </a:lnTo>
                <a:lnTo>
                  <a:pt x="765511" y="106727"/>
                </a:lnTo>
                <a:cubicBezTo>
                  <a:pt x="665771" y="39345"/>
                  <a:pt x="545532" y="0"/>
                  <a:pt x="416103" y="0"/>
                </a:cubicBezTo>
                <a:cubicBezTo>
                  <a:pt x="286675" y="0"/>
                  <a:pt x="166436" y="39345"/>
                  <a:pt x="66695" y="106727"/>
                </a:cubicBezTo>
                <a:lnTo>
                  <a:pt x="0" y="161755"/>
                </a:lnTo>
                <a:lnTo>
                  <a:pt x="0" y="624926"/>
                </a:lnTo>
                <a:lnTo>
                  <a:pt x="835" y="624926"/>
                </a:lnTo>
                <a:lnTo>
                  <a:pt x="835" y="624925"/>
                </a:lnTo>
                <a:cubicBezTo>
                  <a:pt x="835" y="395579"/>
                  <a:pt x="186756" y="209658"/>
                  <a:pt x="416102" y="209658"/>
                </a:cubicBezTo>
                <a:cubicBezTo>
                  <a:pt x="645448" y="209658"/>
                  <a:pt x="831369" y="395579"/>
                  <a:pt x="831369" y="624925"/>
                </a:cubicBezTo>
                <a:lnTo>
                  <a:pt x="831369" y="624926"/>
                </a:lnTo>
                <a:lnTo>
                  <a:pt x="832204" y="624926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81" name="Freeform: Shape 80"/>
          <xdr:cNvSpPr/>
        </xdr:nvSpPr>
        <xdr:spPr>
          <a:xfrm rot="16200000" flipV="1">
            <a:off x="5547056" y="2409276"/>
            <a:ext cx="830534" cy="415268"/>
          </a:xfrm>
          <a:custGeom>
            <a:avLst/>
            <a:gdLst>
              <a:gd name="connsiteX0" fmla="*/ 830534 w 830534"/>
              <a:gd name="connsiteY0" fmla="*/ 415267 h 415268"/>
              <a:gd name="connsiteX1" fmla="*/ 415267 w 830534"/>
              <a:gd name="connsiteY1" fmla="*/ 0 h 415268"/>
              <a:gd name="connsiteX2" fmla="*/ 0 w 830534"/>
              <a:gd name="connsiteY2" fmla="*/ 415267 h 415268"/>
              <a:gd name="connsiteX3" fmla="*/ 0 w 830534"/>
              <a:gd name="connsiteY3" fmla="*/ 415268 h 415268"/>
              <a:gd name="connsiteX4" fmla="*/ 211868 w 830534"/>
              <a:gd name="connsiteY4" fmla="*/ 415268 h 415268"/>
              <a:gd name="connsiteX5" fmla="*/ 415268 w 830534"/>
              <a:gd name="connsiteY5" fmla="*/ 211868 h 415268"/>
              <a:gd name="connsiteX6" fmla="*/ 618668 w 830534"/>
              <a:gd name="connsiteY6" fmla="*/ 415268 h 415268"/>
              <a:gd name="connsiteX7" fmla="*/ 830534 w 830534"/>
              <a:gd name="connsiteY7" fmla="*/ 415268 h 415268"/>
              <a:gd name="connsiteX8" fmla="*/ 830534 w 830534"/>
              <a:gd name="connsiteY8" fmla="*/ 415267 h 4152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30534" h="415268">
                <a:moveTo>
                  <a:pt x="830534" y="415267"/>
                </a:moveTo>
                <a:cubicBezTo>
                  <a:pt x="830534" y="185921"/>
                  <a:pt x="644613" y="0"/>
                  <a:pt x="415267" y="0"/>
                </a:cubicBezTo>
                <a:cubicBezTo>
                  <a:pt x="185921" y="0"/>
                  <a:pt x="0" y="185921"/>
                  <a:pt x="0" y="415267"/>
                </a:cubicBezTo>
                <a:lnTo>
                  <a:pt x="0" y="415268"/>
                </a:lnTo>
                <a:lnTo>
                  <a:pt x="211868" y="415268"/>
                </a:lnTo>
                <a:cubicBezTo>
                  <a:pt x="211868" y="302933"/>
                  <a:pt x="302933" y="211868"/>
                  <a:pt x="415268" y="211868"/>
                </a:cubicBezTo>
                <a:cubicBezTo>
                  <a:pt x="527603" y="211868"/>
                  <a:pt x="618668" y="302933"/>
                  <a:pt x="618668" y="415268"/>
                </a:cubicBezTo>
                <a:lnTo>
                  <a:pt x="830534" y="415268"/>
                </a:lnTo>
                <a:lnTo>
                  <a:pt x="830534" y="415267"/>
                </a:lnTo>
                <a:close/>
              </a:path>
            </a:pathLst>
          </a:custGeom>
          <a:gradFill>
            <a:gsLst>
              <a:gs pos="0">
                <a:srgbClr val="235A65"/>
              </a:gs>
              <a:gs pos="32000">
                <a:srgbClr val="304559"/>
              </a:gs>
              <a:gs pos="71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  <xdr:sp>
        <xdr:nvSpPr>
          <xdr:cNvPr id="82" name="Freeform: Shape 81"/>
          <xdr:cNvSpPr/>
        </xdr:nvSpPr>
        <xdr:spPr>
          <a:xfrm rot="16200000" flipV="1">
            <a:off x="5639913" y="2502134"/>
            <a:ext cx="459102" cy="229551"/>
          </a:xfrm>
          <a:custGeom>
            <a:avLst/>
            <a:gdLst>
              <a:gd name="connsiteX0" fmla="*/ 406800 w 406800"/>
              <a:gd name="connsiteY0" fmla="*/ 203400 h 203400"/>
              <a:gd name="connsiteX1" fmla="*/ 203400 w 406800"/>
              <a:gd name="connsiteY1" fmla="*/ 0 h 203400"/>
              <a:gd name="connsiteX2" fmla="*/ 0 w 406800"/>
              <a:gd name="connsiteY2" fmla="*/ 203400 h 203400"/>
              <a:gd name="connsiteX3" fmla="*/ 406800 w 406800"/>
              <a:gd name="connsiteY3" fmla="*/ 203400 h 20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06800" h="203400">
                <a:moveTo>
                  <a:pt x="406800" y="203400"/>
                </a:moveTo>
                <a:cubicBezTo>
                  <a:pt x="406800" y="91065"/>
                  <a:pt x="315735" y="0"/>
                  <a:pt x="203400" y="0"/>
                </a:cubicBezTo>
                <a:cubicBezTo>
                  <a:pt x="91065" y="0"/>
                  <a:pt x="0" y="91065"/>
                  <a:pt x="0" y="203400"/>
                </a:cubicBezTo>
                <a:lnTo>
                  <a:pt x="406800" y="203400"/>
                </a:lnTo>
                <a:close/>
              </a:path>
            </a:pathLst>
          </a:custGeom>
          <a:gradFill>
            <a:gsLst>
              <a:gs pos="0">
                <a:srgbClr val="66FFFF"/>
              </a:gs>
              <a:gs pos="65000">
                <a:srgbClr val="2B313E"/>
              </a:gs>
            </a:gsLst>
            <a:path path="circle">
              <a:fillToRect l="50000" t="130000" r="50000" b="-30000"/>
            </a:path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ru-RU" sz="1100"/>
          </a:p>
        </xdr:txBody>
      </xdr:sp>
    </xdr:grpSp>
    <xdr:clientData/>
  </xdr:twoCellAnchor>
  <xdr:twoCellAnchor>
    <xdr:from>
      <xdr:col>2</xdr:col>
      <xdr:colOff>32318</xdr:colOff>
      <xdr:row>28</xdr:row>
      <xdr:rowOff>181565</xdr:rowOff>
    </xdr:from>
    <xdr:to>
      <xdr:col>4</xdr:col>
      <xdr:colOff>184718</xdr:colOff>
      <xdr:row>30</xdr:row>
      <xdr:rowOff>105365</xdr:rowOff>
    </xdr:to>
    <xdr:sp textlink="Processing!L49">
      <xdr:nvSpPr>
        <xdr:cNvPr id="83" name="TextBox 82"/>
        <xdr:cNvSpPr txBox="1"/>
      </xdr:nvSpPr>
      <xdr:spPr>
        <a:xfrm>
          <a:off x="1216660" y="5514975"/>
          <a:ext cx="133731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DBC65A6C-32D0-44BE-8D71-BA611CA01041}" type="TxLink">
            <a:rPr lang="en-US" sz="12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2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2</xdr:col>
      <xdr:colOff>33893</xdr:colOff>
      <xdr:row>30</xdr:row>
      <xdr:rowOff>2363</xdr:rowOff>
    </xdr:from>
    <xdr:to>
      <xdr:col>4</xdr:col>
      <xdr:colOff>188397</xdr:colOff>
      <xdr:row>31</xdr:row>
      <xdr:rowOff>131903</xdr:rowOff>
    </xdr:to>
    <xdr:sp textlink="Processing!W81">
      <xdr:nvSpPr>
        <xdr:cNvPr id="84" name="TextBox 83"/>
        <xdr:cNvSpPr txBox="1"/>
      </xdr:nvSpPr>
      <xdr:spPr>
        <a:xfrm>
          <a:off x="1218565" y="5716905"/>
          <a:ext cx="133921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3BD15267-1B9F-426F-A7B7-5F1838A8318D}" type="TxLink">
            <a:rPr lang="en-US" sz="1800" b="0" i="0" u="none" strike="noStrike">
              <a:solidFill>
                <a:schemeClr val="tx2">
                  <a:lumMod val="75000"/>
                </a:schemeClr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800" b="0" i="0" u="none" strike="noStrike">
            <a:solidFill>
              <a:schemeClr val="tx2">
                <a:lumMod val="75000"/>
              </a:schemeClr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0</xdr:col>
      <xdr:colOff>208673</xdr:colOff>
      <xdr:row>3</xdr:row>
      <xdr:rowOff>164338</xdr:rowOff>
    </xdr:from>
    <xdr:to>
      <xdr:col>2</xdr:col>
      <xdr:colOff>22673</xdr:colOff>
      <xdr:row>9</xdr:row>
      <xdr:rowOff>94879</xdr:rowOff>
    </xdr:to>
    <xdr:sp>
      <xdr:nvSpPr>
        <xdr:cNvPr id="85" name="Arc 84"/>
        <xdr:cNvSpPr/>
      </xdr:nvSpPr>
      <xdr:spPr>
        <a:xfrm>
          <a:off x="208280" y="735330"/>
          <a:ext cx="99885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419956</xdr:colOff>
      <xdr:row>5</xdr:row>
      <xdr:rowOff>1967</xdr:rowOff>
    </xdr:from>
    <xdr:to>
      <xdr:col>1</xdr:col>
      <xdr:colOff>425956</xdr:colOff>
      <xdr:row>8</xdr:row>
      <xdr:rowOff>66237</xdr:rowOff>
    </xdr:to>
    <xdr:sp>
      <xdr:nvSpPr>
        <xdr:cNvPr id="86" name="Arc 85"/>
        <xdr:cNvSpPr/>
      </xdr:nvSpPr>
      <xdr:spPr>
        <a:xfrm>
          <a:off x="419735" y="954405"/>
          <a:ext cx="598170" cy="63563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269633</xdr:colOff>
      <xdr:row>3</xdr:row>
      <xdr:rowOff>164338</xdr:rowOff>
    </xdr:from>
    <xdr:to>
      <xdr:col>10</xdr:col>
      <xdr:colOff>83633</xdr:colOff>
      <xdr:row>9</xdr:row>
      <xdr:rowOff>94879</xdr:rowOff>
    </xdr:to>
    <xdr:sp>
      <xdr:nvSpPr>
        <xdr:cNvPr id="87" name="Arc 86"/>
        <xdr:cNvSpPr/>
      </xdr:nvSpPr>
      <xdr:spPr>
        <a:xfrm>
          <a:off x="5008880" y="735330"/>
          <a:ext cx="99885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480916</xdr:colOff>
      <xdr:row>5</xdr:row>
      <xdr:rowOff>1967</xdr:rowOff>
    </xdr:from>
    <xdr:to>
      <xdr:col>9</xdr:col>
      <xdr:colOff>486916</xdr:colOff>
      <xdr:row>8</xdr:row>
      <xdr:rowOff>66237</xdr:rowOff>
    </xdr:to>
    <xdr:sp>
      <xdr:nvSpPr>
        <xdr:cNvPr id="88" name="Arc 87"/>
        <xdr:cNvSpPr/>
      </xdr:nvSpPr>
      <xdr:spPr>
        <a:xfrm>
          <a:off x="5220335" y="954405"/>
          <a:ext cx="598170" cy="63563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269633</xdr:colOff>
      <xdr:row>3</xdr:row>
      <xdr:rowOff>164338</xdr:rowOff>
    </xdr:from>
    <xdr:to>
      <xdr:col>14</xdr:col>
      <xdr:colOff>83633</xdr:colOff>
      <xdr:row>9</xdr:row>
      <xdr:rowOff>94879</xdr:rowOff>
    </xdr:to>
    <xdr:sp>
      <xdr:nvSpPr>
        <xdr:cNvPr id="89" name="Arc 88"/>
        <xdr:cNvSpPr/>
      </xdr:nvSpPr>
      <xdr:spPr>
        <a:xfrm>
          <a:off x="7378700" y="735330"/>
          <a:ext cx="99885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480916</xdr:colOff>
      <xdr:row>5</xdr:row>
      <xdr:rowOff>1967</xdr:rowOff>
    </xdr:from>
    <xdr:to>
      <xdr:col>13</xdr:col>
      <xdr:colOff>486916</xdr:colOff>
      <xdr:row>8</xdr:row>
      <xdr:rowOff>66237</xdr:rowOff>
    </xdr:to>
    <xdr:sp>
      <xdr:nvSpPr>
        <xdr:cNvPr id="90" name="Arc 89"/>
        <xdr:cNvSpPr/>
      </xdr:nvSpPr>
      <xdr:spPr>
        <a:xfrm>
          <a:off x="7590155" y="954405"/>
          <a:ext cx="598170" cy="63563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269633</xdr:colOff>
      <xdr:row>27</xdr:row>
      <xdr:rowOff>133858</xdr:rowOff>
    </xdr:from>
    <xdr:to>
      <xdr:col>14</xdr:col>
      <xdr:colOff>83633</xdr:colOff>
      <xdr:row>33</xdr:row>
      <xdr:rowOff>64399</xdr:rowOff>
    </xdr:to>
    <xdr:sp>
      <xdr:nvSpPr>
        <xdr:cNvPr id="91" name="Arc 90"/>
        <xdr:cNvSpPr/>
      </xdr:nvSpPr>
      <xdr:spPr>
        <a:xfrm>
          <a:off x="7378700" y="5276850"/>
          <a:ext cx="99885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480916</xdr:colOff>
      <xdr:row>28</xdr:row>
      <xdr:rowOff>154367</xdr:rowOff>
    </xdr:from>
    <xdr:to>
      <xdr:col>13</xdr:col>
      <xdr:colOff>486916</xdr:colOff>
      <xdr:row>32</xdr:row>
      <xdr:rowOff>35757</xdr:rowOff>
    </xdr:to>
    <xdr:sp>
      <xdr:nvSpPr>
        <xdr:cNvPr id="92" name="Arc 91"/>
        <xdr:cNvSpPr/>
      </xdr:nvSpPr>
      <xdr:spPr>
        <a:xfrm>
          <a:off x="7590155" y="5488305"/>
          <a:ext cx="598170" cy="64325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262013</xdr:colOff>
      <xdr:row>27</xdr:row>
      <xdr:rowOff>133858</xdr:rowOff>
    </xdr:from>
    <xdr:to>
      <xdr:col>10</xdr:col>
      <xdr:colOff>76013</xdr:colOff>
      <xdr:row>33</xdr:row>
      <xdr:rowOff>64399</xdr:rowOff>
    </xdr:to>
    <xdr:sp>
      <xdr:nvSpPr>
        <xdr:cNvPr id="93" name="Arc 92"/>
        <xdr:cNvSpPr/>
      </xdr:nvSpPr>
      <xdr:spPr>
        <a:xfrm>
          <a:off x="5001260" y="5276850"/>
          <a:ext cx="99885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473296</xdr:colOff>
      <xdr:row>28</xdr:row>
      <xdr:rowOff>154367</xdr:rowOff>
    </xdr:from>
    <xdr:to>
      <xdr:col>9</xdr:col>
      <xdr:colOff>479296</xdr:colOff>
      <xdr:row>32</xdr:row>
      <xdr:rowOff>35757</xdr:rowOff>
    </xdr:to>
    <xdr:sp>
      <xdr:nvSpPr>
        <xdr:cNvPr id="94" name="Arc 93"/>
        <xdr:cNvSpPr/>
      </xdr:nvSpPr>
      <xdr:spPr>
        <a:xfrm>
          <a:off x="5212715" y="5488305"/>
          <a:ext cx="598170" cy="64325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254393</xdr:colOff>
      <xdr:row>27</xdr:row>
      <xdr:rowOff>133858</xdr:rowOff>
    </xdr:from>
    <xdr:to>
      <xdr:col>6</xdr:col>
      <xdr:colOff>68393</xdr:colOff>
      <xdr:row>33</xdr:row>
      <xdr:rowOff>64399</xdr:rowOff>
    </xdr:to>
    <xdr:sp>
      <xdr:nvSpPr>
        <xdr:cNvPr id="95" name="Arc 94"/>
        <xdr:cNvSpPr/>
      </xdr:nvSpPr>
      <xdr:spPr>
        <a:xfrm>
          <a:off x="2623820" y="5276850"/>
          <a:ext cx="99885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465676</xdr:colOff>
      <xdr:row>28</xdr:row>
      <xdr:rowOff>154367</xdr:rowOff>
    </xdr:from>
    <xdr:to>
      <xdr:col>5</xdr:col>
      <xdr:colOff>471676</xdr:colOff>
      <xdr:row>32</xdr:row>
      <xdr:rowOff>35757</xdr:rowOff>
    </xdr:to>
    <xdr:sp>
      <xdr:nvSpPr>
        <xdr:cNvPr id="96" name="Arc 95"/>
        <xdr:cNvSpPr/>
      </xdr:nvSpPr>
      <xdr:spPr>
        <a:xfrm>
          <a:off x="2835275" y="5488305"/>
          <a:ext cx="598170" cy="64325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246773</xdr:colOff>
      <xdr:row>27</xdr:row>
      <xdr:rowOff>133858</xdr:rowOff>
    </xdr:from>
    <xdr:to>
      <xdr:col>2</xdr:col>
      <xdr:colOff>60773</xdr:colOff>
      <xdr:row>33</xdr:row>
      <xdr:rowOff>64399</xdr:rowOff>
    </xdr:to>
    <xdr:sp>
      <xdr:nvSpPr>
        <xdr:cNvPr id="97" name="Arc 96"/>
        <xdr:cNvSpPr/>
      </xdr:nvSpPr>
      <xdr:spPr>
        <a:xfrm>
          <a:off x="246380" y="5276850"/>
          <a:ext cx="998855" cy="1073785"/>
        </a:xfrm>
        <a:prstGeom prst="arc">
          <a:avLst>
            <a:gd name="adj1" fmla="val 18381663"/>
            <a:gd name="adj2" fmla="val 3247464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458056</xdr:colOff>
      <xdr:row>28</xdr:row>
      <xdr:rowOff>154367</xdr:rowOff>
    </xdr:from>
    <xdr:to>
      <xdr:col>1</xdr:col>
      <xdr:colOff>464056</xdr:colOff>
      <xdr:row>32</xdr:row>
      <xdr:rowOff>35757</xdr:rowOff>
    </xdr:to>
    <xdr:sp>
      <xdr:nvSpPr>
        <xdr:cNvPr id="98" name="Arc 97"/>
        <xdr:cNvSpPr/>
      </xdr:nvSpPr>
      <xdr:spPr>
        <a:xfrm>
          <a:off x="457835" y="5488305"/>
          <a:ext cx="598170" cy="643255"/>
        </a:xfrm>
        <a:prstGeom prst="arc">
          <a:avLst>
            <a:gd name="adj1" fmla="val 16240602"/>
            <a:gd name="adj2" fmla="val 5397490"/>
          </a:avLst>
        </a:prstGeom>
        <a:ln>
          <a:solidFill>
            <a:srgbClr val="3E54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32318</xdr:colOff>
      <xdr:row>11</xdr:row>
      <xdr:rowOff>112985</xdr:rowOff>
    </xdr:from>
    <xdr:to>
      <xdr:col>16</xdr:col>
      <xdr:colOff>184718</xdr:colOff>
      <xdr:row>13</xdr:row>
      <xdr:rowOff>36785</xdr:rowOff>
    </xdr:to>
    <xdr:sp textlink="Processing!C60">
      <xdr:nvSpPr>
        <xdr:cNvPr id="102" name="TextBox 101"/>
        <xdr:cNvSpPr txBox="1"/>
      </xdr:nvSpPr>
      <xdr:spPr>
        <a:xfrm>
          <a:off x="8326120" y="2207895"/>
          <a:ext cx="133731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C0227C81-73A3-42C3-905B-8A6251E4AFA9}" type="TxLink">
            <a:rPr lang="en-US" sz="1100" b="0" i="0" u="none" strike="noStrike">
              <a:solidFill>
                <a:srgbClr val="FF9CFF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FF9CFF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337118</xdr:colOff>
      <xdr:row>11</xdr:row>
      <xdr:rowOff>112985</xdr:rowOff>
    </xdr:from>
    <xdr:to>
      <xdr:col>3</xdr:col>
      <xdr:colOff>489518</xdr:colOff>
      <xdr:row>13</xdr:row>
      <xdr:rowOff>36785</xdr:rowOff>
    </xdr:to>
    <xdr:sp textlink="Processing!C51">
      <xdr:nvSpPr>
        <xdr:cNvPr id="103" name="TextBox 102"/>
        <xdr:cNvSpPr txBox="1"/>
      </xdr:nvSpPr>
      <xdr:spPr>
        <a:xfrm>
          <a:off x="929005" y="2207895"/>
          <a:ext cx="133731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1AD5E1DE-7378-4304-BE75-A0683A7688D1}" type="TxLink">
            <a:rPr lang="en-US" sz="1100" b="0" i="0" u="none" strike="noStrike">
              <a:solidFill>
                <a:srgbClr val="66FF99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66FF99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337118</xdr:colOff>
      <xdr:row>11</xdr:row>
      <xdr:rowOff>112985</xdr:rowOff>
    </xdr:from>
    <xdr:to>
      <xdr:col>3</xdr:col>
      <xdr:colOff>489518</xdr:colOff>
      <xdr:row>13</xdr:row>
      <xdr:rowOff>36785</xdr:rowOff>
    </xdr:to>
    <xdr:sp textlink="Processing!C52">
      <xdr:nvSpPr>
        <xdr:cNvPr id="104" name="TextBox 103"/>
        <xdr:cNvSpPr txBox="1"/>
      </xdr:nvSpPr>
      <xdr:spPr>
        <a:xfrm>
          <a:off x="929005" y="2207895"/>
          <a:ext cx="133731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0C89C244-F9D5-4D03-83A0-A04944F61B56}" type="TxLink">
            <a:rPr lang="en-US" sz="1100" b="0" i="0" u="none" strike="noStrike">
              <a:solidFill>
                <a:srgbClr val="00B0F0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00B0F0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337118</xdr:colOff>
      <xdr:row>11</xdr:row>
      <xdr:rowOff>112985</xdr:rowOff>
    </xdr:from>
    <xdr:to>
      <xdr:col>3</xdr:col>
      <xdr:colOff>489518</xdr:colOff>
      <xdr:row>13</xdr:row>
      <xdr:rowOff>36785</xdr:rowOff>
    </xdr:to>
    <xdr:sp textlink="Processing!C55">
      <xdr:nvSpPr>
        <xdr:cNvPr id="105" name="TextBox 104"/>
        <xdr:cNvSpPr txBox="1"/>
      </xdr:nvSpPr>
      <xdr:spPr>
        <a:xfrm>
          <a:off x="929005" y="2207895"/>
          <a:ext cx="133731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ECC0A063-1165-45BA-9A86-804DCD4DF91F}" type="TxLink">
            <a:rPr lang="en-US" sz="1100" b="0" i="0" u="none" strike="noStrike">
              <a:solidFill>
                <a:srgbClr val="5F6DF3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5F6DF3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337118</xdr:colOff>
      <xdr:row>11</xdr:row>
      <xdr:rowOff>112985</xdr:rowOff>
    </xdr:from>
    <xdr:to>
      <xdr:col>3</xdr:col>
      <xdr:colOff>489518</xdr:colOff>
      <xdr:row>13</xdr:row>
      <xdr:rowOff>36785</xdr:rowOff>
    </xdr:to>
    <xdr:sp textlink="Processing!C54">
      <xdr:nvSpPr>
        <xdr:cNvPr id="106" name="TextBox 105"/>
        <xdr:cNvSpPr txBox="1"/>
      </xdr:nvSpPr>
      <xdr:spPr>
        <a:xfrm>
          <a:off x="929005" y="2207895"/>
          <a:ext cx="133731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5AD1611D-2D79-4317-8A17-52893E33ADF7}" type="TxLink">
            <a:rPr lang="en-US" sz="1100" b="0" i="0" u="none" strike="noStrike">
              <a:solidFill>
                <a:srgbClr val="5B9BD5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5B9BD5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</xdr:col>
      <xdr:colOff>337118</xdr:colOff>
      <xdr:row>11</xdr:row>
      <xdr:rowOff>112985</xdr:rowOff>
    </xdr:from>
    <xdr:to>
      <xdr:col>3</xdr:col>
      <xdr:colOff>489518</xdr:colOff>
      <xdr:row>13</xdr:row>
      <xdr:rowOff>36785</xdr:rowOff>
    </xdr:to>
    <xdr:sp textlink="Processing!C53">
      <xdr:nvSpPr>
        <xdr:cNvPr id="107" name="TextBox 106"/>
        <xdr:cNvSpPr txBox="1"/>
      </xdr:nvSpPr>
      <xdr:spPr>
        <a:xfrm>
          <a:off x="929005" y="2207895"/>
          <a:ext cx="133731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686C8A61-EF76-48C4-A7D6-776588561DB1}" type="TxLink">
            <a:rPr lang="en-US" sz="1100" b="0" i="0" u="none" strike="noStrike">
              <a:solidFill>
                <a:schemeClr val="bg1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chemeClr val="bg1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32318</xdr:colOff>
      <xdr:row>11</xdr:row>
      <xdr:rowOff>112985</xdr:rowOff>
    </xdr:from>
    <xdr:to>
      <xdr:col>16</xdr:col>
      <xdr:colOff>184718</xdr:colOff>
      <xdr:row>13</xdr:row>
      <xdr:rowOff>36785</xdr:rowOff>
    </xdr:to>
    <xdr:sp textlink="Processing!C59">
      <xdr:nvSpPr>
        <xdr:cNvPr id="108" name="TextBox 107"/>
        <xdr:cNvSpPr txBox="1"/>
      </xdr:nvSpPr>
      <xdr:spPr>
        <a:xfrm>
          <a:off x="8326120" y="2207895"/>
          <a:ext cx="133731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4C73A50E-67CB-452E-BBB0-CE8921F78DF0}" type="TxLink">
            <a:rPr lang="en-US" sz="1100" b="0" i="0" u="none" strike="noStrike">
              <a:solidFill>
                <a:srgbClr val="66FFFF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66FFFF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32318</xdr:colOff>
      <xdr:row>11</xdr:row>
      <xdr:rowOff>112985</xdr:rowOff>
    </xdr:from>
    <xdr:to>
      <xdr:col>16</xdr:col>
      <xdr:colOff>184718</xdr:colOff>
      <xdr:row>13</xdr:row>
      <xdr:rowOff>36785</xdr:rowOff>
    </xdr:to>
    <xdr:sp textlink="Processing!C58">
      <xdr:nvSpPr>
        <xdr:cNvPr id="109" name="TextBox 108"/>
        <xdr:cNvSpPr txBox="1"/>
      </xdr:nvSpPr>
      <xdr:spPr>
        <a:xfrm>
          <a:off x="8326120" y="2207895"/>
          <a:ext cx="133731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81519A8C-043A-48B2-A5B6-05EE429BC98A}" type="TxLink">
            <a:rPr lang="en-US" sz="1100" b="0" i="0" u="none" strike="noStrike">
              <a:solidFill>
                <a:srgbClr val="99FF66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99FF66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32318</xdr:colOff>
      <xdr:row>11</xdr:row>
      <xdr:rowOff>112985</xdr:rowOff>
    </xdr:from>
    <xdr:to>
      <xdr:col>16</xdr:col>
      <xdr:colOff>184718</xdr:colOff>
      <xdr:row>13</xdr:row>
      <xdr:rowOff>36785</xdr:rowOff>
    </xdr:to>
    <xdr:sp textlink="Processing!C61">
      <xdr:nvSpPr>
        <xdr:cNvPr id="110" name="TextBox 109"/>
        <xdr:cNvSpPr txBox="1"/>
      </xdr:nvSpPr>
      <xdr:spPr>
        <a:xfrm>
          <a:off x="8326120" y="2207895"/>
          <a:ext cx="133731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81E2B79D-BC72-461B-8A2E-D340630F702C}" type="TxLink">
            <a:rPr lang="en-US" sz="1100" b="0" i="0" u="none" strike="noStrike">
              <a:solidFill>
                <a:srgbClr val="FFFFCC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FFFFCC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32318</xdr:colOff>
      <xdr:row>11</xdr:row>
      <xdr:rowOff>112985</xdr:rowOff>
    </xdr:from>
    <xdr:to>
      <xdr:col>16</xdr:col>
      <xdr:colOff>184718</xdr:colOff>
      <xdr:row>13</xdr:row>
      <xdr:rowOff>36785</xdr:rowOff>
    </xdr:to>
    <xdr:sp textlink="Processing!C62">
      <xdr:nvSpPr>
        <xdr:cNvPr id="111" name="TextBox 110"/>
        <xdr:cNvSpPr txBox="1"/>
      </xdr:nvSpPr>
      <xdr:spPr>
        <a:xfrm>
          <a:off x="8326120" y="2207895"/>
          <a:ext cx="1337310" cy="304800"/>
        </a:xfrm>
        <a:prstGeom prst="rect">
          <a:avLst/>
        </a:prstGeom>
        <a:noFill/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13EBD2EB-CCD9-4748-8C58-E5C01C6678D8}" type="TxLink">
            <a:rPr lang="en-US" sz="1100" b="0" i="0" u="none" strike="noStrike">
              <a:solidFill>
                <a:srgbClr val="FF8669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1100" b="0" i="0" u="none" strike="noStrike">
            <a:solidFill>
              <a:srgbClr val="FF8669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144780</xdr:colOff>
      <xdr:row>1</xdr:row>
      <xdr:rowOff>91440</xdr:rowOff>
    </xdr:to>
    <xdr:sp>
      <xdr:nvSpPr>
        <xdr:cNvPr id="112" name="Rectangle 111"/>
        <xdr:cNvSpPr/>
      </xdr:nvSpPr>
      <xdr:spPr>
        <a:xfrm>
          <a:off x="0" y="0"/>
          <a:ext cx="737235" cy="28194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153809</xdr:colOff>
      <xdr:row>1</xdr:row>
      <xdr:rowOff>121921</xdr:rowOff>
    </xdr:from>
    <xdr:to>
      <xdr:col>20</xdr:col>
      <xdr:colOff>428717</xdr:colOff>
      <xdr:row>3</xdr:row>
      <xdr:rowOff>11971</xdr:rowOff>
    </xdr:to>
    <xdr:grpSp>
      <xdr:nvGrpSpPr>
        <xdr:cNvPr id="113" name="Group 112">
          <a:hlinkClick xmlns:r="http://schemas.openxmlformats.org/officeDocument/2006/relationships" r:id="rId5"/>
        </xdr:cNvPr>
        <xdr:cNvGrpSpPr/>
      </xdr:nvGrpSpPr>
      <xdr:grpSpPr>
        <a:xfrm>
          <a:off x="12002770" y="312420"/>
          <a:ext cx="274955" cy="270510"/>
          <a:chOff x="6535559" y="690283"/>
          <a:chExt cx="274908" cy="248639"/>
        </a:xfrm>
      </xdr:grpSpPr>
      <xdr:sp>
        <xdr:nvSpPr>
          <xdr:cNvPr id="114" name="Moon"/>
          <xdr:cNvSpPr/>
        </xdr:nvSpPr>
        <xdr:spPr>
          <a:xfrm>
            <a:off x="6535559" y="690283"/>
            <a:ext cx="140283" cy="245398"/>
          </a:xfrm>
          <a:prstGeom prst="moon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72000">
                <a:schemeClr val="bg1">
                  <a:lumMod val="50000"/>
                </a:schemeClr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115" name="Big Star"/>
          <xdr:cNvSpPr/>
        </xdr:nvSpPr>
        <xdr:spPr>
          <a:xfrm>
            <a:off x="6675270" y="773921"/>
            <a:ext cx="108000" cy="107972"/>
          </a:xfrm>
          <a:prstGeom prst="star4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72000">
                <a:schemeClr val="bg1">
                  <a:lumMod val="50000"/>
                </a:schemeClr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>
        <xdr:nvSpPr>
          <xdr:cNvPr id="116" name="Star"/>
          <xdr:cNvSpPr/>
        </xdr:nvSpPr>
        <xdr:spPr>
          <a:xfrm>
            <a:off x="6756467" y="881723"/>
            <a:ext cx="54000" cy="57199"/>
          </a:xfrm>
          <a:prstGeom prst="star4">
            <a:avLst/>
          </a:prstGeom>
          <a:gradFill>
            <a:gsLst>
              <a:gs pos="0">
                <a:schemeClr val="bg1">
                  <a:lumMod val="85000"/>
                </a:schemeClr>
              </a:gs>
              <a:gs pos="72000">
                <a:schemeClr val="bg1">
                  <a:lumMod val="50000"/>
                </a:schemeClr>
              </a:gs>
            </a:gsLst>
            <a:lin ang="81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19</xdr:col>
      <xdr:colOff>0</xdr:colOff>
      <xdr:row>1</xdr:row>
      <xdr:rowOff>121920</xdr:rowOff>
    </xdr:from>
    <xdr:to>
      <xdr:col>19</xdr:col>
      <xdr:colOff>259200</xdr:colOff>
      <xdr:row>3</xdr:row>
      <xdr:rowOff>11970</xdr:rowOff>
    </xdr:to>
    <xdr:grpSp>
      <xdr:nvGrpSpPr>
        <xdr:cNvPr id="117" name="Группа 7203"/>
        <xdr:cNvGrpSpPr/>
      </xdr:nvGrpSpPr>
      <xdr:grpSpPr>
        <a:xfrm>
          <a:off x="11256645" y="312420"/>
          <a:ext cx="259080" cy="270510"/>
          <a:chOff x="14630400" y="0"/>
          <a:chExt cx="1320905" cy="1291901"/>
        </a:xfrm>
        <a:effectLst/>
      </xdr:grpSpPr>
      <xdr:sp>
        <xdr:nvSpPr>
          <xdr:cNvPr id="118" name="Lights"/>
          <xdr:cNvSpPr/>
        </xdr:nvSpPr>
        <xdr:spPr>
          <a:xfrm rot="19122911">
            <a:off x="14630400" y="0"/>
            <a:ext cx="1320905" cy="1291901"/>
          </a:xfrm>
          <a:custGeom>
            <a:avLst/>
            <a:gdLst>
              <a:gd name="connsiteX0" fmla="*/ 721625 w 2541582"/>
              <a:gd name="connsiteY0" fmla="*/ 1903961 h 2517378"/>
              <a:gd name="connsiteX1" fmla="*/ 721626 w 2541582"/>
              <a:gd name="connsiteY1" fmla="*/ 2056116 h 2517378"/>
              <a:gd name="connsiteX2" fmla="*/ 721626 w 2541582"/>
              <a:gd name="connsiteY2" fmla="*/ 2056119 h 2517378"/>
              <a:gd name="connsiteX3" fmla="*/ 573702 w 2541582"/>
              <a:gd name="connsiteY3" fmla="*/ 2208278 h 2517378"/>
              <a:gd name="connsiteX4" fmla="*/ 573701 w 2541582"/>
              <a:gd name="connsiteY4" fmla="*/ 2208277 h 2517378"/>
              <a:gd name="connsiteX5" fmla="*/ 425777 w 2541582"/>
              <a:gd name="connsiteY5" fmla="*/ 2208278 h 2517378"/>
              <a:gd name="connsiteX6" fmla="*/ 425777 w 2541582"/>
              <a:gd name="connsiteY6" fmla="*/ 2056123 h 2517378"/>
              <a:gd name="connsiteX7" fmla="*/ 425777 w 2541582"/>
              <a:gd name="connsiteY7" fmla="*/ 2056120 h 2517378"/>
              <a:gd name="connsiteX8" fmla="*/ 573701 w 2541582"/>
              <a:gd name="connsiteY8" fmla="*/ 1903962 h 2517378"/>
              <a:gd name="connsiteX9" fmla="*/ 573702 w 2541582"/>
              <a:gd name="connsiteY9" fmla="*/ 1903962 h 2517378"/>
              <a:gd name="connsiteX10" fmla="*/ 519727 w 2541582"/>
              <a:gd name="connsiteY10" fmla="*/ 1624038 h 2517378"/>
              <a:gd name="connsiteX11" fmla="*/ 458680 w 2541582"/>
              <a:gd name="connsiteY11" fmla="*/ 1763409 h 2517378"/>
              <a:gd name="connsiteX12" fmla="*/ 458678 w 2541582"/>
              <a:gd name="connsiteY12" fmla="*/ 1763413 h 2517378"/>
              <a:gd name="connsiteX13" fmla="*/ 262134 w 2541582"/>
              <a:gd name="connsiteY13" fmla="*/ 1843437 h 2517378"/>
              <a:gd name="connsiteX14" fmla="*/ 262133 w 2541582"/>
              <a:gd name="connsiteY14" fmla="*/ 1843437 h 2517378"/>
              <a:gd name="connsiteX15" fmla="*/ 126637 w 2541582"/>
              <a:gd name="connsiteY15" fmla="*/ 1784087 h 2517378"/>
              <a:gd name="connsiteX16" fmla="*/ 187684 w 2541582"/>
              <a:gd name="connsiteY16" fmla="*/ 1644716 h 2517378"/>
              <a:gd name="connsiteX17" fmla="*/ 187686 w 2541582"/>
              <a:gd name="connsiteY17" fmla="*/ 1644713 h 2517378"/>
              <a:gd name="connsiteX18" fmla="*/ 384230 w 2541582"/>
              <a:gd name="connsiteY18" fmla="*/ 1564688 h 2517378"/>
              <a:gd name="connsiteX19" fmla="*/ 384231 w 2541582"/>
              <a:gd name="connsiteY19" fmla="*/ 1564689 h 2517378"/>
              <a:gd name="connsiteX20" fmla="*/ 1009078 w 2541582"/>
              <a:gd name="connsiteY20" fmla="*/ 2051827 h 2517378"/>
              <a:gd name="connsiteX21" fmla="*/ 1066442 w 2541582"/>
              <a:gd name="connsiteY21" fmla="*/ 2192754 h 2517378"/>
              <a:gd name="connsiteX22" fmla="*/ 1066444 w 2541582"/>
              <a:gd name="connsiteY22" fmla="*/ 2192757 h 2517378"/>
              <a:gd name="connsiteX23" fmla="*/ 986801 w 2541582"/>
              <a:gd name="connsiteY23" fmla="*/ 2389456 h 2517378"/>
              <a:gd name="connsiteX24" fmla="*/ 986801 w 2541582"/>
              <a:gd name="connsiteY24" fmla="*/ 2389457 h 2517378"/>
              <a:gd name="connsiteX25" fmla="*/ 849793 w 2541582"/>
              <a:gd name="connsiteY25" fmla="*/ 2445226 h 2517378"/>
              <a:gd name="connsiteX26" fmla="*/ 792428 w 2541582"/>
              <a:gd name="connsiteY26" fmla="*/ 2304299 h 2517378"/>
              <a:gd name="connsiteX27" fmla="*/ 792426 w 2541582"/>
              <a:gd name="connsiteY27" fmla="*/ 2304296 h 2517378"/>
              <a:gd name="connsiteX28" fmla="*/ 872069 w 2541582"/>
              <a:gd name="connsiteY28" fmla="*/ 2107597 h 2517378"/>
              <a:gd name="connsiteX29" fmla="*/ 872070 w 2541582"/>
              <a:gd name="connsiteY29" fmla="*/ 2107597 h 2517378"/>
              <a:gd name="connsiteX30" fmla="*/ 1307640 w 2541582"/>
              <a:gd name="connsiteY30" fmla="*/ 2093057 h 2517378"/>
              <a:gd name="connsiteX31" fmla="*/ 1411294 w 2541582"/>
              <a:gd name="connsiteY31" fmla="*/ 2204442 h 2517378"/>
              <a:gd name="connsiteX32" fmla="*/ 1411296 w 2541582"/>
              <a:gd name="connsiteY32" fmla="*/ 2204445 h 2517378"/>
              <a:gd name="connsiteX33" fmla="*/ 1406663 w 2541582"/>
              <a:gd name="connsiteY33" fmla="*/ 2416606 h 2517378"/>
              <a:gd name="connsiteX34" fmla="*/ 1406663 w 2541582"/>
              <a:gd name="connsiteY34" fmla="*/ 2416606 h 2517378"/>
              <a:gd name="connsiteX35" fmla="*/ 1298374 w 2541582"/>
              <a:gd name="connsiteY35" fmla="*/ 2517378 h 2517378"/>
              <a:gd name="connsiteX36" fmla="*/ 1194720 w 2541582"/>
              <a:gd name="connsiteY36" fmla="*/ 2405992 h 2517378"/>
              <a:gd name="connsiteX37" fmla="*/ 1194718 w 2541582"/>
              <a:gd name="connsiteY37" fmla="*/ 2405989 h 2517378"/>
              <a:gd name="connsiteX38" fmla="*/ 1199351 w 2541582"/>
              <a:gd name="connsiteY38" fmla="*/ 2193829 h 2517378"/>
              <a:gd name="connsiteX39" fmla="*/ 1199351 w 2541582"/>
              <a:gd name="connsiteY39" fmla="*/ 2193828 h 2517378"/>
              <a:gd name="connsiteX40" fmla="*/ 323549 w 2541582"/>
              <a:gd name="connsiteY40" fmla="*/ 1188033 h 2517378"/>
              <a:gd name="connsiteX41" fmla="*/ 323549 w 2541582"/>
              <a:gd name="connsiteY41" fmla="*/ 1188033 h 2517378"/>
              <a:gd name="connsiteX42" fmla="*/ 424321 w 2541582"/>
              <a:gd name="connsiteY42" fmla="*/ 1296322 h 2517378"/>
              <a:gd name="connsiteX43" fmla="*/ 312935 w 2541582"/>
              <a:gd name="connsiteY43" fmla="*/ 1399976 h 2517378"/>
              <a:gd name="connsiteX44" fmla="*/ 312933 w 2541582"/>
              <a:gd name="connsiteY44" fmla="*/ 1399979 h 2517378"/>
              <a:gd name="connsiteX45" fmla="*/ 100772 w 2541582"/>
              <a:gd name="connsiteY45" fmla="*/ 1395346 h 2517378"/>
              <a:gd name="connsiteX46" fmla="*/ 100771 w 2541582"/>
              <a:gd name="connsiteY46" fmla="*/ 1395345 h 2517378"/>
              <a:gd name="connsiteX47" fmla="*/ 0 w 2541582"/>
              <a:gd name="connsiteY47" fmla="*/ 1287056 h 2517378"/>
              <a:gd name="connsiteX48" fmla="*/ 111385 w 2541582"/>
              <a:gd name="connsiteY48" fmla="*/ 1183403 h 2517378"/>
              <a:gd name="connsiteX49" fmla="*/ 111388 w 2541582"/>
              <a:gd name="connsiteY49" fmla="*/ 1183400 h 2517378"/>
              <a:gd name="connsiteX50" fmla="*/ 323549 w 2541582"/>
              <a:gd name="connsiteY50" fmla="*/ 1188033 h 2517378"/>
              <a:gd name="connsiteX51" fmla="*/ 1826146 w 2541582"/>
              <a:gd name="connsiteY51" fmla="*/ 2118023 h 2517378"/>
              <a:gd name="connsiteX52" fmla="*/ 1856583 w 2541582"/>
              <a:gd name="connsiteY52" fmla="*/ 2280157 h 2517378"/>
              <a:gd name="connsiteX53" fmla="*/ 1856583 w 2541582"/>
              <a:gd name="connsiteY53" fmla="*/ 2280157 h 2517378"/>
              <a:gd name="connsiteX54" fmla="*/ 1797234 w 2541582"/>
              <a:gd name="connsiteY54" fmla="*/ 2415653 h 2517378"/>
              <a:gd name="connsiteX55" fmla="*/ 1657863 w 2541582"/>
              <a:gd name="connsiteY55" fmla="*/ 2354606 h 2517378"/>
              <a:gd name="connsiteX56" fmla="*/ 1657859 w 2541582"/>
              <a:gd name="connsiteY56" fmla="*/ 2354605 h 2517378"/>
              <a:gd name="connsiteX57" fmla="*/ 1577835 w 2541582"/>
              <a:gd name="connsiteY57" fmla="*/ 2158060 h 2517378"/>
              <a:gd name="connsiteX58" fmla="*/ 1577835 w 2541582"/>
              <a:gd name="connsiteY58" fmla="*/ 2158060 h 2517378"/>
              <a:gd name="connsiteX59" fmla="*/ 1637185 w 2541582"/>
              <a:gd name="connsiteY59" fmla="*/ 2022564 h 2517378"/>
              <a:gd name="connsiteX60" fmla="*/ 1776555 w 2541582"/>
              <a:gd name="connsiteY60" fmla="*/ 2083611 h 2517378"/>
              <a:gd name="connsiteX61" fmla="*/ 1776559 w 2541582"/>
              <a:gd name="connsiteY61" fmla="*/ 2083612 h 2517378"/>
              <a:gd name="connsiteX62" fmla="*/ 1826146 w 2541582"/>
              <a:gd name="connsiteY62" fmla="*/ 2118023 h 2517378"/>
              <a:gd name="connsiteX63" fmla="*/ 377553 w 2541582"/>
              <a:gd name="connsiteY63" fmla="*/ 807593 h 2517378"/>
              <a:gd name="connsiteX64" fmla="*/ 410335 w 2541582"/>
              <a:gd name="connsiteY64" fmla="*/ 856415 h 2517378"/>
              <a:gd name="connsiteX65" fmla="*/ 410336 w 2541582"/>
              <a:gd name="connsiteY65" fmla="*/ 856415 h 2517378"/>
              <a:gd name="connsiteX66" fmla="*/ 466105 w 2541582"/>
              <a:gd name="connsiteY66" fmla="*/ 993423 h 2517378"/>
              <a:gd name="connsiteX67" fmla="*/ 325178 w 2541582"/>
              <a:gd name="connsiteY67" fmla="*/ 1050787 h 2517378"/>
              <a:gd name="connsiteX68" fmla="*/ 325175 w 2541582"/>
              <a:gd name="connsiteY68" fmla="*/ 1050789 h 2517378"/>
              <a:gd name="connsiteX69" fmla="*/ 128476 w 2541582"/>
              <a:gd name="connsiteY69" fmla="*/ 971146 h 2517378"/>
              <a:gd name="connsiteX70" fmla="*/ 128476 w 2541582"/>
              <a:gd name="connsiteY70" fmla="*/ 971146 h 2517378"/>
              <a:gd name="connsiteX71" fmla="*/ 72706 w 2541582"/>
              <a:gd name="connsiteY71" fmla="*/ 834138 h 2517378"/>
              <a:gd name="connsiteX72" fmla="*/ 213633 w 2541582"/>
              <a:gd name="connsiteY72" fmla="*/ 776773 h 2517378"/>
              <a:gd name="connsiteX73" fmla="*/ 213636 w 2541582"/>
              <a:gd name="connsiteY73" fmla="*/ 776772 h 2517378"/>
              <a:gd name="connsiteX74" fmla="*/ 377553 w 2541582"/>
              <a:gd name="connsiteY74" fmla="*/ 807593 h 2517378"/>
              <a:gd name="connsiteX75" fmla="*/ 2166386 w 2541582"/>
              <a:gd name="connsiteY75" fmla="*/ 1843414 h 2517378"/>
              <a:gd name="connsiteX76" fmla="*/ 2210952 w 2541582"/>
              <a:gd name="connsiteY76" fmla="*/ 1948012 h 2517378"/>
              <a:gd name="connsiteX77" fmla="*/ 2210952 w 2541582"/>
              <a:gd name="connsiteY77" fmla="*/ 1948012 h 2517378"/>
              <a:gd name="connsiteX78" fmla="*/ 2210952 w 2541582"/>
              <a:gd name="connsiteY78" fmla="*/ 2095936 h 2517378"/>
              <a:gd name="connsiteX79" fmla="*/ 2058798 w 2541582"/>
              <a:gd name="connsiteY79" fmla="*/ 2095936 h 2517378"/>
              <a:gd name="connsiteX80" fmla="*/ 2058794 w 2541582"/>
              <a:gd name="connsiteY80" fmla="*/ 2095937 h 2517378"/>
              <a:gd name="connsiteX81" fmla="*/ 1906636 w 2541582"/>
              <a:gd name="connsiteY81" fmla="*/ 1948012 h 2517378"/>
              <a:gd name="connsiteX82" fmla="*/ 1906636 w 2541582"/>
              <a:gd name="connsiteY82" fmla="*/ 1948012 h 2517378"/>
              <a:gd name="connsiteX83" fmla="*/ 1906636 w 2541582"/>
              <a:gd name="connsiteY83" fmla="*/ 1800088 h 2517378"/>
              <a:gd name="connsiteX84" fmla="*/ 2058790 w 2541582"/>
              <a:gd name="connsiteY84" fmla="*/ 1800088 h 2517378"/>
              <a:gd name="connsiteX85" fmla="*/ 2058794 w 2541582"/>
              <a:gd name="connsiteY85" fmla="*/ 1800088 h 2517378"/>
              <a:gd name="connsiteX86" fmla="*/ 2166386 w 2541582"/>
              <a:gd name="connsiteY86" fmla="*/ 1843414 h 2517378"/>
              <a:gd name="connsiteX87" fmla="*/ 592924 w 2541582"/>
              <a:gd name="connsiteY87" fmla="*/ 461833 h 2517378"/>
              <a:gd name="connsiteX88" fmla="*/ 637491 w 2541582"/>
              <a:gd name="connsiteY88" fmla="*/ 566431 h 2517378"/>
              <a:gd name="connsiteX89" fmla="*/ 637490 w 2541582"/>
              <a:gd name="connsiteY89" fmla="*/ 566431 h 2517378"/>
              <a:gd name="connsiteX90" fmla="*/ 637490 w 2541582"/>
              <a:gd name="connsiteY90" fmla="*/ 714355 h 2517378"/>
              <a:gd name="connsiteX91" fmla="*/ 485336 w 2541582"/>
              <a:gd name="connsiteY91" fmla="*/ 714355 h 2517378"/>
              <a:gd name="connsiteX92" fmla="*/ 485333 w 2541582"/>
              <a:gd name="connsiteY92" fmla="*/ 714356 h 2517378"/>
              <a:gd name="connsiteX93" fmla="*/ 333174 w 2541582"/>
              <a:gd name="connsiteY93" fmla="*/ 566431 h 2517378"/>
              <a:gd name="connsiteX94" fmla="*/ 333175 w 2541582"/>
              <a:gd name="connsiteY94" fmla="*/ 566431 h 2517378"/>
              <a:gd name="connsiteX95" fmla="*/ 333175 w 2541582"/>
              <a:gd name="connsiteY95" fmla="*/ 418507 h 2517378"/>
              <a:gd name="connsiteX96" fmla="*/ 485329 w 2541582"/>
              <a:gd name="connsiteY96" fmla="*/ 418507 h 2517378"/>
              <a:gd name="connsiteX97" fmla="*/ 485333 w 2541582"/>
              <a:gd name="connsiteY97" fmla="*/ 418507 h 2517378"/>
              <a:gd name="connsiteX98" fmla="*/ 592924 w 2541582"/>
              <a:gd name="connsiteY98" fmla="*/ 461833 h 2517378"/>
              <a:gd name="connsiteX99" fmla="*/ 2378656 w 2541582"/>
              <a:gd name="connsiteY99" fmla="*/ 1501946 h 2517378"/>
              <a:gd name="connsiteX100" fmla="*/ 2411439 w 2541582"/>
              <a:gd name="connsiteY100" fmla="*/ 1550768 h 2517378"/>
              <a:gd name="connsiteX101" fmla="*/ 2411439 w 2541582"/>
              <a:gd name="connsiteY101" fmla="*/ 1550768 h 2517378"/>
              <a:gd name="connsiteX102" fmla="*/ 2467208 w 2541582"/>
              <a:gd name="connsiteY102" fmla="*/ 1687776 h 2517378"/>
              <a:gd name="connsiteX103" fmla="*/ 2326282 w 2541582"/>
              <a:gd name="connsiteY103" fmla="*/ 1745141 h 2517378"/>
              <a:gd name="connsiteX104" fmla="*/ 2326278 w 2541582"/>
              <a:gd name="connsiteY104" fmla="*/ 1745142 h 2517378"/>
              <a:gd name="connsiteX105" fmla="*/ 2129579 w 2541582"/>
              <a:gd name="connsiteY105" fmla="*/ 1665499 h 2517378"/>
              <a:gd name="connsiteX106" fmla="*/ 2129579 w 2541582"/>
              <a:gd name="connsiteY106" fmla="*/ 1665499 h 2517378"/>
              <a:gd name="connsiteX107" fmla="*/ 2073809 w 2541582"/>
              <a:gd name="connsiteY107" fmla="*/ 1528491 h 2517378"/>
              <a:gd name="connsiteX108" fmla="*/ 2214736 w 2541582"/>
              <a:gd name="connsiteY108" fmla="*/ 1471127 h 2517378"/>
              <a:gd name="connsiteX109" fmla="*/ 2214739 w 2541582"/>
              <a:gd name="connsiteY109" fmla="*/ 1471125 h 2517378"/>
              <a:gd name="connsiteX110" fmla="*/ 2378656 w 2541582"/>
              <a:gd name="connsiteY110" fmla="*/ 1501946 h 2517378"/>
              <a:gd name="connsiteX111" fmla="*/ 928939 w 2541582"/>
              <a:gd name="connsiteY111" fmla="*/ 199283 h 2517378"/>
              <a:gd name="connsiteX112" fmla="*/ 959377 w 2541582"/>
              <a:gd name="connsiteY112" fmla="*/ 361416 h 2517378"/>
              <a:gd name="connsiteX113" fmla="*/ 959376 w 2541582"/>
              <a:gd name="connsiteY113" fmla="*/ 361417 h 2517378"/>
              <a:gd name="connsiteX114" fmla="*/ 900027 w 2541582"/>
              <a:gd name="connsiteY114" fmla="*/ 496913 h 2517378"/>
              <a:gd name="connsiteX115" fmla="*/ 760656 w 2541582"/>
              <a:gd name="connsiteY115" fmla="*/ 435866 h 2517378"/>
              <a:gd name="connsiteX116" fmla="*/ 760652 w 2541582"/>
              <a:gd name="connsiteY116" fmla="*/ 435865 h 2517378"/>
              <a:gd name="connsiteX117" fmla="*/ 680628 w 2541582"/>
              <a:gd name="connsiteY117" fmla="*/ 239320 h 2517378"/>
              <a:gd name="connsiteX118" fmla="*/ 680628 w 2541582"/>
              <a:gd name="connsiteY118" fmla="*/ 239320 h 2517378"/>
              <a:gd name="connsiteX119" fmla="*/ 739978 w 2541582"/>
              <a:gd name="connsiteY119" fmla="*/ 103824 h 2517378"/>
              <a:gd name="connsiteX120" fmla="*/ 879349 w 2541582"/>
              <a:gd name="connsiteY120" fmla="*/ 164871 h 2517378"/>
              <a:gd name="connsiteX121" fmla="*/ 879352 w 2541582"/>
              <a:gd name="connsiteY121" fmla="*/ 164872 h 2517378"/>
              <a:gd name="connsiteX122" fmla="*/ 928939 w 2541582"/>
              <a:gd name="connsiteY122" fmla="*/ 199283 h 2517378"/>
              <a:gd name="connsiteX123" fmla="*/ 2440810 w 2541582"/>
              <a:gd name="connsiteY123" fmla="*/ 1126826 h 2517378"/>
              <a:gd name="connsiteX124" fmla="*/ 2440811 w 2541582"/>
              <a:gd name="connsiteY124" fmla="*/ 1126826 h 2517378"/>
              <a:gd name="connsiteX125" fmla="*/ 2541582 w 2541582"/>
              <a:gd name="connsiteY125" fmla="*/ 1235115 h 2517378"/>
              <a:gd name="connsiteX126" fmla="*/ 2430197 w 2541582"/>
              <a:gd name="connsiteY126" fmla="*/ 1338769 h 2517378"/>
              <a:gd name="connsiteX127" fmla="*/ 2430194 w 2541582"/>
              <a:gd name="connsiteY127" fmla="*/ 1338772 h 2517378"/>
              <a:gd name="connsiteX128" fmla="*/ 2218033 w 2541582"/>
              <a:gd name="connsiteY128" fmla="*/ 1334138 h 2517378"/>
              <a:gd name="connsiteX129" fmla="*/ 2218033 w 2541582"/>
              <a:gd name="connsiteY129" fmla="*/ 1334138 h 2517378"/>
              <a:gd name="connsiteX130" fmla="*/ 2117261 w 2541582"/>
              <a:gd name="connsiteY130" fmla="*/ 1225849 h 2517378"/>
              <a:gd name="connsiteX131" fmla="*/ 2228647 w 2541582"/>
              <a:gd name="connsiteY131" fmla="*/ 1122195 h 2517378"/>
              <a:gd name="connsiteX132" fmla="*/ 2228649 w 2541582"/>
              <a:gd name="connsiteY132" fmla="*/ 1122192 h 2517378"/>
              <a:gd name="connsiteX133" fmla="*/ 2440810 w 2541582"/>
              <a:gd name="connsiteY133" fmla="*/ 1126826 h 2517378"/>
              <a:gd name="connsiteX134" fmla="*/ 1247133 w 2541582"/>
              <a:gd name="connsiteY134" fmla="*/ 0 h 2517378"/>
              <a:gd name="connsiteX135" fmla="*/ 1350787 w 2541582"/>
              <a:gd name="connsiteY135" fmla="*/ 111386 h 2517378"/>
              <a:gd name="connsiteX136" fmla="*/ 1350790 w 2541582"/>
              <a:gd name="connsiteY136" fmla="*/ 111388 h 2517378"/>
              <a:gd name="connsiteX137" fmla="*/ 1346157 w 2541582"/>
              <a:gd name="connsiteY137" fmla="*/ 323549 h 2517378"/>
              <a:gd name="connsiteX138" fmla="*/ 1346157 w 2541582"/>
              <a:gd name="connsiteY138" fmla="*/ 323550 h 2517378"/>
              <a:gd name="connsiteX139" fmla="*/ 1237868 w 2541582"/>
              <a:gd name="connsiteY139" fmla="*/ 424321 h 2517378"/>
              <a:gd name="connsiteX140" fmla="*/ 1134214 w 2541582"/>
              <a:gd name="connsiteY140" fmla="*/ 312935 h 2517378"/>
              <a:gd name="connsiteX141" fmla="*/ 1134211 w 2541582"/>
              <a:gd name="connsiteY141" fmla="*/ 312933 h 2517378"/>
              <a:gd name="connsiteX142" fmla="*/ 1138844 w 2541582"/>
              <a:gd name="connsiteY142" fmla="*/ 100772 h 2517378"/>
              <a:gd name="connsiteX143" fmla="*/ 1138844 w 2541582"/>
              <a:gd name="connsiteY143" fmla="*/ 100772 h 2517378"/>
              <a:gd name="connsiteX144" fmla="*/ 2416531 w 2541582"/>
              <a:gd name="connsiteY144" fmla="*/ 737089 h 2517378"/>
              <a:gd name="connsiteX145" fmla="*/ 2355484 w 2541582"/>
              <a:gd name="connsiteY145" fmla="*/ 876459 h 2517378"/>
              <a:gd name="connsiteX146" fmla="*/ 2355483 w 2541582"/>
              <a:gd name="connsiteY146" fmla="*/ 876463 h 2517378"/>
              <a:gd name="connsiteX147" fmla="*/ 2158938 w 2541582"/>
              <a:gd name="connsiteY147" fmla="*/ 956487 h 2517378"/>
              <a:gd name="connsiteX148" fmla="*/ 2158938 w 2541582"/>
              <a:gd name="connsiteY148" fmla="*/ 956487 h 2517378"/>
              <a:gd name="connsiteX149" fmla="*/ 2023442 w 2541582"/>
              <a:gd name="connsiteY149" fmla="*/ 897137 h 2517378"/>
              <a:gd name="connsiteX150" fmla="*/ 2084489 w 2541582"/>
              <a:gd name="connsiteY150" fmla="*/ 757767 h 2517378"/>
              <a:gd name="connsiteX151" fmla="*/ 2084490 w 2541582"/>
              <a:gd name="connsiteY151" fmla="*/ 757763 h 2517378"/>
              <a:gd name="connsiteX152" fmla="*/ 2281035 w 2541582"/>
              <a:gd name="connsiteY152" fmla="*/ 677739 h 2517378"/>
              <a:gd name="connsiteX153" fmla="*/ 2281035 w 2541582"/>
              <a:gd name="connsiteY153" fmla="*/ 677739 h 2517378"/>
              <a:gd name="connsiteX154" fmla="*/ 1695493 w 2541582"/>
              <a:gd name="connsiteY154" fmla="*/ 73601 h 2517378"/>
              <a:gd name="connsiteX155" fmla="*/ 1752857 w 2541582"/>
              <a:gd name="connsiteY155" fmla="*/ 214527 h 2517378"/>
              <a:gd name="connsiteX156" fmla="*/ 1752859 w 2541582"/>
              <a:gd name="connsiteY156" fmla="*/ 214531 h 2517378"/>
              <a:gd name="connsiteX157" fmla="*/ 1673216 w 2541582"/>
              <a:gd name="connsiteY157" fmla="*/ 411230 h 2517378"/>
              <a:gd name="connsiteX158" fmla="*/ 1673216 w 2541582"/>
              <a:gd name="connsiteY158" fmla="*/ 411230 h 2517378"/>
              <a:gd name="connsiteX159" fmla="*/ 1536207 w 2541582"/>
              <a:gd name="connsiteY159" fmla="*/ 466999 h 2517378"/>
              <a:gd name="connsiteX160" fmla="*/ 1478843 w 2541582"/>
              <a:gd name="connsiteY160" fmla="*/ 326073 h 2517378"/>
              <a:gd name="connsiteX161" fmla="*/ 1478841 w 2541582"/>
              <a:gd name="connsiteY161" fmla="*/ 326069 h 2517378"/>
              <a:gd name="connsiteX162" fmla="*/ 1558484 w 2541582"/>
              <a:gd name="connsiteY162" fmla="*/ 129370 h 2517378"/>
              <a:gd name="connsiteX163" fmla="*/ 1558485 w 2541582"/>
              <a:gd name="connsiteY163" fmla="*/ 129370 h 2517378"/>
              <a:gd name="connsiteX164" fmla="*/ 2119183 w 2541582"/>
              <a:gd name="connsiteY164" fmla="*/ 312304 h 2517378"/>
              <a:gd name="connsiteX165" fmla="*/ 2119184 w 2541582"/>
              <a:gd name="connsiteY165" fmla="*/ 464458 h 2517378"/>
              <a:gd name="connsiteX166" fmla="*/ 2119184 w 2541582"/>
              <a:gd name="connsiteY166" fmla="*/ 464462 h 2517378"/>
              <a:gd name="connsiteX167" fmla="*/ 1971260 w 2541582"/>
              <a:gd name="connsiteY167" fmla="*/ 616620 h 2517378"/>
              <a:gd name="connsiteX168" fmla="*/ 1971259 w 2541582"/>
              <a:gd name="connsiteY168" fmla="*/ 616620 h 2517378"/>
              <a:gd name="connsiteX169" fmla="*/ 1823335 w 2541582"/>
              <a:gd name="connsiteY169" fmla="*/ 616620 h 2517378"/>
              <a:gd name="connsiteX170" fmla="*/ 1823335 w 2541582"/>
              <a:gd name="connsiteY170" fmla="*/ 464466 h 2517378"/>
              <a:gd name="connsiteX171" fmla="*/ 1823335 w 2541582"/>
              <a:gd name="connsiteY171" fmla="*/ 464462 h 2517378"/>
              <a:gd name="connsiteX172" fmla="*/ 1971259 w 2541582"/>
              <a:gd name="connsiteY172" fmla="*/ 312304 h 2517378"/>
              <a:gd name="connsiteX173" fmla="*/ 1971260 w 2541582"/>
              <a:gd name="connsiteY173" fmla="*/ 312304 h 25173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</a:cxnLst>
            <a:rect l="l" t="t" r="r" b="b"/>
            <a:pathLst>
              <a:path w="2541582" h="2517378">
                <a:moveTo>
                  <a:pt x="721625" y="1903961"/>
                </a:moveTo>
                <a:lnTo>
                  <a:pt x="721626" y="2056116"/>
                </a:lnTo>
                <a:lnTo>
                  <a:pt x="721626" y="2056119"/>
                </a:lnTo>
                <a:cubicBezTo>
                  <a:pt x="721626" y="2140154"/>
                  <a:pt x="655398" y="2208277"/>
                  <a:pt x="573702" y="2208278"/>
                </a:cubicBezTo>
                <a:lnTo>
                  <a:pt x="573701" y="2208277"/>
                </a:lnTo>
                <a:lnTo>
                  <a:pt x="425777" y="2208278"/>
                </a:lnTo>
                <a:lnTo>
                  <a:pt x="425777" y="2056123"/>
                </a:lnTo>
                <a:lnTo>
                  <a:pt x="425777" y="2056120"/>
                </a:lnTo>
                <a:cubicBezTo>
                  <a:pt x="425777" y="1972085"/>
                  <a:pt x="492005" y="1903962"/>
                  <a:pt x="573701" y="1903962"/>
                </a:cubicBezTo>
                <a:lnTo>
                  <a:pt x="573702" y="1903962"/>
                </a:lnTo>
                <a:close/>
                <a:moveTo>
                  <a:pt x="519727" y="1624038"/>
                </a:moveTo>
                <a:lnTo>
                  <a:pt x="458680" y="1763409"/>
                </a:lnTo>
                <a:lnTo>
                  <a:pt x="458678" y="1763413"/>
                </a:lnTo>
                <a:cubicBezTo>
                  <a:pt x="424962" y="1840387"/>
                  <a:pt x="336966" y="1876215"/>
                  <a:pt x="262134" y="1843437"/>
                </a:cubicBezTo>
                <a:lnTo>
                  <a:pt x="262133" y="1843437"/>
                </a:lnTo>
                <a:lnTo>
                  <a:pt x="126637" y="1784087"/>
                </a:lnTo>
                <a:lnTo>
                  <a:pt x="187684" y="1644716"/>
                </a:lnTo>
                <a:lnTo>
                  <a:pt x="187686" y="1644713"/>
                </a:lnTo>
                <a:cubicBezTo>
                  <a:pt x="221402" y="1567739"/>
                  <a:pt x="309398" y="1531910"/>
                  <a:pt x="384230" y="1564688"/>
                </a:cubicBezTo>
                <a:lnTo>
                  <a:pt x="384231" y="1564689"/>
                </a:lnTo>
                <a:close/>
                <a:moveTo>
                  <a:pt x="1009078" y="2051827"/>
                </a:moveTo>
                <a:lnTo>
                  <a:pt x="1066442" y="2192754"/>
                </a:lnTo>
                <a:lnTo>
                  <a:pt x="1066444" y="2192757"/>
                </a:lnTo>
                <a:cubicBezTo>
                  <a:pt x="1098126" y="2270591"/>
                  <a:pt x="1062469" y="2358656"/>
                  <a:pt x="986801" y="2389456"/>
                </a:cubicBezTo>
                <a:lnTo>
                  <a:pt x="986801" y="2389457"/>
                </a:lnTo>
                <a:lnTo>
                  <a:pt x="849793" y="2445226"/>
                </a:lnTo>
                <a:lnTo>
                  <a:pt x="792428" y="2304299"/>
                </a:lnTo>
                <a:lnTo>
                  <a:pt x="792426" y="2304296"/>
                </a:lnTo>
                <a:cubicBezTo>
                  <a:pt x="760744" y="2226462"/>
                  <a:pt x="796402" y="2138397"/>
                  <a:pt x="872069" y="2107597"/>
                </a:cubicBezTo>
                <a:lnTo>
                  <a:pt x="872070" y="2107597"/>
                </a:lnTo>
                <a:close/>
                <a:moveTo>
                  <a:pt x="1307640" y="2093057"/>
                </a:moveTo>
                <a:lnTo>
                  <a:pt x="1411294" y="2204442"/>
                </a:lnTo>
                <a:lnTo>
                  <a:pt x="1411296" y="2204445"/>
                </a:lnTo>
                <a:cubicBezTo>
                  <a:pt x="1468544" y="2265963"/>
                  <a:pt x="1466470" y="2360951"/>
                  <a:pt x="1406663" y="2416606"/>
                </a:cubicBezTo>
                <a:lnTo>
                  <a:pt x="1406663" y="2416606"/>
                </a:lnTo>
                <a:lnTo>
                  <a:pt x="1298374" y="2517378"/>
                </a:lnTo>
                <a:lnTo>
                  <a:pt x="1194720" y="2405992"/>
                </a:lnTo>
                <a:lnTo>
                  <a:pt x="1194718" y="2405989"/>
                </a:lnTo>
                <a:cubicBezTo>
                  <a:pt x="1137470" y="2344471"/>
                  <a:pt x="1139544" y="2249484"/>
                  <a:pt x="1199351" y="2193829"/>
                </a:cubicBezTo>
                <a:lnTo>
                  <a:pt x="1199351" y="2193828"/>
                </a:lnTo>
                <a:close/>
                <a:moveTo>
                  <a:pt x="323549" y="1188033"/>
                </a:moveTo>
                <a:lnTo>
                  <a:pt x="323549" y="1188033"/>
                </a:lnTo>
                <a:lnTo>
                  <a:pt x="424321" y="1296322"/>
                </a:lnTo>
                <a:lnTo>
                  <a:pt x="312935" y="1399976"/>
                </a:lnTo>
                <a:lnTo>
                  <a:pt x="312933" y="1399979"/>
                </a:lnTo>
                <a:cubicBezTo>
                  <a:pt x="251414" y="1457227"/>
                  <a:pt x="156427" y="1455152"/>
                  <a:pt x="100772" y="1395346"/>
                </a:cubicBezTo>
                <a:lnTo>
                  <a:pt x="100771" y="1395345"/>
                </a:lnTo>
                <a:lnTo>
                  <a:pt x="0" y="1287056"/>
                </a:lnTo>
                <a:lnTo>
                  <a:pt x="111385" y="1183403"/>
                </a:lnTo>
                <a:lnTo>
                  <a:pt x="111388" y="1183400"/>
                </a:lnTo>
                <a:cubicBezTo>
                  <a:pt x="172906" y="1126152"/>
                  <a:pt x="267894" y="1128226"/>
                  <a:pt x="323549" y="1188033"/>
                </a:cubicBezTo>
                <a:close/>
                <a:moveTo>
                  <a:pt x="1826146" y="2118023"/>
                </a:moveTo>
                <a:cubicBezTo>
                  <a:pt x="1867160" y="2160504"/>
                  <a:pt x="1881167" y="2224032"/>
                  <a:pt x="1856583" y="2280157"/>
                </a:cubicBezTo>
                <a:lnTo>
                  <a:pt x="1856583" y="2280157"/>
                </a:lnTo>
                <a:lnTo>
                  <a:pt x="1797234" y="2415653"/>
                </a:lnTo>
                <a:lnTo>
                  <a:pt x="1657863" y="2354606"/>
                </a:lnTo>
                <a:lnTo>
                  <a:pt x="1657859" y="2354605"/>
                </a:lnTo>
                <a:cubicBezTo>
                  <a:pt x="1580885" y="2320889"/>
                  <a:pt x="1545057" y="2232893"/>
                  <a:pt x="1577835" y="2158060"/>
                </a:cubicBezTo>
                <a:lnTo>
                  <a:pt x="1577835" y="2158060"/>
                </a:lnTo>
                <a:lnTo>
                  <a:pt x="1637185" y="2022564"/>
                </a:lnTo>
                <a:lnTo>
                  <a:pt x="1776555" y="2083611"/>
                </a:lnTo>
                <a:lnTo>
                  <a:pt x="1776559" y="2083612"/>
                </a:lnTo>
                <a:cubicBezTo>
                  <a:pt x="1795803" y="2092041"/>
                  <a:pt x="1812474" y="2103863"/>
                  <a:pt x="1826146" y="2118023"/>
                </a:cubicBezTo>
                <a:close/>
                <a:moveTo>
                  <a:pt x="377553" y="807593"/>
                </a:moveTo>
                <a:cubicBezTo>
                  <a:pt x="391356" y="821081"/>
                  <a:pt x="402635" y="837498"/>
                  <a:pt x="410335" y="856415"/>
                </a:cubicBezTo>
                <a:lnTo>
                  <a:pt x="410336" y="856415"/>
                </a:lnTo>
                <a:lnTo>
                  <a:pt x="466105" y="993423"/>
                </a:lnTo>
                <a:lnTo>
                  <a:pt x="325178" y="1050787"/>
                </a:lnTo>
                <a:lnTo>
                  <a:pt x="325175" y="1050789"/>
                </a:lnTo>
                <a:cubicBezTo>
                  <a:pt x="247342" y="1082471"/>
                  <a:pt x="159276" y="1046814"/>
                  <a:pt x="128476" y="971146"/>
                </a:cubicBezTo>
                <a:lnTo>
                  <a:pt x="128476" y="971146"/>
                </a:lnTo>
                <a:lnTo>
                  <a:pt x="72706" y="834138"/>
                </a:lnTo>
                <a:lnTo>
                  <a:pt x="213633" y="776773"/>
                </a:lnTo>
                <a:lnTo>
                  <a:pt x="213636" y="776772"/>
                </a:lnTo>
                <a:cubicBezTo>
                  <a:pt x="272011" y="753010"/>
                  <a:pt x="336142" y="767127"/>
                  <a:pt x="377553" y="807593"/>
                </a:cubicBezTo>
                <a:close/>
                <a:moveTo>
                  <a:pt x="2166386" y="1843414"/>
                </a:moveTo>
                <a:cubicBezTo>
                  <a:pt x="2193921" y="1870183"/>
                  <a:pt x="2210952" y="1907164"/>
                  <a:pt x="2210952" y="1948012"/>
                </a:cubicBezTo>
                <a:lnTo>
                  <a:pt x="2210952" y="1948012"/>
                </a:lnTo>
                <a:lnTo>
                  <a:pt x="2210952" y="2095936"/>
                </a:lnTo>
                <a:lnTo>
                  <a:pt x="2058798" y="2095936"/>
                </a:lnTo>
                <a:lnTo>
                  <a:pt x="2058794" y="2095937"/>
                </a:lnTo>
                <a:cubicBezTo>
                  <a:pt x="1974759" y="2095937"/>
                  <a:pt x="1906636" y="2029709"/>
                  <a:pt x="1906636" y="1948012"/>
                </a:cubicBezTo>
                <a:lnTo>
                  <a:pt x="1906636" y="1948012"/>
                </a:lnTo>
                <a:lnTo>
                  <a:pt x="1906636" y="1800088"/>
                </a:lnTo>
                <a:lnTo>
                  <a:pt x="2058790" y="1800088"/>
                </a:lnTo>
                <a:lnTo>
                  <a:pt x="2058794" y="1800088"/>
                </a:lnTo>
                <a:cubicBezTo>
                  <a:pt x="2100811" y="1800088"/>
                  <a:pt x="2138851" y="1816645"/>
                  <a:pt x="2166386" y="1843414"/>
                </a:cubicBezTo>
                <a:close/>
                <a:moveTo>
                  <a:pt x="592924" y="461833"/>
                </a:moveTo>
                <a:cubicBezTo>
                  <a:pt x="620460" y="488602"/>
                  <a:pt x="637491" y="525583"/>
                  <a:pt x="637491" y="566431"/>
                </a:cubicBezTo>
                <a:lnTo>
                  <a:pt x="637490" y="566431"/>
                </a:lnTo>
                <a:lnTo>
                  <a:pt x="637490" y="714355"/>
                </a:lnTo>
                <a:lnTo>
                  <a:pt x="485336" y="714355"/>
                </a:lnTo>
                <a:lnTo>
                  <a:pt x="485333" y="714356"/>
                </a:lnTo>
                <a:cubicBezTo>
                  <a:pt x="401298" y="714356"/>
                  <a:pt x="333174" y="648128"/>
                  <a:pt x="333174" y="566431"/>
                </a:cubicBezTo>
                <a:lnTo>
                  <a:pt x="333175" y="566431"/>
                </a:lnTo>
                <a:lnTo>
                  <a:pt x="333175" y="418507"/>
                </a:lnTo>
                <a:lnTo>
                  <a:pt x="485329" y="418507"/>
                </a:lnTo>
                <a:lnTo>
                  <a:pt x="485333" y="418507"/>
                </a:lnTo>
                <a:cubicBezTo>
                  <a:pt x="527350" y="418507"/>
                  <a:pt x="565389" y="435064"/>
                  <a:pt x="592924" y="461833"/>
                </a:cubicBezTo>
                <a:close/>
                <a:moveTo>
                  <a:pt x="2378656" y="1501946"/>
                </a:moveTo>
                <a:cubicBezTo>
                  <a:pt x="2392459" y="1515435"/>
                  <a:pt x="2403738" y="1531851"/>
                  <a:pt x="2411439" y="1550768"/>
                </a:cubicBezTo>
                <a:lnTo>
                  <a:pt x="2411439" y="1550768"/>
                </a:lnTo>
                <a:lnTo>
                  <a:pt x="2467208" y="1687776"/>
                </a:lnTo>
                <a:lnTo>
                  <a:pt x="2326282" y="1745141"/>
                </a:lnTo>
                <a:lnTo>
                  <a:pt x="2326278" y="1745142"/>
                </a:lnTo>
                <a:cubicBezTo>
                  <a:pt x="2248445" y="1776824"/>
                  <a:pt x="2160379" y="1741167"/>
                  <a:pt x="2129579" y="1665499"/>
                </a:cubicBezTo>
                <a:lnTo>
                  <a:pt x="2129579" y="1665499"/>
                </a:lnTo>
                <a:lnTo>
                  <a:pt x="2073809" y="1528491"/>
                </a:lnTo>
                <a:lnTo>
                  <a:pt x="2214736" y="1471127"/>
                </a:lnTo>
                <a:lnTo>
                  <a:pt x="2214739" y="1471125"/>
                </a:lnTo>
                <a:cubicBezTo>
                  <a:pt x="2273114" y="1447363"/>
                  <a:pt x="2337245" y="1461480"/>
                  <a:pt x="2378656" y="1501946"/>
                </a:cubicBezTo>
                <a:close/>
                <a:moveTo>
                  <a:pt x="928939" y="199283"/>
                </a:moveTo>
                <a:cubicBezTo>
                  <a:pt x="969953" y="241764"/>
                  <a:pt x="983960" y="305292"/>
                  <a:pt x="959377" y="361416"/>
                </a:cubicBezTo>
                <a:lnTo>
                  <a:pt x="959376" y="361417"/>
                </a:lnTo>
                <a:lnTo>
                  <a:pt x="900027" y="496913"/>
                </a:lnTo>
                <a:lnTo>
                  <a:pt x="760656" y="435866"/>
                </a:lnTo>
                <a:lnTo>
                  <a:pt x="760652" y="435865"/>
                </a:lnTo>
                <a:cubicBezTo>
                  <a:pt x="683678" y="402148"/>
                  <a:pt x="647850" y="314153"/>
                  <a:pt x="680628" y="239320"/>
                </a:cubicBezTo>
                <a:lnTo>
                  <a:pt x="680628" y="239320"/>
                </a:lnTo>
                <a:lnTo>
                  <a:pt x="739978" y="103824"/>
                </a:lnTo>
                <a:lnTo>
                  <a:pt x="879349" y="164871"/>
                </a:lnTo>
                <a:lnTo>
                  <a:pt x="879352" y="164872"/>
                </a:lnTo>
                <a:cubicBezTo>
                  <a:pt x="898596" y="173301"/>
                  <a:pt x="915268" y="185122"/>
                  <a:pt x="928939" y="199283"/>
                </a:cubicBezTo>
                <a:close/>
                <a:moveTo>
                  <a:pt x="2440810" y="1126826"/>
                </a:moveTo>
                <a:lnTo>
                  <a:pt x="2440811" y="1126826"/>
                </a:lnTo>
                <a:lnTo>
                  <a:pt x="2541582" y="1235115"/>
                </a:lnTo>
                <a:lnTo>
                  <a:pt x="2430197" y="1338769"/>
                </a:lnTo>
                <a:lnTo>
                  <a:pt x="2430194" y="1338772"/>
                </a:lnTo>
                <a:cubicBezTo>
                  <a:pt x="2368676" y="1396019"/>
                  <a:pt x="2273688" y="1393945"/>
                  <a:pt x="2218033" y="1334138"/>
                </a:cubicBezTo>
                <a:lnTo>
                  <a:pt x="2218033" y="1334138"/>
                </a:lnTo>
                <a:lnTo>
                  <a:pt x="2117261" y="1225849"/>
                </a:lnTo>
                <a:lnTo>
                  <a:pt x="2228647" y="1122195"/>
                </a:lnTo>
                <a:lnTo>
                  <a:pt x="2228649" y="1122192"/>
                </a:lnTo>
                <a:cubicBezTo>
                  <a:pt x="2290168" y="1064945"/>
                  <a:pt x="2385155" y="1067019"/>
                  <a:pt x="2440810" y="1126826"/>
                </a:cubicBezTo>
                <a:close/>
                <a:moveTo>
                  <a:pt x="1247133" y="0"/>
                </a:moveTo>
                <a:lnTo>
                  <a:pt x="1350787" y="111386"/>
                </a:lnTo>
                <a:lnTo>
                  <a:pt x="1350790" y="111388"/>
                </a:lnTo>
                <a:cubicBezTo>
                  <a:pt x="1408038" y="172907"/>
                  <a:pt x="1405963" y="267894"/>
                  <a:pt x="1346157" y="323549"/>
                </a:cubicBezTo>
                <a:lnTo>
                  <a:pt x="1346157" y="323550"/>
                </a:lnTo>
                <a:lnTo>
                  <a:pt x="1237868" y="424321"/>
                </a:lnTo>
                <a:lnTo>
                  <a:pt x="1134214" y="312935"/>
                </a:lnTo>
                <a:lnTo>
                  <a:pt x="1134211" y="312933"/>
                </a:lnTo>
                <a:cubicBezTo>
                  <a:pt x="1076963" y="251415"/>
                  <a:pt x="1079038" y="156427"/>
                  <a:pt x="1138844" y="100772"/>
                </a:cubicBezTo>
                <a:lnTo>
                  <a:pt x="1138844" y="100772"/>
                </a:lnTo>
                <a:close/>
                <a:moveTo>
                  <a:pt x="2416531" y="737089"/>
                </a:moveTo>
                <a:lnTo>
                  <a:pt x="2355484" y="876459"/>
                </a:lnTo>
                <a:lnTo>
                  <a:pt x="2355483" y="876463"/>
                </a:lnTo>
                <a:cubicBezTo>
                  <a:pt x="2321766" y="953437"/>
                  <a:pt x="2233771" y="989265"/>
                  <a:pt x="2158938" y="956487"/>
                </a:cubicBezTo>
                <a:lnTo>
                  <a:pt x="2158938" y="956487"/>
                </a:lnTo>
                <a:lnTo>
                  <a:pt x="2023442" y="897137"/>
                </a:lnTo>
                <a:lnTo>
                  <a:pt x="2084489" y="757767"/>
                </a:lnTo>
                <a:lnTo>
                  <a:pt x="2084490" y="757763"/>
                </a:lnTo>
                <a:cubicBezTo>
                  <a:pt x="2118206" y="680789"/>
                  <a:pt x="2206202" y="644961"/>
                  <a:pt x="2281035" y="677739"/>
                </a:cubicBezTo>
                <a:lnTo>
                  <a:pt x="2281035" y="677739"/>
                </a:lnTo>
                <a:close/>
                <a:moveTo>
                  <a:pt x="1695493" y="73601"/>
                </a:moveTo>
                <a:lnTo>
                  <a:pt x="1752857" y="214527"/>
                </a:lnTo>
                <a:lnTo>
                  <a:pt x="1752859" y="214531"/>
                </a:lnTo>
                <a:cubicBezTo>
                  <a:pt x="1784541" y="292364"/>
                  <a:pt x="1748884" y="380429"/>
                  <a:pt x="1673216" y="411230"/>
                </a:cubicBezTo>
                <a:lnTo>
                  <a:pt x="1673216" y="411230"/>
                </a:lnTo>
                <a:lnTo>
                  <a:pt x="1536207" y="466999"/>
                </a:lnTo>
                <a:lnTo>
                  <a:pt x="1478843" y="326073"/>
                </a:lnTo>
                <a:lnTo>
                  <a:pt x="1478841" y="326069"/>
                </a:lnTo>
                <a:cubicBezTo>
                  <a:pt x="1447159" y="248236"/>
                  <a:pt x="1482817" y="160171"/>
                  <a:pt x="1558484" y="129370"/>
                </a:cubicBezTo>
                <a:lnTo>
                  <a:pt x="1558485" y="129370"/>
                </a:lnTo>
                <a:close/>
                <a:moveTo>
                  <a:pt x="2119183" y="312304"/>
                </a:moveTo>
                <a:lnTo>
                  <a:pt x="2119184" y="464458"/>
                </a:lnTo>
                <a:lnTo>
                  <a:pt x="2119184" y="464462"/>
                </a:lnTo>
                <a:cubicBezTo>
                  <a:pt x="2119184" y="548497"/>
                  <a:pt x="2052956" y="616620"/>
                  <a:pt x="1971260" y="616620"/>
                </a:cubicBezTo>
                <a:lnTo>
                  <a:pt x="1971259" y="616620"/>
                </a:lnTo>
                <a:lnTo>
                  <a:pt x="1823335" y="616620"/>
                </a:lnTo>
                <a:lnTo>
                  <a:pt x="1823335" y="464466"/>
                </a:lnTo>
                <a:lnTo>
                  <a:pt x="1823335" y="464462"/>
                </a:lnTo>
                <a:cubicBezTo>
                  <a:pt x="1823335" y="380427"/>
                  <a:pt x="1889563" y="312304"/>
                  <a:pt x="1971259" y="312304"/>
                </a:cubicBezTo>
                <a:lnTo>
                  <a:pt x="1971260" y="312304"/>
                </a:lnTo>
                <a:close/>
              </a:path>
            </a:pathLst>
          </a:cu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>
        <xdr:nvSpPr>
          <xdr:cNvPr id="119" name="Sun"/>
          <xdr:cNvSpPr/>
        </xdr:nvSpPr>
        <xdr:spPr>
          <a:xfrm rot="18324177">
            <a:off x="14829218" y="190234"/>
            <a:ext cx="942319" cy="930489"/>
          </a:xfrm>
          <a:prstGeom prst="ellipse">
            <a:avLst/>
          </a:prstGeom>
          <a:gradFill>
            <a:gsLst>
              <a:gs pos="0">
                <a:srgbClr val="FB6F32"/>
              </a:gs>
              <a:gs pos="72000">
                <a:srgbClr val="ED3229"/>
              </a:gs>
            </a:gsLst>
            <a:lin ang="8100000" scaled="1"/>
          </a:gra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061.6133648148" refreshedBy="admin" recordCount="398">
  <cacheSource type="worksheet">
    <worksheetSource name="datavis"/>
  </cacheSource>
  <cacheFields count="21">
    <cacheField name="Date" numFmtId="0"/>
    <cacheField name="Year" numFmtId="0"/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Day" numFmtId="0">
      <sharedItems containsSemiMixedTypes="0" containsString="0" containsNumber="1" minValue="0.01" maxValue="31" count="37">
        <n v="0.01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0.02"/>
        <n v="0.03"/>
        <n v="0.04"/>
        <n v="0.05"/>
        <n v="0.06"/>
      </sharedItems>
    </cacheField>
    <cacheField name="Budget" numFmtId="0"/>
    <cacheField name="Google Ads" numFmtId="0"/>
    <cacheField name="Youtube" numFmtId="0"/>
    <cacheField name="Twetter" numFmtId="0"/>
    <cacheField name="WhatsApp" numFmtId="0"/>
    <cacheField name="Instagram" numFmtId="0"/>
    <cacheField name="Facebook" numFmtId="0"/>
    <cacheField name="Total Adv Costs" numFmtId="0"/>
    <cacheField name="Creative Costs" numFmtId="0"/>
    <cacheField name="Other Costs" numFmtId="0"/>
    <cacheField name="Leads" numFmtId="0"/>
    <cacheField name="Views" numFmtId="0"/>
    <cacheField name="Users" numFmtId="0"/>
    <cacheField name="Orders" numFmtId="0"/>
    <cacheField name="Sales" numFmtId="0"/>
    <cacheField name="Expenses" numFmtId="0"/>
    <cacheField name="Cost price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061.6449079861" refreshedBy="admin" recordCount="5">
  <cacheSource type="worksheet">
    <worksheetSource ref="A57:A62" sheet="Processing"/>
  </cacheSource>
  <cacheFields count="1">
    <cacheField name="Right" numFmtId="0">
      <sharedItems count="5">
        <s v="CPA"/>
        <s v="CAC"/>
        <s v="EPC"/>
        <s v="CPC"/>
        <s v="ORD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062.3973728009" refreshedBy="admin" recordCount="5">
  <cacheSource type="worksheet">
    <worksheetSource ref="A50:A55" sheet="Processing"/>
  </cacheSource>
  <cacheFields count="1">
    <cacheField name="Left" numFmtId="0">
      <sharedItems count="6">
        <s v="SAL"/>
        <s v="LEA"/>
        <s v="VIE"/>
        <s v="USE"/>
        <s v="TAC"/>
        <s v="ACO" u="1"/>
      </sharedItems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8">
  <r>
    <m/>
    <n v="202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4-01-01T00:00:00"/>
    <n v="2024"/>
    <x v="0"/>
    <x v="1"/>
    <n v="2100"/>
    <n v="77"/>
    <n v="177.1"/>
    <n v="19.25"/>
    <n v="44.28"/>
    <n v="101.81"/>
    <n v="101.81"/>
    <n v="521.25"/>
    <n v="414.23"/>
    <n v="495.2"/>
    <n v="16"/>
    <n v="3766"/>
    <n v="2250"/>
    <n v="12"/>
    <n v="496"/>
    <n v="475"/>
    <n v="498"/>
  </r>
  <r>
    <d v="2024-01-02T00:00:00"/>
    <n v="2024"/>
    <x v="0"/>
    <x v="2"/>
    <n v="2100"/>
    <n v="121.67"/>
    <n v="112.92"/>
    <n v="30.42"/>
    <n v="28.23"/>
    <n v="81.91"/>
    <n v="163.81"/>
    <n v="538.96"/>
    <n v="412.15"/>
    <n v="260.35"/>
    <n v="7"/>
    <n v="3733"/>
    <n v="2270"/>
    <n v="5"/>
    <n v="516"/>
    <n v="485"/>
    <n v="492"/>
  </r>
  <r>
    <d v="2024-01-03T00:00:00"/>
    <n v="2024"/>
    <x v="0"/>
    <x v="3"/>
    <n v="2100"/>
    <n v="121.92"/>
    <n v="135.47"/>
    <n v="30.48"/>
    <n v="33.87"/>
    <n v="37.63"/>
    <n v="112.89"/>
    <n v="472.26"/>
    <n v="520.3"/>
    <n v="185.85"/>
    <n v="9"/>
    <n v="3691"/>
    <n v="2320"/>
    <n v="9"/>
    <n v="539"/>
    <n v="510"/>
    <n v="484"/>
  </r>
  <r>
    <d v="2024-01-04T00:00:00"/>
    <n v="2024"/>
    <x v="0"/>
    <x v="4"/>
    <n v="2100"/>
    <n v="82.96"/>
    <n v="104.07"/>
    <n v="20.74"/>
    <n v="26.02"/>
    <n v="18.92"/>
    <n v="56.76"/>
    <n v="309.47"/>
    <n v="544.49"/>
    <n v="316.4"/>
    <n v="14"/>
    <n v="3658"/>
    <n v="2382"/>
    <n v="10"/>
    <n v="557"/>
    <n v="541"/>
    <n v="479"/>
  </r>
  <r>
    <d v="2024-01-05T00:00:00"/>
    <n v="2024"/>
    <x v="0"/>
    <x v="5"/>
    <n v="2100"/>
    <n v="156.98"/>
    <n v="52.09"/>
    <n v="39.25"/>
    <n v="13.02"/>
    <n v="51.02"/>
    <n v="102.04"/>
    <n v="414.4"/>
    <n v="545.1"/>
    <n v="265.7"/>
    <n v="25"/>
    <n v="3619"/>
    <n v="2434"/>
    <n v="19"/>
    <n v="575"/>
    <n v="567"/>
    <n v="472"/>
  </r>
  <r>
    <d v="2024-01-06T00:00:00"/>
    <n v="2024"/>
    <x v="0"/>
    <x v="6"/>
    <n v="2100"/>
    <n v="71.71"/>
    <n v="127.8"/>
    <n v="17.93"/>
    <n v="31.95"/>
    <n v="65.68"/>
    <n v="131.35"/>
    <n v="446.42"/>
    <n v="428.93"/>
    <n v="182.5"/>
    <n v="39"/>
    <n v="3586"/>
    <n v="2470"/>
    <n v="27"/>
    <n v="586"/>
    <n v="585"/>
    <n v="465"/>
  </r>
  <r>
    <d v="2024-01-07T00:00:00"/>
    <n v="2024"/>
    <x v="0"/>
    <x v="7"/>
    <n v="2100"/>
    <n v="147.83"/>
    <n v="164.88"/>
    <n v="36.96"/>
    <n v="41.22"/>
    <n v="30.8"/>
    <n v="92.39"/>
    <n v="514.08"/>
    <n v="469.34"/>
    <n v="117.86"/>
    <n v="50"/>
    <n v="3547"/>
    <n v="2480"/>
    <n v="35"/>
    <n v="597"/>
    <n v="590"/>
    <n v="458"/>
  </r>
  <r>
    <d v="2024-01-08T00:00:00"/>
    <n v="2024"/>
    <x v="0"/>
    <x v="8"/>
    <n v="2100"/>
    <n v="176.61"/>
    <n v="171.62"/>
    <n v="44.15"/>
    <n v="42.91"/>
    <n v="63.38"/>
    <n v="63.38"/>
    <n v="562.05"/>
    <n v="362.65"/>
    <n v="184.7"/>
    <n v="66"/>
    <n v="3511"/>
    <n v="2468"/>
    <n v="55"/>
    <n v="604"/>
    <n v="584"/>
    <n v="452"/>
  </r>
  <r>
    <d v="2024-01-09T00:00:00"/>
    <n v="2024"/>
    <x v="0"/>
    <x v="9"/>
    <n v="2100"/>
    <n v="137.41"/>
    <n v="121.67"/>
    <n v="34.35"/>
    <n v="30.42"/>
    <n v="48.67"/>
    <n v="97.33"/>
    <n v="469.85"/>
    <n v="368.23"/>
    <n v="253.31"/>
    <n v="77"/>
    <n v="3478"/>
    <n v="2428"/>
    <n v="59"/>
    <n v="606"/>
    <n v="564"/>
    <n v="446"/>
  </r>
  <r>
    <d v="2024-01-10T00:00:00"/>
    <n v="2024"/>
    <x v="0"/>
    <x v="10"/>
    <n v="2100"/>
    <n v="94.61"/>
    <n v="50.94"/>
    <n v="23.65"/>
    <n v="12.74"/>
    <n v="35.9"/>
    <n v="107.71"/>
    <n v="325.55"/>
    <n v="623.05"/>
    <n v="249.13"/>
    <n v="87"/>
    <n v="3439"/>
    <n v="2350"/>
    <n v="80"/>
    <n v="602"/>
    <n v="525"/>
    <n v="439"/>
  </r>
  <r>
    <d v="2024-01-11T00:00:00"/>
    <n v="2024"/>
    <x v="0"/>
    <x v="11"/>
    <n v="2100"/>
    <n v="161.87"/>
    <n v="175.91"/>
    <n v="40.47"/>
    <n v="43.98"/>
    <n v="54.69"/>
    <n v="164.08"/>
    <n v="641"/>
    <n v="336.23"/>
    <n v="78.93"/>
    <n v="92"/>
    <n v="3412"/>
    <n v="2276"/>
    <n v="69"/>
    <n v="584"/>
    <n v="488"/>
    <n v="434"/>
  </r>
  <r>
    <d v="2024-01-12T00:00:00"/>
    <n v="2024"/>
    <x v="0"/>
    <x v="12"/>
    <n v="2100"/>
    <n v="158.33"/>
    <n v="100.76"/>
    <n v="39.58"/>
    <n v="25.19"/>
    <n v="50.76"/>
    <n v="101.52"/>
    <n v="476.14"/>
    <n v="337.85"/>
    <n v="315.48"/>
    <n v="95"/>
    <n v="3379"/>
    <n v="2250"/>
    <n v="60"/>
    <n v="560"/>
    <n v="475"/>
    <n v="428"/>
  </r>
  <r>
    <d v="2024-01-13T00:00:00"/>
    <n v="2024"/>
    <x v="0"/>
    <x v="13"/>
    <n v="2100"/>
    <n v="153.08"/>
    <n v="165.57"/>
    <n v="38.27"/>
    <n v="41.39"/>
    <n v="42.18"/>
    <n v="84.35"/>
    <n v="524.84"/>
    <n v="453.25"/>
    <n v="268"/>
    <n v="95"/>
    <n v="3346"/>
    <n v="2240"/>
    <n v="69"/>
    <n v="535"/>
    <n v="470"/>
    <n v="422"/>
  </r>
  <r>
    <d v="2024-01-14T00:00:00"/>
    <n v="2024"/>
    <x v="0"/>
    <x v="14"/>
    <n v="2100"/>
    <n v="174.83"/>
    <n v="192.64"/>
    <n v="43.71"/>
    <n v="48.16"/>
    <n v="43.17"/>
    <n v="129.5"/>
    <n v="632.01"/>
    <n v="399.99"/>
    <n v="130.8"/>
    <n v="95"/>
    <n v="3316"/>
    <n v="2242"/>
    <n v="61"/>
    <n v="523"/>
    <n v="471"/>
    <n v="417"/>
  </r>
  <r>
    <d v="2024-01-15T00:00:00"/>
    <n v="2024"/>
    <x v="0"/>
    <x v="15"/>
    <n v="2100"/>
    <n v="183.34"/>
    <n v="161.38"/>
    <n v="45.84"/>
    <n v="40.35"/>
    <n v="45.2"/>
    <n v="90.4"/>
    <n v="566.51"/>
    <n v="400.91"/>
    <n v="215.69"/>
    <n v="89"/>
    <n v="3286"/>
    <n v="2270"/>
    <n v="74"/>
    <n v="521"/>
    <n v="485"/>
    <n v="411"/>
  </r>
  <r>
    <d v="2024-01-16T00:00:00"/>
    <n v="2024"/>
    <x v="0"/>
    <x v="16"/>
    <n v="2100"/>
    <n v="232.53"/>
    <n v="75.44"/>
    <n v="58.13"/>
    <n v="18.86"/>
    <n v="55.91"/>
    <n v="55.91"/>
    <n v="496.78"/>
    <n v="657.03"/>
    <n v="306.88"/>
    <n v="84"/>
    <n v="3256"/>
    <n v="2328"/>
    <n v="61"/>
    <n v="526"/>
    <n v="514"/>
    <n v="406"/>
  </r>
  <r>
    <d v="2024-01-17T00:00:00"/>
    <n v="2024"/>
    <x v="0"/>
    <x v="17"/>
    <n v="2100"/>
    <n v="174.18"/>
    <n v="116.13"/>
    <n v="43.55"/>
    <n v="29.03"/>
    <n v="46.51"/>
    <n v="139.54"/>
    <n v="548.94"/>
    <n v="516.96"/>
    <n v="411.63"/>
    <n v="74"/>
    <n v="3220"/>
    <n v="2476"/>
    <n v="38"/>
    <n v="536"/>
    <n v="588"/>
    <n v="400"/>
  </r>
  <r>
    <d v="2024-01-18T00:00:00"/>
    <n v="2024"/>
    <x v="0"/>
    <x v="18"/>
    <n v="2100"/>
    <n v="136.57"/>
    <n v="71.77"/>
    <n v="34.14"/>
    <n v="17.94"/>
    <n v="201.36"/>
    <n v="201.36"/>
    <n v="663.14"/>
    <n v="626.69"/>
    <n v="257.59"/>
    <n v="69"/>
    <n v="3196"/>
    <n v="2604"/>
    <n v="50"/>
    <n v="553"/>
    <n v="652"/>
    <n v="395"/>
  </r>
  <r>
    <d v="2024-01-19T00:00:00"/>
    <n v="2024"/>
    <x v="0"/>
    <x v="19"/>
    <n v="2100"/>
    <n v="183.82"/>
    <n v="176.51"/>
    <n v="45.96"/>
    <n v="44.13"/>
    <n v="107.58"/>
    <n v="215.15"/>
    <n v="773.15"/>
    <n v="601.31"/>
    <n v="295.3"/>
    <n v="64"/>
    <n v="3163"/>
    <n v="2662"/>
    <n v="49"/>
    <n v="573"/>
    <n v="681"/>
    <n v="390"/>
  </r>
  <r>
    <d v="2024-01-20T00:00:00"/>
    <n v="2024"/>
    <x v="0"/>
    <x v="20"/>
    <n v="2100"/>
    <n v="78.89"/>
    <n v="161.01"/>
    <n v="19.72"/>
    <n v="40.25"/>
    <n v="44.67"/>
    <n v="134"/>
    <n v="478.54"/>
    <n v="568.4"/>
    <n v="760.08"/>
    <n v="64"/>
    <n v="3139"/>
    <n v="2682"/>
    <n v="48"/>
    <n v="599"/>
    <n v="691"/>
    <n v="385"/>
  </r>
  <r>
    <d v="2024-01-21T00:00:00"/>
    <n v="2024"/>
    <x v="0"/>
    <x v="21"/>
    <n v="2100"/>
    <n v="276.9"/>
    <n v="99.68"/>
    <n v="69.23"/>
    <n v="24.92"/>
    <n v="197.15"/>
    <n v="197.15"/>
    <n v="865.03"/>
    <n v="586.69"/>
    <n v="335.9"/>
    <n v="66"/>
    <n v="3109"/>
    <n v="2682"/>
    <n v="34"/>
    <n v="625"/>
    <n v="691"/>
    <n v="380"/>
  </r>
  <r>
    <d v="2024-01-22T00:00:00"/>
    <n v="2024"/>
    <x v="0"/>
    <x v="22"/>
    <n v="2100"/>
    <n v="81.49"/>
    <n v="89.41"/>
    <n v="20.37"/>
    <n v="22.35"/>
    <n v="211.64"/>
    <n v="211.64"/>
    <n v="636.9"/>
    <n v="927.8"/>
    <n v="250.38"/>
    <n v="70"/>
    <n v="3082"/>
    <n v="2664"/>
    <n v="59"/>
    <n v="644"/>
    <n v="682"/>
    <n v="374"/>
  </r>
  <r>
    <d v="2024-01-23T00:00:00"/>
    <n v="2024"/>
    <x v="0"/>
    <x v="23"/>
    <n v="2100"/>
    <n v="139.89"/>
    <n v="261.44"/>
    <n v="34.97"/>
    <n v="65.36"/>
    <n v="35.55"/>
    <n v="106.64"/>
    <n v="643.85"/>
    <n v="473.1"/>
    <n v="569.81"/>
    <n v="76"/>
    <n v="3058"/>
    <n v="2608"/>
    <n v="43"/>
    <n v="658"/>
    <n v="654"/>
    <n v="371"/>
  </r>
  <r>
    <d v="2024-01-24T00:00:00"/>
    <n v="2024"/>
    <x v="0"/>
    <x v="24"/>
    <n v="2100"/>
    <n v="225.34"/>
    <n v="169.59"/>
    <n v="56.34"/>
    <n v="42.4"/>
    <n v="188.17"/>
    <n v="188.17"/>
    <n v="870.01"/>
    <n v="512.71"/>
    <n v="400.21"/>
    <n v="79"/>
    <n v="3031"/>
    <n v="2514"/>
    <n v="75"/>
    <n v="666"/>
    <n v="607"/>
    <n v="365"/>
  </r>
  <r>
    <d v="2024-01-25T00:00:00"/>
    <n v="2024"/>
    <x v="0"/>
    <x v="25"/>
    <n v="2100"/>
    <n v="306.37"/>
    <n v="203.47"/>
    <n v="76.59"/>
    <n v="50.87"/>
    <n v="101.74"/>
    <n v="101.74"/>
    <n v="840.78"/>
    <n v="799.75"/>
    <n v="397.84"/>
    <n v="77"/>
    <n v="3010"/>
    <n v="2414"/>
    <n v="54"/>
    <n v="668"/>
    <n v="557"/>
    <n v="362"/>
  </r>
  <r>
    <d v="2024-01-26T00:00:00"/>
    <n v="2024"/>
    <x v="0"/>
    <x v="26"/>
    <n v="2100"/>
    <n v="315.9"/>
    <n v="300.63"/>
    <n v="78.98"/>
    <n v="75.16"/>
    <n v="92.19"/>
    <n v="184.37"/>
    <n v="1047.23"/>
    <n v="556.41"/>
    <n v="160.31"/>
    <n v="74"/>
    <n v="2986"/>
    <n v="2356"/>
    <n v="49"/>
    <n v="665"/>
    <n v="528"/>
    <n v="357"/>
  </r>
  <r>
    <d v="2024-01-27T00:00:00"/>
    <n v="2024"/>
    <x v="0"/>
    <x v="27"/>
    <n v="2100"/>
    <n v="118.83"/>
    <n v="94.12"/>
    <n v="29.71"/>
    <n v="23.53"/>
    <n v="168.23"/>
    <n v="168.23"/>
    <n v="602.65"/>
    <n v="629.61"/>
    <n v="556.45"/>
    <n v="70"/>
    <n v="2965"/>
    <n v="2330"/>
    <n v="53"/>
    <n v="654"/>
    <n v="515"/>
    <n v="354"/>
  </r>
  <r>
    <d v="2024-01-28T00:00:00"/>
    <n v="2024"/>
    <x v="0"/>
    <x v="28"/>
    <n v="2100"/>
    <n v="313.17"/>
    <n v="175.94"/>
    <n v="78.29"/>
    <n v="43.99"/>
    <n v="68.03"/>
    <n v="68.03"/>
    <n v="747.45"/>
    <n v="541.95"/>
    <n v="361.03"/>
    <n v="64"/>
    <n v="2941"/>
    <n v="2328"/>
    <n v="34"/>
    <n v="629"/>
    <n v="514"/>
    <n v="349"/>
  </r>
  <r>
    <d v="2024-01-29T00:00:00"/>
    <n v="2024"/>
    <x v="0"/>
    <x v="29"/>
    <n v="2100"/>
    <n v="186.76"/>
    <n v="110.89"/>
    <n v="46.69"/>
    <n v="27.72"/>
    <n v="245.12"/>
    <n v="245.12"/>
    <n v="862.3"/>
    <n v="792.11"/>
    <n v="179.13"/>
    <n v="57"/>
    <n v="2923"/>
    <n v="2340"/>
    <n v="51"/>
    <n v="605"/>
    <n v="520"/>
    <n v="347"/>
  </r>
  <r>
    <d v="2024-01-30T00:00:00"/>
    <n v="2024"/>
    <x v="0"/>
    <x v="30"/>
    <n v="2100"/>
    <n v="266.52"/>
    <n v="196.14"/>
    <n v="66.63"/>
    <n v="49.04"/>
    <n v="117.69"/>
    <n v="235.37"/>
    <n v="931.39"/>
    <n v="543.88"/>
    <n v="367.03"/>
    <n v="51"/>
    <n v="2899"/>
    <n v="2368"/>
    <n v="42"/>
    <n v="586"/>
    <n v="534"/>
    <n v="342"/>
  </r>
  <r>
    <d v="2024-01-31T00:00:00"/>
    <n v="2024"/>
    <x v="0"/>
    <x v="31"/>
    <n v="2100"/>
    <n v="248.88"/>
    <n v="220.34"/>
    <n v="62.22"/>
    <n v="55.09"/>
    <n v="124.44"/>
    <n v="248.88"/>
    <n v="959.85"/>
    <n v="559.15"/>
    <n v="157.38"/>
    <n v="48"/>
    <n v="2881"/>
    <n v="2408"/>
    <n v="26"/>
    <n v="578"/>
    <n v="554"/>
    <n v="338"/>
  </r>
  <r>
    <m/>
    <n v="2024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1"/>
    <x v="32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1"/>
    <x v="33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1"/>
    <x v="34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4-02-01T00:00:00"/>
    <n v="2024"/>
    <x v="1"/>
    <x v="1"/>
    <n v="920"/>
    <n v="206.3"/>
    <n v="64.47"/>
    <n v="51.58"/>
    <n v="16.12"/>
    <n v="53.73"/>
    <n v="161.18"/>
    <n v="553.38"/>
    <n v="147.5"/>
    <n v="361.19"/>
    <n v="45"/>
    <n v="2863"/>
    <n v="2428"/>
    <n v="41"/>
    <n v="577"/>
    <n v="614"/>
    <n v="336"/>
  </r>
  <r>
    <d v="2024-02-02T00:00:00"/>
    <n v="2024"/>
    <x v="1"/>
    <x v="2"/>
    <n v="920"/>
    <n v="223.77"/>
    <n v="63.43"/>
    <n v="55.94"/>
    <n v="15.86"/>
    <n v="20.56"/>
    <n v="61.67"/>
    <n v="441.23"/>
    <n v="296.25"/>
    <n v="222.48"/>
    <n v="45"/>
    <n v="2851"/>
    <n v="2418"/>
    <n v="40"/>
    <n v="580"/>
    <n v="609"/>
    <n v="333"/>
  </r>
  <r>
    <d v="2024-02-03T00:00:00"/>
    <n v="2024"/>
    <x v="1"/>
    <x v="3"/>
    <n v="920"/>
    <n v="58.31"/>
    <n v="170.77"/>
    <n v="14.58"/>
    <n v="42.69"/>
    <n v="24.71"/>
    <n v="74.14"/>
    <n v="385.2"/>
    <n v="107.5"/>
    <n v="481.43"/>
    <n v="48"/>
    <n v="2836"/>
    <n v="2380"/>
    <n v="29"/>
    <n v="587"/>
    <n v="590"/>
    <n v="330"/>
  </r>
  <r>
    <d v="2024-02-04T00:00:00"/>
    <n v="2024"/>
    <x v="1"/>
    <x v="4"/>
    <n v="920"/>
    <n v="128.87"/>
    <n v="165.57"/>
    <n v="32.22"/>
    <n v="41.39"/>
    <n v="105.44"/>
    <n v="105.44"/>
    <n v="578.93"/>
    <n v="72.5"/>
    <n v="327.29"/>
    <n v="52"/>
    <n v="2824"/>
    <n v="2300"/>
    <n v="46"/>
    <n v="602"/>
    <n v="550"/>
    <n v="329"/>
  </r>
  <r>
    <d v="2024-02-05T00:00:00"/>
    <n v="2024"/>
    <x v="1"/>
    <x v="5"/>
    <n v="920"/>
    <n v="73.54"/>
    <n v="194.67"/>
    <n v="18.39"/>
    <n v="48.67"/>
    <n v="58.76"/>
    <n v="117.52"/>
    <n v="511.55"/>
    <n v="98.75"/>
    <n v="196.14"/>
    <n v="58"/>
    <n v="2812"/>
    <n v="2250"/>
    <n v="40"/>
    <n v="618"/>
    <n v="525"/>
    <n v="326"/>
  </r>
  <r>
    <d v="2024-02-06T00:00:00"/>
    <n v="2024"/>
    <x v="1"/>
    <x v="6"/>
    <n v="920"/>
    <n v="90.05"/>
    <n v="135.4"/>
    <n v="22.51"/>
    <n v="33.85"/>
    <n v="107.39"/>
    <n v="107.39"/>
    <n v="496.59"/>
    <n v="271.25"/>
    <n v="96.84"/>
    <n v="65"/>
    <n v="2800"/>
    <n v="2226"/>
    <n v="64"/>
    <n v="643"/>
    <n v="513"/>
    <n v="324"/>
  </r>
  <r>
    <d v="2024-02-07T00:00:00"/>
    <n v="2024"/>
    <x v="1"/>
    <x v="7"/>
    <n v="920"/>
    <n v="42.77"/>
    <n v="95.32"/>
    <n v="10.69"/>
    <n v="23.83"/>
    <n v="43.99"/>
    <n v="43.99"/>
    <n v="260.59"/>
    <n v="211.25"/>
    <n v="254.64"/>
    <n v="74"/>
    <n v="2791"/>
    <n v="2222"/>
    <n v="68"/>
    <n v="671"/>
    <n v="511"/>
    <n v="322"/>
  </r>
  <r>
    <d v="2024-02-08T00:00:00"/>
    <n v="2024"/>
    <x v="1"/>
    <x v="8"/>
    <n v="920"/>
    <n v="69.05"/>
    <n v="118.29"/>
    <n v="17.26"/>
    <n v="29.57"/>
    <n v="78.11"/>
    <n v="78.11"/>
    <n v="390.39"/>
    <n v="212.5"/>
    <n v="87.46"/>
    <n v="83"/>
    <n v="2782"/>
    <n v="2246"/>
    <n v="70"/>
    <n v="697"/>
    <n v="523"/>
    <n v="320"/>
  </r>
  <r>
    <d v="2024-02-09T00:00:00"/>
    <n v="2024"/>
    <x v="1"/>
    <x v="9"/>
    <n v="920"/>
    <n v="81.62"/>
    <n v="139.39"/>
    <n v="20.41"/>
    <n v="34.85"/>
    <n v="67.31"/>
    <n v="67.31"/>
    <n v="410.89"/>
    <n v="73.75"/>
    <n v="147.73"/>
    <n v="89"/>
    <n v="2782"/>
    <n v="2288"/>
    <n v="75"/>
    <n v="716"/>
    <n v="544"/>
    <n v="320"/>
  </r>
  <r>
    <d v="2024-02-10T00:00:00"/>
    <n v="2024"/>
    <x v="1"/>
    <x v="10"/>
    <n v="920"/>
    <n v="69.86"/>
    <n v="83.83"/>
    <n v="17.47"/>
    <n v="20.96"/>
    <n v="36.26"/>
    <n v="108.78"/>
    <n v="337.16"/>
    <n v="57.5"/>
    <n v="208.24"/>
    <n v="95"/>
    <n v="2782"/>
    <n v="2388"/>
    <n v="90"/>
    <n v="734"/>
    <n v="594"/>
    <n v="320"/>
  </r>
  <r>
    <d v="2024-02-11T00:00:00"/>
    <n v="2024"/>
    <x v="1"/>
    <x v="11"/>
    <n v="920"/>
    <n v="52.64"/>
    <n v="109.04"/>
    <n v="13.16"/>
    <n v="27.26"/>
    <n v="49.82"/>
    <n v="99.64"/>
    <n v="351.56"/>
    <n v="112.5"/>
    <n v="41.98"/>
    <n v="96"/>
    <n v="2779"/>
    <n v="2524"/>
    <n v="91"/>
    <n v="746"/>
    <n v="662"/>
    <n v="320"/>
  </r>
  <r>
    <d v="2024-02-12T00:00:00"/>
    <n v="2024"/>
    <x v="1"/>
    <x v="12"/>
    <n v="920"/>
    <n v="31.71"/>
    <n v="67.04"/>
    <n v="7.93"/>
    <n v="16.76"/>
    <n v="12.53"/>
    <n v="37.6"/>
    <n v="173.57"/>
    <n v="146.25"/>
    <n v="170.14"/>
    <n v="95"/>
    <n v="2782"/>
    <n v="2644"/>
    <n v="54"/>
    <n v="752"/>
    <n v="722"/>
    <n v="320"/>
  </r>
  <r>
    <d v="2024-02-13T00:00:00"/>
    <n v="2024"/>
    <x v="1"/>
    <x v="13"/>
    <n v="920"/>
    <n v="96.13"/>
    <n v="88.16"/>
    <n v="24.03"/>
    <n v="22.04"/>
    <n v="79.3"/>
    <n v="79.3"/>
    <n v="388.96"/>
    <n v="53.75"/>
    <n v="114.78"/>
    <n v="91"/>
    <n v="2785"/>
    <n v="2714"/>
    <n v="83"/>
    <n v="757"/>
    <n v="757"/>
    <n v="321"/>
  </r>
  <r>
    <d v="2024-02-14T00:00:00"/>
    <n v="2024"/>
    <x v="1"/>
    <x v="14"/>
    <n v="920"/>
    <n v="108.49"/>
    <n v="63.06"/>
    <n v="27.12"/>
    <n v="15.77"/>
    <n v="24.11"/>
    <n v="72.32"/>
    <n v="310.87"/>
    <n v="113.75"/>
    <n v="107.09"/>
    <n v="80"/>
    <n v="2797"/>
    <n v="2746"/>
    <n v="70"/>
    <n v="756"/>
    <n v="773"/>
    <n v="323"/>
  </r>
  <r>
    <d v="2024-02-15T00:00:00"/>
    <n v="2024"/>
    <x v="1"/>
    <x v="15"/>
    <n v="920"/>
    <n v="34.05"/>
    <n v="31.36"/>
    <n v="8.51"/>
    <n v="7.84"/>
    <n v="24.87"/>
    <n v="49.73"/>
    <n v="156.36"/>
    <n v="211.25"/>
    <n v="183.08"/>
    <n v="69"/>
    <n v="2806"/>
    <n v="2756"/>
    <n v="66"/>
    <n v="746"/>
    <n v="778"/>
    <n v="325"/>
  </r>
  <r>
    <d v="2024-02-16T00:00:00"/>
    <n v="2024"/>
    <x v="1"/>
    <x v="16"/>
    <n v="920"/>
    <n v="56.51"/>
    <n v="38.29"/>
    <n v="14.13"/>
    <n v="9.57"/>
    <n v="25.69"/>
    <n v="25.69"/>
    <n v="169.88"/>
    <n v="112.5"/>
    <n v="242.65"/>
    <n v="56"/>
    <n v="2815"/>
    <n v="2756"/>
    <n v="35"/>
    <n v="724"/>
    <n v="778"/>
    <n v="327"/>
  </r>
  <r>
    <d v="2024-02-17T00:00:00"/>
    <n v="2024"/>
    <x v="1"/>
    <x v="17"/>
    <n v="920"/>
    <n v="53.29"/>
    <n v="78.19"/>
    <n v="13.32"/>
    <n v="19.55"/>
    <n v="37.6"/>
    <n v="75.2"/>
    <n v="277.15"/>
    <n v="73.75"/>
    <n v="260.55"/>
    <n v="44"/>
    <n v="2833"/>
    <n v="2724"/>
    <n v="22"/>
    <n v="702"/>
    <n v="762"/>
    <n v="330"/>
  </r>
  <r>
    <d v="2024-02-18T00:00:00"/>
    <n v="2024"/>
    <x v="1"/>
    <x v="18"/>
    <n v="920"/>
    <n v="83.68"/>
    <n v="106.07"/>
    <n v="20.92"/>
    <n v="26.52"/>
    <n v="28.78"/>
    <n v="86.35"/>
    <n v="352.32"/>
    <n v="177.5"/>
    <n v="100.33"/>
    <n v="30"/>
    <n v="2854"/>
    <n v="2674"/>
    <n v="24"/>
    <n v="678"/>
    <n v="737"/>
    <n v="334"/>
  </r>
  <r>
    <d v="2024-02-19T00:00:00"/>
    <n v="2024"/>
    <x v="1"/>
    <x v="19"/>
    <n v="920"/>
    <n v="117.54"/>
    <n v="116.38"/>
    <n v="29.39"/>
    <n v="29.1"/>
    <n v="120.43"/>
    <n v="120.43"/>
    <n v="533.27"/>
    <n v="43.75"/>
    <n v="99.35"/>
    <n v="18"/>
    <n v="2866"/>
    <n v="2608"/>
    <n v="15"/>
    <n v="671"/>
    <n v="704"/>
    <n v="336"/>
  </r>
  <r>
    <d v="2024-02-20T00:00:00"/>
    <n v="2024"/>
    <x v="1"/>
    <x v="20"/>
    <n v="920"/>
    <n v="126.63"/>
    <n v="96.39"/>
    <n v="31.66"/>
    <n v="24.1"/>
    <n v="26.46"/>
    <n v="79.38"/>
    <n v="384.62"/>
    <n v="221.25"/>
    <n v="102.13"/>
    <n v="9"/>
    <n v="2890"/>
    <n v="2562"/>
    <n v="5"/>
    <n v="669"/>
    <n v="681"/>
    <n v="340"/>
  </r>
  <r>
    <d v="2024-02-21T00:00:00"/>
    <n v="2024"/>
    <x v="1"/>
    <x v="21"/>
    <n v="920"/>
    <n v="154.81"/>
    <n v="112.71"/>
    <n v="38.7"/>
    <n v="28.18"/>
    <n v="123.58"/>
    <n v="123.58"/>
    <n v="581.56"/>
    <n v="133.75"/>
    <n v="103.09"/>
    <n v="2"/>
    <n v="2911"/>
    <n v="2536"/>
    <n v="2"/>
    <n v="676"/>
    <n v="668"/>
    <n v="344"/>
  </r>
  <r>
    <d v="2024-02-22T00:00:00"/>
    <n v="2024"/>
    <x v="1"/>
    <x v="22"/>
    <n v="920"/>
    <n v="88.31"/>
    <n v="150.78"/>
    <n v="22.08"/>
    <n v="37.7"/>
    <n v="44.04"/>
    <n v="132.11"/>
    <n v="475.02"/>
    <n v="178.75"/>
    <n v="169.78"/>
    <n v="1"/>
    <n v="2935"/>
    <n v="2530"/>
    <n v="1"/>
    <n v="692"/>
    <n v="665"/>
    <n v="348"/>
  </r>
  <r>
    <d v="2024-02-23T00:00:00"/>
    <n v="2024"/>
    <x v="1"/>
    <x v="23"/>
    <n v="920"/>
    <n v="96.88"/>
    <n v="100.63"/>
    <n v="24.22"/>
    <n v="25.16"/>
    <n v="58.58"/>
    <n v="117.16"/>
    <n v="422.63"/>
    <n v="140"/>
    <n v="218.25"/>
    <n v="2"/>
    <n v="2959"/>
    <n v="2542"/>
    <n v="2"/>
    <n v="706"/>
    <n v="671"/>
    <n v="353"/>
  </r>
  <r>
    <d v="2024-02-24T00:00:00"/>
    <n v="2024"/>
    <x v="1"/>
    <x v="24"/>
    <n v="920"/>
    <n v="157.96"/>
    <n v="152.49"/>
    <n v="39.49"/>
    <n v="38.12"/>
    <n v="25.02"/>
    <n v="75.07"/>
    <n v="488.15"/>
    <n v="100"/>
    <n v="242.15"/>
    <n v="9"/>
    <n v="2986"/>
    <n v="2592"/>
    <n v="6"/>
    <n v="711"/>
    <n v="696"/>
    <n v="357"/>
  </r>
  <r>
    <d v="2024-02-25T00:00:00"/>
    <n v="2024"/>
    <x v="1"/>
    <x v="25"/>
    <n v="920"/>
    <n v="154.33"/>
    <n v="169.68"/>
    <n v="38.58"/>
    <n v="42.42"/>
    <n v="152.71"/>
    <n v="152.71"/>
    <n v="710.43"/>
    <n v="95"/>
    <n v="230.6"/>
    <n v="19"/>
    <n v="3016"/>
    <n v="2656"/>
    <n v="18"/>
    <n v="708"/>
    <n v="728"/>
    <n v="363"/>
  </r>
  <r>
    <d v="2024-02-26T00:00:00"/>
    <n v="2024"/>
    <x v="1"/>
    <x v="26"/>
    <n v="920"/>
    <n v="202.42"/>
    <n v="76.64"/>
    <n v="50.61"/>
    <n v="19.16"/>
    <n v="44.15"/>
    <n v="88.3"/>
    <n v="481.28"/>
    <n v="375"/>
    <n v="124.59"/>
    <n v="29"/>
    <n v="3055"/>
    <n v="2680"/>
    <n v="20"/>
    <n v="699"/>
    <n v="740"/>
    <n v="370"/>
  </r>
  <r>
    <d v="2024-02-27T00:00:00"/>
    <n v="2024"/>
    <x v="1"/>
    <x v="27"/>
    <n v="920"/>
    <n v="115.56"/>
    <n v="125.83"/>
    <n v="28.89"/>
    <n v="31.46"/>
    <n v="20.26"/>
    <n v="60.78"/>
    <n v="382.78"/>
    <n v="347.5"/>
    <n v="203.04"/>
    <n v="41"/>
    <n v="3085"/>
    <n v="2684"/>
    <n v="39"/>
    <n v="685"/>
    <n v="742"/>
    <n v="375"/>
  </r>
  <r>
    <d v="2024-02-28T00:00:00"/>
    <n v="2024"/>
    <x v="1"/>
    <x v="28"/>
    <n v="920"/>
    <n v="57.49"/>
    <n v="144.59"/>
    <n v="14.37"/>
    <n v="36.15"/>
    <n v="17.71"/>
    <n v="53.13"/>
    <n v="323.44"/>
    <n v="347.5"/>
    <n v="219.85"/>
    <n v="51"/>
    <n v="3121"/>
    <n v="2678"/>
    <n v="48"/>
    <n v="661"/>
    <n v="739"/>
    <n v="382"/>
  </r>
  <r>
    <d v="2024-02-29T00:00:00"/>
    <n v="2024"/>
    <x v="1"/>
    <x v="29"/>
    <n v="920"/>
    <n v="132.15"/>
    <n v="137.44"/>
    <n v="33.04"/>
    <n v="34.36"/>
    <n v="20.56"/>
    <n v="61.67"/>
    <n v="419.22"/>
    <n v="253.75"/>
    <n v="208.89"/>
    <n v="59"/>
    <n v="3160"/>
    <n v="2644"/>
    <n v="58"/>
    <n v="637"/>
    <n v="722"/>
    <n v="389"/>
  </r>
  <r>
    <m/>
    <n v="2024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2"/>
    <x v="32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2"/>
    <x v="33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2"/>
    <x v="34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2"/>
    <x v="35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4-03-01T00:00:00"/>
    <n v="2024"/>
    <x v="2"/>
    <x v="1"/>
    <n v="800"/>
    <n v="51.19"/>
    <n v="138.67"/>
    <n v="12.8"/>
    <n v="34.67"/>
    <n v="31.11"/>
    <n v="62.21"/>
    <n v="330.65"/>
    <n v="146.25"/>
    <n v="280.16"/>
    <n v="64"/>
    <n v="3190"/>
    <n v="2540"/>
    <n v="40"/>
    <n v="612"/>
    <n v="770"/>
    <n v="394"/>
  </r>
  <r>
    <d v="2024-03-02T00:00:00"/>
    <n v="2024"/>
    <x v="2"/>
    <x v="2"/>
    <n v="800"/>
    <n v="39.41"/>
    <n v="65.31"/>
    <n v="9.85"/>
    <n v="16.33"/>
    <n v="104.16"/>
    <n v="104.16"/>
    <n v="339.22"/>
    <n v="125"/>
    <n v="288.71"/>
    <n v="64"/>
    <n v="3226"/>
    <n v="2450"/>
    <n v="59"/>
    <n v="601"/>
    <n v="725"/>
    <n v="401"/>
  </r>
  <r>
    <d v="2024-03-03T00:00:00"/>
    <n v="2024"/>
    <x v="2"/>
    <x v="3"/>
    <n v="800"/>
    <n v="109.67"/>
    <n v="84.97"/>
    <n v="27.42"/>
    <n v="21.24"/>
    <n v="81.02"/>
    <n v="81.02"/>
    <n v="405.34"/>
    <n v="71.25"/>
    <n v="167.2"/>
    <n v="55"/>
    <n v="3268"/>
    <n v="2354"/>
    <n v="48"/>
    <n v="597"/>
    <n v="677"/>
    <n v="409"/>
  </r>
  <r>
    <d v="2024-03-04T00:00:00"/>
    <n v="2024"/>
    <x v="2"/>
    <x v="4"/>
    <n v="800"/>
    <n v="42.97"/>
    <n v="98.08"/>
    <n v="10.74"/>
    <n v="24.52"/>
    <n v="69.01"/>
    <n v="69.01"/>
    <n v="314.33"/>
    <n v="73.75"/>
    <n v="181.13"/>
    <n v="50"/>
    <n v="3307"/>
    <n v="2286"/>
    <n v="48"/>
    <n v="596"/>
    <n v="643"/>
    <n v="415"/>
  </r>
  <r>
    <d v="2024-03-05T00:00:00"/>
    <n v="2024"/>
    <x v="2"/>
    <x v="5"/>
    <n v="800"/>
    <n v="96.38"/>
    <n v="104.06"/>
    <n v="24.1"/>
    <n v="26.02"/>
    <n v="44.16"/>
    <n v="44.16"/>
    <n v="338.88"/>
    <n v="25"/>
    <n v="92.45"/>
    <n v="45"/>
    <n v="3355"/>
    <n v="2254"/>
    <n v="24"/>
    <n v="601"/>
    <n v="627"/>
    <n v="424"/>
  </r>
  <r>
    <d v="2024-03-06T00:00:00"/>
    <n v="2024"/>
    <x v="2"/>
    <x v="6"/>
    <n v="800"/>
    <n v="78.43"/>
    <n v="51.26"/>
    <n v="19.61"/>
    <n v="12.82"/>
    <n v="25.11"/>
    <n v="25.11"/>
    <n v="212.34"/>
    <n v="37.5"/>
    <n v="128.85"/>
    <n v="43"/>
    <n v="3394"/>
    <n v="2248"/>
    <n v="26"/>
    <n v="608"/>
    <n v="624"/>
    <n v="431"/>
  </r>
  <r>
    <d v="2024-03-07T00:00:00"/>
    <n v="2024"/>
    <x v="2"/>
    <x v="7"/>
    <n v="800"/>
    <n v="42.61"/>
    <n v="69.66"/>
    <n v="10.65"/>
    <n v="17.42"/>
    <n v="25.5"/>
    <n v="25.5"/>
    <n v="191.34"/>
    <n v="107.5"/>
    <n v="66.84"/>
    <n v="48"/>
    <n v="3427"/>
    <n v="2266"/>
    <n v="29"/>
    <n v="619"/>
    <n v="633"/>
    <n v="437"/>
  </r>
  <r>
    <d v="2024-03-08T00:00:00"/>
    <n v="2024"/>
    <x v="2"/>
    <x v="8"/>
    <n v="800"/>
    <n v="66.41"/>
    <n v="64.7"/>
    <n v="16.6"/>
    <n v="16.18"/>
    <n v="48.74"/>
    <n v="48.74"/>
    <n v="261.37"/>
    <n v="30"/>
    <n v="85.25"/>
    <n v="56"/>
    <n v="3466"/>
    <n v="2312"/>
    <n v="53"/>
    <n v="633"/>
    <n v="656"/>
    <n v="444"/>
  </r>
  <r>
    <d v="2024-03-09T00:00:00"/>
    <n v="2024"/>
    <x v="2"/>
    <x v="9"/>
    <n v="800"/>
    <n v="22.87"/>
    <n v="29.86"/>
    <n v="5.72"/>
    <n v="7.47"/>
    <n v="6.81"/>
    <n v="20.44"/>
    <n v="93.17"/>
    <n v="158.75"/>
    <n v="69.14"/>
    <n v="65"/>
    <n v="3508"/>
    <n v="2388"/>
    <n v="42"/>
    <n v="654"/>
    <n v="694"/>
    <n v="452"/>
  </r>
  <r>
    <d v="2024-03-10T00:00:00"/>
    <n v="2024"/>
    <x v="2"/>
    <x v="10"/>
    <n v="800"/>
    <n v="21.92"/>
    <n v="44.86"/>
    <n v="5.48"/>
    <n v="11.22"/>
    <n v="55.69"/>
    <n v="55.69"/>
    <n v="194.86"/>
    <n v="37.5"/>
    <n v="114.91"/>
    <n v="75"/>
    <n v="3547"/>
    <n v="2456"/>
    <n v="42"/>
    <n v="676"/>
    <n v="728"/>
    <n v="458"/>
  </r>
  <r>
    <d v="2024-03-11T00:00:00"/>
    <n v="2024"/>
    <x v="2"/>
    <x v="11"/>
    <n v="800"/>
    <n v="16.06"/>
    <n v="17.54"/>
    <n v="4.02"/>
    <n v="4.39"/>
    <n v="4.86"/>
    <n v="14.57"/>
    <n v="61.44"/>
    <n v="160"/>
    <n v="57.3"/>
    <n v="83"/>
    <n v="3586"/>
    <n v="2484"/>
    <n v="80"/>
    <n v="703"/>
    <n v="742"/>
    <n v="465"/>
  </r>
  <r>
    <d v="2024-03-12T00:00:00"/>
    <n v="2024"/>
    <x v="2"/>
    <x v="12"/>
    <n v="800"/>
    <n v="62.72"/>
    <n v="49"/>
    <n v="15.68"/>
    <n v="12.25"/>
    <n v="47.29"/>
    <n v="47.29"/>
    <n v="234.23"/>
    <n v="43.75"/>
    <n v="52.86"/>
    <n v="87"/>
    <n v="3622"/>
    <n v="2492"/>
    <n v="84"/>
    <n v="730"/>
    <n v="746"/>
    <n v="472"/>
  </r>
  <r>
    <d v="2024-03-13T00:00:00"/>
    <n v="2024"/>
    <x v="2"/>
    <x v="13"/>
    <n v="800"/>
    <n v="55.63"/>
    <n v="67.83"/>
    <n v="13.91"/>
    <n v="16.96"/>
    <n v="6.91"/>
    <n v="20.74"/>
    <n v="181.98"/>
    <n v="27.5"/>
    <n v="81.05"/>
    <n v="88"/>
    <n v="3661"/>
    <n v="2476"/>
    <n v="48"/>
    <n v="754"/>
    <n v="738"/>
    <n v="479"/>
  </r>
  <r>
    <d v="2024-03-14T00:00:00"/>
    <n v="2024"/>
    <x v="2"/>
    <x v="14"/>
    <n v="800"/>
    <n v="42.58"/>
    <n v="57.02"/>
    <n v="10.65"/>
    <n v="14.26"/>
    <n v="27.14"/>
    <n v="54.28"/>
    <n v="205.93"/>
    <n v="45"/>
    <n v="51.55"/>
    <n v="84"/>
    <n v="3691"/>
    <n v="2456"/>
    <n v="82"/>
    <n v="775"/>
    <n v="728"/>
    <n v="484"/>
  </r>
  <r>
    <d v="2024-03-15T00:00:00"/>
    <n v="2024"/>
    <x v="2"/>
    <x v="15"/>
    <n v="800"/>
    <n v="20.98"/>
    <n v="68.86"/>
    <n v="5.25"/>
    <n v="17.22"/>
    <n v="46"/>
    <n v="46"/>
    <n v="204.31"/>
    <n v="66.25"/>
    <n v="49.5"/>
    <n v="78"/>
    <n v="3724"/>
    <n v="2404"/>
    <n v="59"/>
    <n v="795"/>
    <n v="702"/>
    <n v="491"/>
  </r>
  <r>
    <d v="2024-03-16T00:00:00"/>
    <n v="2024"/>
    <x v="2"/>
    <x v="16"/>
    <n v="800"/>
    <n v="37.09"/>
    <n v="68.4"/>
    <n v="9.27"/>
    <n v="17.1"/>
    <n v="55.02"/>
    <n v="55.02"/>
    <n v="241.9"/>
    <n v="55"/>
    <n v="65.71"/>
    <n v="70"/>
    <n v="3757"/>
    <n v="2326"/>
    <n v="65"/>
    <n v="805"/>
    <n v="663"/>
    <n v="496"/>
  </r>
  <r>
    <d v="2024-03-17T00:00:00"/>
    <n v="2024"/>
    <x v="2"/>
    <x v="17"/>
    <n v="800"/>
    <n v="73.16"/>
    <n v="45.14"/>
    <n v="18.29"/>
    <n v="11.29"/>
    <n v="13.83"/>
    <n v="27.66"/>
    <n v="189.37"/>
    <n v="142.5"/>
    <n v="57.45"/>
    <n v="61"/>
    <n v="3790"/>
    <n v="2230"/>
    <n v="48"/>
    <n v="816"/>
    <n v="615"/>
    <n v="502"/>
  </r>
  <r>
    <d v="2024-03-18T00:00:00"/>
    <n v="2024"/>
    <x v="2"/>
    <x v="18"/>
    <n v="800"/>
    <n v="29.95"/>
    <n v="81.59"/>
    <n v="7.49"/>
    <n v="20.4"/>
    <n v="29.22"/>
    <n v="87.67"/>
    <n v="256.32"/>
    <n v="90"/>
    <n v="115.81"/>
    <n v="53"/>
    <n v="3814"/>
    <n v="2138"/>
    <n v="50"/>
    <n v="819"/>
    <n v="569"/>
    <n v="507"/>
  </r>
  <r>
    <d v="2024-03-19T00:00:00"/>
    <n v="2024"/>
    <x v="2"/>
    <x v="19"/>
    <n v="800"/>
    <n v="111.95"/>
    <n v="45.68"/>
    <n v="27.99"/>
    <n v="11.42"/>
    <n v="29.79"/>
    <n v="89.36"/>
    <n v="316.19"/>
    <n v="103.75"/>
    <n v="119.54"/>
    <n v="47"/>
    <n v="3841"/>
    <n v="2092"/>
    <n v="38"/>
    <n v="822"/>
    <n v="546"/>
    <n v="511"/>
  </r>
  <r>
    <d v="2024-03-20T00:00:00"/>
    <n v="2024"/>
    <x v="2"/>
    <x v="20"/>
    <n v="800"/>
    <n v="98.61"/>
    <n v="92.34"/>
    <n v="24.65"/>
    <n v="23.09"/>
    <n v="39.05"/>
    <n v="78.09"/>
    <n v="355.83"/>
    <n v="186.25"/>
    <n v="78.33"/>
    <n v="39"/>
    <n v="3865"/>
    <n v="2066"/>
    <n v="26"/>
    <n v="820"/>
    <n v="533"/>
    <n v="516"/>
  </r>
  <r>
    <d v="2024-03-21T00:00:00"/>
    <n v="2024"/>
    <x v="2"/>
    <x v="21"/>
    <n v="800"/>
    <n v="120.67"/>
    <n v="116.31"/>
    <n v="30.17"/>
    <n v="29.08"/>
    <n v="90.81"/>
    <n v="90.81"/>
    <n v="477.85"/>
    <n v="75"/>
    <n v="168.79"/>
    <n v="35"/>
    <n v="3889"/>
    <n v="2060"/>
    <n v="30"/>
    <n v="812"/>
    <n v="530"/>
    <n v="520"/>
  </r>
  <r>
    <d v="2024-03-22T00:00:00"/>
    <n v="2024"/>
    <x v="2"/>
    <x v="22"/>
    <n v="800"/>
    <n v="93.77"/>
    <n v="53.2"/>
    <n v="23.44"/>
    <n v="13.3"/>
    <n v="71.82"/>
    <n v="71.82"/>
    <n v="327.35"/>
    <n v="186.25"/>
    <n v="230.26"/>
    <n v="33"/>
    <n v="3910"/>
    <n v="2066"/>
    <n v="24"/>
    <n v="794"/>
    <n v="533"/>
    <n v="524"/>
  </r>
  <r>
    <d v="2024-03-23T00:00:00"/>
    <n v="2024"/>
    <x v="2"/>
    <x v="23"/>
    <n v="800"/>
    <n v="168.92"/>
    <n v="93.53"/>
    <n v="42.23"/>
    <n v="23.38"/>
    <n v="56.19"/>
    <n v="112.38"/>
    <n v="496.63"/>
    <n v="57.5"/>
    <n v="241.81"/>
    <n v="35"/>
    <n v="3925"/>
    <n v="2088"/>
    <n v="22"/>
    <n v="768"/>
    <n v="544"/>
    <n v="527"/>
  </r>
  <r>
    <d v="2024-03-24T00:00:00"/>
    <n v="2024"/>
    <x v="2"/>
    <x v="24"/>
    <n v="800"/>
    <n v="88.45"/>
    <n v="176.18"/>
    <n v="22.11"/>
    <n v="44.05"/>
    <n v="69.97"/>
    <n v="139.93"/>
    <n v="540.69"/>
    <n v="110"/>
    <n v="134.3"/>
    <n v="42"/>
    <n v="3943"/>
    <n v="2138"/>
    <n v="32"/>
    <n v="747"/>
    <n v="569"/>
    <n v="530"/>
  </r>
  <r>
    <d v="2024-03-25T00:00:00"/>
    <n v="2024"/>
    <x v="2"/>
    <x v="25"/>
    <n v="800"/>
    <n v="61.92"/>
    <n v="115.63"/>
    <n v="15.48"/>
    <n v="28.91"/>
    <n v="31.33"/>
    <n v="62.66"/>
    <n v="315.93"/>
    <n v="343.75"/>
    <n v="199.66"/>
    <n v="51"/>
    <n v="3955"/>
    <n v="2218"/>
    <n v="39"/>
    <n v="725"/>
    <n v="609"/>
    <n v="532"/>
  </r>
  <r>
    <d v="2024-03-26T00:00:00"/>
    <n v="2024"/>
    <x v="2"/>
    <x v="26"/>
    <n v="800"/>
    <n v="88.62"/>
    <n v="140.58"/>
    <n v="22.16"/>
    <n v="35.15"/>
    <n v="78.69"/>
    <n v="157.38"/>
    <n v="522.58"/>
    <n v="73.75"/>
    <n v="315.03"/>
    <n v="64"/>
    <n v="3967"/>
    <n v="2328"/>
    <n v="47"/>
    <n v="713"/>
    <n v="664"/>
    <n v="534"/>
  </r>
  <r>
    <d v="2024-03-27T00:00:00"/>
    <n v="2024"/>
    <x v="2"/>
    <x v="27"/>
    <n v="800"/>
    <n v="82.47"/>
    <n v="129.93"/>
    <n v="20.62"/>
    <n v="32.48"/>
    <n v="163.38"/>
    <n v="163.38"/>
    <n v="592.26"/>
    <n v="183.75"/>
    <n v="174.95"/>
    <n v="80"/>
    <n v="3976"/>
    <n v="2418"/>
    <n v="60"/>
    <n v="710"/>
    <n v="709"/>
    <n v="536"/>
  </r>
  <r>
    <d v="2024-03-28T00:00:00"/>
    <n v="2024"/>
    <x v="2"/>
    <x v="28"/>
    <n v="800"/>
    <n v="155.43"/>
    <n v="132.55"/>
    <n v="38.86"/>
    <n v="33.14"/>
    <n v="39.71"/>
    <n v="119.14"/>
    <n v="518.83"/>
    <n v="202.5"/>
    <n v="111.21"/>
    <n v="95"/>
    <n v="3982"/>
    <n v="2476"/>
    <n v="90"/>
    <n v="710"/>
    <n v="738"/>
    <n v="536"/>
  </r>
  <r>
    <d v="2024-03-29T00:00:00"/>
    <n v="2024"/>
    <x v="2"/>
    <x v="29"/>
    <n v="800"/>
    <n v="161.59"/>
    <n v="68.46"/>
    <n v="40.4"/>
    <n v="17.12"/>
    <n v="29.45"/>
    <n v="88.36"/>
    <n v="405.38"/>
    <n v="117.5"/>
    <n v="427.29"/>
    <n v="111"/>
    <n v="3988"/>
    <n v="2518"/>
    <n v="100"/>
    <n v="716"/>
    <n v="759"/>
    <n v="538"/>
  </r>
  <r>
    <d v="2024-03-30T00:00:00"/>
    <n v="2024"/>
    <x v="2"/>
    <x v="30"/>
    <n v="800"/>
    <n v="203.45"/>
    <n v="203.45"/>
    <n v="50.86"/>
    <n v="50.86"/>
    <n v="123.35"/>
    <n v="123.35"/>
    <n v="755.32"/>
    <n v="125"/>
    <n v="108.29"/>
    <n v="125"/>
    <n v="3988"/>
    <n v="2532"/>
    <n v="120"/>
    <n v="726"/>
    <n v="766"/>
    <n v="538"/>
  </r>
  <r>
    <d v="2024-03-31T00:00:00"/>
    <n v="2024"/>
    <x v="2"/>
    <x v="31"/>
    <n v="800"/>
    <n v="190.64"/>
    <n v="80.9"/>
    <n v="47.66"/>
    <n v="20.23"/>
    <n v="40.05"/>
    <n v="120.15"/>
    <n v="499.63"/>
    <n v="86.25"/>
    <n v="302.71"/>
    <n v="134"/>
    <n v="3991"/>
    <n v="2538"/>
    <n v="109"/>
    <n v="739"/>
    <n v="769"/>
    <n v="538"/>
  </r>
  <r>
    <m/>
    <n v="2024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4-04-01T00:00:00"/>
    <n v="2024"/>
    <x v="3"/>
    <x v="1"/>
    <n v="770"/>
    <n v="14"/>
    <n v="131.92"/>
    <n v="55.99"/>
    <n v="32.98"/>
    <n v="65.2"/>
    <n v="130.39"/>
    <n v="430.48"/>
    <n v="127.5"/>
    <n v="224.94"/>
    <n v="139"/>
    <n v="3988"/>
    <n v="2528"/>
    <n v="79"/>
    <n v="764"/>
    <n v="764"/>
    <n v="538"/>
  </r>
  <r>
    <d v="2024-04-02T00:00:00"/>
    <n v="2024"/>
    <x v="3"/>
    <x v="2"/>
    <n v="770"/>
    <n v="43.15"/>
    <n v="196.35"/>
    <n v="172.58"/>
    <n v="49.09"/>
    <n v="75.93"/>
    <n v="75.93"/>
    <n v="613.03"/>
    <n v="67.5"/>
    <n v="151.75"/>
    <n v="139"/>
    <n v="3985"/>
    <n v="2512"/>
    <n v="131"/>
    <n v="790"/>
    <n v="756"/>
    <n v="537"/>
  </r>
  <r>
    <d v="2024-04-03T00:00:00"/>
    <n v="2024"/>
    <x v="3"/>
    <x v="3"/>
    <n v="770"/>
    <n v="31.05"/>
    <n v="88.39"/>
    <n v="124.21"/>
    <n v="22.1"/>
    <n v="34.29"/>
    <n v="102.87"/>
    <n v="402.91"/>
    <n v="280"/>
    <n v="154.04"/>
    <n v="137"/>
    <n v="3982"/>
    <n v="2482"/>
    <n v="92"/>
    <n v="811"/>
    <n v="741"/>
    <n v="536"/>
  </r>
  <r>
    <d v="2024-04-04T00:00:00"/>
    <n v="2024"/>
    <x v="3"/>
    <x v="4"/>
    <n v="770"/>
    <n v="48.51"/>
    <n v="80.03"/>
    <n v="194.04"/>
    <n v="20.01"/>
    <n v="38.13"/>
    <n v="76.26"/>
    <n v="456.98"/>
    <n v="177.5"/>
    <n v="180.96"/>
    <n v="128"/>
    <n v="3976"/>
    <n v="2432"/>
    <n v="125"/>
    <n v="842"/>
    <n v="716"/>
    <n v="536"/>
  </r>
  <r>
    <d v="2024-04-05T00:00:00"/>
    <n v="2024"/>
    <x v="3"/>
    <x v="5"/>
    <n v="770"/>
    <n v="37.95"/>
    <n v="71.42"/>
    <n v="151.78"/>
    <n v="17.86"/>
    <n v="28.52"/>
    <n v="85.56"/>
    <n v="393.09"/>
    <n v="225"/>
    <n v="198.3"/>
    <n v="118"/>
    <n v="3970"/>
    <n v="2382"/>
    <n v="104"/>
    <n v="863"/>
    <n v="691"/>
    <n v="535"/>
  </r>
  <r>
    <d v="2024-04-06T00:00:00"/>
    <n v="2024"/>
    <x v="3"/>
    <x v="6"/>
    <n v="770"/>
    <n v="35.59"/>
    <n v="132.13"/>
    <n v="142.35"/>
    <n v="33.03"/>
    <n v="30.42"/>
    <n v="91.25"/>
    <n v="464.77"/>
    <n v="82.5"/>
    <n v="199.59"/>
    <n v="102"/>
    <n v="3958"/>
    <n v="2318"/>
    <n v="61"/>
    <n v="878"/>
    <n v="659"/>
    <n v="533"/>
  </r>
  <r>
    <d v="2024-04-07T00:00:00"/>
    <n v="2024"/>
    <x v="3"/>
    <x v="7"/>
    <n v="770"/>
    <n v="20.83"/>
    <n v="132.43"/>
    <n v="83.3"/>
    <n v="33.11"/>
    <n v="106.09"/>
    <n v="106.09"/>
    <n v="481.85"/>
    <n v="256.25"/>
    <n v="147.33"/>
    <n v="89"/>
    <n v="3952"/>
    <n v="2258"/>
    <n v="86"/>
    <n v="886"/>
    <n v="629"/>
    <n v="531"/>
  </r>
  <r>
    <d v="2024-04-08T00:00:00"/>
    <n v="2024"/>
    <x v="3"/>
    <x v="8"/>
    <n v="770"/>
    <n v="25.57"/>
    <n v="131.98"/>
    <n v="102.27"/>
    <n v="33"/>
    <n v="54.59"/>
    <n v="54.59"/>
    <n v="402"/>
    <n v="203.75"/>
    <n v="158.59"/>
    <n v="78"/>
    <n v="3940"/>
    <n v="2194"/>
    <n v="64"/>
    <n v="892"/>
    <n v="597"/>
    <n v="529"/>
  </r>
  <r>
    <d v="2024-04-09T00:00:00"/>
    <n v="2024"/>
    <x v="3"/>
    <x v="9"/>
    <n v="770"/>
    <n v="17.1"/>
    <n v="166.66"/>
    <n v="68.39"/>
    <n v="41.67"/>
    <n v="103.58"/>
    <n v="103.58"/>
    <n v="500.98"/>
    <n v="133.75"/>
    <n v="202.46"/>
    <n v="71"/>
    <n v="3931"/>
    <n v="2146"/>
    <n v="50"/>
    <n v="893"/>
    <n v="573"/>
    <n v="527"/>
  </r>
  <r>
    <d v="2024-04-10T00:00:00"/>
    <n v="2024"/>
    <x v="3"/>
    <x v="10"/>
    <n v="770"/>
    <n v="35.81"/>
    <n v="107.9"/>
    <n v="143.24"/>
    <n v="26.98"/>
    <n v="38.28"/>
    <n v="114.84"/>
    <n v="467.05"/>
    <n v="90"/>
    <n v="88.61"/>
    <n v="69"/>
    <n v="3916"/>
    <n v="2112"/>
    <n v="63"/>
    <n v="892"/>
    <n v="556"/>
    <n v="525"/>
  </r>
  <r>
    <d v="2024-04-11T00:00:00"/>
    <n v="2024"/>
    <x v="3"/>
    <x v="11"/>
    <n v="770"/>
    <n v="32.19"/>
    <n v="122.89"/>
    <n v="128.77"/>
    <n v="30.72"/>
    <n v="38.52"/>
    <n v="77.03"/>
    <n v="430.12"/>
    <n v="140"/>
    <n v="147.54"/>
    <n v="73"/>
    <n v="3907"/>
    <n v="2098"/>
    <n v="42"/>
    <n v="881"/>
    <n v="549"/>
    <n v="523"/>
  </r>
  <r>
    <d v="2024-04-12T00:00:00"/>
    <n v="2024"/>
    <x v="3"/>
    <x v="12"/>
    <n v="770"/>
    <n v="9.92"/>
    <n v="58.42"/>
    <n v="39.66"/>
    <n v="14.61"/>
    <n v="105.59"/>
    <n v="105.59"/>
    <n v="333.79"/>
    <n v="91.25"/>
    <n v="187.91"/>
    <n v="81"/>
    <n v="3898"/>
    <n v="2094"/>
    <n v="66"/>
    <n v="863"/>
    <n v="547"/>
    <n v="522"/>
  </r>
  <r>
    <d v="2024-04-13T00:00:00"/>
    <n v="2024"/>
    <x v="3"/>
    <x v="13"/>
    <n v="770"/>
    <n v="16.03"/>
    <n v="36.97"/>
    <n v="64.12"/>
    <n v="9.24"/>
    <n v="18.41"/>
    <n v="55.22"/>
    <n v="199.99"/>
    <n v="232.5"/>
    <n v="78.91"/>
    <n v="91"/>
    <n v="3883"/>
    <n v="2094"/>
    <n v="76"/>
    <n v="837"/>
    <n v="547"/>
    <n v="519"/>
  </r>
  <r>
    <d v="2024-04-14T00:00:00"/>
    <n v="2024"/>
    <x v="3"/>
    <x v="14"/>
    <n v="770"/>
    <n v="8.4"/>
    <n v="99.6"/>
    <n v="33.6"/>
    <n v="24.9"/>
    <n v="22.67"/>
    <n v="68"/>
    <n v="257.17"/>
    <n v="151.25"/>
    <n v="67.25"/>
    <n v="96"/>
    <n v="3865"/>
    <n v="2106"/>
    <n v="58"/>
    <n v="813"/>
    <n v="553"/>
    <n v="516"/>
  </r>
  <r>
    <d v="2024-04-15T00:00:00"/>
    <n v="2024"/>
    <x v="3"/>
    <x v="15"/>
    <n v="770"/>
    <n v="11.88"/>
    <n v="75.24"/>
    <n v="47.52"/>
    <n v="18.81"/>
    <n v="47.85"/>
    <n v="47.85"/>
    <n v="249.15"/>
    <n v="95"/>
    <n v="84.11"/>
    <n v="101"/>
    <n v="3853"/>
    <n v="2122"/>
    <n v="64"/>
    <n v="790"/>
    <n v="561"/>
    <n v="514"/>
  </r>
  <r>
    <d v="2024-04-16T00:00:00"/>
    <n v="2024"/>
    <x v="3"/>
    <x v="16"/>
    <n v="770"/>
    <n v="11.95"/>
    <n v="40.5"/>
    <n v="47.79"/>
    <n v="10.13"/>
    <n v="9.27"/>
    <n v="27.81"/>
    <n v="147.45"/>
    <n v="115"/>
    <n v="56.13"/>
    <n v="99"/>
    <n v="3835"/>
    <n v="2150"/>
    <n v="83"/>
    <n v="779"/>
    <n v="575"/>
    <n v="510"/>
  </r>
  <r>
    <d v="2024-04-17T00:00:00"/>
    <n v="2024"/>
    <x v="3"/>
    <x v="17"/>
    <n v="770"/>
    <n v="5.05"/>
    <n v="49.59"/>
    <n v="20.21"/>
    <n v="12.4"/>
    <n v="26.32"/>
    <n v="26.32"/>
    <n v="139.89"/>
    <n v="47.5"/>
    <n v="92.35"/>
    <n v="94"/>
    <n v="3823"/>
    <n v="2188"/>
    <n v="92"/>
    <n v="775"/>
    <n v="594"/>
    <n v="509"/>
  </r>
  <r>
    <d v="2024-04-18T00:00:00"/>
    <n v="2024"/>
    <x v="3"/>
    <x v="18"/>
    <n v="770"/>
    <n v="10.05"/>
    <n v="35.48"/>
    <n v="40.21"/>
    <n v="8.87"/>
    <n v="19.46"/>
    <n v="38.92"/>
    <n v="152.99"/>
    <n v="66.25"/>
    <n v="43.43"/>
    <n v="83"/>
    <n v="3802"/>
    <n v="2244"/>
    <n v="56"/>
    <n v="776"/>
    <n v="622"/>
    <n v="504"/>
  </r>
  <r>
    <d v="2024-04-19T00:00:00"/>
    <n v="2024"/>
    <x v="3"/>
    <x v="19"/>
    <n v="770"/>
    <n v="11.97"/>
    <n v="43.68"/>
    <n v="47.88"/>
    <n v="10.92"/>
    <n v="20.27"/>
    <n v="40.53"/>
    <n v="175.25"/>
    <n v="17.5"/>
    <n v="73.01"/>
    <n v="74"/>
    <n v="3787"/>
    <n v="2306"/>
    <n v="71"/>
    <n v="781"/>
    <n v="653"/>
    <n v="501"/>
  </r>
  <r>
    <d v="2024-04-20T00:00:00"/>
    <n v="2024"/>
    <x v="3"/>
    <x v="20"/>
    <n v="770"/>
    <n v="12.13"/>
    <n v="39.88"/>
    <n v="48.53"/>
    <n v="9.97"/>
    <n v="10.45"/>
    <n v="20.89"/>
    <n v="141.85"/>
    <n v="23.75"/>
    <n v="93.66"/>
    <n v="66"/>
    <n v="3772"/>
    <n v="2380"/>
    <n v="45"/>
    <n v="788"/>
    <n v="690"/>
    <n v="499"/>
  </r>
  <r>
    <d v="2024-04-21T00:00:00"/>
    <n v="2024"/>
    <x v="3"/>
    <x v="21"/>
    <n v="770"/>
    <n v="12.3"/>
    <n v="29.61"/>
    <n v="49.2"/>
    <n v="7.4"/>
    <n v="5.47"/>
    <n v="16.4"/>
    <n v="120.38"/>
    <n v="52.5"/>
    <n v="73.55"/>
    <n v="63"/>
    <n v="3751"/>
    <n v="2464"/>
    <n v="41"/>
    <n v="800"/>
    <n v="732"/>
    <n v="495"/>
  </r>
  <r>
    <d v="2024-04-22T00:00:00"/>
    <n v="2024"/>
    <x v="3"/>
    <x v="22"/>
    <n v="770"/>
    <n v="5.67"/>
    <n v="23.11"/>
    <n v="22.67"/>
    <n v="5.78"/>
    <n v="23.55"/>
    <n v="47.09"/>
    <n v="127.87"/>
    <n v="47.5"/>
    <n v="73.51"/>
    <n v="67"/>
    <n v="3733"/>
    <n v="2554"/>
    <n v="62"/>
    <n v="815"/>
    <n v="777"/>
    <n v="492"/>
  </r>
  <r>
    <d v="2024-04-23T00:00:00"/>
    <n v="2024"/>
    <x v="3"/>
    <x v="23"/>
    <n v="770"/>
    <n v="8.93"/>
    <n v="59.46"/>
    <n v="35.72"/>
    <n v="14.87"/>
    <n v="17.39"/>
    <n v="52.17"/>
    <n v="188.54"/>
    <n v="68.75"/>
    <n v="30.69"/>
    <n v="74"/>
    <n v="3715"/>
    <n v="2626"/>
    <n v="63"/>
    <n v="833"/>
    <n v="813"/>
    <n v="489"/>
  </r>
  <r>
    <d v="2024-04-24T00:00:00"/>
    <n v="2024"/>
    <x v="3"/>
    <x v="24"/>
    <n v="770"/>
    <n v="7.09"/>
    <n v="19.83"/>
    <n v="28.36"/>
    <n v="4.96"/>
    <n v="8.53"/>
    <n v="25.6"/>
    <n v="94.37"/>
    <n v="81.25"/>
    <n v="102.51"/>
    <n v="80"/>
    <n v="3700"/>
    <n v="2692"/>
    <n v="55"/>
    <n v="860"/>
    <n v="846"/>
    <n v="486"/>
  </r>
  <r>
    <d v="2024-04-25T00:00:00"/>
    <n v="2024"/>
    <x v="3"/>
    <x v="25"/>
    <n v="770"/>
    <n v="6.79"/>
    <n v="39.61"/>
    <n v="27.15"/>
    <n v="9.9"/>
    <n v="6.74"/>
    <n v="20.22"/>
    <n v="110.41"/>
    <n v="158.75"/>
    <n v="65.5"/>
    <n v="78"/>
    <n v="3679"/>
    <n v="2738"/>
    <n v="69"/>
    <n v="886"/>
    <n v="869"/>
    <n v="482"/>
  </r>
  <r>
    <d v="2024-04-26T00:00:00"/>
    <n v="2024"/>
    <x v="3"/>
    <x v="26"/>
    <n v="770"/>
    <n v="7.98"/>
    <n v="77.5"/>
    <n v="31.93"/>
    <n v="19.38"/>
    <n v="10.44"/>
    <n v="31.31"/>
    <n v="178.54"/>
    <n v="86.25"/>
    <n v="109.58"/>
    <n v="73"/>
    <n v="3667"/>
    <n v="2776"/>
    <n v="47"/>
    <n v="912"/>
    <n v="888"/>
    <n v="480"/>
  </r>
  <r>
    <d v="2024-04-27T00:00:00"/>
    <n v="2024"/>
    <x v="3"/>
    <x v="27"/>
    <n v="770"/>
    <n v="14.09"/>
    <n v="59.15"/>
    <n v="56.35"/>
    <n v="14.79"/>
    <n v="20.65"/>
    <n v="20.65"/>
    <n v="185.68"/>
    <n v="152.5"/>
    <n v="80.44"/>
    <n v="65"/>
    <n v="3649"/>
    <n v="2798"/>
    <n v="50"/>
    <n v="936"/>
    <n v="899"/>
    <n v="477"/>
  </r>
  <r>
    <d v="2024-04-28T00:00:00"/>
    <n v="2024"/>
    <x v="3"/>
    <x v="28"/>
    <n v="770"/>
    <n v="20.3"/>
    <n v="90"/>
    <n v="81.2"/>
    <n v="22.5"/>
    <n v="21.4"/>
    <n v="42.8"/>
    <n v="278.2"/>
    <n v="125"/>
    <n v="58.75"/>
    <n v="59"/>
    <n v="3634"/>
    <n v="2810"/>
    <n v="54"/>
    <n v="958"/>
    <n v="905"/>
    <n v="474"/>
  </r>
  <r>
    <d v="2024-04-29T00:00:00"/>
    <n v="2024"/>
    <x v="3"/>
    <x v="29"/>
    <n v="770"/>
    <n v="30.25"/>
    <n v="61.64"/>
    <n v="120.98"/>
    <n v="15.41"/>
    <n v="97.52"/>
    <n v="97.52"/>
    <n v="423.32"/>
    <n v="121.25"/>
    <n v="40.58"/>
    <n v="50"/>
    <n v="3613"/>
    <n v="2814"/>
    <n v="33"/>
    <n v="977"/>
    <n v="907"/>
    <n v="471"/>
  </r>
  <r>
    <d v="2024-04-30T00:00:00"/>
    <n v="2024"/>
    <x v="3"/>
    <x v="30"/>
    <n v="770"/>
    <n v="31.08"/>
    <n v="87.29"/>
    <n v="124.32"/>
    <n v="21.82"/>
    <n v="36.5"/>
    <n v="73"/>
    <n v="374.01"/>
    <n v="92.5"/>
    <n v="105.74"/>
    <n v="42"/>
    <n v="3598"/>
    <n v="2810"/>
    <n v="36"/>
    <n v="987"/>
    <n v="905"/>
    <n v="468"/>
  </r>
  <r>
    <m/>
    <n v="2024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4"/>
    <x v="32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4"/>
    <x v="33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4-05-01T00:00:00"/>
    <n v="2024"/>
    <x v="4"/>
    <x v="1"/>
    <n v="740"/>
    <n v="16.61"/>
    <n v="66.44"/>
    <n v="4.15"/>
    <n v="62.42"/>
    <n v="20.19"/>
    <n v="60.56"/>
    <n v="230.37"/>
    <n v="56.25"/>
    <n v="56.65"/>
    <n v="38"/>
    <n v="3583"/>
    <n v="2804"/>
    <n v="26"/>
    <n v="994"/>
    <n v="902"/>
    <n v="465"/>
  </r>
  <r>
    <d v="2024-05-02T00:00:00"/>
    <n v="2024"/>
    <x v="4"/>
    <x v="2"/>
    <n v="740"/>
    <n v="9.86"/>
    <n v="39.44"/>
    <n v="2.47"/>
    <n v="87.38"/>
    <n v="61.2"/>
    <n v="61.2"/>
    <n v="261.55"/>
    <n v="56.25"/>
    <n v="88.73"/>
    <n v="34"/>
    <n v="3571"/>
    <n v="2790"/>
    <n v="30"/>
    <n v="999"/>
    <n v="895"/>
    <n v="463"/>
  </r>
  <r>
    <d v="2024-05-03T00:00:00"/>
    <n v="2024"/>
    <x v="4"/>
    <x v="3"/>
    <n v="740"/>
    <n v="6.56"/>
    <n v="26.25"/>
    <n v="1.64"/>
    <n v="40.88"/>
    <n v="25.13"/>
    <n v="50.25"/>
    <n v="150.71"/>
    <n v="140"/>
    <n v="133.9"/>
    <n v="36"/>
    <n v="3556"/>
    <n v="2770"/>
    <n v="24"/>
    <n v="1000"/>
    <n v="885"/>
    <n v="460"/>
  </r>
  <r>
    <d v="2024-05-04T00:00:00"/>
    <n v="2024"/>
    <x v="4"/>
    <x v="4"/>
    <n v="740"/>
    <n v="19.26"/>
    <n v="77.04"/>
    <n v="4.82"/>
    <n v="106.93"/>
    <n v="23.16"/>
    <n v="46.31"/>
    <n v="277.52"/>
    <n v="68.75"/>
    <n v="89.4"/>
    <n v="39"/>
    <n v="3541"/>
    <n v="2744"/>
    <n v="37"/>
    <n v="999"/>
    <n v="872"/>
    <n v="457"/>
  </r>
  <r>
    <d v="2024-05-05T00:00:00"/>
    <n v="2024"/>
    <x v="4"/>
    <x v="5"/>
    <n v="740"/>
    <n v="13.69"/>
    <n v="54.75"/>
    <n v="3.42"/>
    <n v="84.02"/>
    <n v="92.98"/>
    <n v="92.98"/>
    <n v="341.84"/>
    <n v="116.25"/>
    <n v="86.41"/>
    <n v="44"/>
    <n v="3532"/>
    <n v="2704"/>
    <n v="40"/>
    <n v="987"/>
    <n v="852"/>
    <n v="455"/>
  </r>
  <r>
    <d v="2024-05-06T00:00:00"/>
    <n v="2024"/>
    <x v="4"/>
    <x v="6"/>
    <n v="740"/>
    <n v="19.67"/>
    <n v="78.67"/>
    <n v="4.92"/>
    <n v="135.46"/>
    <n v="41.16"/>
    <n v="41.16"/>
    <n v="321.04"/>
    <n v="143.75"/>
    <n v="77.88"/>
    <n v="51"/>
    <n v="3517"/>
    <n v="2654"/>
    <n v="29"/>
    <n v="971"/>
    <n v="827"/>
    <n v="453"/>
  </r>
  <r>
    <d v="2024-05-07T00:00:00"/>
    <n v="2024"/>
    <x v="4"/>
    <x v="7"/>
    <n v="740"/>
    <n v="35.42"/>
    <n v="141.68"/>
    <n v="8.86"/>
    <n v="124.88"/>
    <n v="61.6"/>
    <n v="61.6"/>
    <n v="434.04"/>
    <n v="108.75"/>
    <n v="140.8"/>
    <n v="56"/>
    <n v="3508"/>
    <n v="2600"/>
    <n v="42"/>
    <n v="946"/>
    <n v="800"/>
    <n v="452"/>
  </r>
  <r>
    <d v="2024-05-08T00:00:00"/>
    <n v="2024"/>
    <x v="4"/>
    <x v="8"/>
    <n v="740"/>
    <n v="19.57"/>
    <n v="78.28"/>
    <n v="4.89"/>
    <n v="47.44"/>
    <n v="129.87"/>
    <n v="129.87"/>
    <n v="409.92"/>
    <n v="86.25"/>
    <n v="292.38"/>
    <n v="63"/>
    <n v="3496"/>
    <n v="2538"/>
    <n v="60"/>
    <n v="920"/>
    <n v="769"/>
    <n v="449"/>
  </r>
  <r>
    <d v="2024-05-09T00:00:00"/>
    <n v="2024"/>
    <x v="4"/>
    <x v="9"/>
    <n v="740"/>
    <n v="37.75"/>
    <n v="151.01"/>
    <n v="9.44"/>
    <n v="106.08"/>
    <n v="107.95"/>
    <n v="107.95"/>
    <n v="520.18"/>
    <n v="138.75"/>
    <n v="126"/>
    <n v="66"/>
    <n v="3487"/>
    <n v="2472"/>
    <n v="59"/>
    <n v="900"/>
    <n v="736"/>
    <n v="447"/>
  </r>
  <r>
    <d v="2024-05-10T00:00:00"/>
    <n v="2024"/>
    <x v="4"/>
    <x v="10"/>
    <n v="740"/>
    <n v="32.18"/>
    <n v="128.7"/>
    <n v="8.05"/>
    <n v="153.4"/>
    <n v="59.48"/>
    <n v="118.95"/>
    <n v="500.76"/>
    <n v="57.5"/>
    <n v="116.19"/>
    <n v="68"/>
    <n v="3484"/>
    <n v="2402"/>
    <n v="63"/>
    <n v="886"/>
    <n v="701"/>
    <n v="447"/>
  </r>
  <r>
    <d v="2024-05-11T00:00:00"/>
    <n v="2024"/>
    <x v="4"/>
    <x v="11"/>
    <n v="740"/>
    <n v="38.31"/>
    <n v="153.23"/>
    <n v="9.58"/>
    <n v="167.4"/>
    <n v="38.03"/>
    <n v="114.08"/>
    <n v="520.63"/>
    <n v="131.25"/>
    <n v="54.11"/>
    <n v="68"/>
    <n v="3475"/>
    <n v="2340"/>
    <n v="40"/>
    <n v="883"/>
    <n v="670"/>
    <n v="446"/>
  </r>
  <r>
    <d v="2024-05-12T00:00:00"/>
    <n v="2024"/>
    <x v="4"/>
    <x v="12"/>
    <n v="740"/>
    <n v="31.93"/>
    <n v="127.73"/>
    <n v="7.98"/>
    <n v="84.46"/>
    <n v="115.87"/>
    <n v="115.87"/>
    <n v="483.84"/>
    <n v="121.25"/>
    <n v="288.85"/>
    <n v="68"/>
    <n v="3469"/>
    <n v="2274"/>
    <n v="60"/>
    <n v="882"/>
    <n v="637"/>
    <n v="445"/>
  </r>
  <r>
    <d v="2024-05-13T00:00:00"/>
    <n v="2024"/>
    <x v="4"/>
    <x v="13"/>
    <n v="740"/>
    <n v="20.68"/>
    <n v="82.71"/>
    <n v="5.17"/>
    <n v="117.65"/>
    <n v="49.43"/>
    <n v="148.3"/>
    <n v="423.94"/>
    <n v="111.25"/>
    <n v="152.61"/>
    <n v="63"/>
    <n v="3463"/>
    <n v="2232"/>
    <n v="35"/>
    <n v="886"/>
    <n v="616"/>
    <n v="444"/>
  </r>
  <r>
    <d v="2024-05-14T00:00:00"/>
    <n v="2024"/>
    <x v="4"/>
    <x v="14"/>
    <n v="740"/>
    <n v="14.82"/>
    <n v="59.29"/>
    <n v="3.71"/>
    <n v="75.19"/>
    <n v="28.2"/>
    <n v="56.39"/>
    <n v="237.6"/>
    <n v="346.25"/>
    <n v="124.23"/>
    <n v="51"/>
    <n v="3460"/>
    <n v="2188"/>
    <n v="47"/>
    <n v="893"/>
    <n v="594"/>
    <n v="443"/>
  </r>
  <r>
    <d v="2024-05-15T00:00:00"/>
    <n v="2024"/>
    <x v="4"/>
    <x v="15"/>
    <n v="740"/>
    <n v="41.42"/>
    <n v="165.66"/>
    <n v="10.36"/>
    <n v="151.73"/>
    <n v="18.08"/>
    <n v="54.24"/>
    <n v="441.49"/>
    <n v="133.75"/>
    <n v="223.01"/>
    <n v="38"/>
    <n v="3454"/>
    <n v="2150"/>
    <n v="32"/>
    <n v="903"/>
    <n v="575"/>
    <n v="442"/>
  </r>
  <r>
    <d v="2024-05-16T00:00:00"/>
    <n v="2024"/>
    <x v="4"/>
    <x v="16"/>
    <n v="740"/>
    <n v="38.8"/>
    <n v="155.19"/>
    <n v="9.7"/>
    <n v="150.02"/>
    <n v="124.89"/>
    <n v="124.89"/>
    <n v="603.49"/>
    <n v="61.25"/>
    <n v="197.08"/>
    <n v="20"/>
    <n v="3454"/>
    <n v="2126"/>
    <n v="20"/>
    <n v="917"/>
    <n v="563"/>
    <n v="442"/>
  </r>
  <r>
    <d v="2024-05-17T00:00:00"/>
    <n v="2024"/>
    <x v="4"/>
    <x v="17"/>
    <n v="740"/>
    <n v="34.73"/>
    <n v="138.93"/>
    <n v="8.68"/>
    <n v="196.57"/>
    <n v="84.99"/>
    <n v="84.99"/>
    <n v="548.89"/>
    <n v="110"/>
    <n v="112.41"/>
    <n v="2"/>
    <n v="3454"/>
    <n v="2106"/>
    <n v="2"/>
    <n v="937"/>
    <n v="553"/>
    <n v="442"/>
  </r>
  <r>
    <d v="2024-05-18T00:00:00"/>
    <n v="2024"/>
    <x v="4"/>
    <x v="18"/>
    <n v="740"/>
    <n v="35.6"/>
    <n v="142.4"/>
    <n v="8.9"/>
    <n v="138.73"/>
    <n v="79.27"/>
    <n v="158.54"/>
    <n v="563.44"/>
    <n v="145"/>
    <n v="88.19"/>
    <n v="1"/>
    <n v="3454"/>
    <n v="2098"/>
    <n v="1"/>
    <n v="957"/>
    <n v="549"/>
    <n v="442"/>
  </r>
  <r>
    <d v="2024-05-19T00:00:00"/>
    <n v="2024"/>
    <x v="4"/>
    <x v="19"/>
    <n v="740"/>
    <n v="22.54"/>
    <n v="90.15"/>
    <n v="5.64"/>
    <n v="66.16"/>
    <n v="68.7"/>
    <n v="137.4"/>
    <n v="390.59"/>
    <n v="227.5"/>
    <n v="141.69"/>
    <n v="1"/>
    <n v="3460"/>
    <n v="2090"/>
    <n v="1"/>
    <n v="982"/>
    <n v="545"/>
    <n v="443"/>
  </r>
  <r>
    <d v="2024-05-20T00:00:00"/>
    <n v="2024"/>
    <x v="4"/>
    <x v="20"/>
    <n v="740"/>
    <n v="18.44"/>
    <n v="73.75"/>
    <n v="4.61"/>
    <n v="179.72"/>
    <n v="40.81"/>
    <n v="40.81"/>
    <n v="358.14"/>
    <n v="87.5"/>
    <n v="347.25"/>
    <n v="1"/>
    <n v="3466"/>
    <n v="2096"/>
    <n v="1"/>
    <n v="1007"/>
    <n v="548"/>
    <n v="444"/>
  </r>
  <r>
    <d v="2024-05-21T00:00:00"/>
    <n v="2024"/>
    <x v="4"/>
    <x v="21"/>
    <n v="740"/>
    <n v="12.29"/>
    <n v="49.14"/>
    <n v="3.07"/>
    <n v="68.09"/>
    <n v="63.18"/>
    <n v="126.36"/>
    <n v="322.13"/>
    <n v="310"/>
    <n v="157.66"/>
    <n v="1"/>
    <n v="3472"/>
    <n v="2104"/>
    <n v="1"/>
    <n v="1032"/>
    <n v="552"/>
    <n v="445"/>
  </r>
  <r>
    <d v="2024-05-22T00:00:00"/>
    <n v="2024"/>
    <x v="4"/>
    <x v="22"/>
    <n v="740"/>
    <n v="31.98"/>
    <n v="127.91"/>
    <n v="8"/>
    <n v="70.45"/>
    <n v="27.13"/>
    <n v="81.4"/>
    <n v="346.87"/>
    <n v="131.25"/>
    <n v="198.85"/>
    <n v="1"/>
    <n v="3478"/>
    <n v="2130"/>
    <n v="1"/>
    <n v="1058"/>
    <n v="565"/>
    <n v="446"/>
  </r>
  <r>
    <d v="2024-05-23T00:00:00"/>
    <n v="2024"/>
    <x v="4"/>
    <x v="23"/>
    <n v="740"/>
    <n v="29.84"/>
    <n v="119.34"/>
    <n v="7.46"/>
    <n v="62.32"/>
    <n v="32.05"/>
    <n v="96.14"/>
    <n v="347.15"/>
    <n v="145"/>
    <n v="245.01"/>
    <n v="1"/>
    <n v="3487"/>
    <n v="2156"/>
    <n v="1"/>
    <n v="1080"/>
    <n v="578"/>
    <n v="447"/>
  </r>
  <r>
    <d v="2024-05-24T00:00:00"/>
    <n v="2024"/>
    <x v="4"/>
    <x v="24"/>
    <n v="740"/>
    <n v="32.12"/>
    <n v="128.47"/>
    <n v="8.03"/>
    <n v="121.48"/>
    <n v="24.17"/>
    <n v="48.34"/>
    <n v="362.61"/>
    <n v="150"/>
    <n v="124.74"/>
    <n v="1"/>
    <n v="3502"/>
    <n v="2192"/>
    <n v="1"/>
    <n v="1101"/>
    <n v="596"/>
    <n v="450"/>
  </r>
  <r>
    <d v="2024-05-25T00:00:00"/>
    <n v="2024"/>
    <x v="4"/>
    <x v="25"/>
    <n v="740"/>
    <n v="21.11"/>
    <n v="84.42"/>
    <n v="5.28"/>
    <n v="42.21"/>
    <n v="55.48"/>
    <n v="110.95"/>
    <n v="319.45"/>
    <n v="146.25"/>
    <n v="172.2"/>
    <n v="1"/>
    <n v="3514"/>
    <n v="2250"/>
    <n v="1"/>
    <n v="1115"/>
    <n v="625"/>
    <n v="453"/>
  </r>
  <r>
    <d v="2024-05-26T00:00:00"/>
    <n v="2024"/>
    <x v="4"/>
    <x v="26"/>
    <n v="740"/>
    <n v="25.06"/>
    <n v="100.24"/>
    <n v="6.27"/>
    <n v="62.16"/>
    <n v="32.11"/>
    <n v="96.32"/>
    <n v="322.16"/>
    <n v="193.75"/>
    <n v="148.35"/>
    <n v="1"/>
    <n v="3526"/>
    <n v="2306"/>
    <n v="1"/>
    <n v="1127"/>
    <n v="653"/>
    <n v="455"/>
  </r>
  <r>
    <d v="2024-05-27T00:00:00"/>
    <n v="2024"/>
    <x v="4"/>
    <x v="27"/>
    <n v="740"/>
    <n v="16"/>
    <n v="64.01"/>
    <n v="4"/>
    <n v="139.19"/>
    <n v="54.86"/>
    <n v="54.86"/>
    <n v="332.92"/>
    <n v="90"/>
    <n v="105.13"/>
    <n v="1"/>
    <n v="3544"/>
    <n v="2370"/>
    <n v="1"/>
    <n v="1134"/>
    <n v="685"/>
    <n v="458"/>
  </r>
  <r>
    <d v="2024-05-28T00:00:00"/>
    <n v="2024"/>
    <x v="4"/>
    <x v="28"/>
    <n v="740"/>
    <n v="26.4"/>
    <n v="105.6"/>
    <n v="6.6"/>
    <n v="37.84"/>
    <n v="32.12"/>
    <n v="96.36"/>
    <n v="304.92"/>
    <n v="108.75"/>
    <n v="65"/>
    <n v="1"/>
    <n v="3562"/>
    <n v="2442"/>
    <n v="1"/>
    <n v="1138"/>
    <n v="721"/>
    <n v="461"/>
  </r>
  <r>
    <d v="2024-05-29T00:00:00"/>
    <n v="2024"/>
    <x v="4"/>
    <x v="29"/>
    <n v="740"/>
    <n v="22.51"/>
    <n v="90.02"/>
    <n v="5.63"/>
    <n v="101.18"/>
    <n v="29.2"/>
    <n v="58.4"/>
    <n v="306.94"/>
    <n v="78.75"/>
    <n v="30.05"/>
    <n v="9"/>
    <n v="3577"/>
    <n v="2508"/>
    <n v="7"/>
    <n v="1139"/>
    <n v="754"/>
    <n v="464"/>
  </r>
  <r>
    <d v="2024-05-30T00:00:00"/>
    <n v="2024"/>
    <x v="4"/>
    <x v="30"/>
    <n v="740"/>
    <n v="9.29"/>
    <n v="37.15"/>
    <n v="2.32"/>
    <n v="56.17"/>
    <n v="29.15"/>
    <n v="58.29"/>
    <n v="192.37"/>
    <n v="80"/>
    <n v="49.91"/>
    <n v="17"/>
    <n v="3595"/>
    <n v="2576"/>
    <n v="9"/>
    <n v="1139"/>
    <n v="788"/>
    <n v="467"/>
  </r>
  <r>
    <d v="2024-05-31T00:00:00"/>
    <n v="2024"/>
    <x v="4"/>
    <x v="31"/>
    <n v="740"/>
    <n v="9.56"/>
    <n v="38.24"/>
    <n v="2.39"/>
    <n v="22.02"/>
    <n v="18.63"/>
    <n v="18.63"/>
    <n v="109.47"/>
    <n v="100"/>
    <n v="64.84"/>
    <n v="21"/>
    <n v="3622"/>
    <n v="2626"/>
    <n v="19"/>
    <n v="1131"/>
    <n v="813"/>
    <n v="472"/>
  </r>
  <r>
    <m/>
    <n v="2024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5"/>
    <x v="32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5"/>
    <x v="33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5"/>
    <x v="34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5"/>
    <x v="35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5"/>
    <x v="36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4-06-01T00:00:00"/>
    <n v="2024"/>
    <x v="5"/>
    <x v="1"/>
    <n v="800"/>
    <n v="122.41"/>
    <n v="52.37"/>
    <n v="30.6"/>
    <n v="13.09"/>
    <n v="40.8"/>
    <n v="82.66"/>
    <n v="341.93"/>
    <n v="73.75"/>
    <n v="293.64"/>
    <n v="23"/>
    <n v="3646"/>
    <n v="2666"/>
    <n v="17"/>
    <n v="1117"/>
    <n v="833"/>
    <n v="476"/>
  </r>
  <r>
    <d v="2024-06-02T00:00:00"/>
    <n v="2024"/>
    <x v="5"/>
    <x v="2"/>
    <n v="800"/>
    <n v="69.34"/>
    <n v="66.07"/>
    <n v="17.34"/>
    <n v="16.52"/>
    <n v="34.67"/>
    <n v="80.81"/>
    <n v="284.75"/>
    <n v="201.25"/>
    <n v="121.78"/>
    <n v="20"/>
    <n v="3667"/>
    <n v="2692"/>
    <n v="15"/>
    <n v="1093"/>
    <n v="846"/>
    <n v="480"/>
  </r>
  <r>
    <d v="2024-06-03T00:00:00"/>
    <n v="2024"/>
    <x v="5"/>
    <x v="3"/>
    <n v="800"/>
    <n v="65.35"/>
    <n v="45.32"/>
    <n v="16.34"/>
    <n v="11.33"/>
    <n v="65.35"/>
    <n v="99.22"/>
    <n v="302.91"/>
    <n v="172.5"/>
    <n v="114.26"/>
    <n v="16"/>
    <n v="3697"/>
    <n v="2712"/>
    <n v="10"/>
    <n v="1063"/>
    <n v="856"/>
    <n v="485"/>
  </r>
  <r>
    <d v="2024-06-04T00:00:00"/>
    <n v="2024"/>
    <x v="5"/>
    <x v="4"/>
    <n v="800"/>
    <n v="65.05"/>
    <n v="28.36"/>
    <n v="16.26"/>
    <n v="7.09"/>
    <n v="32.53"/>
    <n v="51.29"/>
    <n v="200.58"/>
    <n v="185"/>
    <n v="123.68"/>
    <n v="6"/>
    <n v="3721"/>
    <n v="2718"/>
    <n v="4"/>
    <n v="1045"/>
    <n v="859"/>
    <n v="490"/>
  </r>
  <r>
    <d v="2024-06-05T00:00:00"/>
    <n v="2024"/>
    <x v="5"/>
    <x v="5"/>
    <n v="800"/>
    <n v="47.71"/>
    <n v="90.65"/>
    <n v="11.93"/>
    <n v="22.66"/>
    <n v="23.86"/>
    <n v="36.33"/>
    <n v="233.14"/>
    <n v="103.75"/>
    <n v="96.59"/>
    <n v="0"/>
    <n v="3751"/>
    <n v="2720"/>
    <n v="0"/>
    <n v="1035"/>
    <n v="860"/>
    <n v="495"/>
  </r>
  <r>
    <d v="2024-06-06T00:00:00"/>
    <n v="2024"/>
    <x v="5"/>
    <x v="6"/>
    <n v="800"/>
    <n v="56.24"/>
    <n v="63.44"/>
    <n v="14.06"/>
    <n v="15.86"/>
    <n v="28.12"/>
    <n v="34.01"/>
    <n v="211.73"/>
    <n v="88.75"/>
    <n v="76.81"/>
    <n v="0"/>
    <n v="3784"/>
    <n v="2716"/>
    <n v="0"/>
    <n v="1031"/>
    <n v="858"/>
    <n v="501"/>
  </r>
  <r>
    <d v="2024-06-07T00:00:00"/>
    <n v="2024"/>
    <x v="5"/>
    <x v="7"/>
    <n v="800"/>
    <n v="43.81"/>
    <n v="56.15"/>
    <n v="10.95"/>
    <n v="14.04"/>
    <n v="43.81"/>
    <n v="27.34"/>
    <n v="196.1"/>
    <n v="122.5"/>
    <n v="54.35"/>
    <n v="0"/>
    <n v="3805"/>
    <n v="2686"/>
    <n v="0"/>
    <n v="1037"/>
    <n v="843"/>
    <n v="505"/>
  </r>
  <r>
    <d v="2024-06-08T00:00:00"/>
    <n v="2024"/>
    <x v="5"/>
    <x v="8"/>
    <n v="800"/>
    <n v="22.78"/>
    <n v="56.01"/>
    <n v="5.7"/>
    <n v="14"/>
    <n v="11.39"/>
    <n v="48.51"/>
    <n v="158.39"/>
    <n v="68.75"/>
    <n v="96.63"/>
    <n v="0"/>
    <n v="3838"/>
    <n v="2652"/>
    <n v="0"/>
    <n v="1056"/>
    <n v="826"/>
    <n v="511"/>
  </r>
  <r>
    <d v="2024-06-09T00:00:00"/>
    <n v="2024"/>
    <x v="5"/>
    <x v="9"/>
    <n v="800"/>
    <n v="43.6"/>
    <n v="23.69"/>
    <n v="10.9"/>
    <n v="5.92"/>
    <n v="14.53"/>
    <n v="52.16"/>
    <n v="150.8"/>
    <n v="35"/>
    <n v="94.59"/>
    <n v="0"/>
    <n v="3874"/>
    <n v="2600"/>
    <n v="0"/>
    <n v="1082"/>
    <n v="800"/>
    <n v="518"/>
  </r>
  <r>
    <d v="2024-06-10T00:00:00"/>
    <n v="2024"/>
    <x v="5"/>
    <x v="10"/>
    <n v="800"/>
    <n v="18.57"/>
    <n v="30.32"/>
    <n v="4.64"/>
    <n v="7.58"/>
    <n v="18.57"/>
    <n v="49.12"/>
    <n v="128.8"/>
    <n v="85"/>
    <n v="60.93"/>
    <n v="0"/>
    <n v="3910"/>
    <n v="2544"/>
    <n v="0"/>
    <n v="1095"/>
    <n v="772"/>
    <n v="524"/>
  </r>
  <r>
    <d v="2024-06-11T00:00:00"/>
    <n v="2024"/>
    <x v="5"/>
    <x v="11"/>
    <n v="800"/>
    <n v="49.45"/>
    <n v="42.32"/>
    <n v="12.36"/>
    <n v="10.58"/>
    <n v="24.73"/>
    <n v="17.71"/>
    <n v="157.15"/>
    <n v="97.5"/>
    <n v="40.15"/>
    <n v="0"/>
    <n v="3940"/>
    <n v="2498"/>
    <n v="0"/>
    <n v="1101"/>
    <n v="749"/>
    <n v="529"/>
  </r>
  <r>
    <d v="2024-06-12T00:00:00"/>
    <n v="2024"/>
    <x v="5"/>
    <x v="12"/>
    <n v="800"/>
    <n v="41.95"/>
    <n v="41.5"/>
    <n v="10.49"/>
    <n v="10.38"/>
    <n v="41.95"/>
    <n v="29.64"/>
    <n v="175.91"/>
    <n v="28.75"/>
    <n v="102.09"/>
    <n v="0"/>
    <n v="3976"/>
    <n v="2460"/>
    <n v="0"/>
    <n v="1101"/>
    <n v="730"/>
    <n v="536"/>
  </r>
  <r>
    <d v="2024-06-13T00:00:00"/>
    <n v="2024"/>
    <x v="5"/>
    <x v="13"/>
    <n v="800"/>
    <n v="30.65"/>
    <n v="32.23"/>
    <n v="7.66"/>
    <n v="8.06"/>
    <n v="10.22"/>
    <n v="62.2"/>
    <n v="151.02"/>
    <n v="58.75"/>
    <n v="44.84"/>
    <n v="0"/>
    <n v="4012"/>
    <n v="2444"/>
    <n v="0"/>
    <n v="1097"/>
    <n v="722"/>
    <n v="542"/>
  </r>
  <r>
    <d v="2024-06-14T00:00:00"/>
    <n v="2024"/>
    <x v="5"/>
    <x v="14"/>
    <n v="800"/>
    <n v="40.6"/>
    <n v="55.91"/>
    <n v="10.15"/>
    <n v="13.98"/>
    <n v="40.6"/>
    <n v="22.04"/>
    <n v="183.28"/>
    <n v="85"/>
    <n v="33.71"/>
    <n v="0"/>
    <n v="4045"/>
    <n v="2438"/>
    <n v="0"/>
    <n v="1079"/>
    <n v="719"/>
    <n v="548"/>
  </r>
  <r>
    <d v="2024-06-15T00:00:00"/>
    <n v="2024"/>
    <x v="5"/>
    <x v="15"/>
    <n v="800"/>
    <n v="40.57"/>
    <n v="29.74"/>
    <n v="10.14"/>
    <n v="7.44"/>
    <n v="13.52"/>
    <n v="47.63"/>
    <n v="149.04"/>
    <n v="66.25"/>
    <n v="78.53"/>
    <n v="3"/>
    <n v="4087"/>
    <n v="2446"/>
    <n v="2"/>
    <n v="1048"/>
    <n v="723"/>
    <n v="555"/>
  </r>
  <r>
    <d v="2024-06-16T00:00:00"/>
    <n v="2024"/>
    <x v="5"/>
    <x v="16"/>
    <n v="800"/>
    <n v="39.89"/>
    <n v="47.07"/>
    <n v="9.97"/>
    <n v="11.77"/>
    <n v="39.89"/>
    <n v="64.58"/>
    <n v="213.17"/>
    <n v="32.5"/>
    <n v="92.41"/>
    <n v="18"/>
    <n v="4126"/>
    <n v="2474"/>
    <n v="10"/>
    <n v="1018"/>
    <n v="737"/>
    <n v="563"/>
  </r>
  <r>
    <d v="2024-06-17T00:00:00"/>
    <n v="2024"/>
    <x v="5"/>
    <x v="17"/>
    <n v="800"/>
    <n v="22.56"/>
    <n v="50.32"/>
    <n v="5.64"/>
    <n v="12.58"/>
    <n v="7.52"/>
    <n v="68.71"/>
    <n v="167.33"/>
    <n v="158.75"/>
    <n v="60.96"/>
    <n v="33"/>
    <n v="4165"/>
    <n v="2528"/>
    <n v="23"/>
    <n v="995"/>
    <n v="764"/>
    <n v="570"/>
  </r>
  <r>
    <d v="2024-06-18T00:00:00"/>
    <n v="2024"/>
    <x v="5"/>
    <x v="18"/>
    <n v="800"/>
    <n v="80.06"/>
    <n v="102.58"/>
    <n v="20.02"/>
    <n v="25.65"/>
    <n v="80.06"/>
    <n v="104.25"/>
    <n v="412.62"/>
    <n v="71.25"/>
    <n v="39.88"/>
    <n v="48"/>
    <n v="4198"/>
    <n v="2592"/>
    <n v="28"/>
    <n v="986"/>
    <n v="796"/>
    <n v="576"/>
  </r>
  <r>
    <d v="2024-06-19T00:00:00"/>
    <n v="2024"/>
    <x v="5"/>
    <x v="19"/>
    <n v="800"/>
    <n v="67.9"/>
    <n v="74.69"/>
    <n v="16.98"/>
    <n v="18.67"/>
    <n v="67.9"/>
    <n v="85.36"/>
    <n v="331.5"/>
    <n v="75"/>
    <n v="150.06"/>
    <n v="55"/>
    <n v="4246"/>
    <n v="2682"/>
    <n v="48"/>
    <n v="983"/>
    <n v="841"/>
    <n v="584"/>
  </r>
  <r>
    <d v="2024-06-20T00:00:00"/>
    <n v="2024"/>
    <x v="5"/>
    <x v="20"/>
    <n v="800"/>
    <n v="73.55"/>
    <n v="99.54"/>
    <n v="18.39"/>
    <n v="24.89"/>
    <n v="73.55"/>
    <n v="111.15"/>
    <n v="401.07"/>
    <n v="153.75"/>
    <n v="74.61"/>
    <n v="60"/>
    <n v="4276"/>
    <n v="2748"/>
    <n v="48"/>
    <n v="985"/>
    <n v="874"/>
    <n v="590"/>
  </r>
  <r>
    <d v="2024-06-21T00:00:00"/>
    <n v="2024"/>
    <x v="5"/>
    <x v="21"/>
    <n v="800"/>
    <n v="36.91"/>
    <n v="70.18"/>
    <n v="9.23"/>
    <n v="17.55"/>
    <n v="12.3"/>
    <n v="51.43"/>
    <n v="197.6"/>
    <n v="258.75"/>
    <n v="242.54"/>
    <n v="60"/>
    <n v="4315"/>
    <n v="2804"/>
    <n v="50"/>
    <n v="998"/>
    <n v="902"/>
    <n v="597"/>
  </r>
  <r>
    <d v="2024-06-22T00:00:00"/>
    <n v="2024"/>
    <x v="5"/>
    <x v="22"/>
    <n v="800"/>
    <n v="110.81"/>
    <n v="160.06"/>
    <n v="27.7"/>
    <n v="40.02"/>
    <n v="36.94"/>
    <n v="138.02"/>
    <n v="513.55"/>
    <n v="108.75"/>
    <n v="39.44"/>
    <n v="59"/>
    <n v="4357"/>
    <n v="2820"/>
    <n v="51"/>
    <n v="1032"/>
    <n v="910"/>
    <n v="604"/>
  </r>
  <r>
    <d v="2024-06-23T00:00:00"/>
    <n v="2024"/>
    <x v="5"/>
    <x v="23"/>
    <n v="800"/>
    <n v="143.69"/>
    <n v="147.78"/>
    <n v="35.92"/>
    <n v="36.95"/>
    <n v="47.9"/>
    <n v="169.57"/>
    <n v="581.81"/>
    <n v="50"/>
    <n v="145.06"/>
    <n v="50"/>
    <n v="4396"/>
    <n v="2824"/>
    <n v="26"/>
    <n v="1047"/>
    <n v="912"/>
    <n v="611"/>
  </r>
  <r>
    <d v="2024-06-24T00:00:00"/>
    <n v="2024"/>
    <x v="5"/>
    <x v="24"/>
    <n v="800"/>
    <n v="57.35"/>
    <n v="170.63"/>
    <n v="14.34"/>
    <n v="42.66"/>
    <n v="28.68"/>
    <n v="139.48"/>
    <n v="453.14"/>
    <n v="100"/>
    <n v="234.48"/>
    <n v="38"/>
    <n v="4435"/>
    <n v="2824"/>
    <n v="22"/>
    <n v="1051"/>
    <n v="912"/>
    <n v="618"/>
  </r>
  <r>
    <d v="2024-06-25T00:00:00"/>
    <n v="2024"/>
    <x v="5"/>
    <x v="25"/>
    <n v="800"/>
    <n v="144.34"/>
    <n v="99.14"/>
    <n v="36.09"/>
    <n v="24.79"/>
    <n v="72.17"/>
    <n v="108.62"/>
    <n v="485.15"/>
    <n v="211.25"/>
    <n v="173.39"/>
    <n v="24"/>
    <n v="4474"/>
    <n v="2810"/>
    <n v="12"/>
    <n v="1051"/>
    <n v="905"/>
    <n v="626"/>
  </r>
  <r>
    <d v="2024-06-26T00:00:00"/>
    <n v="2024"/>
    <x v="5"/>
    <x v="26"/>
    <n v="800"/>
    <n v="95.62"/>
    <n v="78.44"/>
    <n v="23.91"/>
    <n v="19.61"/>
    <n v="95.62"/>
    <n v="177.04"/>
    <n v="490.24"/>
    <n v="103.75"/>
    <n v="205.11"/>
    <n v="6"/>
    <n v="4513"/>
    <n v="2794"/>
    <n v="4"/>
    <n v="1039"/>
    <n v="897"/>
    <n v="633"/>
  </r>
  <r>
    <d v="2024-06-27T00:00:00"/>
    <n v="2024"/>
    <x v="5"/>
    <x v="27"/>
    <n v="800"/>
    <n v="168.94"/>
    <n v="86.75"/>
    <n v="42.24"/>
    <n v="21.69"/>
    <n v="168.94"/>
    <n v="210.04"/>
    <n v="698.6"/>
    <n v="97.5"/>
    <n v="230.28"/>
    <n v="0"/>
    <n v="4549"/>
    <n v="2764"/>
    <n v="0"/>
    <n v="1022"/>
    <n v="882"/>
    <n v="639"/>
  </r>
  <r>
    <d v="2024-06-28T00:00:00"/>
    <n v="2024"/>
    <x v="5"/>
    <x v="28"/>
    <n v="800"/>
    <n v="146.68"/>
    <n v="100.36"/>
    <n v="36.67"/>
    <n v="25.09"/>
    <n v="73.34"/>
    <n v="156.72"/>
    <n v="538.86"/>
    <n v="116.25"/>
    <n v="142.45"/>
    <n v="0"/>
    <n v="4588"/>
    <n v="2726"/>
    <n v="0"/>
    <n v="1000"/>
    <n v="863"/>
    <n v="646"/>
  </r>
  <r>
    <d v="2024-06-29T00:00:00"/>
    <n v="2024"/>
    <x v="5"/>
    <x v="29"/>
    <n v="800"/>
    <n v="49.86"/>
    <n v="95.04"/>
    <n v="12.47"/>
    <n v="23.76"/>
    <n v="24.93"/>
    <n v="101.27"/>
    <n v="307.33"/>
    <n v="326.25"/>
    <n v="220.96"/>
    <n v="0"/>
    <n v="4627"/>
    <n v="2674"/>
    <n v="0"/>
    <n v="973"/>
    <n v="837"/>
    <n v="653"/>
  </r>
  <r>
    <d v="2024-06-30T00:00:00"/>
    <n v="2024"/>
    <x v="5"/>
    <x v="30"/>
    <n v="800"/>
    <n v="74.48"/>
    <n v="142.69"/>
    <n v="18.62"/>
    <n v="35.67"/>
    <n v="24.83"/>
    <n v="200.7"/>
    <n v="496.99"/>
    <n v="232.5"/>
    <n v="122.56"/>
    <n v="0"/>
    <n v="4660"/>
    <n v="2618"/>
    <n v="0"/>
    <n v="951"/>
    <n v="809"/>
    <n v="659"/>
  </r>
  <r>
    <m/>
    <n v="2024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4-07-01T00:00:00"/>
    <n v="2024"/>
    <x v="6"/>
    <x v="1"/>
    <n v="770"/>
    <n v="68.6"/>
    <n v="36.05"/>
    <n v="17.15"/>
    <n v="9.01"/>
    <n v="20.65"/>
    <n v="20.65"/>
    <n v="172.11"/>
    <n v="153.75"/>
    <n v="74"/>
    <n v="0"/>
    <n v="4678"/>
    <n v="2556"/>
    <n v="0"/>
    <n v="946"/>
    <n v="778"/>
    <n v="662"/>
  </r>
  <r>
    <d v="2024-07-02T00:00:00"/>
    <n v="2024"/>
    <x v="6"/>
    <x v="2"/>
    <n v="770"/>
    <n v="85.54"/>
    <n v="48.65"/>
    <n v="21.39"/>
    <n v="12.16"/>
    <n v="18.02"/>
    <n v="54.06"/>
    <n v="239.82"/>
    <n v="55"/>
    <n v="77.21"/>
    <n v="0"/>
    <n v="4699"/>
    <n v="2490"/>
    <n v="0"/>
    <n v="937"/>
    <n v="745"/>
    <n v="666"/>
  </r>
  <r>
    <d v="2024-07-03T00:00:00"/>
    <n v="2024"/>
    <x v="6"/>
    <x v="3"/>
    <n v="770"/>
    <n v="57.96"/>
    <n v="36.06"/>
    <n v="14.49"/>
    <n v="9.02"/>
    <n v="11.01"/>
    <n v="33.03"/>
    <n v="161.57"/>
    <n v="38.75"/>
    <n v="179.25"/>
    <n v="0"/>
    <n v="4735"/>
    <n v="2410"/>
    <n v="0"/>
    <n v="931"/>
    <n v="705"/>
    <n v="672"/>
  </r>
  <r>
    <d v="2024-07-04T00:00:00"/>
    <n v="2024"/>
    <x v="6"/>
    <x v="4"/>
    <n v="770"/>
    <n v="67.71"/>
    <n v="76.54"/>
    <n v="16.93"/>
    <n v="19.14"/>
    <n v="20.43"/>
    <n v="40.85"/>
    <n v="241.6"/>
    <n v="133.75"/>
    <n v="54.68"/>
    <n v="0"/>
    <n v="4768"/>
    <n v="2344"/>
    <n v="0"/>
    <n v="928"/>
    <n v="672"/>
    <n v="672"/>
  </r>
  <r>
    <d v="2024-07-05T00:00:00"/>
    <n v="2024"/>
    <x v="6"/>
    <x v="5"/>
    <n v="770"/>
    <n v="102.36"/>
    <n v="72.14"/>
    <n v="25.59"/>
    <n v="18.04"/>
    <n v="17.73"/>
    <n v="53.2"/>
    <n v="289.06"/>
    <n v="40"/>
    <n v="103.38"/>
    <n v="0"/>
    <n v="4804"/>
    <n v="2270"/>
    <n v="0"/>
    <n v="940"/>
    <n v="635"/>
    <n v="635"/>
  </r>
  <r>
    <d v="2024-07-06T00:00:00"/>
    <n v="2024"/>
    <x v="6"/>
    <x v="6"/>
    <n v="770"/>
    <n v="40.86"/>
    <n v="105.52"/>
    <n v="10.22"/>
    <n v="26.38"/>
    <n v="86.66"/>
    <n v="86.66"/>
    <n v="356.3"/>
    <n v="50"/>
    <n v="167.6"/>
    <n v="2"/>
    <n v="4837"/>
    <n v="2216"/>
    <n v="1"/>
    <n v="965"/>
    <n v="608"/>
    <n v="608"/>
  </r>
  <r>
    <d v="2024-07-07T00:00:00"/>
    <n v="2024"/>
    <x v="6"/>
    <x v="7"/>
    <n v="770"/>
    <n v="43"/>
    <n v="44"/>
    <n v="10.75"/>
    <n v="11"/>
    <n v="32.5"/>
    <n v="97.5"/>
    <n v="238.75"/>
    <n v="158.75"/>
    <n v="170.63"/>
    <n v="19"/>
    <n v="4873"/>
    <n v="2170"/>
    <n v="13"/>
    <n v="984"/>
    <n v="585"/>
    <n v="585"/>
  </r>
  <r>
    <d v="2024-07-08T00:00:00"/>
    <n v="2024"/>
    <x v="6"/>
    <x v="8"/>
    <n v="770"/>
    <n v="122.43"/>
    <n v="92.23"/>
    <n v="30.61"/>
    <n v="23.06"/>
    <n v="109.8"/>
    <n v="109.8"/>
    <n v="487.93"/>
    <n v="83.75"/>
    <n v="79.06"/>
    <n v="37"/>
    <n v="4903"/>
    <n v="2140"/>
    <n v="26"/>
    <n v="989"/>
    <n v="570"/>
    <n v="570"/>
  </r>
  <r>
    <d v="2024-07-09T00:00:00"/>
    <n v="2024"/>
    <x v="6"/>
    <x v="9"/>
    <n v="770"/>
    <n v="162.88"/>
    <n v="38.81"/>
    <n v="40.72"/>
    <n v="9.7"/>
    <n v="102.9"/>
    <n v="102.9"/>
    <n v="457.91"/>
    <n v="175"/>
    <n v="63.36"/>
    <n v="54"/>
    <n v="4933"/>
    <n v="2114"/>
    <n v="46"/>
    <n v="984"/>
    <n v="557"/>
    <n v="557"/>
  </r>
  <r>
    <d v="2024-07-10T00:00:00"/>
    <n v="2024"/>
    <x v="6"/>
    <x v="10"/>
    <n v="770"/>
    <n v="152.77"/>
    <n v="73.9"/>
    <n v="38.19"/>
    <n v="18.48"/>
    <n v="26.71"/>
    <n v="53.41"/>
    <n v="363.46"/>
    <n v="115"/>
    <n v="226.49"/>
    <n v="63"/>
    <n v="4957"/>
    <n v="2100"/>
    <n v="45"/>
    <n v="962"/>
    <n v="550"/>
    <n v="550"/>
  </r>
  <r>
    <d v="2024-07-11T00:00:00"/>
    <n v="2024"/>
    <x v="6"/>
    <x v="11"/>
    <n v="770"/>
    <n v="110.19"/>
    <n v="76.94"/>
    <n v="27.55"/>
    <n v="19.24"/>
    <n v="22.5"/>
    <n v="44.99"/>
    <n v="301.41"/>
    <n v="166.25"/>
    <n v="296.5"/>
    <n v="71"/>
    <n v="4984"/>
    <n v="2096"/>
    <n v="55"/>
    <n v="937"/>
    <n v="548"/>
    <n v="548"/>
  </r>
  <r>
    <d v="2024-07-12T00:00:00"/>
    <n v="2024"/>
    <x v="6"/>
    <x v="12"/>
    <n v="770"/>
    <n v="65.09"/>
    <n v="58.31"/>
    <n v="16.27"/>
    <n v="14.58"/>
    <n v="28.48"/>
    <n v="85.43"/>
    <n v="268.16"/>
    <n v="88.75"/>
    <n v="353.21"/>
    <n v="72"/>
    <n v="5014"/>
    <n v="2096"/>
    <n v="42"/>
    <n v="916"/>
    <n v="548"/>
    <n v="548"/>
  </r>
  <r>
    <d v="2024-07-13T00:00:00"/>
    <n v="2024"/>
    <x v="6"/>
    <x v="13"/>
    <n v="770"/>
    <n v="91.39"/>
    <n v="78.03"/>
    <n v="22.85"/>
    <n v="19.51"/>
    <n v="25.54"/>
    <n v="76.63"/>
    <n v="313.95"/>
    <n v="145"/>
    <n v="252.83"/>
    <n v="70"/>
    <n v="5035"/>
    <n v="2100"/>
    <n v="64"/>
    <n v="908"/>
    <n v="550"/>
    <n v="550"/>
  </r>
  <r>
    <d v="2024-07-14T00:00:00"/>
    <n v="2024"/>
    <x v="6"/>
    <x v="14"/>
    <n v="770"/>
    <n v="81.31"/>
    <n v="139.39"/>
    <n v="20.33"/>
    <n v="34.85"/>
    <n v="101.64"/>
    <n v="101.64"/>
    <n v="479.16"/>
    <n v="278.75"/>
    <n v="178.88"/>
    <n v="65"/>
    <n v="5059"/>
    <n v="2120"/>
    <n v="36"/>
    <n v="905"/>
    <n v="560"/>
    <n v="560"/>
  </r>
  <r>
    <d v="2024-07-15T00:00:00"/>
    <n v="2024"/>
    <x v="6"/>
    <x v="15"/>
    <n v="770"/>
    <n v="164.5"/>
    <n v="110.41"/>
    <n v="41.13"/>
    <n v="27.6"/>
    <n v="91.14"/>
    <n v="91.14"/>
    <n v="525.92"/>
    <n v="81.25"/>
    <n v="203.15"/>
    <n v="59"/>
    <n v="5080"/>
    <n v="2150"/>
    <n v="31"/>
    <n v="910"/>
    <n v="575"/>
    <n v="575"/>
  </r>
  <r>
    <d v="2024-07-16T00:00:00"/>
    <n v="2024"/>
    <x v="6"/>
    <x v="16"/>
    <n v="770"/>
    <n v="154.71"/>
    <n v="126.92"/>
    <n v="38.68"/>
    <n v="31.73"/>
    <n v="90.87"/>
    <n v="90.87"/>
    <n v="533.78"/>
    <n v="185"/>
    <n v="166.06"/>
    <n v="54"/>
    <n v="5101"/>
    <n v="2186"/>
    <n v="49"/>
    <n v="917"/>
    <n v="593"/>
    <n v="593"/>
  </r>
  <r>
    <d v="2024-07-17T00:00:00"/>
    <n v="2024"/>
    <x v="6"/>
    <x v="17"/>
    <n v="770"/>
    <n v="153.72"/>
    <n v="175.79"/>
    <n v="38.43"/>
    <n v="43.95"/>
    <n v="133.18"/>
    <n v="133.18"/>
    <n v="678.25"/>
    <n v="87.5"/>
    <n v="177.98"/>
    <n v="51"/>
    <n v="5119"/>
    <n v="2248"/>
    <n v="47"/>
    <n v="937"/>
    <n v="624"/>
    <n v="624"/>
  </r>
  <r>
    <d v="2024-07-18T00:00:00"/>
    <n v="2024"/>
    <x v="6"/>
    <x v="18"/>
    <n v="770"/>
    <n v="101.24"/>
    <n v="128.86"/>
    <n v="25.31"/>
    <n v="32.22"/>
    <n v="27.87"/>
    <n v="83.6"/>
    <n v="399.1"/>
    <n v="237.5"/>
    <n v="120.69"/>
    <n v="52"/>
    <n v="5140"/>
    <n v="2316"/>
    <n v="33"/>
    <n v="960"/>
    <n v="658"/>
    <n v="658"/>
  </r>
  <r>
    <d v="2024-07-19T00:00:00"/>
    <n v="2024"/>
    <x v="6"/>
    <x v="19"/>
    <n v="770"/>
    <n v="97.41"/>
    <n v="85.9"/>
    <n v="24.35"/>
    <n v="21.48"/>
    <n v="31.07"/>
    <n v="62.13"/>
    <n v="322.34"/>
    <n v="256.25"/>
    <n v="228.95"/>
    <n v="57"/>
    <n v="5155"/>
    <n v="2384"/>
    <n v="51"/>
    <n v="985"/>
    <n v="692"/>
    <n v="692"/>
  </r>
  <r>
    <d v="2024-07-20T00:00:00"/>
    <n v="2024"/>
    <x v="6"/>
    <x v="20"/>
    <n v="770"/>
    <n v="201.93"/>
    <n v="62.48"/>
    <n v="50.48"/>
    <n v="15.62"/>
    <n v="73.15"/>
    <n v="146.3"/>
    <n v="549.96"/>
    <n v="176.25"/>
    <n v="113.91"/>
    <n v="70"/>
    <n v="5170"/>
    <n v="2446"/>
    <n v="47"/>
    <n v="1010"/>
    <n v="723"/>
    <n v="723"/>
  </r>
  <r>
    <d v="2024-07-21T00:00:00"/>
    <n v="2024"/>
    <x v="6"/>
    <x v="21"/>
    <n v="770"/>
    <n v="77.77"/>
    <n v="76.26"/>
    <n v="19.44"/>
    <n v="19.07"/>
    <n v="21.52"/>
    <n v="43.04"/>
    <n v="257.1"/>
    <n v="435"/>
    <n v="205.1"/>
    <n v="85"/>
    <n v="5182"/>
    <n v="2516"/>
    <n v="48"/>
    <n v="1031"/>
    <n v="758"/>
    <n v="752"/>
  </r>
  <r>
    <d v="2024-07-22T00:00:00"/>
    <n v="2024"/>
    <x v="6"/>
    <x v="22"/>
    <n v="770"/>
    <n v="170.38"/>
    <n v="168.89"/>
    <n v="42.6"/>
    <n v="42.22"/>
    <n v="74.4"/>
    <n v="148.8"/>
    <n v="647.29"/>
    <n v="72.5"/>
    <n v="46.16"/>
    <n v="95"/>
    <n v="5197"/>
    <n v="2564"/>
    <n v="93"/>
    <n v="1050"/>
    <n v="782"/>
    <n v="755"/>
  </r>
  <r>
    <d v="2024-07-23T00:00:00"/>
    <n v="2024"/>
    <x v="6"/>
    <x v="23"/>
    <n v="770"/>
    <n v="140.16"/>
    <n v="143.08"/>
    <n v="35.04"/>
    <n v="35.77"/>
    <n v="63.15"/>
    <n v="126.29"/>
    <n v="543.49"/>
    <n v="170"/>
    <n v="80.96"/>
    <n v="100"/>
    <n v="5203"/>
    <n v="2606"/>
    <n v="70"/>
    <n v="1058"/>
    <n v="803"/>
    <n v="757"/>
  </r>
  <r>
    <d v="2024-07-24T00:00:00"/>
    <n v="2024"/>
    <x v="6"/>
    <x v="24"/>
    <n v="770"/>
    <n v="142.4"/>
    <n v="127.45"/>
    <n v="35.6"/>
    <n v="31.86"/>
    <n v="22.31"/>
    <n v="66.93"/>
    <n v="426.55"/>
    <n v="293.75"/>
    <n v="121.73"/>
    <n v="100"/>
    <n v="5215"/>
    <n v="2628"/>
    <n v="97"/>
    <n v="1064"/>
    <n v="814"/>
    <n v="759"/>
  </r>
  <r>
    <d v="2024-07-25T00:00:00"/>
    <n v="2024"/>
    <x v="6"/>
    <x v="25"/>
    <n v="770"/>
    <n v="56.66"/>
    <n v="80.85"/>
    <n v="14.17"/>
    <n v="20.21"/>
    <n v="96.74"/>
    <n v="96.74"/>
    <n v="365.37"/>
    <n v="116.25"/>
    <n v="299.55"/>
    <n v="95"/>
    <n v="5224"/>
    <n v="2644"/>
    <n v="70"/>
    <n v="1063"/>
    <n v="822"/>
    <n v="761"/>
  </r>
  <r>
    <d v="2024-07-26T00:00:00"/>
    <n v="2024"/>
    <x v="6"/>
    <x v="26"/>
    <n v="770"/>
    <n v="175.96"/>
    <n v="96.28"/>
    <n v="43.99"/>
    <n v="24.07"/>
    <n v="19.92"/>
    <n v="59.76"/>
    <n v="419.98"/>
    <n v="56.25"/>
    <n v="217.75"/>
    <n v="89"/>
    <n v="5227"/>
    <n v="2654"/>
    <n v="71"/>
    <n v="1055"/>
    <n v="827"/>
    <n v="761"/>
  </r>
  <r>
    <d v="2024-07-27T00:00:00"/>
    <n v="2024"/>
    <x v="6"/>
    <x v="27"/>
    <n v="770"/>
    <n v="128.72"/>
    <n v="41.65"/>
    <n v="32.18"/>
    <n v="10.41"/>
    <n v="21.87"/>
    <n v="65.62"/>
    <n v="300.45"/>
    <n v="192.5"/>
    <n v="168.51"/>
    <n v="81"/>
    <n v="5233"/>
    <n v="2650"/>
    <n v="61"/>
    <n v="1033"/>
    <n v="825"/>
    <n v="762"/>
  </r>
  <r>
    <d v="2024-07-28T00:00:00"/>
    <n v="2024"/>
    <x v="6"/>
    <x v="28"/>
    <n v="770"/>
    <n v="116.42"/>
    <n v="46.45"/>
    <n v="29.11"/>
    <n v="11.61"/>
    <n v="59.39"/>
    <n v="59.39"/>
    <n v="322.37"/>
    <n v="280"/>
    <n v="140.58"/>
    <n v="74"/>
    <n v="5236"/>
    <n v="2622"/>
    <n v="39"/>
    <n v="1007"/>
    <n v="811"/>
    <n v="762"/>
  </r>
  <r>
    <d v="2024-07-29T00:00:00"/>
    <n v="2024"/>
    <x v="6"/>
    <x v="29"/>
    <n v="770"/>
    <n v="89.51"/>
    <n v="101.84"/>
    <n v="22.38"/>
    <n v="25.46"/>
    <n v="36.09"/>
    <n v="108.27"/>
    <n v="383.55"/>
    <n v="120"/>
    <n v="99.18"/>
    <n v="70"/>
    <n v="5236"/>
    <n v="2580"/>
    <n v="38"/>
    <n v="990"/>
    <n v="790"/>
    <n v="762"/>
  </r>
  <r>
    <d v="2024-07-30T00:00:00"/>
    <n v="2024"/>
    <x v="6"/>
    <x v="30"/>
    <n v="770"/>
    <n v="48.2"/>
    <n v="35.57"/>
    <n v="12.05"/>
    <n v="8.89"/>
    <n v="19.5"/>
    <n v="58.5"/>
    <n v="182.71"/>
    <n v="82.5"/>
    <n v="274.06"/>
    <n v="68"/>
    <n v="5236"/>
    <n v="2514"/>
    <n v="48"/>
    <n v="984"/>
    <n v="757"/>
    <n v="757"/>
  </r>
  <r>
    <d v="2024-07-31T00:00:00"/>
    <n v="2024"/>
    <x v="6"/>
    <x v="31"/>
    <n v="770"/>
    <n v="92"/>
    <n v="104.42"/>
    <n v="23"/>
    <n v="26.11"/>
    <n v="33.12"/>
    <n v="33.12"/>
    <n v="311.77"/>
    <n v="76.25"/>
    <n v="135.33"/>
    <n v="71"/>
    <n v="5236"/>
    <n v="2436"/>
    <n v="40"/>
    <n v="982"/>
    <n v="718"/>
    <n v="718"/>
  </r>
  <r>
    <m/>
    <n v="2024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7"/>
    <x v="32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7"/>
    <x v="33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7"/>
    <x v="34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4-08-01T00:00:00"/>
    <n v="2024"/>
    <x v="7"/>
    <x v="1"/>
    <n v="700"/>
    <n v="55.84"/>
    <n v="122.39"/>
    <n v="13.96"/>
    <n v="30.6"/>
    <n v="15.23"/>
    <n v="45.68"/>
    <n v="283.7"/>
    <n v="216.25"/>
    <n v="104.46"/>
    <n v="79"/>
    <n v="5233"/>
    <n v="2372"/>
    <n v="79"/>
    <n v="988"/>
    <n v="686"/>
    <n v="686"/>
  </r>
  <r>
    <d v="2024-08-02T00:00:00"/>
    <n v="2024"/>
    <x v="7"/>
    <x v="2"/>
    <n v="700"/>
    <n v="34.13"/>
    <n v="119.7"/>
    <n v="8.53"/>
    <n v="29.93"/>
    <n v="35.7"/>
    <n v="71.4"/>
    <n v="299.39"/>
    <n v="128.75"/>
    <n v="214.09"/>
    <n v="87"/>
    <n v="5230"/>
    <n v="2342"/>
    <n v="87"/>
    <n v="996"/>
    <n v="671"/>
    <n v="671"/>
  </r>
  <r>
    <d v="2024-08-03T00:00:00"/>
    <n v="2024"/>
    <x v="7"/>
    <x v="3"/>
    <n v="700"/>
    <n v="38.39"/>
    <n v="130.73"/>
    <n v="9.6"/>
    <n v="32.68"/>
    <n v="30.62"/>
    <n v="91.85"/>
    <n v="333.87"/>
    <n v="88.75"/>
    <n v="81.56"/>
    <n v="90"/>
    <n v="5221"/>
    <n v="2326"/>
    <n v="90"/>
    <n v="1013"/>
    <n v="663"/>
    <n v="663"/>
  </r>
  <r>
    <d v="2024-08-04T00:00:00"/>
    <n v="2024"/>
    <x v="7"/>
    <x v="4"/>
    <n v="700"/>
    <n v="82.99"/>
    <n v="95.76"/>
    <n v="20.75"/>
    <n v="23.94"/>
    <n v="87.55"/>
    <n v="87.55"/>
    <n v="398.54"/>
    <n v="58.75"/>
    <n v="107.18"/>
    <n v="87"/>
    <n v="5218"/>
    <n v="2332"/>
    <n v="87"/>
    <n v="1033"/>
    <n v="666"/>
    <n v="666"/>
  </r>
  <r>
    <d v="2024-08-05T00:00:00"/>
    <n v="2024"/>
    <x v="7"/>
    <x v="5"/>
    <n v="700"/>
    <n v="71.38"/>
    <n v="93.31"/>
    <n v="17.85"/>
    <n v="23.33"/>
    <n v="14.48"/>
    <n v="43.43"/>
    <n v="263.78"/>
    <n v="175"/>
    <n v="65.23"/>
    <n v="79"/>
    <n v="5206"/>
    <n v="2360"/>
    <n v="79"/>
    <n v="1058"/>
    <n v="680"/>
    <n v="680"/>
  </r>
  <r>
    <d v="2024-08-06T00:00:00"/>
    <n v="2024"/>
    <x v="7"/>
    <x v="6"/>
    <n v="700"/>
    <n v="40.18"/>
    <n v="65.19"/>
    <n v="10.05"/>
    <n v="16.3"/>
    <n v="43.87"/>
    <n v="87.74"/>
    <n v="263.33"/>
    <n v="126.25"/>
    <n v="59.61"/>
    <n v="72"/>
    <n v="5197"/>
    <n v="2412"/>
    <n v="72"/>
    <n v="1083"/>
    <n v="706"/>
    <n v="706"/>
  </r>
  <r>
    <d v="2024-08-07T00:00:00"/>
    <n v="2024"/>
    <x v="7"/>
    <x v="7"/>
    <n v="700"/>
    <n v="67.97"/>
    <n v="90.76"/>
    <n v="16.99"/>
    <n v="22.69"/>
    <n v="27.27"/>
    <n v="81.81"/>
    <n v="307.49"/>
    <n v="75"/>
    <n v="75.51"/>
    <n v="61"/>
    <n v="5182"/>
    <n v="2474"/>
    <n v="61"/>
    <n v="1107"/>
    <n v="737"/>
    <n v="737"/>
  </r>
  <r>
    <d v="2024-08-08T00:00:00"/>
    <n v="2024"/>
    <x v="7"/>
    <x v="8"/>
    <n v="700"/>
    <n v="101.99"/>
    <n v="75.24"/>
    <n v="25.5"/>
    <n v="18.81"/>
    <n v="20.9"/>
    <n v="62.7"/>
    <n v="305.14"/>
    <n v="80"/>
    <n v="94.89"/>
    <n v="51"/>
    <n v="5170"/>
    <n v="2536"/>
    <n v="51"/>
    <n v="1130"/>
    <n v="768"/>
    <n v="751"/>
  </r>
  <r>
    <d v="2024-08-09T00:00:00"/>
    <n v="2024"/>
    <x v="7"/>
    <x v="9"/>
    <n v="700"/>
    <n v="87.76"/>
    <n v="68.8"/>
    <n v="21.94"/>
    <n v="17.2"/>
    <n v="91.29"/>
    <n v="91.29"/>
    <n v="378.28"/>
    <n v="60"/>
    <n v="130.29"/>
    <n v="45"/>
    <n v="5155"/>
    <n v="2564"/>
    <n v="45"/>
    <n v="1145"/>
    <n v="782"/>
    <n v="748"/>
  </r>
  <r>
    <d v="2024-08-10T00:00:00"/>
    <n v="2024"/>
    <x v="7"/>
    <x v="10"/>
    <n v="700"/>
    <n v="31.96"/>
    <n v="84.43"/>
    <n v="7.99"/>
    <n v="21.11"/>
    <n v="30.29"/>
    <n v="60.58"/>
    <n v="236.36"/>
    <n v="112.5"/>
    <n v="201.28"/>
    <n v="43"/>
    <n v="5137"/>
    <n v="2568"/>
    <n v="43"/>
    <n v="1154"/>
    <n v="784"/>
    <n v="744"/>
  </r>
  <r>
    <d v="2024-08-11T00:00:00"/>
    <n v="2024"/>
    <x v="7"/>
    <x v="11"/>
    <n v="700"/>
    <n v="117.15"/>
    <n v="102.51"/>
    <n v="29.29"/>
    <n v="25.63"/>
    <n v="14.64"/>
    <n v="43.93"/>
    <n v="333.15"/>
    <n v="80"/>
    <n v="112.08"/>
    <n v="44"/>
    <n v="5119"/>
    <n v="2548"/>
    <n v="44"/>
    <n v="1160"/>
    <n v="774"/>
    <n v="742"/>
  </r>
  <r>
    <d v="2024-08-12T00:00:00"/>
    <n v="2024"/>
    <x v="7"/>
    <x v="12"/>
    <n v="700"/>
    <n v="116.65"/>
    <n v="144.53"/>
    <n v="29.16"/>
    <n v="36.13"/>
    <n v="39.83"/>
    <n v="119.49"/>
    <n v="485.79"/>
    <n v="102.5"/>
    <n v="56.7"/>
    <n v="52"/>
    <n v="5101"/>
    <n v="2496"/>
    <n v="52"/>
    <n v="1162"/>
    <n v="748"/>
    <n v="738"/>
  </r>
  <r>
    <d v="2024-08-13T00:00:00"/>
    <n v="2024"/>
    <x v="7"/>
    <x v="13"/>
    <n v="700"/>
    <n v="51.68"/>
    <n v="90.59"/>
    <n v="12.92"/>
    <n v="22.65"/>
    <n v="43.78"/>
    <n v="87.55"/>
    <n v="309.17"/>
    <n v="88.75"/>
    <n v="225.23"/>
    <n v="63"/>
    <n v="5083"/>
    <n v="2422"/>
    <n v="63"/>
    <n v="1160"/>
    <n v="711"/>
    <n v="711"/>
  </r>
  <r>
    <d v="2024-08-14T00:00:00"/>
    <n v="2024"/>
    <x v="7"/>
    <x v="14"/>
    <n v="700"/>
    <n v="156.85"/>
    <n v="165.74"/>
    <n v="39.21"/>
    <n v="41.44"/>
    <n v="54.61"/>
    <n v="109.22"/>
    <n v="567.07"/>
    <n v="50"/>
    <n v="56.86"/>
    <n v="67"/>
    <n v="5050"/>
    <n v="2364"/>
    <n v="67"/>
    <n v="1141"/>
    <n v="682"/>
    <n v="682"/>
  </r>
  <r>
    <d v="2024-08-15T00:00:00"/>
    <n v="2024"/>
    <x v="7"/>
    <x v="15"/>
    <n v="700"/>
    <n v="57.23"/>
    <n v="80.38"/>
    <n v="14.31"/>
    <n v="20.1"/>
    <n v="51.12"/>
    <n v="102.24"/>
    <n v="325.38"/>
    <n v="102.5"/>
    <n v="333.56"/>
    <n v="66"/>
    <n v="5029"/>
    <n v="2334"/>
    <n v="66"/>
    <n v="1116"/>
    <n v="667"/>
    <n v="667"/>
  </r>
  <r>
    <d v="2024-08-16T00:00:00"/>
    <n v="2024"/>
    <x v="7"/>
    <x v="16"/>
    <n v="700"/>
    <n v="111.07"/>
    <n v="73.83"/>
    <n v="27.77"/>
    <n v="18.46"/>
    <n v="112.99"/>
    <n v="112.99"/>
    <n v="457.11"/>
    <n v="248.75"/>
    <n v="100.09"/>
    <n v="60"/>
    <n v="5005"/>
    <n v="2332"/>
    <n v="60"/>
    <n v="1099"/>
    <n v="666"/>
    <n v="666"/>
  </r>
  <r>
    <d v="2024-08-17T00:00:00"/>
    <n v="2024"/>
    <x v="7"/>
    <x v="17"/>
    <n v="700"/>
    <n v="109.55"/>
    <n v="148.99"/>
    <n v="27.39"/>
    <n v="37.25"/>
    <n v="90.77"/>
    <n v="90.77"/>
    <n v="504.72"/>
    <n v="96.25"/>
    <n v="183.86"/>
    <n v="57"/>
    <n v="4975"/>
    <n v="2358"/>
    <n v="57"/>
    <n v="1091"/>
    <n v="679"/>
    <n v="679"/>
  </r>
  <r>
    <d v="2024-08-18T00:00:00"/>
    <n v="2024"/>
    <x v="7"/>
    <x v="18"/>
    <n v="700"/>
    <n v="97.69"/>
    <n v="146.53"/>
    <n v="24.42"/>
    <n v="36.63"/>
    <n v="28.74"/>
    <n v="86.23"/>
    <n v="420.24"/>
    <n v="133.75"/>
    <n v="144.06"/>
    <n v="51"/>
    <n v="4951"/>
    <n v="2404"/>
    <n v="51"/>
    <n v="1095"/>
    <n v="702"/>
    <n v="702"/>
  </r>
  <r>
    <d v="2024-08-19T00:00:00"/>
    <n v="2024"/>
    <x v="7"/>
    <x v="19"/>
    <n v="700"/>
    <n v="70.11"/>
    <n v="59.28"/>
    <n v="17.53"/>
    <n v="14.82"/>
    <n v="29.36"/>
    <n v="58.71"/>
    <n v="249.81"/>
    <n v="246.25"/>
    <n v="113.63"/>
    <n v="45"/>
    <n v="4921"/>
    <n v="2468"/>
    <n v="45"/>
    <n v="1102"/>
    <n v="734"/>
    <n v="706"/>
  </r>
  <r>
    <d v="2024-08-20T00:00:00"/>
    <n v="2024"/>
    <x v="7"/>
    <x v="20"/>
    <n v="700"/>
    <n v="88.48"/>
    <n v="130.59"/>
    <n v="22.12"/>
    <n v="32.65"/>
    <n v="42.38"/>
    <n v="84.75"/>
    <n v="400.97"/>
    <n v="100"/>
    <n v="72.81"/>
    <n v="40"/>
    <n v="4894"/>
    <n v="2538"/>
    <n v="40"/>
    <n v="1111"/>
    <n v="769"/>
    <n v="701"/>
  </r>
  <r>
    <d v="2024-08-21T00:00:00"/>
    <n v="2024"/>
    <x v="7"/>
    <x v="21"/>
    <n v="700"/>
    <n v="60.88"/>
    <n v="93.81"/>
    <n v="15.22"/>
    <n v="23.45"/>
    <n v="37.43"/>
    <n v="74.85"/>
    <n v="305.64"/>
    <n v="90"/>
    <n v="152.06"/>
    <n v="36"/>
    <n v="4858"/>
    <n v="2574"/>
    <n v="36"/>
    <n v="1128"/>
    <n v="787"/>
    <n v="695"/>
  </r>
  <r>
    <d v="2024-08-22T00:00:00"/>
    <n v="2024"/>
    <x v="7"/>
    <x v="22"/>
    <n v="700"/>
    <n v="37.36"/>
    <n v="76.59"/>
    <n v="9.34"/>
    <n v="19.15"/>
    <n v="65.38"/>
    <n v="65.38"/>
    <n v="273.2"/>
    <n v="87.5"/>
    <n v="207.86"/>
    <n v="34"/>
    <n v="4825"/>
    <n v="2582"/>
    <n v="34"/>
    <n v="1150"/>
    <n v="791"/>
    <n v="689"/>
  </r>
  <r>
    <d v="2024-08-23T00:00:00"/>
    <n v="2024"/>
    <x v="7"/>
    <x v="23"/>
    <n v="700"/>
    <n v="52.72"/>
    <n v="81.96"/>
    <n v="13.18"/>
    <n v="20.49"/>
    <n v="74.42"/>
    <n v="74.42"/>
    <n v="317.19"/>
    <n v="152.5"/>
    <n v="58.41"/>
    <n v="34"/>
    <n v="4795"/>
    <n v="2574"/>
    <n v="34"/>
    <n v="1176"/>
    <n v="787"/>
    <n v="683"/>
  </r>
  <r>
    <d v="2024-08-24T00:00:00"/>
    <n v="2024"/>
    <x v="7"/>
    <x v="24"/>
    <n v="700"/>
    <n v="109.73"/>
    <n v="97.63"/>
    <n v="27.43"/>
    <n v="24.41"/>
    <n v="9.65"/>
    <n v="28.94"/>
    <n v="297.79"/>
    <n v="36.25"/>
    <n v="141.98"/>
    <n v="41"/>
    <n v="4759"/>
    <n v="2540"/>
    <n v="32"/>
    <n v="1199"/>
    <n v="770"/>
    <n v="677"/>
  </r>
  <r>
    <d v="2024-08-25T00:00:00"/>
    <n v="2024"/>
    <x v="7"/>
    <x v="25"/>
    <n v="700"/>
    <n v="104.92"/>
    <n v="57.19"/>
    <n v="26.23"/>
    <n v="14.3"/>
    <n v="40.85"/>
    <n v="81.7"/>
    <n v="325.19"/>
    <n v="121.25"/>
    <n v="70.24"/>
    <n v="45"/>
    <n v="4723"/>
    <n v="2484"/>
    <n v="44"/>
    <n v="1225"/>
    <n v="742"/>
    <n v="671"/>
  </r>
  <r>
    <d v="2024-08-26T00:00:00"/>
    <n v="2024"/>
    <x v="7"/>
    <x v="26"/>
    <n v="700"/>
    <n v="48.73"/>
    <n v="96.58"/>
    <n v="12.18"/>
    <n v="24.15"/>
    <n v="36.88"/>
    <n v="73.75"/>
    <n v="292.27"/>
    <n v="148.75"/>
    <n v="83.8"/>
    <n v="52"/>
    <n v="4687"/>
    <n v="2402"/>
    <n v="33"/>
    <n v="1246"/>
    <n v="701"/>
    <n v="663"/>
  </r>
  <r>
    <d v="2024-08-27T00:00:00"/>
    <n v="2024"/>
    <x v="7"/>
    <x v="27"/>
    <n v="700"/>
    <n v="70.22"/>
    <n v="62.37"/>
    <n v="17.56"/>
    <n v="15.59"/>
    <n v="16.63"/>
    <n v="33.26"/>
    <n v="215.63"/>
    <n v="90"/>
    <n v="167.06"/>
    <n v="61"/>
    <n v="4651"/>
    <n v="2352"/>
    <n v="38"/>
    <n v="1261"/>
    <n v="676"/>
    <n v="657"/>
  </r>
  <r>
    <d v="2024-08-28T00:00:00"/>
    <n v="2024"/>
    <x v="7"/>
    <x v="28"/>
    <n v="700"/>
    <n v="93.59"/>
    <n v="46.55"/>
    <n v="23.4"/>
    <n v="11.64"/>
    <n v="34.06"/>
    <n v="68.11"/>
    <n v="277.35"/>
    <n v="96.25"/>
    <n v="202.31"/>
    <n v="69"/>
    <n v="4606"/>
    <n v="2342"/>
    <n v="42"/>
    <n v="1270"/>
    <n v="671"/>
    <n v="649"/>
  </r>
  <r>
    <d v="2024-08-29T00:00:00"/>
    <n v="2024"/>
    <x v="7"/>
    <x v="29"/>
    <n v="700"/>
    <n v="115.8"/>
    <n v="42.44"/>
    <n v="28.95"/>
    <n v="10.61"/>
    <n v="79.12"/>
    <n v="79.12"/>
    <n v="356.04"/>
    <n v="63.75"/>
    <n v="188.55"/>
    <n v="77"/>
    <n v="4573"/>
    <n v="2344"/>
    <n v="57"/>
    <n v="1274"/>
    <n v="672"/>
    <n v="644"/>
  </r>
  <r>
    <d v="2024-08-30T00:00:00"/>
    <n v="2024"/>
    <x v="7"/>
    <x v="30"/>
    <n v="700"/>
    <n v="143"/>
    <n v="129.49"/>
    <n v="35.75"/>
    <n v="32.37"/>
    <n v="40.35"/>
    <n v="121.05"/>
    <n v="502.01"/>
    <n v="85"/>
    <n v="45.8"/>
    <n v="81"/>
    <n v="4531"/>
    <n v="2370"/>
    <n v="62"/>
    <n v="1275"/>
    <n v="685"/>
    <n v="635"/>
  </r>
  <r>
    <d v="2024-08-31T00:00:00"/>
    <n v="2024"/>
    <x v="7"/>
    <x v="31"/>
    <n v="700"/>
    <n v="122.21"/>
    <n v="109.56"/>
    <n v="30.55"/>
    <n v="27.39"/>
    <n v="40.53"/>
    <n v="121.6"/>
    <n v="451.84"/>
    <n v="98.75"/>
    <n v="80.26"/>
    <n v="82"/>
    <n v="4495"/>
    <n v="2412"/>
    <n v="80"/>
    <n v="1271"/>
    <n v="706"/>
    <n v="629"/>
  </r>
  <r>
    <d v="2024-09-01T00:00:00"/>
    <n v="2024"/>
    <x v="8"/>
    <x v="1"/>
    <n v="700"/>
    <n v="18.44"/>
    <n v="41.17"/>
    <n v="73.75"/>
    <n v="10.29"/>
    <n v="20.17"/>
    <n v="60.5"/>
    <n v="224.32"/>
    <n v="96.25"/>
    <n v="93.28"/>
    <n v="82"/>
    <n v="4462"/>
    <n v="2484"/>
    <n v="51"/>
    <n v="1258"/>
    <n v="742"/>
    <n v="623"/>
  </r>
  <r>
    <d v="2024-09-02T00:00:00"/>
    <n v="2024"/>
    <x v="8"/>
    <x v="2"/>
    <n v="700"/>
    <n v="14.94"/>
    <n v="20.67"/>
    <n v="59.76"/>
    <n v="5.17"/>
    <n v="7.54"/>
    <n v="22.61"/>
    <n v="130.69"/>
    <n v="135"/>
    <n v="112.08"/>
    <n v="82"/>
    <n v="4420"/>
    <n v="2558"/>
    <n v="56"/>
    <n v="1242"/>
    <n v="779"/>
    <n v="616"/>
  </r>
  <r>
    <d v="2024-09-03T00:00:00"/>
    <n v="2024"/>
    <x v="8"/>
    <x v="3"/>
    <n v="700"/>
    <n v="15.38"/>
    <n v="51.25"/>
    <n v="61.5"/>
    <n v="12.81"/>
    <n v="19.95"/>
    <n v="59.86"/>
    <n v="220.75"/>
    <n v="48.75"/>
    <n v="193.74"/>
    <n v="80"/>
    <n v="4381"/>
    <n v="2598"/>
    <n v="62"/>
    <n v="1213"/>
    <n v="799"/>
    <n v="608"/>
  </r>
  <r>
    <d v="2024-09-04T00:00:00"/>
    <n v="2024"/>
    <x v="8"/>
    <x v="4"/>
    <n v="700"/>
    <n v="26.06"/>
    <n v="86.66"/>
    <n v="104.25"/>
    <n v="21.67"/>
    <n v="10.73"/>
    <n v="32.18"/>
    <n v="281.55"/>
    <n v="62.5"/>
    <n v="137.31"/>
    <n v="72"/>
    <n v="4336"/>
    <n v="2612"/>
    <n v="65"/>
    <n v="1189"/>
    <n v="806"/>
    <n v="600"/>
  </r>
  <r>
    <d v="2024-09-05T00:00:00"/>
    <n v="2024"/>
    <x v="8"/>
    <x v="5"/>
    <n v="700"/>
    <n v="14.5"/>
    <n v="104.2"/>
    <n v="57.99"/>
    <n v="26.05"/>
    <n v="96.36"/>
    <n v="96.36"/>
    <n v="395.46"/>
    <n v="61.25"/>
    <n v="110.16"/>
    <n v="67"/>
    <n v="4297"/>
    <n v="2610"/>
    <n v="47"/>
    <n v="1169"/>
    <n v="805"/>
    <n v="593"/>
  </r>
  <r>
    <d v="2024-09-06T00:00:00"/>
    <n v="2024"/>
    <x v="8"/>
    <x v="6"/>
    <n v="700"/>
    <n v="32.22"/>
    <n v="49.5"/>
    <n v="128.89"/>
    <n v="12.38"/>
    <n v="13.54"/>
    <n v="40.63"/>
    <n v="277.16"/>
    <n v="98.75"/>
    <n v="101.13"/>
    <n v="64"/>
    <n v="4255"/>
    <n v="2590"/>
    <n v="61"/>
    <n v="1156"/>
    <n v="795"/>
    <n v="586"/>
  </r>
  <r>
    <d v="2024-09-07T00:00:00"/>
    <n v="2024"/>
    <x v="8"/>
    <x v="7"/>
    <n v="700"/>
    <n v="13.78"/>
    <n v="74.82"/>
    <n v="55.1"/>
    <n v="18.71"/>
    <n v="64.96"/>
    <n v="64.96"/>
    <n v="292.33"/>
    <n v="263.75"/>
    <n v="97.65"/>
    <n v="61"/>
    <n v="4216"/>
    <n v="2558"/>
    <n v="52"/>
    <n v="1152"/>
    <n v="779"/>
    <n v="579"/>
  </r>
  <r>
    <d v="2024-09-08T00:00:00"/>
    <n v="2024"/>
    <x v="8"/>
    <x v="8"/>
    <n v="700"/>
    <n v="12.79"/>
    <n v="76.75"/>
    <n v="51.17"/>
    <n v="19.19"/>
    <n v="24.75"/>
    <n v="74.26"/>
    <n v="258.91"/>
    <n v="148.75"/>
    <n v="299.93"/>
    <n v="61"/>
    <n v="4180"/>
    <n v="2506"/>
    <n v="35"/>
    <n v="1151"/>
    <n v="753"/>
    <n v="572"/>
  </r>
  <r>
    <d v="2024-09-09T00:00:00"/>
    <n v="2024"/>
    <x v="8"/>
    <x v="9"/>
    <n v="700"/>
    <n v="40.9"/>
    <n v="49.82"/>
    <n v="163.59"/>
    <n v="12.46"/>
    <n v="31.98"/>
    <n v="95.94"/>
    <n v="394.69"/>
    <n v="207.5"/>
    <n v="129.5"/>
    <n v="62"/>
    <n v="4141"/>
    <n v="2444"/>
    <n v="62"/>
    <n v="1162"/>
    <n v="722"/>
    <n v="565"/>
  </r>
  <r>
    <d v="2024-09-10T00:00:00"/>
    <n v="2024"/>
    <x v="8"/>
    <x v="10"/>
    <n v="700"/>
    <n v="18.34"/>
    <n v="41.26"/>
    <n v="73.34"/>
    <n v="10.32"/>
    <n v="39.54"/>
    <n v="79.07"/>
    <n v="261.87"/>
    <n v="251.25"/>
    <n v="116.49"/>
    <n v="66"/>
    <n v="4102"/>
    <n v="2378"/>
    <n v="66"/>
    <n v="1189"/>
    <n v="689"/>
    <n v="558"/>
  </r>
  <r>
    <d v="2024-09-11T00:00:00"/>
    <n v="2024"/>
    <x v="8"/>
    <x v="11"/>
    <n v="700"/>
    <n v="9.91"/>
    <n v="60.82"/>
    <n v="39.64"/>
    <n v="15.21"/>
    <n v="72.76"/>
    <n v="72.76"/>
    <n v="271.1"/>
    <n v="131.25"/>
    <n v="209.15"/>
    <n v="72"/>
    <n v="4066"/>
    <n v="2306"/>
    <n v="72"/>
    <n v="1210"/>
    <n v="653"/>
    <n v="552"/>
  </r>
  <r>
    <d v="2024-09-12T00:00:00"/>
    <n v="2024"/>
    <x v="8"/>
    <x v="12"/>
    <n v="700"/>
    <n v="17.35"/>
    <n v="50.89"/>
    <n v="69.39"/>
    <n v="12.72"/>
    <n v="15.59"/>
    <n v="46.77"/>
    <n v="212.71"/>
    <n v="157.5"/>
    <n v="193.39"/>
    <n v="76"/>
    <n v="4030"/>
    <n v="2262"/>
    <n v="76"/>
    <n v="1216"/>
    <n v="631"/>
    <n v="545"/>
  </r>
  <r>
    <d v="2024-09-13T00:00:00"/>
    <n v="2024"/>
    <x v="8"/>
    <x v="13"/>
    <n v="700"/>
    <n v="25.5"/>
    <n v="96.96"/>
    <n v="102.01"/>
    <n v="24.24"/>
    <n v="88.88"/>
    <n v="88.88"/>
    <n v="426.47"/>
    <n v="63.75"/>
    <n v="91.25"/>
    <n v="73"/>
    <n v="3994"/>
    <n v="2236"/>
    <n v="73"/>
    <n v="1212"/>
    <n v="618"/>
    <n v="539"/>
  </r>
  <r>
    <d v="2024-09-14T00:00:00"/>
    <n v="2024"/>
    <x v="8"/>
    <x v="14"/>
    <n v="700"/>
    <n v="27.42"/>
    <n v="58.64"/>
    <n v="109.69"/>
    <n v="14.66"/>
    <n v="45.07"/>
    <n v="90.14"/>
    <n v="345.62"/>
    <n v="176.25"/>
    <n v="118.5"/>
    <n v="69"/>
    <n v="3961"/>
    <n v="2228"/>
    <n v="69"/>
    <n v="1197"/>
    <n v="614"/>
    <n v="533"/>
  </r>
  <r>
    <d v="2024-09-15T00:00:00"/>
    <n v="2024"/>
    <x v="8"/>
    <x v="15"/>
    <n v="700"/>
    <n v="18.33"/>
    <n v="67.62"/>
    <n v="73.31"/>
    <n v="16.91"/>
    <n v="135.25"/>
    <n v="135.25"/>
    <n v="446.67"/>
    <n v="132.5"/>
    <n v="265.73"/>
    <n v="63"/>
    <n v="3922"/>
    <n v="2234"/>
    <n v="63"/>
    <n v="1171"/>
    <n v="617"/>
    <n v="526"/>
  </r>
  <r>
    <d v="2024-09-16T00:00:00"/>
    <n v="2024"/>
    <x v="8"/>
    <x v="16"/>
    <n v="700"/>
    <n v="21.1"/>
    <n v="72.03"/>
    <n v="84.38"/>
    <n v="18.01"/>
    <n v="21.95"/>
    <n v="65.86"/>
    <n v="283.33"/>
    <n v="328.75"/>
    <n v="170.34"/>
    <n v="57"/>
    <n v="3892"/>
    <n v="2250"/>
    <n v="57"/>
    <n v="1153"/>
    <n v="625"/>
    <n v="520"/>
  </r>
  <r>
    <d v="2024-09-17T00:00:00"/>
    <n v="2024"/>
    <x v="8"/>
    <x v="17"/>
    <n v="700"/>
    <n v="27.53"/>
    <n v="130.64"/>
    <n v="110.12"/>
    <n v="32.66"/>
    <n v="59.51"/>
    <n v="59.51"/>
    <n v="419.97"/>
    <n v="127.5"/>
    <n v="176.96"/>
    <n v="49"/>
    <n v="3859"/>
    <n v="2276"/>
    <n v="49"/>
    <n v="1150"/>
    <n v="638"/>
    <n v="515"/>
  </r>
  <r>
    <d v="2024-09-18T00:00:00"/>
    <n v="2024"/>
    <x v="8"/>
    <x v="18"/>
    <n v="700"/>
    <n v="17.73"/>
    <n v="56.6"/>
    <n v="70.91"/>
    <n v="14.15"/>
    <n v="22.39"/>
    <n v="67.18"/>
    <n v="248.96"/>
    <n v="153.75"/>
    <n v="249.89"/>
    <n v="42"/>
    <n v="3829"/>
    <n v="2320"/>
    <n v="42"/>
    <n v="1157"/>
    <n v="660"/>
    <n v="509"/>
  </r>
  <r>
    <d v="2024-09-19T00:00:00"/>
    <n v="2024"/>
    <x v="8"/>
    <x v="19"/>
    <n v="700"/>
    <n v="30"/>
    <n v="58.07"/>
    <n v="120"/>
    <n v="14.52"/>
    <n v="63.6"/>
    <n v="63.6"/>
    <n v="349.79"/>
    <n v="71.25"/>
    <n v="255.63"/>
    <n v="38"/>
    <n v="3796"/>
    <n v="2364"/>
    <n v="38"/>
    <n v="1182"/>
    <n v="682"/>
    <n v="503"/>
  </r>
  <r>
    <d v="2024-09-20T00:00:00"/>
    <n v="2024"/>
    <x v="8"/>
    <x v="20"/>
    <n v="700"/>
    <n v="8.97"/>
    <n v="60.76"/>
    <n v="35.86"/>
    <n v="15.19"/>
    <n v="35.86"/>
    <n v="107.57"/>
    <n v="264.21"/>
    <n v="150"/>
    <n v="142.64"/>
    <n v="36"/>
    <n v="3769"/>
    <n v="2432"/>
    <n v="36"/>
    <n v="1193"/>
    <n v="716"/>
    <n v="499"/>
  </r>
  <r>
    <d v="2024-09-21T00:00:00"/>
    <n v="2024"/>
    <x v="8"/>
    <x v="21"/>
    <n v="700"/>
    <n v="7.95"/>
    <n v="74.37"/>
    <n v="31.81"/>
    <n v="18.59"/>
    <n v="39.87"/>
    <n v="39.87"/>
    <n v="212.46"/>
    <n v="73.75"/>
    <n v="273.24"/>
    <n v="38"/>
    <n v="3742"/>
    <n v="2502"/>
    <n v="38"/>
    <n v="1192"/>
    <n v="751"/>
    <n v="493"/>
  </r>
  <r>
    <d v="2024-09-22T00:00:00"/>
    <n v="2024"/>
    <x v="8"/>
    <x v="22"/>
    <n v="700"/>
    <n v="23.72"/>
    <n v="62.17"/>
    <n v="94.89"/>
    <n v="15.54"/>
    <n v="20.25"/>
    <n v="40.49"/>
    <n v="257.06"/>
    <n v="52.5"/>
    <n v="153.88"/>
    <n v="44"/>
    <n v="3712"/>
    <n v="2570"/>
    <n v="43"/>
    <n v="1175"/>
    <n v="785"/>
    <n v="488"/>
  </r>
  <r>
    <d v="2024-09-23T00:00:00"/>
    <n v="2024"/>
    <x v="8"/>
    <x v="23"/>
    <n v="700"/>
    <n v="19.26"/>
    <n v="75.07"/>
    <n v="77.03"/>
    <n v="18.77"/>
    <n v="22.49"/>
    <n v="44.97"/>
    <n v="257.59"/>
    <n v="91.25"/>
    <n v="74.78"/>
    <n v="53"/>
    <n v="3688"/>
    <n v="2626"/>
    <n v="28"/>
    <n v="1149"/>
    <n v="813"/>
    <n v="484"/>
  </r>
  <r>
    <d v="2024-09-24T00:00:00"/>
    <n v="2024"/>
    <x v="8"/>
    <x v="24"/>
    <n v="700"/>
    <n v="9.09"/>
    <n v="58.46"/>
    <n v="36.34"/>
    <n v="14.62"/>
    <n v="30.22"/>
    <n v="60.44"/>
    <n v="209.17"/>
    <n v="65"/>
    <n v="190.45"/>
    <n v="63"/>
    <n v="3664"/>
    <n v="2684"/>
    <n v="33"/>
    <n v="1127"/>
    <n v="842"/>
    <n v="480"/>
  </r>
  <r>
    <d v="2024-09-25T00:00:00"/>
    <n v="2024"/>
    <x v="8"/>
    <x v="25"/>
    <n v="700"/>
    <n v="8.22"/>
    <n v="46.97"/>
    <n v="32.88"/>
    <n v="11.74"/>
    <n v="17.36"/>
    <n v="52.09"/>
    <n v="169.26"/>
    <n v="138.75"/>
    <n v="197.38"/>
    <n v="70"/>
    <n v="3643"/>
    <n v="2710"/>
    <n v="64"/>
    <n v="1123"/>
    <n v="855"/>
    <n v="476"/>
  </r>
  <r>
    <d v="2024-09-26T00:00:00"/>
    <n v="2024"/>
    <x v="8"/>
    <x v="26"/>
    <n v="700"/>
    <n v="33"/>
    <n v="127.68"/>
    <n v="132"/>
    <n v="31.92"/>
    <n v="11.18"/>
    <n v="33.54"/>
    <n v="369.32"/>
    <n v="90"/>
    <n v="131.53"/>
    <n v="86"/>
    <n v="3619"/>
    <n v="2734"/>
    <n v="69"/>
    <n v="1125"/>
    <n v="867"/>
    <n v="472"/>
  </r>
  <r>
    <d v="2024-09-27T00:00:00"/>
    <n v="2024"/>
    <x v="8"/>
    <x v="27"/>
    <n v="700"/>
    <n v="35.23"/>
    <n v="61.18"/>
    <n v="140.9"/>
    <n v="15.3"/>
    <n v="126.07"/>
    <n v="126.07"/>
    <n v="504.75"/>
    <n v="67.5"/>
    <n v="165.31"/>
    <n v="98"/>
    <n v="3601"/>
    <n v="2744"/>
    <n v="90"/>
    <n v="1145"/>
    <n v="872"/>
    <n v="468"/>
  </r>
  <r>
    <d v="2024-09-28T00:00:00"/>
    <n v="2024"/>
    <x v="8"/>
    <x v="28"/>
    <n v="700"/>
    <n v="15.02"/>
    <n v="132.91"/>
    <n v="60.07"/>
    <n v="33.23"/>
    <n v="116.3"/>
    <n v="116.3"/>
    <n v="473.83"/>
    <n v="128.75"/>
    <n v="114.96"/>
    <n v="109"/>
    <n v="3583"/>
    <n v="2744"/>
    <n v="64"/>
    <n v="1170"/>
    <n v="872"/>
    <n v="465"/>
  </r>
  <r>
    <d v="2024-09-29T00:00:00"/>
    <n v="2024"/>
    <x v="8"/>
    <x v="29"/>
    <n v="700"/>
    <n v="31.42"/>
    <n v="105.27"/>
    <n v="125.69"/>
    <n v="26.32"/>
    <n v="15.52"/>
    <n v="46.57"/>
    <n v="350.79"/>
    <n v="203.75"/>
    <n v="125.79"/>
    <n v="119"/>
    <n v="3565"/>
    <n v="2732"/>
    <n v="81"/>
    <n v="1184"/>
    <n v="866"/>
    <n v="462"/>
  </r>
  <r>
    <d v="2024-09-30T00:00:00"/>
    <n v="2024"/>
    <x v="8"/>
    <x v="30"/>
    <n v="700"/>
    <n v="20.86"/>
    <n v="67.35"/>
    <n v="83.44"/>
    <n v="16.84"/>
    <n v="39.04"/>
    <n v="78.08"/>
    <n v="305.61"/>
    <n v="187.5"/>
    <n v="153.61"/>
    <n v="123"/>
    <n v="3553"/>
    <n v="2722"/>
    <n v="80"/>
    <n v="1184"/>
    <n v="861"/>
    <n v="460"/>
  </r>
  <r>
    <m/>
    <n v="2024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9"/>
    <x v="32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4-10-01T00:00:00"/>
    <n v="2024"/>
    <x v="9"/>
    <x v="1"/>
    <n v="770"/>
    <n v="35.67"/>
    <n v="142.66"/>
    <n v="8.92"/>
    <n v="123.49"/>
    <n v="162.6"/>
    <n v="162.6"/>
    <n v="635.94"/>
    <n v="157.5"/>
    <n v="181.94"/>
    <n v="126"/>
    <n v="3541"/>
    <n v="2692"/>
    <n v="126"/>
    <n v="1177"/>
    <n v="846"/>
    <n v="457"/>
  </r>
  <r>
    <d v="2024-10-02T00:00:00"/>
    <n v="2024"/>
    <x v="9"/>
    <x v="2"/>
    <n v="770"/>
    <n v="30.87"/>
    <n v="123.49"/>
    <n v="7.72"/>
    <n v="138.06"/>
    <n v="54.46"/>
    <n v="108.91"/>
    <n v="463.51"/>
    <n v="133.75"/>
    <n v="195.18"/>
    <n v="126"/>
    <n v="3529"/>
    <n v="2642"/>
    <n v="126"/>
    <n v="1158"/>
    <n v="821"/>
    <n v="455"/>
  </r>
  <r>
    <d v="2024-10-03T00:00:00"/>
    <n v="2024"/>
    <x v="9"/>
    <x v="3"/>
    <n v="770"/>
    <n v="45.91"/>
    <n v="183.64"/>
    <n v="11.48"/>
    <n v="127.25"/>
    <n v="33.53"/>
    <n v="100.58"/>
    <n v="502.39"/>
    <n v="110"/>
    <n v="237.14"/>
    <n v="125"/>
    <n v="3517"/>
    <n v="2598"/>
    <n v="125"/>
    <n v="1133"/>
    <n v="799"/>
    <n v="453"/>
  </r>
  <r>
    <d v="2024-10-04T00:00:00"/>
    <n v="2024"/>
    <x v="9"/>
    <x v="4"/>
    <n v="770"/>
    <n v="42.66"/>
    <n v="170.63"/>
    <n v="10.67"/>
    <n v="139.68"/>
    <n v="50.97"/>
    <n v="101.93"/>
    <n v="516.54"/>
    <n v="45"/>
    <n v="203.33"/>
    <n v="118"/>
    <n v="3508"/>
    <n v="2542"/>
    <n v="118"/>
    <n v="1108"/>
    <n v="771"/>
    <n v="452"/>
  </r>
  <r>
    <d v="2024-10-05T00:00:00"/>
    <n v="2024"/>
    <x v="9"/>
    <x v="5"/>
    <n v="770"/>
    <n v="37.95"/>
    <n v="151.78"/>
    <n v="9.49"/>
    <n v="197.16"/>
    <n v="65.47"/>
    <n v="130.94"/>
    <n v="592.79"/>
    <n v="198.75"/>
    <n v="91.15"/>
    <n v="110"/>
    <n v="3505"/>
    <n v="2466"/>
    <n v="110"/>
    <n v="1091"/>
    <n v="733"/>
    <n v="451"/>
  </r>
  <r>
    <d v="2024-10-06T00:00:00"/>
    <n v="2024"/>
    <x v="9"/>
    <x v="6"/>
    <n v="770"/>
    <n v="28.29"/>
    <n v="113.15"/>
    <n v="7.07"/>
    <n v="60.59"/>
    <n v="49.15"/>
    <n v="147.46"/>
    <n v="405.71"/>
    <n v="216.25"/>
    <n v="160.88"/>
    <n v="103"/>
    <n v="3496"/>
    <n v="2398"/>
    <n v="103"/>
    <n v="1085"/>
    <n v="699"/>
    <n v="449"/>
  </r>
  <r>
    <d v="2024-10-07T00:00:00"/>
    <n v="2024"/>
    <x v="9"/>
    <x v="7"/>
    <n v="770"/>
    <n v="33.47"/>
    <n v="133.86"/>
    <n v="8.37"/>
    <n v="196.51"/>
    <n v="148.1"/>
    <n v="148.1"/>
    <n v="668.41"/>
    <n v="90"/>
    <n v="41.26"/>
    <n v="97"/>
    <n v="3493"/>
    <n v="2324"/>
    <n v="97"/>
    <n v="1086"/>
    <n v="662"/>
    <n v="449"/>
  </r>
  <r>
    <d v="2024-10-08T00:00:00"/>
    <n v="2024"/>
    <x v="9"/>
    <x v="8"/>
    <n v="770"/>
    <n v="22.63"/>
    <n v="90.52"/>
    <n v="5.66"/>
    <n v="96.74"/>
    <n v="47.68"/>
    <n v="95.36"/>
    <n v="358.59"/>
    <n v="112.5"/>
    <n v="294.55"/>
    <n v="92"/>
    <n v="3490"/>
    <n v="2266"/>
    <n v="92"/>
    <n v="1103"/>
    <n v="633"/>
    <n v="448"/>
  </r>
  <r>
    <d v="2024-10-09T00:00:00"/>
    <n v="2024"/>
    <x v="9"/>
    <x v="9"/>
    <n v="770"/>
    <n v="28.06"/>
    <n v="112.22"/>
    <n v="7.02"/>
    <n v="171.31"/>
    <n v="138.78"/>
    <n v="138.78"/>
    <n v="596.17"/>
    <n v="90"/>
    <n v="106.36"/>
    <n v="86"/>
    <n v="3490"/>
    <n v="2228"/>
    <n v="86"/>
    <n v="1127"/>
    <n v="614"/>
    <n v="448"/>
  </r>
  <r>
    <d v="2024-10-10T00:00:00"/>
    <n v="2024"/>
    <x v="9"/>
    <x v="10"/>
    <n v="770"/>
    <n v="26.03"/>
    <n v="104.12"/>
    <n v="6.51"/>
    <n v="111.06"/>
    <n v="28.61"/>
    <n v="85.82"/>
    <n v="362.15"/>
    <n v="231.25"/>
    <n v="134.79"/>
    <n v="83"/>
    <n v="3490"/>
    <n v="2198"/>
    <n v="83"/>
    <n v="1141"/>
    <n v="599"/>
    <n v="448"/>
  </r>
  <r>
    <d v="2024-10-11T00:00:00"/>
    <n v="2024"/>
    <x v="9"/>
    <x v="11"/>
    <n v="770"/>
    <n v="18.67"/>
    <n v="74.68"/>
    <n v="4.67"/>
    <n v="89.38"/>
    <n v="126.42"/>
    <n v="126.42"/>
    <n v="440.24"/>
    <n v="88.75"/>
    <n v="197.75"/>
    <n v="83"/>
    <n v="3496"/>
    <n v="2182"/>
    <n v="83"/>
    <n v="1141"/>
    <n v="591"/>
    <n v="449"/>
  </r>
  <r>
    <d v="2024-10-12T00:00:00"/>
    <n v="2024"/>
    <x v="9"/>
    <x v="12"/>
    <n v="770"/>
    <n v="17.15"/>
    <n v="68.61"/>
    <n v="4.29"/>
    <n v="71.29"/>
    <n v="37.88"/>
    <n v="113.63"/>
    <n v="312.85"/>
    <n v="138.75"/>
    <n v="94.44"/>
    <n v="89"/>
    <n v="3505"/>
    <n v="2174"/>
    <n v="89"/>
    <n v="1136"/>
    <n v="587"/>
    <n v="451"/>
  </r>
  <r>
    <d v="2024-10-13T00:00:00"/>
    <n v="2024"/>
    <x v="9"/>
    <x v="13"/>
    <n v="770"/>
    <n v="28.55"/>
    <n v="114.19"/>
    <n v="7.14"/>
    <n v="94.54"/>
    <n v="43.29"/>
    <n v="86.58"/>
    <n v="374.29"/>
    <n v="80"/>
    <n v="99.06"/>
    <n v="95"/>
    <n v="3520"/>
    <n v="2176"/>
    <n v="95"/>
    <n v="1121"/>
    <n v="588"/>
    <n v="454"/>
  </r>
  <r>
    <d v="2024-10-14T00:00:00"/>
    <n v="2024"/>
    <x v="9"/>
    <x v="14"/>
    <n v="770"/>
    <n v="8.9"/>
    <n v="35.6"/>
    <n v="2.23"/>
    <n v="55.2"/>
    <n v="22.8"/>
    <n v="68.4"/>
    <n v="193.13"/>
    <n v="137.5"/>
    <n v="107.25"/>
    <n v="106"/>
    <n v="3529"/>
    <n v="2202"/>
    <n v="106"/>
    <n v="1096"/>
    <n v="601"/>
    <n v="455"/>
  </r>
  <r>
    <d v="2024-10-15T00:00:00"/>
    <n v="2024"/>
    <x v="9"/>
    <x v="15"/>
    <n v="770"/>
    <n v="15.92"/>
    <n v="63.69"/>
    <n v="3.98"/>
    <n v="31.35"/>
    <n v="24.75"/>
    <n v="49.5"/>
    <n v="189.19"/>
    <n v="147.5"/>
    <n v="52.7"/>
    <n v="117"/>
    <n v="3550"/>
    <n v="2256"/>
    <n v="117"/>
    <n v="1067"/>
    <n v="628"/>
    <n v="459"/>
  </r>
  <r>
    <d v="2024-10-16T00:00:00"/>
    <n v="2024"/>
    <x v="9"/>
    <x v="16"/>
    <n v="770"/>
    <n v="13.97"/>
    <n v="55.89"/>
    <n v="3.49"/>
    <n v="53.19"/>
    <n v="8.91"/>
    <n v="17.82"/>
    <n v="153.27"/>
    <n v="32.5"/>
    <n v="123"/>
    <n v="129"/>
    <n v="3571"/>
    <n v="2318"/>
    <n v="129"/>
    <n v="1052"/>
    <n v="659"/>
    <n v="463"/>
  </r>
  <r>
    <d v="2024-10-17T00:00:00"/>
    <n v="2024"/>
    <x v="9"/>
    <x v="17"/>
    <n v="770"/>
    <n v="13.87"/>
    <n v="55.46"/>
    <n v="3.47"/>
    <n v="37.13"/>
    <n v="23.97"/>
    <n v="23.97"/>
    <n v="157.87"/>
    <n v="32.5"/>
    <n v="83.49"/>
    <n v="140"/>
    <n v="3595"/>
    <n v="2384"/>
    <n v="140"/>
    <n v="1042"/>
    <n v="692"/>
    <n v="467"/>
  </r>
  <r>
    <d v="2024-10-18T00:00:00"/>
    <n v="2024"/>
    <x v="9"/>
    <x v="18"/>
    <n v="770"/>
    <n v="13.71"/>
    <n v="54.83"/>
    <n v="3.43"/>
    <n v="41.93"/>
    <n v="7.21"/>
    <n v="14.41"/>
    <n v="135.52"/>
    <n v="46.25"/>
    <n v="70.6"/>
    <n v="150"/>
    <n v="3622"/>
    <n v="2424"/>
    <n v="150"/>
    <n v="1038"/>
    <n v="712"/>
    <n v="472"/>
  </r>
  <r>
    <d v="2024-10-19T00:00:00"/>
    <n v="2024"/>
    <x v="9"/>
    <x v="19"/>
    <n v="770"/>
    <n v="12.55"/>
    <n v="50.19"/>
    <n v="3.14"/>
    <n v="19.53"/>
    <n v="5.99"/>
    <n v="11.97"/>
    <n v="103.37"/>
    <n v="57.5"/>
    <n v="74.01"/>
    <n v="158"/>
    <n v="3652"/>
    <n v="2444"/>
    <n v="158"/>
    <n v="1050"/>
    <n v="722"/>
    <n v="477"/>
  </r>
  <r>
    <d v="2024-10-20T00:00:00"/>
    <n v="2024"/>
    <x v="9"/>
    <x v="20"/>
    <n v="770"/>
    <n v="3.59"/>
    <n v="14.35"/>
    <n v="0.9"/>
    <n v="41.36"/>
    <n v="9.18"/>
    <n v="18.36"/>
    <n v="87.74"/>
    <n v="32.5"/>
    <n v="119.24"/>
    <n v="160"/>
    <n v="3685"/>
    <n v="2442"/>
    <n v="160"/>
    <n v="1074"/>
    <n v="721"/>
    <n v="483"/>
  </r>
  <r>
    <d v="2024-10-21T00:00:00"/>
    <n v="2024"/>
    <x v="9"/>
    <x v="21"/>
    <n v="770"/>
    <n v="9.8"/>
    <n v="39.19"/>
    <n v="2.45"/>
    <n v="40.47"/>
    <n v="26.63"/>
    <n v="26.63"/>
    <n v="145.17"/>
    <n v="68.75"/>
    <n v="44.86"/>
    <n v="161"/>
    <n v="3718"/>
    <n v="2420"/>
    <n v="161"/>
    <n v="1090"/>
    <n v="710"/>
    <n v="490"/>
  </r>
  <r>
    <d v="2024-10-22T00:00:00"/>
    <n v="2024"/>
    <x v="9"/>
    <x v="22"/>
    <n v="770"/>
    <n v="12.81"/>
    <n v="51.23"/>
    <n v="3.2"/>
    <n v="38.8"/>
    <n v="34.88"/>
    <n v="34.88"/>
    <n v="175.8"/>
    <n v="37.5"/>
    <n v="62.64"/>
    <n v="155"/>
    <n v="3751"/>
    <n v="2364"/>
    <n v="155"/>
    <n v="1092"/>
    <n v="682"/>
    <n v="495"/>
  </r>
  <r>
    <d v="2024-10-23T00:00:00"/>
    <n v="2024"/>
    <x v="9"/>
    <x v="23"/>
    <n v="770"/>
    <n v="6.7"/>
    <n v="26.79"/>
    <n v="1.68"/>
    <n v="16.92"/>
    <n v="5.25"/>
    <n v="15.75"/>
    <n v="73.09"/>
    <n v="135"/>
    <n v="45.61"/>
    <n v="148"/>
    <n v="3796"/>
    <n v="2300"/>
    <n v="117"/>
    <n v="1084"/>
    <n v="650"/>
    <n v="503"/>
  </r>
  <r>
    <d v="2024-10-24T00:00:00"/>
    <n v="2024"/>
    <x v="9"/>
    <x v="24"/>
    <n v="770"/>
    <n v="7.41"/>
    <n v="29.62"/>
    <n v="1.85"/>
    <n v="24.6"/>
    <n v="4.77"/>
    <n v="14.31"/>
    <n v="82.56"/>
    <n v="46.25"/>
    <n v="149.75"/>
    <n v="132"/>
    <n v="3835"/>
    <n v="2230"/>
    <n v="112"/>
    <n v="1067"/>
    <n v="615"/>
    <n v="510"/>
  </r>
  <r>
    <d v="2024-10-25T00:00:00"/>
    <n v="2024"/>
    <x v="9"/>
    <x v="25"/>
    <n v="770"/>
    <n v="14.96"/>
    <n v="59.83"/>
    <n v="3.74"/>
    <n v="27.98"/>
    <n v="22.3"/>
    <n v="44.6"/>
    <n v="173.41"/>
    <n v="31.25"/>
    <n v="111.88"/>
    <n v="117"/>
    <n v="3877"/>
    <n v="2176"/>
    <n v="90"/>
    <n v="1043"/>
    <n v="588"/>
    <n v="518"/>
  </r>
  <r>
    <d v="2024-10-26T00:00:00"/>
    <n v="2024"/>
    <x v="9"/>
    <x v="26"/>
    <n v="770"/>
    <n v="7.21"/>
    <n v="28.83"/>
    <n v="1.8"/>
    <n v="66.96"/>
    <n v="14.42"/>
    <n v="28.83"/>
    <n v="148.05"/>
    <n v="56.25"/>
    <n v="157.1"/>
    <n v="95"/>
    <n v="3913"/>
    <n v="2160"/>
    <n v="52"/>
    <n v="1018"/>
    <n v="580"/>
    <n v="525"/>
  </r>
  <r>
    <d v="2024-10-27T00:00:00"/>
    <n v="2024"/>
    <x v="9"/>
    <x v="27"/>
    <n v="770"/>
    <n v="12.34"/>
    <n v="49.35"/>
    <n v="3.09"/>
    <n v="61.95"/>
    <n v="30.1"/>
    <n v="30.1"/>
    <n v="186.93"/>
    <n v="68.75"/>
    <n v="138.88"/>
    <n v="72"/>
    <n v="3952"/>
    <n v="2152"/>
    <n v="66"/>
    <n v="998"/>
    <n v="576"/>
    <n v="531"/>
  </r>
  <r>
    <d v="2024-10-28T00:00:00"/>
    <n v="2024"/>
    <x v="9"/>
    <x v="28"/>
    <n v="770"/>
    <n v="19.9"/>
    <n v="79.6"/>
    <n v="4.98"/>
    <n v="72.8"/>
    <n v="21.6"/>
    <n v="43.2"/>
    <n v="242.08"/>
    <n v="107.5"/>
    <n v="95.5"/>
    <n v="51"/>
    <n v="3991"/>
    <n v="2158"/>
    <n v="34"/>
    <n v="991"/>
    <n v="579"/>
    <n v="538"/>
  </r>
  <r>
    <d v="2024-10-29T00:00:00"/>
    <n v="2024"/>
    <x v="9"/>
    <x v="29"/>
    <n v="770"/>
    <n v="13.34"/>
    <n v="53.36"/>
    <n v="3.34"/>
    <n v="109.02"/>
    <n v="21.39"/>
    <n v="42.78"/>
    <n v="243.23"/>
    <n v="63.75"/>
    <n v="187.3"/>
    <n v="37"/>
    <n v="4027"/>
    <n v="2172"/>
    <n v="27"/>
    <n v="991"/>
    <n v="586"/>
    <n v="545"/>
  </r>
  <r>
    <d v="2024-10-30T00:00:00"/>
    <n v="2024"/>
    <x v="9"/>
    <x v="30"/>
    <n v="770"/>
    <n v="28.04"/>
    <n v="112.15"/>
    <n v="7.01"/>
    <n v="112.15"/>
    <n v="57.13"/>
    <n v="57.13"/>
    <n v="373.61"/>
    <n v="112.5"/>
    <n v="68.26"/>
    <n v="28"/>
    <n v="4066"/>
    <n v="2194"/>
    <n v="18"/>
    <n v="993"/>
    <n v="597"/>
    <n v="552"/>
  </r>
  <r>
    <d v="2024-10-31T00:00:00"/>
    <n v="2024"/>
    <x v="9"/>
    <x v="31"/>
    <n v="770"/>
    <n v="32.54"/>
    <n v="130.17"/>
    <n v="8.14"/>
    <n v="57.72"/>
    <n v="45.13"/>
    <n v="90.26"/>
    <n v="363.96"/>
    <n v="147.5"/>
    <n v="124.54"/>
    <n v="23"/>
    <n v="4099"/>
    <n v="2228"/>
    <n v="14"/>
    <n v="1004"/>
    <n v="614"/>
    <n v="558"/>
  </r>
  <r>
    <m/>
    <n v="2024"/>
    <x v="10"/>
    <x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10"/>
    <x v="32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10"/>
    <x v="33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10"/>
    <x v="34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n v="2024"/>
    <x v="10"/>
    <x v="35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4-11-01T00:00:00"/>
    <n v="2024"/>
    <x v="10"/>
    <x v="1"/>
    <n v="900"/>
    <n v="70.82"/>
    <n v="95.34"/>
    <n v="17.71"/>
    <n v="23.84"/>
    <n v="70.82"/>
    <n v="114.41"/>
    <n v="392.94"/>
    <n v="167.5"/>
    <n v="253.15"/>
    <n v="22"/>
    <n v="4135"/>
    <n v="2266"/>
    <n v="21"/>
    <n v="1026"/>
    <n v="633"/>
    <n v="564"/>
  </r>
  <r>
    <d v="2024-11-02T00:00:00"/>
    <n v="2024"/>
    <x v="10"/>
    <x v="2"/>
    <n v="900"/>
    <n v="90.04"/>
    <n v="82.72"/>
    <n v="22.51"/>
    <n v="20.68"/>
    <n v="30.01"/>
    <n v="125.17"/>
    <n v="371.13"/>
    <n v="181.25"/>
    <n v="163.84"/>
    <n v="23"/>
    <n v="4162"/>
    <n v="2318"/>
    <n v="20"/>
    <n v="1051"/>
    <n v="659"/>
    <n v="569"/>
  </r>
  <r>
    <d v="2024-11-03T00:00:00"/>
    <n v="2024"/>
    <x v="10"/>
    <x v="3"/>
    <n v="900"/>
    <n v="159.39"/>
    <n v="112.42"/>
    <n v="39.85"/>
    <n v="28.11"/>
    <n v="159.39"/>
    <n v="182.49"/>
    <n v="681.65"/>
    <n v="66.25"/>
    <n v="144.13"/>
    <n v="32"/>
    <n v="4192"/>
    <n v="2372"/>
    <n v="25"/>
    <n v="1077"/>
    <n v="686"/>
    <n v="574"/>
  </r>
  <r>
    <d v="2024-11-04T00:00:00"/>
    <n v="2024"/>
    <x v="10"/>
    <x v="4"/>
    <n v="900"/>
    <n v="82.81"/>
    <n v="125.42"/>
    <n v="20.7"/>
    <n v="31.36"/>
    <n v="27.6"/>
    <n v="143.92"/>
    <n v="431.81"/>
    <n v="145"/>
    <n v="296.61"/>
    <n v="36"/>
    <n v="4213"/>
    <n v="2442"/>
    <n v="35"/>
    <n v="1097"/>
    <n v="721"/>
    <n v="579"/>
  </r>
  <r>
    <d v="2024-11-05T00:00:00"/>
    <n v="2024"/>
    <x v="10"/>
    <x v="5"/>
    <n v="900"/>
    <n v="120.45"/>
    <n v="205.43"/>
    <n v="30.11"/>
    <n v="51.36"/>
    <n v="120.45"/>
    <n v="129.53"/>
    <n v="657.33"/>
    <n v="48.75"/>
    <n v="186.68"/>
    <n v="45"/>
    <n v="4234"/>
    <n v="2512"/>
    <n v="33"/>
    <n v="1109"/>
    <n v="756"/>
    <n v="582"/>
  </r>
  <r>
    <d v="2024-11-06T00:00:00"/>
    <n v="2024"/>
    <x v="10"/>
    <x v="6"/>
    <n v="900"/>
    <n v="160.74"/>
    <n v="125.21"/>
    <n v="40.19"/>
    <n v="31.3"/>
    <n v="160.74"/>
    <n v="161.59"/>
    <n v="679.77"/>
    <n v="135"/>
    <n v="148.6"/>
    <n v="54"/>
    <n v="4255"/>
    <n v="2586"/>
    <n v="52"/>
    <n v="1112"/>
    <n v="793"/>
    <n v="586"/>
  </r>
  <r>
    <d v="2024-11-07T00:00:00"/>
    <n v="2024"/>
    <x v="10"/>
    <x v="7"/>
    <n v="900"/>
    <n v="128.55"/>
    <n v="87.41"/>
    <n v="32.14"/>
    <n v="21.85"/>
    <n v="128.55"/>
    <n v="149.12"/>
    <n v="547.62"/>
    <n v="196.25"/>
    <n v="267.25"/>
    <n v="64"/>
    <n v="4267"/>
    <n v="2656"/>
    <n v="42"/>
    <n v="1114"/>
    <n v="828"/>
    <n v="588"/>
  </r>
  <r>
    <d v="2024-11-08T00:00:00"/>
    <n v="2024"/>
    <x v="10"/>
    <x v="8"/>
    <n v="900"/>
    <n v="160.7"/>
    <n v="220.32"/>
    <n v="40.18"/>
    <n v="55.08"/>
    <n v="160.7"/>
    <n v="98.5"/>
    <n v="735.48"/>
    <n v="91.25"/>
    <n v="246.1"/>
    <n v="70"/>
    <n v="4279"/>
    <n v="2716"/>
    <n v="40"/>
    <n v="1102"/>
    <n v="858"/>
    <n v="590"/>
  </r>
  <r>
    <d v="2024-11-09T00:00:00"/>
    <n v="2024"/>
    <x v="10"/>
    <x v="9"/>
    <n v="900"/>
    <n v="49.42"/>
    <n v="159.53"/>
    <n v="12.36"/>
    <n v="39.88"/>
    <n v="49.42"/>
    <n v="126.58"/>
    <n v="437.19"/>
    <n v="158.75"/>
    <n v="304.25"/>
    <n v="75"/>
    <n v="4291"/>
    <n v="2764"/>
    <n v="47"/>
    <n v="1073"/>
    <n v="882"/>
    <n v="592"/>
  </r>
  <r>
    <d v="2024-11-10T00:00:00"/>
    <n v="2024"/>
    <x v="10"/>
    <x v="10"/>
    <n v="900"/>
    <n v="62.93"/>
    <n v="80.17"/>
    <n v="15.73"/>
    <n v="20.04"/>
    <n v="20.98"/>
    <n v="182.74"/>
    <n v="382.59"/>
    <n v="255"/>
    <n v="205.65"/>
    <n v="77"/>
    <n v="4294"/>
    <n v="2804"/>
    <n v="41"/>
    <n v="1054"/>
    <n v="902"/>
    <n v="593"/>
  </r>
  <r>
    <d v="2024-11-11T00:00:00"/>
    <n v="2024"/>
    <x v="10"/>
    <x v="11"/>
    <n v="900"/>
    <n v="104.19"/>
    <n v="151.16"/>
    <n v="26.05"/>
    <n v="37.79"/>
    <n v="52.1"/>
    <n v="81.98"/>
    <n v="453.27"/>
    <n v="288.75"/>
    <n v="291.11"/>
    <n v="76"/>
    <n v="4294"/>
    <n v="2832"/>
    <n v="52"/>
    <n v="1044"/>
    <n v="916"/>
    <n v="593"/>
  </r>
  <r>
    <d v="2024-11-12T00:00:00"/>
    <n v="2024"/>
    <x v="10"/>
    <x v="12"/>
    <n v="900"/>
    <n v="127.76"/>
    <n v="74.32"/>
    <n v="31.94"/>
    <n v="18.58"/>
    <n v="127.76"/>
    <n v="162.83"/>
    <n v="543.19"/>
    <n v="238.75"/>
    <n v="256.99"/>
    <n v="68"/>
    <n v="4288"/>
    <n v="2844"/>
    <n v="44"/>
    <n v="1044"/>
    <n v="922"/>
    <n v="592"/>
  </r>
  <r>
    <d v="2024-11-13T00:00:00"/>
    <n v="2024"/>
    <x v="10"/>
    <x v="13"/>
    <n v="900"/>
    <n v="152.15"/>
    <n v="98.98"/>
    <n v="38.04"/>
    <n v="24.75"/>
    <n v="50.72"/>
    <n v="198.77"/>
    <n v="563.41"/>
    <n v="165"/>
    <n v="70.75"/>
    <n v="54"/>
    <n v="4282"/>
    <n v="2854"/>
    <n v="50"/>
    <n v="1049"/>
    <n v="927"/>
    <n v="590"/>
  </r>
  <r>
    <d v="2024-11-14T00:00:00"/>
    <n v="2024"/>
    <x v="10"/>
    <x v="14"/>
    <n v="900"/>
    <n v="101.25"/>
    <n v="145.54"/>
    <n v="25.31"/>
    <n v="36.39"/>
    <n v="50.63"/>
    <n v="88.59"/>
    <n v="447.71"/>
    <n v="103.75"/>
    <n v="301.66"/>
    <n v="44"/>
    <n v="4261"/>
    <n v="2864"/>
    <n v="24"/>
    <n v="1059"/>
    <n v="932"/>
    <n v="587"/>
  </r>
  <r>
    <d v="2024-11-15T00:00:00"/>
    <n v="2024"/>
    <x v="10"/>
    <x v="15"/>
    <n v="900"/>
    <n v="141.19"/>
    <n v="174.98"/>
    <n v="35.3"/>
    <n v="43.75"/>
    <n v="141.19"/>
    <n v="204.27"/>
    <n v="740.68"/>
    <n v="98.75"/>
    <n v="108.08"/>
    <n v="27"/>
    <n v="4240"/>
    <n v="2862"/>
    <n v="26"/>
    <n v="1074"/>
    <n v="931"/>
    <n v="583"/>
  </r>
  <r>
    <d v="2024-11-16T00:00:00"/>
    <n v="2024"/>
    <x v="10"/>
    <x v="16"/>
    <n v="900"/>
    <n v="146.22"/>
    <n v="133.57"/>
    <n v="36.56"/>
    <n v="33.39"/>
    <n v="146.22"/>
    <n v="177.86"/>
    <n v="673.82"/>
    <n v="87.5"/>
    <n v="53.36"/>
    <n v="18"/>
    <n v="4213"/>
    <n v="2850"/>
    <n v="10"/>
    <n v="1094"/>
    <n v="925"/>
    <n v="579"/>
  </r>
  <r>
    <d v="2024-11-17T00:00:00"/>
    <n v="2024"/>
    <x v="10"/>
    <x v="17"/>
    <n v="900"/>
    <n v="63.15"/>
    <n v="155.59"/>
    <n v="15.79"/>
    <n v="38.9"/>
    <n v="31.58"/>
    <n v="104.16"/>
    <n v="409.17"/>
    <n v="201.25"/>
    <n v="64.24"/>
    <n v="3"/>
    <n v="4183"/>
    <n v="2832"/>
    <n v="3"/>
    <n v="1121"/>
    <n v="916"/>
    <n v="573"/>
  </r>
  <r>
    <d v="2024-11-18T00:00:00"/>
    <n v="2024"/>
    <x v="10"/>
    <x v="18"/>
    <n v="900"/>
    <n v="105.79"/>
    <n v="112.88"/>
    <n v="26.45"/>
    <n v="28.22"/>
    <n v="35.26"/>
    <n v="138.29"/>
    <n v="446.89"/>
    <n v="176.25"/>
    <n v="67.2"/>
    <n v="1"/>
    <n v="4147"/>
    <n v="2808"/>
    <n v="1"/>
    <n v="1148"/>
    <n v="904"/>
    <n v="566"/>
  </r>
  <r>
    <d v="2024-11-19T00:00:00"/>
    <n v="2024"/>
    <x v="10"/>
    <x v="19"/>
    <n v="900"/>
    <n v="103.64"/>
    <n v="63.37"/>
    <n v="25.91"/>
    <n v="15.84"/>
    <n v="103.64"/>
    <n v="123.51"/>
    <n v="435.91"/>
    <n v="56.25"/>
    <n v="148.06"/>
    <n v="0"/>
    <n v="4108"/>
    <n v="2770"/>
    <n v="0"/>
    <n v="1175"/>
    <n v="885"/>
    <n v="560"/>
  </r>
  <r>
    <d v="2024-11-20T00:00:00"/>
    <n v="2024"/>
    <x v="10"/>
    <x v="20"/>
    <n v="900"/>
    <n v="94.76"/>
    <n v="64.45"/>
    <n v="23.69"/>
    <n v="16.11"/>
    <n v="47.38"/>
    <n v="82.73"/>
    <n v="329.12"/>
    <n v="45"/>
    <n v="144.29"/>
    <n v="3"/>
    <n v="4075"/>
    <n v="2726"/>
    <n v="2"/>
    <n v="1193"/>
    <n v="863"/>
    <n v="554"/>
  </r>
  <r>
    <d v="2024-11-21T00:00:00"/>
    <n v="2024"/>
    <x v="10"/>
    <x v="21"/>
    <n v="900"/>
    <n v="86.33"/>
    <n v="92.43"/>
    <n v="21.58"/>
    <n v="23.11"/>
    <n v="43.17"/>
    <n v="63.22"/>
    <n v="329.84"/>
    <n v="63.75"/>
    <n v="153.58"/>
    <n v="10"/>
    <n v="4030"/>
    <n v="2672"/>
    <n v="9"/>
    <n v="1204"/>
    <n v="836"/>
    <n v="545"/>
  </r>
  <r>
    <d v="2024-11-22T00:00:00"/>
    <n v="2024"/>
    <x v="10"/>
    <x v="22"/>
    <n v="900"/>
    <n v="68"/>
    <n v="78.4"/>
    <n v="17"/>
    <n v="19.6"/>
    <n v="68"/>
    <n v="79.6"/>
    <n v="330.6"/>
    <n v="96.25"/>
    <n v="65"/>
    <n v="16"/>
    <n v="3994"/>
    <n v="2606"/>
    <n v="14"/>
    <n v="1213"/>
    <n v="803"/>
    <n v="539"/>
  </r>
  <r>
    <d v="2024-11-23T00:00:00"/>
    <n v="2024"/>
    <x v="10"/>
    <x v="23"/>
    <n v="900"/>
    <n v="70.11"/>
    <n v="45.76"/>
    <n v="17.53"/>
    <n v="11.44"/>
    <n v="23.37"/>
    <n v="34.32"/>
    <n v="202.53"/>
    <n v="51.25"/>
    <n v="141.56"/>
    <n v="21"/>
    <n v="3952"/>
    <n v="2540"/>
    <n v="19"/>
    <n v="1215"/>
    <n v="770"/>
    <n v="531"/>
  </r>
  <r>
    <d v="2024-11-24T00:00:00"/>
    <n v="2024"/>
    <x v="10"/>
    <x v="24"/>
    <n v="900"/>
    <n v="22.44"/>
    <n v="60.86"/>
    <n v="5.61"/>
    <n v="15.22"/>
    <n v="11.22"/>
    <n v="58.82"/>
    <n v="174.17"/>
    <n v="48.75"/>
    <n v="162.6"/>
    <n v="25"/>
    <n v="3919"/>
    <n v="2468"/>
    <n v="22"/>
    <n v="1216"/>
    <n v="734"/>
    <n v="526"/>
  </r>
  <r>
    <d v="2024-11-25T00:00:00"/>
    <n v="2024"/>
    <x v="10"/>
    <x v="25"/>
    <n v="900"/>
    <n v="35.85"/>
    <n v="57.82"/>
    <n v="8.96"/>
    <n v="14.46"/>
    <n v="17.93"/>
    <n v="42.31"/>
    <n v="177.33"/>
    <n v="131.25"/>
    <n v="52.35"/>
    <n v="23"/>
    <n v="3895"/>
    <n v="2394"/>
    <n v="21"/>
    <n v="1210"/>
    <n v="697"/>
    <n v="521"/>
  </r>
  <r>
    <d v="2024-11-26T00:00:00"/>
    <n v="2024"/>
    <x v="10"/>
    <x v="26"/>
    <n v="900"/>
    <n v="23.48"/>
    <n v="27.23"/>
    <n v="5.87"/>
    <n v="6.81"/>
    <n v="7.83"/>
    <n v="65.1"/>
    <n v="136.32"/>
    <n v="116.25"/>
    <n v="98.29"/>
    <n v="14"/>
    <n v="3877"/>
    <n v="2322"/>
    <n v="9"/>
    <n v="1193"/>
    <n v="661"/>
    <n v="518"/>
  </r>
  <r>
    <d v="2024-11-27T00:00:00"/>
    <n v="2024"/>
    <x v="10"/>
    <x v="27"/>
    <n v="900"/>
    <n v="18.04"/>
    <n v="49.14"/>
    <n v="4.51"/>
    <n v="12.29"/>
    <n v="6.01"/>
    <n v="81.79"/>
    <n v="171.78"/>
    <n v="103.75"/>
    <n v="72.41"/>
    <n v="7"/>
    <n v="3853"/>
    <n v="2278"/>
    <n v="5"/>
    <n v="1172"/>
    <n v="639"/>
    <n v="514"/>
  </r>
  <r>
    <d v="2024-11-28T00:00:00"/>
    <n v="2024"/>
    <x v="10"/>
    <x v="28"/>
    <n v="900"/>
    <n v="47.38"/>
    <n v="35.62"/>
    <n v="11.85"/>
    <n v="8.91"/>
    <n v="15.79"/>
    <n v="60.42"/>
    <n v="179.97"/>
    <n v="108.75"/>
    <n v="44.08"/>
    <n v="0"/>
    <n v="3847"/>
    <n v="2224"/>
    <n v="0"/>
    <n v="1146"/>
    <n v="612"/>
    <n v="512"/>
  </r>
  <r>
    <d v="2024-11-29T00:00:00"/>
    <n v="2024"/>
    <x v="10"/>
    <x v="29"/>
    <n v="900"/>
    <n v="58.33"/>
    <n v="41.53"/>
    <n v="14.58"/>
    <n v="10.38"/>
    <n v="58.33"/>
    <n v="50.4"/>
    <n v="233.55"/>
    <n v="97.5"/>
    <n v="67.53"/>
    <n v="0"/>
    <n v="3838"/>
    <n v="2194"/>
    <n v="0"/>
    <n v="1123"/>
    <n v="597"/>
    <n v="511"/>
  </r>
  <r>
    <d v="2024-11-30T00:00:00"/>
    <n v="2024"/>
    <x v="10"/>
    <x v="30"/>
    <n v="900"/>
    <n v="44.3"/>
    <n v="45.55"/>
    <n v="11.08"/>
    <n v="11.39"/>
    <n v="22.15"/>
    <n v="46.18"/>
    <n v="180.65"/>
    <n v="96.25"/>
    <n v="73.36"/>
    <n v="0"/>
    <n v="3838"/>
    <n v="2168"/>
    <n v="0"/>
    <n v="1105"/>
    <n v="584"/>
    <n v="511"/>
  </r>
  <r>
    <d v="2024-12-01T00:00:00"/>
    <n v="2024"/>
    <x v="11"/>
    <x v="1"/>
    <n v="800"/>
    <n v="39.15"/>
    <n v="35.37"/>
    <n v="9.79"/>
    <n v="8.84"/>
    <n v="29.3"/>
    <n v="58.59"/>
    <n v="181.04"/>
    <n v="36.25"/>
    <n v="115.74"/>
    <n v="0"/>
    <n v="3844"/>
    <n v="2156"/>
    <n v="0"/>
    <n v="1095"/>
    <n v="578"/>
    <n v="512"/>
  </r>
  <r>
    <d v="2024-12-02T00:00:00"/>
    <n v="2024"/>
    <x v="11"/>
    <x v="2"/>
    <n v="800"/>
    <n v="83.49"/>
    <n v="65.67"/>
    <n v="20.87"/>
    <n v="16.42"/>
    <n v="13.53"/>
    <n v="27.06"/>
    <n v="227.04"/>
    <n v="108.75"/>
    <n v="51.85"/>
    <n v="0"/>
    <n v="3853"/>
    <n v="2150"/>
    <n v="0"/>
    <n v="1094"/>
    <n v="575"/>
    <n v="514"/>
  </r>
  <r>
    <d v="2024-12-03T00:00:00"/>
    <n v="2024"/>
    <x v="11"/>
    <x v="3"/>
    <n v="800"/>
    <n v="35.2"/>
    <n v="84"/>
    <n v="8.8"/>
    <n v="21"/>
    <n v="18"/>
    <n v="36"/>
    <n v="203"/>
    <n v="168.75"/>
    <n v="84.75"/>
    <n v="0"/>
    <n v="3859"/>
    <n v="2148"/>
    <n v="0"/>
    <n v="1101"/>
    <n v="574"/>
    <n v="515"/>
  </r>
  <r>
    <d v="2024-12-04T00:00:00"/>
    <n v="2024"/>
    <x v="11"/>
    <x v="4"/>
    <n v="800"/>
    <n v="39.78"/>
    <n v="99.68"/>
    <n v="9.95"/>
    <n v="24.92"/>
    <n v="28.86"/>
    <n v="86.58"/>
    <n v="289.77"/>
    <n v="98.75"/>
    <n v="180.7"/>
    <n v="4"/>
    <n v="3871"/>
    <n v="2166"/>
    <n v="2"/>
    <n v="1121"/>
    <n v="583"/>
    <n v="517"/>
  </r>
  <r>
    <d v="2024-12-05T00:00:00"/>
    <n v="2024"/>
    <x v="11"/>
    <x v="5"/>
    <n v="800"/>
    <n v="129.18"/>
    <n v="105.59"/>
    <n v="32.3"/>
    <n v="26.4"/>
    <n v="39.93"/>
    <n v="79.86"/>
    <n v="413.26"/>
    <n v="37.5"/>
    <n v="113.86"/>
    <n v="9"/>
    <n v="3880"/>
    <n v="2208"/>
    <n v="8"/>
    <n v="1147"/>
    <n v="604"/>
    <n v="518"/>
  </r>
  <r>
    <d v="2024-12-06T00:00:00"/>
    <n v="2024"/>
    <x v="11"/>
    <x v="6"/>
    <n v="800"/>
    <n v="134.06"/>
    <n v="57.62"/>
    <n v="33.52"/>
    <n v="14.41"/>
    <n v="130.54"/>
    <n v="130.54"/>
    <n v="500.69"/>
    <n v="86.25"/>
    <n v="142.28"/>
    <n v="14"/>
    <n v="3898"/>
    <n v="2268"/>
    <n v="13"/>
    <n v="1156"/>
    <n v="634"/>
    <n v="522"/>
  </r>
  <r>
    <d v="2024-12-07T00:00:00"/>
    <n v="2024"/>
    <x v="11"/>
    <x v="7"/>
    <n v="800"/>
    <n v="67.52"/>
    <n v="54.9"/>
    <n v="16.88"/>
    <n v="13.73"/>
    <n v="107.9"/>
    <n v="107.9"/>
    <n v="368.83"/>
    <n v="260"/>
    <n v="154.56"/>
    <n v="12"/>
    <n v="3913"/>
    <n v="2334"/>
    <n v="9"/>
    <n v="1158"/>
    <n v="667"/>
    <n v="525"/>
  </r>
  <r>
    <d v="2024-12-08T00:00:00"/>
    <n v="2024"/>
    <x v="11"/>
    <x v="8"/>
    <n v="800"/>
    <n v="73.04"/>
    <n v="152.06"/>
    <n v="18.26"/>
    <n v="38.02"/>
    <n v="41.17"/>
    <n v="41.17"/>
    <n v="363.72"/>
    <n v="148.75"/>
    <n v="207.41"/>
    <n v="10"/>
    <n v="3934"/>
    <n v="2398"/>
    <n v="10"/>
    <n v="1150"/>
    <n v="699"/>
    <n v="528"/>
  </r>
  <r>
    <d v="2024-12-09T00:00:00"/>
    <n v="2024"/>
    <x v="11"/>
    <x v="9"/>
    <n v="800"/>
    <n v="126.45"/>
    <n v="87.76"/>
    <n v="31.61"/>
    <n v="21.94"/>
    <n v="87.76"/>
    <n v="87.76"/>
    <n v="443.28"/>
    <n v="313.75"/>
    <n v="128.21"/>
    <n v="4"/>
    <n v="3949"/>
    <n v="2424"/>
    <n v="3"/>
    <n v="1139"/>
    <n v="712"/>
    <n v="531"/>
  </r>
  <r>
    <d v="2024-12-10T00:00:00"/>
    <n v="2024"/>
    <x v="11"/>
    <x v="10"/>
    <n v="800"/>
    <n v="131.01"/>
    <n v="96.83"/>
    <n v="32.75"/>
    <n v="24.21"/>
    <n v="29.19"/>
    <n v="87.58"/>
    <n v="401.57"/>
    <n v="257.5"/>
    <n v="161.73"/>
    <n v="0"/>
    <n v="3973"/>
    <n v="2428"/>
    <n v="0"/>
    <n v="1114"/>
    <n v="714"/>
    <n v="536"/>
  </r>
  <r>
    <d v="2024-12-11T00:00:00"/>
    <n v="2024"/>
    <x v="11"/>
    <x v="11"/>
    <n v="800"/>
    <n v="78.11"/>
    <n v="93.44"/>
    <n v="19.53"/>
    <n v="23.36"/>
    <n v="45.63"/>
    <n v="91.25"/>
    <n v="351.32"/>
    <n v="250"/>
    <n v="278.88"/>
    <n v="0"/>
    <n v="3994"/>
    <n v="2416"/>
    <n v="0"/>
    <n v="1090"/>
    <n v="708"/>
    <n v="539"/>
  </r>
  <r>
    <d v="2024-12-12T00:00:00"/>
    <n v="2024"/>
    <x v="11"/>
    <x v="12"/>
    <n v="800"/>
    <n v="138.38"/>
    <n v="116.06"/>
    <n v="34.6"/>
    <n v="29.02"/>
    <n v="32.74"/>
    <n v="98.21"/>
    <n v="449.01"/>
    <n v="205"/>
    <n v="227.84"/>
    <n v="0"/>
    <n v="4021"/>
    <n v="2380"/>
    <n v="0"/>
    <n v="1067"/>
    <n v="690"/>
    <n v="544"/>
  </r>
  <r>
    <d v="2024-12-13T00:00:00"/>
    <n v="2024"/>
    <x v="11"/>
    <x v="13"/>
    <n v="800"/>
    <n v="106.46"/>
    <n v="70.97"/>
    <n v="26.62"/>
    <n v="17.74"/>
    <n v="51.09"/>
    <n v="153.27"/>
    <n v="426.15"/>
    <n v="285"/>
    <n v="155.31"/>
    <n v="0"/>
    <n v="4042"/>
    <n v="2326"/>
    <n v="0"/>
    <n v="1055"/>
    <n v="663"/>
    <n v="547"/>
  </r>
  <r>
    <d v="2024-12-14T00:00:00"/>
    <n v="2024"/>
    <x v="11"/>
    <x v="14"/>
    <n v="800"/>
    <n v="139.45"/>
    <n v="112.01"/>
    <n v="34.86"/>
    <n v="28"/>
    <n v="68.58"/>
    <n v="68.58"/>
    <n v="451.48"/>
    <n v="242.5"/>
    <n v="144.45"/>
    <n v="0"/>
    <n v="4069"/>
    <n v="2266"/>
    <n v="0"/>
    <n v="1048"/>
    <n v="633"/>
    <n v="553"/>
  </r>
  <r>
    <d v="2024-12-15T00:00:00"/>
    <n v="2024"/>
    <x v="11"/>
    <x v="15"/>
    <n v="800"/>
    <n v="73.63"/>
    <n v="106.61"/>
    <n v="18.41"/>
    <n v="26.65"/>
    <n v="77.47"/>
    <n v="154.93"/>
    <n v="457.7"/>
    <n v="226.25"/>
    <n v="180.14"/>
    <n v="7"/>
    <n v="4093"/>
    <n v="2234"/>
    <n v="4"/>
    <n v="1051"/>
    <n v="617"/>
    <n v="557"/>
  </r>
  <r>
    <d v="2024-12-16T00:00:00"/>
    <n v="2024"/>
    <x v="11"/>
    <x v="16"/>
    <n v="800"/>
    <n v="83.6"/>
    <n v="194.05"/>
    <n v="20.9"/>
    <n v="48.51"/>
    <n v="127.32"/>
    <n v="127.32"/>
    <n v="601.7"/>
    <n v="205"/>
    <n v="97.46"/>
    <n v="21"/>
    <n v="4120"/>
    <n v="2226"/>
    <n v="19"/>
    <n v="1072"/>
    <n v="613"/>
    <n v="562"/>
  </r>
  <r>
    <d v="2024-12-17T00:00:00"/>
    <n v="2024"/>
    <x v="11"/>
    <x v="17"/>
    <n v="800"/>
    <n v="174.27"/>
    <n v="111.87"/>
    <n v="43.57"/>
    <n v="27.97"/>
    <n v="33.74"/>
    <n v="101.21"/>
    <n v="492.63"/>
    <n v="142.5"/>
    <n v="274.99"/>
    <n v="30"/>
    <n v="4150"/>
    <n v="2228"/>
    <n v="28"/>
    <n v="1091"/>
    <n v="614"/>
    <n v="567"/>
  </r>
  <r>
    <d v="2024-12-18T00:00:00"/>
    <n v="2024"/>
    <x v="11"/>
    <x v="18"/>
    <n v="800"/>
    <n v="89.37"/>
    <n v="136.68"/>
    <n v="22.34"/>
    <n v="34.17"/>
    <n v="38.3"/>
    <n v="114.9"/>
    <n v="435.76"/>
    <n v="131.25"/>
    <n v="308.08"/>
    <n v="38"/>
    <n v="4183"/>
    <n v="2238"/>
    <n v="33"/>
    <n v="1094"/>
    <n v="619"/>
    <n v="573"/>
  </r>
  <r>
    <d v="2024-12-19T00:00:00"/>
    <n v="2024"/>
    <x v="11"/>
    <x v="19"/>
    <n v="800"/>
    <n v="80.03"/>
    <n v="52.61"/>
    <n v="20.01"/>
    <n v="13.15"/>
    <n v="66.32"/>
    <n v="132.64"/>
    <n v="364.76"/>
    <n v="171.25"/>
    <n v="367.31"/>
    <n v="41"/>
    <n v="4210"/>
    <n v="2262"/>
    <n v="33"/>
    <n v="1088"/>
    <n v="631"/>
    <n v="578"/>
  </r>
  <r>
    <d v="2024-12-20T00:00:00"/>
    <n v="2024"/>
    <x v="11"/>
    <x v="20"/>
    <n v="800"/>
    <n v="194.57"/>
    <n v="164.8"/>
    <n v="48.64"/>
    <n v="41.2"/>
    <n v="127.05"/>
    <n v="127.05"/>
    <n v="703.31"/>
    <n v="83.75"/>
    <n v="51.4"/>
    <n v="41"/>
    <n v="4243"/>
    <n v="2308"/>
    <n v="34"/>
    <n v="1073"/>
    <n v="654"/>
    <n v="584"/>
  </r>
  <r>
    <d v="2024-12-21T00:00:00"/>
    <n v="2024"/>
    <x v="11"/>
    <x v="21"/>
    <n v="800"/>
    <n v="194.03"/>
    <n v="175.75"/>
    <n v="48.51"/>
    <n v="43.94"/>
    <n v="51.55"/>
    <n v="154.66"/>
    <n v="668.44"/>
    <n v="16.25"/>
    <n v="33.59"/>
    <n v="34"/>
    <n v="4273"/>
    <n v="2374"/>
    <n v="28"/>
    <n v="1050"/>
    <n v="687"/>
    <n v="590"/>
  </r>
  <r>
    <d v="2024-12-22T00:00:00"/>
    <n v="2024"/>
    <x v="11"/>
    <x v="22"/>
    <n v="800"/>
    <n v="147.13"/>
    <n v="45.43"/>
    <n v="36.78"/>
    <n v="11.36"/>
    <n v="43.39"/>
    <n v="43.39"/>
    <n v="327.48"/>
    <n v="186.25"/>
    <n v="272.39"/>
    <n v="26"/>
    <n v="4300"/>
    <n v="2446"/>
    <n v="18"/>
    <n v="1019"/>
    <n v="723"/>
    <n v="594"/>
  </r>
  <r>
    <d v="2024-12-23T00:00:00"/>
    <n v="2024"/>
    <x v="11"/>
    <x v="23"/>
    <n v="800"/>
    <n v="100.41"/>
    <n v="59.33"/>
    <n v="25.1"/>
    <n v="14.83"/>
    <n v="35.54"/>
    <n v="71.07"/>
    <n v="306.28"/>
    <n v="141.25"/>
    <n v="295.54"/>
    <n v="12"/>
    <n v="4342"/>
    <n v="2512"/>
    <n v="6"/>
    <n v="999"/>
    <n v="756"/>
    <n v="601"/>
  </r>
  <r>
    <d v="2024-12-24T00:00:00"/>
    <n v="2024"/>
    <x v="11"/>
    <x v="24"/>
    <n v="800"/>
    <n v="65.83"/>
    <n v="128.55"/>
    <n v="16.46"/>
    <n v="32.14"/>
    <n v="45.34"/>
    <n v="90.67"/>
    <n v="378.99"/>
    <n v="115"/>
    <n v="168.18"/>
    <n v="5"/>
    <n v="4372"/>
    <n v="2560"/>
    <n v="5"/>
    <n v="986"/>
    <n v="780"/>
    <n v="607"/>
  </r>
  <r>
    <d v="2024-12-25T00:00:00"/>
    <n v="2024"/>
    <x v="11"/>
    <x v="25"/>
    <n v="800"/>
    <n v="89.96"/>
    <n v="148.76"/>
    <n v="22.49"/>
    <n v="37.19"/>
    <n v="112.31"/>
    <n v="112.31"/>
    <n v="523.02"/>
    <n v="81.25"/>
    <n v="184.46"/>
    <n v="5"/>
    <n v="4405"/>
    <n v="2604"/>
    <n v="3"/>
    <n v="985"/>
    <n v="802"/>
    <n v="613"/>
  </r>
  <r>
    <d v="2024-12-26T00:00:00"/>
    <n v="2024"/>
    <x v="11"/>
    <x v="26"/>
    <n v="800"/>
    <n v="81.8"/>
    <n v="36.23"/>
    <n v="20.45"/>
    <n v="9.06"/>
    <n v="19.76"/>
    <n v="59.29"/>
    <n v="226.59"/>
    <n v="71.25"/>
    <n v="292.33"/>
    <n v="4"/>
    <n v="4444"/>
    <n v="2622"/>
    <n v="3"/>
    <n v="987"/>
    <n v="811"/>
    <n v="620"/>
  </r>
  <r>
    <d v="2024-12-27T00:00:00"/>
    <n v="2024"/>
    <x v="11"/>
    <x v="27"/>
    <n v="800"/>
    <n v="74.5"/>
    <n v="105"/>
    <n v="18.63"/>
    <n v="26.25"/>
    <n v="27.25"/>
    <n v="54.5"/>
    <n v="306.13"/>
    <n v="195"/>
    <n v="77.5"/>
    <n v="5"/>
    <n v="4477"/>
    <n v="2626"/>
    <n v="2"/>
    <n v="994"/>
    <n v="813"/>
    <n v="626"/>
  </r>
  <r>
    <d v="2024-12-28T00:00:00"/>
    <n v="2024"/>
    <x v="11"/>
    <x v="28"/>
    <n v="800"/>
    <n v="111.8"/>
    <n v="36.82"/>
    <n v="27.95"/>
    <n v="9.21"/>
    <n v="11.37"/>
    <n v="34.12"/>
    <n v="231.27"/>
    <n v="78.75"/>
    <n v="197.36"/>
    <n v="6"/>
    <n v="4516"/>
    <n v="2614"/>
    <n v="4"/>
    <n v="1006"/>
    <n v="807"/>
    <n v="633"/>
  </r>
  <r>
    <d v="2024-12-29T00:00:00"/>
    <n v="2024"/>
    <x v="11"/>
    <x v="29"/>
    <n v="800"/>
    <n v="111.23"/>
    <n v="99.94"/>
    <n v="27.81"/>
    <n v="24.99"/>
    <n v="54.81"/>
    <n v="54.81"/>
    <n v="373.59"/>
    <n v="105"/>
    <n v="47.34"/>
    <n v="6"/>
    <n v="4552"/>
    <n v="2592"/>
    <n v="5"/>
    <n v="1021"/>
    <n v="796"/>
    <n v="639"/>
  </r>
  <r>
    <d v="2024-12-30T00:00:00"/>
    <n v="2024"/>
    <x v="11"/>
    <x v="30"/>
    <n v="800"/>
    <n v="63.66"/>
    <n v="65.87"/>
    <n v="15.92"/>
    <n v="16.47"/>
    <n v="11.41"/>
    <n v="34.22"/>
    <n v="207.55"/>
    <n v="90"/>
    <n v="131.81"/>
    <n v="6"/>
    <n v="4585"/>
    <n v="2562"/>
    <n v="4"/>
    <n v="1040"/>
    <n v="781"/>
    <n v="645"/>
  </r>
  <r>
    <d v="2024-12-31T00:00:00"/>
    <n v="2024"/>
    <x v="11"/>
    <x v="31"/>
    <n v="800"/>
    <n v="81.89"/>
    <n v="57.29"/>
    <n v="20.47"/>
    <n v="14.32"/>
    <n v="34.37"/>
    <n v="34.37"/>
    <n v="242.71"/>
    <n v="57.5"/>
    <n v="81.64"/>
    <n v="8"/>
    <n v="1000"/>
    <n v="2526"/>
    <n v="8"/>
    <n v="1040"/>
    <n v="781"/>
    <n v="6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</r>
  <r>
    <x v="1"/>
  </r>
  <r>
    <x v="2"/>
  </r>
  <r>
    <x v="3"/>
  </r>
  <r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rowGrandTotals="0" colGrandTotals="0" indent="0" outline="1" outlineData="1" showDrill="1" multipleFieldFilters="0">
  <location ref="L7:Q8" firstHeaderRow="0" firstDataRow="1" firstDataCol="0"/>
  <pivotFields count="21">
    <pivotField showAll="0"/>
    <pivotField showAll="0"/>
    <pivotField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>
      <items count="38">
        <item h="1" x="0"/>
        <item h="1" x="32"/>
        <item h="1" x="33"/>
        <item h="1" x="34"/>
        <item h="1" x="35"/>
        <item h="1" x="36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Google Ads" fld="5" baseField="0" baseItem="0"/>
    <dataField name="Sum of Youtube" fld="6" baseField="0" baseItem="0"/>
    <dataField name="Sum of Twetter" fld="7" baseField="0" baseItem="0"/>
    <dataField name="Sum of WhatsApp" fld="8" baseField="0" baseItem="0"/>
    <dataField name="Sum of Instagram" fld="9" baseField="0" baseItem="0"/>
    <dataField name="Sum of Facebook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rowGrandTotals="0" colGrandTotals="0" indent="0" outline="1" outlineData="1" showDrill="1" multipleFieldFilters="0">
  <location ref="P1:P2" firstHeaderRow="1" firstDataRow="1" firstDataCol="0"/>
  <pivotFields count="21">
    <pivotField showAll="0"/>
    <pivotField showAll="0"/>
    <pivotField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>
      <items count="38">
        <item h="1" x="0"/>
        <item h="1" x="32"/>
        <item h="1" x="33"/>
        <item h="1" x="34"/>
        <item h="1" x="35"/>
        <item h="1" x="36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dataFields count="1">
    <dataField name="Sum of Other Costs" fld="1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1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rowGrandTotals="0" colGrandTotals="0" indent="0" outline="1" outlineData="1" showDrill="1" multipleFieldFilters="0">
  <location ref="R1:R2" firstHeaderRow="1" firstDataRow="1" firstDataCol="0"/>
  <pivotFields count="21">
    <pivotField showAll="0"/>
    <pivotField showAll="0"/>
    <pivotField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>
      <items count="38">
        <item h="1" x="0"/>
        <item h="1" x="32"/>
        <item h="1" x="33"/>
        <item h="1" x="34"/>
        <item h="1" x="35"/>
        <item h="1" x="36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dataFields count="1">
    <dataField name="Sum of Budget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2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rowGrandTotals="0" colGrandTotals="0" indent="0" outline="1" outlineData="1" showDrill="1" multipleFieldFilters="0">
  <location ref="L4:M5" firstHeaderRow="0" firstDataRow="1" firstDataCol="0"/>
  <pivotFields count="21">
    <pivotField showAll="0"/>
    <pivotField showAll="0"/>
    <pivotField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>
      <items count="38">
        <item h="1" x="0"/>
        <item h="1" x="32"/>
        <item h="1" x="33"/>
        <item h="1" x="34"/>
        <item h="1" x="35"/>
        <item h="1" x="36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Leads" fld="14" baseField="0" baseItem="0"/>
    <dataField name="Sum of Orders" fld="1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>
  <location ref="A42:O44" firstHeaderRow="0" firstDataRow="1" firstDataCol="1"/>
  <pivotFields count="21">
    <pivotField showAll="0"/>
    <pivotField showAll="0"/>
    <pivotField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Row" showAll="0">
      <items count="38">
        <item h="1" x="0"/>
        <item h="1" x="32"/>
        <item h="1" x="33"/>
        <item h="1" x="34"/>
        <item h="1" x="35"/>
        <item h="1" x="36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2">
    <i>
      <x v="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um of Sales" fld="18" baseField="0" baseItem="0"/>
    <dataField name="Sum of Expenses" fld="19" baseField="0" baseItem="0"/>
    <dataField name="Sum of Cost price" fld="20" baseField="0" baseItem="0"/>
    <dataField name="Sum of Google Ads" fld="5" baseField="0" baseItem="0"/>
    <dataField name="Sum of Youtube" fld="6" baseField="0" baseItem="0"/>
    <dataField name="Sum of Twetter" fld="7" baseField="0" baseItem="0"/>
    <dataField name="Sum of WhatsApp" fld="8" baseField="0" baseItem="0"/>
    <dataField name="Sum of Instagram" fld="9" baseField="0" baseItem="0"/>
    <dataField name="Sum of Facebook" fld="10" baseField="0" baseItem="0"/>
    <dataField name="Sum of Total Adv Costs" fld="11" baseField="0" baseItem="0"/>
    <dataField name="Sum of Leads" fld="14" baseField="0" baseItem="0"/>
    <dataField name="Sum of Views" fld="15" baseField="0" baseItem="0"/>
    <dataField name="Sum of Users" fld="16" baseField="0" baseItem="0"/>
    <dataField name="Sum of Orders" fld="1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rowGrandTotals="0" colGrandTotals="0" indent="0" outline="1" outlineData="1" showDrill="1" multipleFieldFilters="0">
  <location ref="A1:A2" firstHeaderRow="1" firstDataRow="1" firstDataCol="1"/>
  <pivotFields count="21">
    <pivotField showAll="0"/>
    <pivotField showAll="0"/>
    <pivotField axis="axisRow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>
      <items count="38">
        <item x="0"/>
        <item x="32"/>
        <item x="33"/>
        <item x="34"/>
        <item x="35"/>
        <item x="36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">
    <i>
      <x/>
    </i>
  </rowItems>
  <colItems count="1">
    <i/>
  </colItem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rowGrandTotals="0" colGrandTotals="0" indent="0" outline="1" outlineData="1" showDrill="1" multipleFieldFilters="0">
  <location ref="N1:N2" firstHeaderRow="1" firstDataRow="1" firstDataCol="0"/>
  <pivotFields count="21">
    <pivotField showAll="0"/>
    <pivotField showAll="0"/>
    <pivotField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>
      <items count="38">
        <item h="1" x="0"/>
        <item h="1" x="32"/>
        <item h="1" x="33"/>
        <item h="1" x="34"/>
        <item h="1" x="35"/>
        <item h="1" x="36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dataFields count="1">
    <dataField name="Sum of Creative Costs" fld="1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rowGrandTotals="0" colGrandTotals="0" indent="0" outline="1" outlineData="1" showDrill="1" multipleFieldFilters="0">
  <location ref="A3:K35" firstHeaderRow="0" firstDataRow="1" firstDataCol="1"/>
  <pivotFields count="21">
    <pivotField showAll="0"/>
    <pivotField showAll="0"/>
    <pivotField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Row" showAll="0">
      <items count="38">
        <item x="0"/>
        <item x="32"/>
        <item x="33"/>
        <item x="34"/>
        <item x="35"/>
        <item x="36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3"/>
  </rowFields>
  <rowItems count="32">
    <i>
      <x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Sales" fld="18" baseField="0" baseItem="0"/>
    <dataField name="Sum of Expenses" fld="19" baseField="0" baseItem="0"/>
    <dataField name="Sum of Cost price" fld="20" baseField="0" baseItem="0"/>
    <dataField name="Sum of Total Adv Costs" fld="11" baseField="0" baseItem="0"/>
    <dataField name="Sum of Google Ads" fld="5" baseField="0" baseItem="0"/>
    <dataField name="Sum of Youtube" fld="6" baseField="0" baseItem="0"/>
    <dataField name="Sum of Twetter" fld="7" baseField="0" baseItem="0"/>
    <dataField name="Sum of WhatsApp" fld="8" baseField="0" baseItem="0"/>
    <dataField name="Sum of Instagram" fld="9" baseField="0" baseItem="0"/>
    <dataField name="Sum of Facebook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rowGrandTotals="0" colGrandTotals="0" indent="0" outline="1" outlineData="1" showDrill="1" multipleFieldFilters="0">
  <location ref="L1:L2" firstHeaderRow="1" firstDataRow="1" firstDataCol="0"/>
  <pivotFields count="21">
    <pivotField showAll="0"/>
    <pivotField showAll="0"/>
    <pivotField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>
      <items count="38">
        <item h="1" x="0"/>
        <item h="1" x="32"/>
        <item h="1" x="33"/>
        <item h="1" x="34"/>
        <item h="1" x="35"/>
        <item h="1" x="36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dataFields count="1">
    <dataField name="Sum of Total Adv Costs" fld="1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2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indent="0" outline="1" outlineData="1" showDrill="1" multipleFieldFilters="0">
  <location ref="A65:A66" firstHeaderRow="1" firstDataRow="1" firstDataCol="1"/>
  <pivotFields count="1">
    <pivotField axis="axisRow" showAll="0">
      <items count="7">
        <item x="0"/>
        <item h="1" x="1"/>
        <item h="1" x="2"/>
        <item h="1" x="3"/>
        <item h="1" m="1" x="5"/>
        <item h="1" x="4"/>
        <item t="default"/>
      </items>
    </pivotField>
  </pivotFields>
  <rowFields count="1">
    <field x="0"/>
  </rowFields>
  <rowItems count="1">
    <i>
      <x/>
    </i>
  </rowItems>
  <colItems count="1">
    <i/>
  </colItem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indent="0" outline="1" outlineData="1" showDrill="1" multipleFieldFilters="0">
  <location ref="A75:A76" firstHeaderRow="1" firstDataRow="1" firstDataCol="1"/>
  <pivotFields count="1">
    <pivotField axis="axisRow" showAll="0">
      <items count="6">
        <item h="1" x="1"/>
        <item h="1" x="0"/>
        <item x="3"/>
        <item h="1" x="2"/>
        <item h="1" x="4"/>
        <item t="default"/>
      </items>
    </pivotField>
  </pivotFields>
  <rowFields count="1">
    <field x="0"/>
  </rowFields>
  <rowItems count="1">
    <i>
      <x v="2"/>
    </i>
  </rowItems>
  <colItems count="1">
    <i/>
  </colItem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nth" sourceName="Month">
  <pivotTables>
    <pivotTable tabId="4" name="PivotTable2"/>
    <pivotTable tabId="4" name="PivotTable1"/>
    <pivotTable tabId="4" name="PivotTable7"/>
    <pivotTable tabId="4" name="PivotTable8"/>
    <pivotTable tabId="4" name="PivotTable9"/>
    <pivotTable tabId="4" name="PivotTable10"/>
    <pivotTable tabId="4" name="PivotTable11"/>
    <pivotTable tabId="4" name="PivotTable12"/>
    <pivotTable tabId="4" name="PivotTable3"/>
  </pivotTables>
  <data>
    <tabular pivotCacheId="1">
      <items count="12">
        <i x="0" s="1"/>
        <i x="1" s="0"/>
        <i x="2" s="0"/>
        <i x="3" s="0"/>
        <i x="4" s="0"/>
        <i x="5" s="0"/>
        <i x="6" s="0"/>
        <i x="7" s="0"/>
        <i x="8" s="0"/>
        <i x="9" s="0"/>
        <i x="10" s="0"/>
        <i x="11" s="0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ay" sourceName="Day">
  <pivotTables>
    <pivotTable tabId="4" name="PivotTable2"/>
    <pivotTable tabId="4" name="PivotTable10"/>
    <pivotTable tabId="4" name="PivotTable11"/>
    <pivotTable tabId="4" name="PivotTable8"/>
    <pivotTable tabId="4" name="PivotTable9"/>
    <pivotTable tabId="4" name="PivotTable12"/>
    <pivotTable tabId="4" name="PivotTable3"/>
  </pivotTables>
  <data>
    <tabular pivotCacheId="1">
      <items count="37">
        <i x="0" s="0"/>
        <i x="1" s="0"/>
        <i x="2" s="0"/>
        <i x="3" s="0"/>
        <i x="4" s="1"/>
        <i x="5" s="0"/>
        <i x="6" s="0"/>
        <i x="7" s="0"/>
        <i x="8" s="0"/>
        <i x="9" s="0"/>
        <i x="10" s="0"/>
        <i x="11" s="0"/>
        <i x="12" s="0"/>
        <i x="13" s="0"/>
        <i x="14" s="0"/>
        <i x="15" s="0"/>
        <i x="16" s="0"/>
        <i x="17" s="0"/>
        <i x="18" s="0"/>
        <i x="19" s="0"/>
        <i x="20" s="0"/>
        <i x="21" s="0"/>
        <i x="22" s="0"/>
        <i x="23" s="0"/>
        <i x="24" s="0"/>
        <i x="25" s="0"/>
        <i x="26" s="0"/>
        <i x="27" s="0"/>
        <i x="28" s="0"/>
        <i x="29" s="0"/>
        <i x="30" s="0"/>
        <i x="31" s="0"/>
        <i x="32" s="0" nd="1"/>
        <i x="33" s="0" nd="1"/>
        <i x="34" s="0" nd="1"/>
        <i x="35" s="0" nd="1"/>
        <i x="36" s="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eft" sourceName="Left">
  <pivotTables>
    <pivotTable tabId="2" name="PivotTable1"/>
  </pivotTables>
  <data>
    <tabular pivotCacheId="3">
      <items count="6">
        <i x="1" s="0"/>
        <i x="0" s="1"/>
        <i x="4" s="0"/>
        <i x="3" s="0"/>
        <i x="2" s="0"/>
        <i x="5" s="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ight" sourceName="Right">
  <pivotTables>
    <pivotTable tabId="2" name="PivotTable2"/>
  </pivotTables>
  <data>
    <tabular pivotCacheId="2">
      <items count="5">
        <i x="1" s="0"/>
        <i x="0" s="0"/>
        <i x="3" s="1"/>
        <i x="2" s="0"/>
        <i x="4" s="0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" cache="Slicer_Month" caption="Month" columnCount="3" showCaption="0" style="SlicerStyleLight1 2 2" rowHeight="280800"/>
  <slicer name="Day" cache="Slicer_Day" caption="Day" columnCount="7" showCaption="0" style="SlicerStyleLight1 2" rowHeight="3240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 3" cache="Slicer_Month" caption="Month" columnCount="3" showCaption="0" style="SlicerStyleLight1 LM" rowHeight="280800"/>
  <slicer name="Day 3" cache="Slicer_Day" caption="Day" columnCount="7" showCaption="0" style="SlicerStyleLight1 LD" rowHeight="3240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 1" cache="Slicer_Month" caption="Month" columnCount="3" showCaption="0" style="SlicerStyleLight1 2 2" rowHeight="280800"/>
  <slicer name="Day 1" cache="Slicer_Day" caption="Day" columnCount="7" showCaption="0" style="SlicerStyleLight1 2" rowHeight="3240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 4" cache="Slicer_Month" caption="Month" columnCount="3" showCaption="0" style="SlicerStyleLight1 LM" rowHeight="280800"/>
  <slicer name="Day 4" cache="Slicer_Day" caption="Day" columnCount="7" showCaption="0" style="SlicerStyleLight1 LD" rowHeight="3240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 2" cache="Slicer_Month" caption="Month" columnCount="3" showCaption="0" style="SlicerStyleLight1 2 2" rowHeight="280800"/>
  <slicer name="Day 2" cache="Slicer_Day" caption="Day" columnCount="7" showCaption="0" style="SlicerStyleLight1 2" rowHeight="324000"/>
  <slicer name="Left" cache="Slicer_Left" caption="Left" showCaption="0" style="SlicerStyleLight1 2" rowHeight="234950"/>
  <slicer name="Right" cache="Slicer_Right" caption="Right" showCaption="0" style="SlicerStyleLight1 2" rowHeight="23495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 5" cache="Slicer_Month" caption="Month" columnCount="3" showCaption="0" style="SlicerStyleLight1 LM" rowHeight="280800"/>
  <slicer name="Day 5" cache="Slicer_Day" caption="Day" columnCount="7" showCaption="0" style="SlicerStyleLight1 LD" rowHeight="324000"/>
  <slicer name="Left 1" cache="Slicer_Left" caption="Left" showCaption="0" style="SlicerStyleLight1 2" rowHeight="234950"/>
  <slicer name="Right 1" cache="Slicer_Right" caption="Right" showCaption="0" style="SlicerStyleLight1 2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7" Type="http://schemas.microsoft.com/office/2007/relationships/slicer" Target="../slicers/slicer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celtable.com/en/templates/amazon-affiliate-marketing" TargetMode="External"/><Relationship Id="rId7" Type="http://schemas.microsoft.com/office/2007/relationships/slicer" Target="../slicers/slicer2.xml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" Type="http://schemas.microsoft.com/office/2007/relationships/slicer" Target="../slicers/slicer3.xml"/><Relationship Id="rId8" Type="http://schemas.openxmlformats.org/officeDocument/2006/relationships/ctrlProp" Target="../ctrlProps/ctrlProp14.xml"/><Relationship Id="rId7" Type="http://schemas.openxmlformats.org/officeDocument/2006/relationships/ctrlProp" Target="../ctrlProps/ctrlProp13.xml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microsoft.com/office/2007/relationships/slicer" Target="../slicers/slicer4.xml"/><Relationship Id="rId8" Type="http://schemas.openxmlformats.org/officeDocument/2006/relationships/ctrlProp" Target="../ctrlProps/ctrlProp20.xml"/><Relationship Id="rId7" Type="http://schemas.openxmlformats.org/officeDocument/2006/relationships/ctrlProp" Target="../ctrlProps/ctrlProp19.xml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Relationship Id="rId3" Type="http://schemas.openxmlformats.org/officeDocument/2006/relationships/ctrlProp" Target="../ctrlProps/ctrlProp15.xml"/><Relationship Id="rId2" Type="http://schemas.openxmlformats.org/officeDocument/2006/relationships/vmlDrawing" Target="../drawings/vmlDrawing4.vml"/><Relationship Id="rId10" Type="http://schemas.openxmlformats.org/officeDocument/2006/relationships/hyperlink" Target="https://exceltable.com/en/templates/amazon-affiliate-marketing" TargetMode="Externa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table.com/en/templates/amazon-affiliate-marketing" TargetMode="External"/><Relationship Id="rId2" Type="http://schemas.microsoft.com/office/2007/relationships/slicer" Target="../slicers/slicer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table.com/en/templates/amazon-affiliate-marketi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pivotTable" Target="../pivotTables/pivotTable9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0" Type="http://schemas.openxmlformats.org/officeDocument/2006/relationships/hyperlink" Target="https://exceltable.com/en/templates/amazon-affiliate-marketing" TargetMode="Externa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table.com/en/templates/amazon-affiliate-marketing" TargetMode="Externa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44:V45"/>
  <sheetViews>
    <sheetView showRowColHeaders="0" workbookViewId="0">
      <selection activeCell="A1" sqref="A1"/>
    </sheetView>
  </sheetViews>
  <sheetFormatPr defaultColWidth="9" defaultRowHeight="15"/>
  <sheetData>
    <row r="44" spans="3:22"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9"/>
    </row>
    <row r="45" spans="3:21"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</sheetData>
  <mergeCells count="1">
    <mergeCell ref="C44:U45"/>
  </mergeCells>
  <pageMargins left="0.7" right="0.7" top="0.75" bottom="0.75" header="0.3" footer="0.3"/>
  <pageSetup paperSize="9" orientation="portrait" horizontalDpi="1200" verticalDpi="1200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locked="0" defaultSize="0">
                <anchor moveWithCells="1">
                  <from>
                    <xdr:col>14</xdr:col>
                    <xdr:colOff>342265</xdr:colOff>
                    <xdr:row>5</xdr:row>
                    <xdr:rowOff>93345</xdr:rowOff>
                  </from>
                  <to>
                    <xdr:col>15</xdr:col>
                    <xdr:colOff>505460</xdr:colOff>
                    <xdr:row>7</xdr:row>
                    <xdr:rowOff>43180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locked="0" defaultSize="0">
                <anchor moveWithCells="1">
                  <from>
                    <xdr:col>13</xdr:col>
                    <xdr:colOff>403225</xdr:colOff>
                    <xdr:row>5</xdr:row>
                    <xdr:rowOff>93345</xdr:rowOff>
                  </from>
                  <to>
                    <xdr:col>14</xdr:col>
                    <xdr:colOff>567055</xdr:colOff>
                    <xdr:row>7</xdr:row>
                    <xdr:rowOff>43180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locked="0" defaultSize="0">
                <anchor moveWithCells="1">
                  <from>
                    <xdr:col>12</xdr:col>
                    <xdr:colOff>448945</xdr:colOff>
                    <xdr:row>5</xdr:row>
                    <xdr:rowOff>93345</xdr:rowOff>
                  </from>
                  <to>
                    <xdr:col>14</xdr:col>
                    <xdr:colOff>12700</xdr:colOff>
                    <xdr:row>7</xdr:row>
                    <xdr:rowOff>43180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locked="0" defaultSize="0">
                <anchor moveWithCells="1">
                  <from>
                    <xdr:col>11</xdr:col>
                    <xdr:colOff>510540</xdr:colOff>
                    <xdr:row>5</xdr:row>
                    <xdr:rowOff>93345</xdr:rowOff>
                  </from>
                  <to>
                    <xdr:col>13</xdr:col>
                    <xdr:colOff>73660</xdr:colOff>
                    <xdr:row>7</xdr:row>
                    <xdr:rowOff>43180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9:V40"/>
  <sheetViews>
    <sheetView showRowColHeaders="0" workbookViewId="0">
      <selection activeCell="V2" sqref="V2:AN3"/>
    </sheetView>
  </sheetViews>
  <sheetFormatPr defaultColWidth="9" defaultRowHeight="15"/>
  <cols>
    <col min="1" max="16384" width="8.88571428571429" style="25"/>
  </cols>
  <sheetData>
    <row r="39" spans="4:22">
      <c r="D39" s="15" t="s">
        <v>0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4:22"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</sheetData>
  <mergeCells count="1">
    <mergeCell ref="D39:V40"/>
  </mergeCells>
  <hyperlinks>
    <hyperlink ref="D39" r:id="rId8" display="https://exceltable.com/en/templates/amazon-affiliate-marketing"/>
  </hyperlink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3" name="Check Box 5" r:id="rId3">
              <controlPr defaultSize="0">
                <anchor moveWithCells="1">
                  <from>
                    <xdr:col>14</xdr:col>
                    <xdr:colOff>341630</xdr:colOff>
                    <xdr:row>5</xdr:row>
                    <xdr:rowOff>93345</xdr:rowOff>
                  </from>
                  <to>
                    <xdr:col>15</xdr:col>
                    <xdr:colOff>502285</xdr:colOff>
                    <xdr:row>7</xdr:row>
                    <xdr:rowOff>43180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name="Check Box 6" r:id="rId4">
              <controlPr defaultSize="0">
                <anchor moveWithCells="1">
                  <from>
                    <xdr:col>13</xdr:col>
                    <xdr:colOff>402590</xdr:colOff>
                    <xdr:row>5</xdr:row>
                    <xdr:rowOff>93345</xdr:rowOff>
                  </from>
                  <to>
                    <xdr:col>14</xdr:col>
                    <xdr:colOff>563245</xdr:colOff>
                    <xdr:row>7</xdr:row>
                    <xdr:rowOff>43180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name="Check Box 7" r:id="rId5">
              <controlPr defaultSize="0">
                <anchor moveWithCells="1">
                  <from>
                    <xdr:col>12</xdr:col>
                    <xdr:colOff>448945</xdr:colOff>
                    <xdr:row>5</xdr:row>
                    <xdr:rowOff>93345</xdr:rowOff>
                  </from>
                  <to>
                    <xdr:col>14</xdr:col>
                    <xdr:colOff>17145</xdr:colOff>
                    <xdr:row>7</xdr:row>
                    <xdr:rowOff>43180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name="Check Box 8" r:id="rId6">
              <controlPr defaultSize="0">
                <anchor moveWithCells="1">
                  <from>
                    <xdr:col>11</xdr:col>
                    <xdr:colOff>510540</xdr:colOff>
                    <xdr:row>5</xdr:row>
                    <xdr:rowOff>93345</xdr:rowOff>
                  </from>
                  <to>
                    <xdr:col>13</xdr:col>
                    <xdr:colOff>78105</xdr:colOff>
                    <xdr:row>7</xdr:row>
                    <xdr:rowOff>43180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1:V43"/>
  <sheetViews>
    <sheetView showRowColHeaders="0" workbookViewId="0">
      <selection activeCell="A1" sqref="A1"/>
    </sheetView>
  </sheetViews>
  <sheetFormatPr defaultColWidth="9" defaultRowHeight="15"/>
  <sheetData>
    <row r="41" spans="4:22">
      <c r="D41" s="26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4:22"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spans="14:14">
      <c r="N43" t="s">
        <v>1</v>
      </c>
    </row>
  </sheetData>
  <mergeCells count="1">
    <mergeCell ref="D41:V42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name="Check Box 1" r:id="rId3">
              <controlPr defaultSize="0">
                <anchor moveWithCells="1">
                  <from>
                    <xdr:col>0</xdr:col>
                    <xdr:colOff>510540</xdr:colOff>
                    <xdr:row>7</xdr:row>
                    <xdr:rowOff>167640</xdr:rowOff>
                  </from>
                  <to>
                    <xdr:col>2</xdr:col>
                    <xdr:colOff>175260</xdr:colOff>
                    <xdr:row>9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name="Check Box 2" r:id="rId4">
              <controlPr defaultSize="0">
                <anchor moveWithCells="1">
                  <from>
                    <xdr:col>0</xdr:col>
                    <xdr:colOff>510540</xdr:colOff>
                    <xdr:row>9</xdr:row>
                    <xdr:rowOff>175260</xdr:rowOff>
                  </from>
                  <to>
                    <xdr:col>2</xdr:col>
                    <xdr:colOff>175260</xdr:colOff>
                    <xdr:row>11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name="Check Box 3" r:id="rId5">
              <controlPr defaultSize="0">
                <anchor moveWithCells="1">
                  <from>
                    <xdr:col>0</xdr:col>
                    <xdr:colOff>510540</xdr:colOff>
                    <xdr:row>11</xdr:row>
                    <xdr:rowOff>175260</xdr:rowOff>
                  </from>
                  <to>
                    <xdr:col>2</xdr:col>
                    <xdr:colOff>175260</xdr:colOff>
                    <xdr:row>13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name="Check Box 4" r:id="rId6">
              <controlPr defaultSize="0">
                <anchor moveWithCells="1">
                  <from>
                    <xdr:col>0</xdr:col>
                    <xdr:colOff>510540</xdr:colOff>
                    <xdr:row>14</xdr:row>
                    <xdr:rowOff>7620</xdr:rowOff>
                  </from>
                  <to>
                    <xdr:col>2</xdr:col>
                    <xdr:colOff>175260</xdr:colOff>
                    <xdr:row>15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name="Check Box 5" r:id="rId7">
              <controlPr defaultSize="0">
                <anchor moveWithCells="1">
                  <from>
                    <xdr:col>0</xdr:col>
                    <xdr:colOff>510540</xdr:colOff>
                    <xdr:row>16</xdr:row>
                    <xdr:rowOff>15240</xdr:rowOff>
                  </from>
                  <to>
                    <xdr:col>2</xdr:col>
                    <xdr:colOff>175260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name="Check Box 6" r:id="rId8">
              <controlPr defaultSize="0">
                <anchor moveWithCells="1">
                  <from>
                    <xdr:col>0</xdr:col>
                    <xdr:colOff>510540</xdr:colOff>
                    <xdr:row>18</xdr:row>
                    <xdr:rowOff>22860</xdr:rowOff>
                  </from>
                  <to>
                    <xdr:col>2</xdr:col>
                    <xdr:colOff>175260</xdr:colOff>
                    <xdr:row>19</xdr:row>
                    <xdr:rowOff>121920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9:V43"/>
  <sheetViews>
    <sheetView showRowColHeaders="0" workbookViewId="0">
      <selection activeCell="V2" sqref="V2:AN3"/>
    </sheetView>
  </sheetViews>
  <sheetFormatPr defaultColWidth="9" defaultRowHeight="15"/>
  <cols>
    <col min="1" max="16384" width="8.88571428571429" style="25"/>
  </cols>
  <sheetData>
    <row r="39" spans="4:22">
      <c r="D39" s="15" t="s">
        <v>0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4:22"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3" spans="14:14">
      <c r="N43" s="25" t="s">
        <v>1</v>
      </c>
    </row>
  </sheetData>
  <mergeCells count="1">
    <mergeCell ref="D39:V40"/>
  </mergeCells>
  <hyperlinks>
    <hyperlink ref="D39" r:id="rId10" display="https://exceltable.com/en/templates/amazon-affiliate-marketing"/>
  </hyperlink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name="Check Box 1" r:id="rId3">
              <controlPr defaultSize="0">
                <anchor moveWithCells="1">
                  <from>
                    <xdr:col>0</xdr:col>
                    <xdr:colOff>510540</xdr:colOff>
                    <xdr:row>7</xdr:row>
                    <xdr:rowOff>167640</xdr:rowOff>
                  </from>
                  <to>
                    <xdr:col>2</xdr:col>
                    <xdr:colOff>175260</xdr:colOff>
                    <xdr:row>9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name="Check Box 2" r:id="rId4">
              <controlPr defaultSize="0">
                <anchor moveWithCells="1">
                  <from>
                    <xdr:col>0</xdr:col>
                    <xdr:colOff>510540</xdr:colOff>
                    <xdr:row>9</xdr:row>
                    <xdr:rowOff>175260</xdr:rowOff>
                  </from>
                  <to>
                    <xdr:col>2</xdr:col>
                    <xdr:colOff>175260</xdr:colOff>
                    <xdr:row>11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name="Check Box 3" r:id="rId5">
              <controlPr defaultSize="0">
                <anchor moveWithCells="1">
                  <from>
                    <xdr:col>0</xdr:col>
                    <xdr:colOff>510540</xdr:colOff>
                    <xdr:row>11</xdr:row>
                    <xdr:rowOff>175260</xdr:rowOff>
                  </from>
                  <to>
                    <xdr:col>2</xdr:col>
                    <xdr:colOff>175260</xdr:colOff>
                    <xdr:row>13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name="Check Box 4" r:id="rId6">
              <controlPr defaultSize="0">
                <anchor moveWithCells="1">
                  <from>
                    <xdr:col>0</xdr:col>
                    <xdr:colOff>510540</xdr:colOff>
                    <xdr:row>14</xdr:row>
                    <xdr:rowOff>7620</xdr:rowOff>
                  </from>
                  <to>
                    <xdr:col>2</xdr:col>
                    <xdr:colOff>175260</xdr:colOff>
                    <xdr:row>15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name="Check Box 5" r:id="rId7">
              <controlPr defaultSize="0">
                <anchor moveWithCells="1">
                  <from>
                    <xdr:col>0</xdr:col>
                    <xdr:colOff>510540</xdr:colOff>
                    <xdr:row>16</xdr:row>
                    <xdr:rowOff>15240</xdr:rowOff>
                  </from>
                  <to>
                    <xdr:col>2</xdr:col>
                    <xdr:colOff>175260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name="Check Box 6" r:id="rId8">
              <controlPr defaultSize="0">
                <anchor moveWithCells="1">
                  <from>
                    <xdr:col>0</xdr:col>
                    <xdr:colOff>510540</xdr:colOff>
                    <xdr:row>18</xdr:row>
                    <xdr:rowOff>22860</xdr:rowOff>
                  </from>
                  <to>
                    <xdr:col>2</xdr:col>
                    <xdr:colOff>175260</xdr:colOff>
                    <xdr:row>19</xdr:row>
                    <xdr:rowOff>121920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1:T43"/>
  <sheetViews>
    <sheetView showRowColHeaders="0" tabSelected="1" workbookViewId="0">
      <selection activeCell="A1" sqref="A1"/>
    </sheetView>
  </sheetViews>
  <sheetFormatPr defaultColWidth="9" defaultRowHeight="15"/>
  <sheetData>
    <row r="41" spans="2:20">
      <c r="B41" s="26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2:20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4:14">
      <c r="N43" t="s">
        <v>1</v>
      </c>
    </row>
  </sheetData>
  <mergeCells count="1">
    <mergeCell ref="B41:T42"/>
  </mergeCells>
  <pageMargins left="0.7" right="0.7" top="0.75" bottom="0.75" header="0.3" footer="0.3"/>
  <pageSetup paperSize="9" orientation="portrait" horizontalDpi="1200" verticalDpi="1200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7:V43"/>
  <sheetViews>
    <sheetView showRowColHeaders="0" workbookViewId="0">
      <selection activeCell="V2" sqref="V2:AN3"/>
    </sheetView>
  </sheetViews>
  <sheetFormatPr defaultColWidth="9" defaultRowHeight="15"/>
  <cols>
    <col min="1" max="16384" width="8.88571428571429" style="25"/>
  </cols>
  <sheetData>
    <row r="37" spans="4:22">
      <c r="D37" s="15" t="s">
        <v>0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spans="4:22"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43" spans="14:14">
      <c r="N43" s="25" t="s">
        <v>1</v>
      </c>
    </row>
  </sheetData>
  <mergeCells count="1">
    <mergeCell ref="D37:V38"/>
  </mergeCells>
  <hyperlinks>
    <hyperlink ref="D37" r:id="rId3" display="https://exceltable.com/en/templates/amazon-affiliate-marketing"/>
  </hyperlinks>
  <pageMargins left="0.7" right="0.7" top="0.75" bottom="0.75" header="0.3" footer="0.3"/>
  <pageSetup paperSize="9" orientation="portrait" horizontalDpi="1200" verticalDpi="1200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31"/>
  <sheetViews>
    <sheetView topLeftCell="C1" workbookViewId="0">
      <selection activeCell="V2" sqref="V2:AN3"/>
    </sheetView>
  </sheetViews>
  <sheetFormatPr defaultColWidth="9" defaultRowHeight="15"/>
  <cols>
    <col min="1" max="1" width="10.1047619047619" customWidth="1"/>
    <col min="3" max="3" width="10.7809523809524" customWidth="1"/>
    <col min="6" max="6" width="9.33333333333333" customWidth="1"/>
    <col min="7" max="7" width="10.1047619047619" customWidth="1"/>
    <col min="8" max="8" width="10.552380952381" customWidth="1"/>
    <col min="9" max="9" width="10.8857142857143" customWidth="1"/>
    <col min="10" max="10" width="10.1047619047619" customWidth="1"/>
    <col min="11" max="12" width="9.66666666666667" customWidth="1"/>
    <col min="13" max="13" width="9.21904761904762" customWidth="1"/>
    <col min="18" max="21" width="8.88571428571429" style="12"/>
  </cols>
  <sheetData>
    <row r="1" spans="6:12">
      <c r="F1" s="19" t="s">
        <v>2</v>
      </c>
      <c r="G1" s="19"/>
      <c r="H1" s="19"/>
      <c r="I1" s="19"/>
      <c r="J1" s="19"/>
      <c r="K1" s="19"/>
      <c r="L1" s="4"/>
    </row>
    <row r="2" ht="30" spans="1:40">
      <c r="A2" s="20" t="s">
        <v>3</v>
      </c>
      <c r="B2" s="20" t="s">
        <v>4</v>
      </c>
      <c r="C2" s="20" t="s">
        <v>5</v>
      </c>
      <c r="D2" s="20" t="s">
        <v>6</v>
      </c>
      <c r="E2" s="21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  <c r="K2" s="22" t="s">
        <v>13</v>
      </c>
      <c r="L2" s="21" t="s">
        <v>14</v>
      </c>
      <c r="M2" s="21" t="s">
        <v>15</v>
      </c>
      <c r="N2" s="21" t="s">
        <v>16</v>
      </c>
      <c r="O2" s="20" t="s">
        <v>17</v>
      </c>
      <c r="P2" s="20" t="s">
        <v>18</v>
      </c>
      <c r="Q2" s="20" t="s">
        <v>19</v>
      </c>
      <c r="R2" s="20" t="s">
        <v>20</v>
      </c>
      <c r="S2" s="20" t="s">
        <v>21</v>
      </c>
      <c r="T2" s="20" t="s">
        <v>22</v>
      </c>
      <c r="U2" s="20" t="s">
        <v>23</v>
      </c>
      <c r="V2" s="15" t="s">
        <v>0</v>
      </c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>
      <c r="A3" s="23"/>
      <c r="B3" s="12">
        <v>2024</v>
      </c>
      <c r="C3" s="12" t="s">
        <v>24</v>
      </c>
      <c r="D3" s="12">
        <v>0.01</v>
      </c>
      <c r="E3" s="12">
        <v>0</v>
      </c>
      <c r="F3" s="12">
        <v>0</v>
      </c>
      <c r="G3" s="12">
        <v>0</v>
      </c>
      <c r="H3" s="12">
        <f t="shared" ref="H3:I48" si="0">ROUND(F3*0.25,2)</f>
        <v>0</v>
      </c>
      <c r="I3" s="12">
        <f t="shared" si="0"/>
        <v>0</v>
      </c>
      <c r="J3" s="12">
        <v>0</v>
      </c>
      <c r="K3" s="12">
        <v>0</v>
      </c>
      <c r="L3" s="12">
        <f t="shared" ref="L3:L66" si="1">SUM(F3:K3)</f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21">
      <c r="A4" s="23">
        <v>45292</v>
      </c>
      <c r="B4" s="12">
        <v>2024</v>
      </c>
      <c r="C4" s="12" t="s">
        <v>24</v>
      </c>
      <c r="D4" s="12">
        <v>1</v>
      </c>
      <c r="E4" s="12">
        <v>2100</v>
      </c>
      <c r="F4" s="12">
        <v>77</v>
      </c>
      <c r="G4" s="12">
        <v>177.1</v>
      </c>
      <c r="H4" s="12">
        <f t="shared" si="0"/>
        <v>19.25</v>
      </c>
      <c r="I4" s="12">
        <f t="shared" si="0"/>
        <v>44.28</v>
      </c>
      <c r="J4" s="12">
        <v>101.81</v>
      </c>
      <c r="K4" s="12">
        <v>101.81</v>
      </c>
      <c r="L4" s="12">
        <f t="shared" si="1"/>
        <v>521.25</v>
      </c>
      <c r="M4" s="12">
        <v>414.23</v>
      </c>
      <c r="N4" s="12">
        <v>495.2</v>
      </c>
      <c r="O4" s="12">
        <v>16</v>
      </c>
      <c r="P4" s="12">
        <v>3766</v>
      </c>
      <c r="Q4" s="12">
        <v>2250</v>
      </c>
      <c r="R4" s="12">
        <v>12</v>
      </c>
      <c r="S4" s="12">
        <v>496</v>
      </c>
      <c r="T4" s="12">
        <v>475</v>
      </c>
      <c r="U4" s="12">
        <v>498</v>
      </c>
    </row>
    <row r="5" spans="1:21">
      <c r="A5" s="23">
        <v>45293</v>
      </c>
      <c r="B5" s="12">
        <v>2024</v>
      </c>
      <c r="C5" s="12" t="s">
        <v>24</v>
      </c>
      <c r="D5" s="12">
        <v>2</v>
      </c>
      <c r="E5" s="12">
        <v>2100</v>
      </c>
      <c r="F5" s="12">
        <v>121.67</v>
      </c>
      <c r="G5" s="12">
        <v>112.92</v>
      </c>
      <c r="H5" s="12">
        <f t="shared" si="0"/>
        <v>30.42</v>
      </c>
      <c r="I5" s="12">
        <f t="shared" si="0"/>
        <v>28.23</v>
      </c>
      <c r="J5" s="12">
        <v>81.91</v>
      </c>
      <c r="K5" s="12">
        <v>163.81</v>
      </c>
      <c r="L5" s="12">
        <f t="shared" si="1"/>
        <v>538.96</v>
      </c>
      <c r="M5" s="12">
        <v>412.15</v>
      </c>
      <c r="N5" s="12">
        <v>260.35</v>
      </c>
      <c r="O5" s="12">
        <v>7</v>
      </c>
      <c r="P5" s="12">
        <v>3733</v>
      </c>
      <c r="Q5" s="12">
        <v>2270</v>
      </c>
      <c r="R5" s="12">
        <v>5</v>
      </c>
      <c r="S5" s="12">
        <v>516</v>
      </c>
      <c r="T5" s="12">
        <v>485</v>
      </c>
      <c r="U5" s="12">
        <v>492</v>
      </c>
    </row>
    <row r="6" spans="1:21">
      <c r="A6" s="23">
        <v>45294</v>
      </c>
      <c r="B6" s="12">
        <v>2024</v>
      </c>
      <c r="C6" s="12" t="s">
        <v>24</v>
      </c>
      <c r="D6" s="12">
        <v>3</v>
      </c>
      <c r="E6" s="12">
        <v>2100</v>
      </c>
      <c r="F6" s="12">
        <v>121.92</v>
      </c>
      <c r="G6" s="12">
        <v>135.47</v>
      </c>
      <c r="H6" s="12">
        <f t="shared" si="0"/>
        <v>30.48</v>
      </c>
      <c r="I6" s="12">
        <f t="shared" si="0"/>
        <v>33.87</v>
      </c>
      <c r="J6" s="12">
        <v>37.63</v>
      </c>
      <c r="K6" s="12">
        <v>112.89</v>
      </c>
      <c r="L6" s="12">
        <f t="shared" si="1"/>
        <v>472.26</v>
      </c>
      <c r="M6" s="12">
        <v>520.3</v>
      </c>
      <c r="N6" s="12">
        <v>185.85</v>
      </c>
      <c r="O6" s="12">
        <v>9</v>
      </c>
      <c r="P6" s="12">
        <v>3691</v>
      </c>
      <c r="Q6" s="12">
        <v>2320</v>
      </c>
      <c r="R6" s="12">
        <v>9</v>
      </c>
      <c r="S6" s="12">
        <v>539</v>
      </c>
      <c r="T6" s="12">
        <v>510</v>
      </c>
      <c r="U6" s="12">
        <v>484</v>
      </c>
    </row>
    <row r="7" spans="1:21">
      <c r="A7" s="23">
        <v>45295</v>
      </c>
      <c r="B7" s="12">
        <v>2024</v>
      </c>
      <c r="C7" s="12" t="s">
        <v>24</v>
      </c>
      <c r="D7" s="12">
        <v>4</v>
      </c>
      <c r="E7" s="12">
        <v>2100</v>
      </c>
      <c r="F7" s="12">
        <v>82.96</v>
      </c>
      <c r="G7" s="12">
        <v>104.07</v>
      </c>
      <c r="H7" s="12">
        <f t="shared" si="0"/>
        <v>20.74</v>
      </c>
      <c r="I7" s="12">
        <f t="shared" si="0"/>
        <v>26.02</v>
      </c>
      <c r="J7" s="12">
        <v>18.92</v>
      </c>
      <c r="K7" s="12">
        <v>56.76</v>
      </c>
      <c r="L7" s="12">
        <f t="shared" si="1"/>
        <v>309.47</v>
      </c>
      <c r="M7" s="12">
        <v>544.49</v>
      </c>
      <c r="N7" s="12">
        <v>316.4</v>
      </c>
      <c r="O7" s="12">
        <v>14</v>
      </c>
      <c r="P7" s="12">
        <v>3658</v>
      </c>
      <c r="Q7" s="12">
        <v>2382</v>
      </c>
      <c r="R7" s="12">
        <v>10</v>
      </c>
      <c r="S7" s="12">
        <v>557</v>
      </c>
      <c r="T7" s="12">
        <v>541</v>
      </c>
      <c r="U7" s="12">
        <v>479</v>
      </c>
    </row>
    <row r="8" spans="1:21">
      <c r="A8" s="23">
        <v>45296</v>
      </c>
      <c r="B8" s="12">
        <v>2024</v>
      </c>
      <c r="C8" s="12" t="s">
        <v>24</v>
      </c>
      <c r="D8" s="12">
        <v>5</v>
      </c>
      <c r="E8" s="12">
        <v>2100</v>
      </c>
      <c r="F8" s="12">
        <v>156.98</v>
      </c>
      <c r="G8" s="12">
        <v>52.09</v>
      </c>
      <c r="H8" s="12">
        <f t="shared" si="0"/>
        <v>39.25</v>
      </c>
      <c r="I8" s="12">
        <f t="shared" si="0"/>
        <v>13.02</v>
      </c>
      <c r="J8" s="12">
        <v>51.02</v>
      </c>
      <c r="K8" s="12">
        <v>102.04</v>
      </c>
      <c r="L8" s="12">
        <f t="shared" si="1"/>
        <v>414.4</v>
      </c>
      <c r="M8" s="12">
        <v>545.1</v>
      </c>
      <c r="N8" s="12">
        <v>265.7</v>
      </c>
      <c r="O8" s="12">
        <v>25</v>
      </c>
      <c r="P8" s="12">
        <v>3619</v>
      </c>
      <c r="Q8" s="12">
        <v>2434</v>
      </c>
      <c r="R8" s="12">
        <v>19</v>
      </c>
      <c r="S8" s="12">
        <v>575</v>
      </c>
      <c r="T8" s="12">
        <v>567</v>
      </c>
      <c r="U8" s="12">
        <v>472</v>
      </c>
    </row>
    <row r="9" spans="1:21">
      <c r="A9" s="23">
        <v>45297</v>
      </c>
      <c r="B9" s="12">
        <v>2024</v>
      </c>
      <c r="C9" s="12" t="s">
        <v>24</v>
      </c>
      <c r="D9" s="12">
        <v>6</v>
      </c>
      <c r="E9" s="12">
        <v>2100</v>
      </c>
      <c r="F9" s="12">
        <v>71.71</v>
      </c>
      <c r="G9" s="12">
        <v>127.8</v>
      </c>
      <c r="H9" s="12">
        <f t="shared" si="0"/>
        <v>17.93</v>
      </c>
      <c r="I9" s="12">
        <f t="shared" si="0"/>
        <v>31.95</v>
      </c>
      <c r="J9" s="12">
        <v>65.68</v>
      </c>
      <c r="K9" s="12">
        <v>131.35</v>
      </c>
      <c r="L9" s="12">
        <f t="shared" si="1"/>
        <v>446.42</v>
      </c>
      <c r="M9" s="12">
        <v>428.93</v>
      </c>
      <c r="N9" s="12">
        <v>182.5</v>
      </c>
      <c r="O9" s="12">
        <v>39</v>
      </c>
      <c r="P9" s="12">
        <v>3586</v>
      </c>
      <c r="Q9" s="12">
        <v>2470</v>
      </c>
      <c r="R9" s="12">
        <v>27</v>
      </c>
      <c r="S9" s="12">
        <v>586</v>
      </c>
      <c r="T9" s="12">
        <v>585</v>
      </c>
      <c r="U9" s="12">
        <v>465</v>
      </c>
    </row>
    <row r="10" spans="1:21">
      <c r="A10" s="23">
        <v>45298</v>
      </c>
      <c r="B10" s="12">
        <v>2024</v>
      </c>
      <c r="C10" s="12" t="s">
        <v>24</v>
      </c>
      <c r="D10" s="12">
        <v>7</v>
      </c>
      <c r="E10" s="12">
        <v>2100</v>
      </c>
      <c r="F10" s="12">
        <v>147.83</v>
      </c>
      <c r="G10" s="12">
        <v>164.88</v>
      </c>
      <c r="H10" s="12">
        <f t="shared" si="0"/>
        <v>36.96</v>
      </c>
      <c r="I10" s="12">
        <f t="shared" si="0"/>
        <v>41.22</v>
      </c>
      <c r="J10" s="12">
        <v>30.8</v>
      </c>
      <c r="K10" s="12">
        <v>92.39</v>
      </c>
      <c r="L10" s="12">
        <f t="shared" si="1"/>
        <v>514.08</v>
      </c>
      <c r="M10" s="12">
        <v>469.34</v>
      </c>
      <c r="N10" s="12">
        <v>117.86</v>
      </c>
      <c r="O10" s="12">
        <v>50</v>
      </c>
      <c r="P10" s="12">
        <v>3547</v>
      </c>
      <c r="Q10" s="12">
        <v>2480</v>
      </c>
      <c r="R10" s="12">
        <v>35</v>
      </c>
      <c r="S10" s="12">
        <v>597</v>
      </c>
      <c r="T10" s="12">
        <v>590</v>
      </c>
      <c r="U10" s="12">
        <v>458</v>
      </c>
    </row>
    <row r="11" spans="1:21">
      <c r="A11" s="23">
        <v>45299</v>
      </c>
      <c r="B11" s="12">
        <v>2024</v>
      </c>
      <c r="C11" s="12" t="s">
        <v>24</v>
      </c>
      <c r="D11" s="12">
        <v>8</v>
      </c>
      <c r="E11" s="12">
        <v>2100</v>
      </c>
      <c r="F11" s="12">
        <v>176.61</v>
      </c>
      <c r="G11" s="12">
        <v>171.62</v>
      </c>
      <c r="H11" s="12">
        <f t="shared" si="0"/>
        <v>44.15</v>
      </c>
      <c r="I11" s="12">
        <f t="shared" si="0"/>
        <v>42.91</v>
      </c>
      <c r="J11" s="12">
        <v>63.38</v>
      </c>
      <c r="K11" s="12">
        <v>63.38</v>
      </c>
      <c r="L11" s="12">
        <f t="shared" si="1"/>
        <v>562.05</v>
      </c>
      <c r="M11" s="12">
        <v>362.65</v>
      </c>
      <c r="N11" s="12">
        <v>184.7</v>
      </c>
      <c r="O11" s="12">
        <v>66</v>
      </c>
      <c r="P11" s="12">
        <v>3511</v>
      </c>
      <c r="Q11" s="12">
        <v>2468</v>
      </c>
      <c r="R11" s="12">
        <v>55</v>
      </c>
      <c r="S11" s="12">
        <v>604</v>
      </c>
      <c r="T11" s="12">
        <v>584</v>
      </c>
      <c r="U11" s="12">
        <v>452</v>
      </c>
    </row>
    <row r="12" spans="1:21">
      <c r="A12" s="23">
        <v>45300</v>
      </c>
      <c r="B12" s="12">
        <v>2024</v>
      </c>
      <c r="C12" s="12" t="s">
        <v>24</v>
      </c>
      <c r="D12" s="12">
        <v>9</v>
      </c>
      <c r="E12" s="12">
        <v>2100</v>
      </c>
      <c r="F12" s="12">
        <v>137.41</v>
      </c>
      <c r="G12" s="12">
        <v>121.67</v>
      </c>
      <c r="H12" s="12">
        <f t="shared" si="0"/>
        <v>34.35</v>
      </c>
      <c r="I12" s="12">
        <f t="shared" si="0"/>
        <v>30.42</v>
      </c>
      <c r="J12" s="12">
        <v>48.67</v>
      </c>
      <c r="K12" s="12">
        <v>97.33</v>
      </c>
      <c r="L12" s="12">
        <f t="shared" si="1"/>
        <v>469.85</v>
      </c>
      <c r="M12" s="12">
        <v>368.23</v>
      </c>
      <c r="N12" s="12">
        <v>253.31</v>
      </c>
      <c r="O12" s="12">
        <v>77</v>
      </c>
      <c r="P12" s="12">
        <v>3478</v>
      </c>
      <c r="Q12" s="12">
        <v>2428</v>
      </c>
      <c r="R12" s="12">
        <v>59</v>
      </c>
      <c r="S12" s="12">
        <v>606</v>
      </c>
      <c r="T12" s="12">
        <v>564</v>
      </c>
      <c r="U12" s="12">
        <v>446</v>
      </c>
    </row>
    <row r="13" spans="1:21">
      <c r="A13" s="23">
        <v>45301</v>
      </c>
      <c r="B13" s="12">
        <v>2024</v>
      </c>
      <c r="C13" s="12" t="s">
        <v>24</v>
      </c>
      <c r="D13" s="12">
        <v>10</v>
      </c>
      <c r="E13" s="12">
        <v>2100</v>
      </c>
      <c r="F13" s="12">
        <v>94.61</v>
      </c>
      <c r="G13" s="12">
        <v>50.94</v>
      </c>
      <c r="H13" s="12">
        <f t="shared" si="0"/>
        <v>23.65</v>
      </c>
      <c r="I13" s="12">
        <f t="shared" si="0"/>
        <v>12.74</v>
      </c>
      <c r="J13" s="12">
        <v>35.9</v>
      </c>
      <c r="K13" s="12">
        <v>107.71</v>
      </c>
      <c r="L13" s="12">
        <f t="shared" si="1"/>
        <v>325.55</v>
      </c>
      <c r="M13" s="12">
        <v>623.05</v>
      </c>
      <c r="N13" s="12">
        <v>249.13</v>
      </c>
      <c r="O13" s="12">
        <v>87</v>
      </c>
      <c r="P13" s="12">
        <v>3439</v>
      </c>
      <c r="Q13" s="12">
        <v>2350</v>
      </c>
      <c r="R13" s="12">
        <v>80</v>
      </c>
      <c r="S13" s="12">
        <v>602</v>
      </c>
      <c r="T13" s="12">
        <v>525</v>
      </c>
      <c r="U13" s="12">
        <v>439</v>
      </c>
    </row>
    <row r="14" spans="1:21">
      <c r="A14" s="23">
        <v>45302</v>
      </c>
      <c r="B14" s="12">
        <v>2024</v>
      </c>
      <c r="C14" s="12" t="s">
        <v>24</v>
      </c>
      <c r="D14" s="12">
        <v>11</v>
      </c>
      <c r="E14" s="12">
        <v>2100</v>
      </c>
      <c r="F14" s="12">
        <v>161.87</v>
      </c>
      <c r="G14" s="12">
        <v>175.91</v>
      </c>
      <c r="H14" s="12">
        <f t="shared" si="0"/>
        <v>40.47</v>
      </c>
      <c r="I14" s="12">
        <f t="shared" si="0"/>
        <v>43.98</v>
      </c>
      <c r="J14" s="12">
        <v>54.69</v>
      </c>
      <c r="K14" s="12">
        <v>164.08</v>
      </c>
      <c r="L14" s="12">
        <f t="shared" si="1"/>
        <v>641</v>
      </c>
      <c r="M14" s="12">
        <v>336.23</v>
      </c>
      <c r="N14" s="12">
        <v>78.93</v>
      </c>
      <c r="O14" s="12">
        <v>92</v>
      </c>
      <c r="P14" s="12">
        <v>3412</v>
      </c>
      <c r="Q14" s="12">
        <v>2276</v>
      </c>
      <c r="R14" s="12">
        <v>69</v>
      </c>
      <c r="S14" s="12">
        <v>584</v>
      </c>
      <c r="T14" s="12">
        <v>488</v>
      </c>
      <c r="U14" s="12">
        <v>434</v>
      </c>
    </row>
    <row r="15" spans="1:21">
      <c r="A15" s="23">
        <v>45303</v>
      </c>
      <c r="B15" s="12">
        <v>2024</v>
      </c>
      <c r="C15" s="12" t="s">
        <v>24</v>
      </c>
      <c r="D15" s="12">
        <v>12</v>
      </c>
      <c r="E15" s="12">
        <v>2100</v>
      </c>
      <c r="F15" s="12">
        <v>158.33</v>
      </c>
      <c r="G15" s="12">
        <v>100.76</v>
      </c>
      <c r="H15" s="12">
        <f t="shared" si="0"/>
        <v>39.58</v>
      </c>
      <c r="I15" s="12">
        <f t="shared" si="0"/>
        <v>25.19</v>
      </c>
      <c r="J15" s="12">
        <v>50.76</v>
      </c>
      <c r="K15" s="12">
        <v>101.52</v>
      </c>
      <c r="L15" s="12">
        <f t="shared" si="1"/>
        <v>476.14</v>
      </c>
      <c r="M15" s="12">
        <v>337.85</v>
      </c>
      <c r="N15" s="12">
        <v>315.48</v>
      </c>
      <c r="O15" s="12">
        <v>95</v>
      </c>
      <c r="P15" s="12">
        <v>3379</v>
      </c>
      <c r="Q15" s="12">
        <v>2250</v>
      </c>
      <c r="R15" s="12">
        <v>60</v>
      </c>
      <c r="S15" s="12">
        <v>560</v>
      </c>
      <c r="T15" s="12">
        <v>475</v>
      </c>
      <c r="U15" s="12">
        <v>428</v>
      </c>
    </row>
    <row r="16" spans="1:21">
      <c r="A16" s="23">
        <v>45304</v>
      </c>
      <c r="B16" s="12">
        <v>2024</v>
      </c>
      <c r="C16" s="12" t="s">
        <v>24</v>
      </c>
      <c r="D16" s="12">
        <v>13</v>
      </c>
      <c r="E16" s="12">
        <v>2100</v>
      </c>
      <c r="F16" s="12">
        <v>153.08</v>
      </c>
      <c r="G16" s="12">
        <v>165.57</v>
      </c>
      <c r="H16" s="12">
        <f t="shared" si="0"/>
        <v>38.27</v>
      </c>
      <c r="I16" s="12">
        <f t="shared" si="0"/>
        <v>41.39</v>
      </c>
      <c r="J16" s="12">
        <v>42.18</v>
      </c>
      <c r="K16" s="12">
        <v>84.35</v>
      </c>
      <c r="L16" s="12">
        <f t="shared" si="1"/>
        <v>524.84</v>
      </c>
      <c r="M16" s="12">
        <v>453.25</v>
      </c>
      <c r="N16" s="12">
        <v>268</v>
      </c>
      <c r="O16" s="12">
        <v>95</v>
      </c>
      <c r="P16" s="12">
        <v>3346</v>
      </c>
      <c r="Q16" s="12">
        <v>2240</v>
      </c>
      <c r="R16" s="12">
        <v>69</v>
      </c>
      <c r="S16" s="12">
        <v>535</v>
      </c>
      <c r="T16" s="12">
        <v>470</v>
      </c>
      <c r="U16" s="12">
        <v>422</v>
      </c>
    </row>
    <row r="17" spans="1:21">
      <c r="A17" s="23">
        <v>45305</v>
      </c>
      <c r="B17" s="12">
        <v>2024</v>
      </c>
      <c r="C17" s="12" t="s">
        <v>24</v>
      </c>
      <c r="D17" s="12">
        <v>14</v>
      </c>
      <c r="E17" s="12">
        <v>2100</v>
      </c>
      <c r="F17" s="12">
        <v>174.83</v>
      </c>
      <c r="G17" s="12">
        <v>192.64</v>
      </c>
      <c r="H17" s="12">
        <f t="shared" si="0"/>
        <v>43.71</v>
      </c>
      <c r="I17" s="12">
        <f t="shared" si="0"/>
        <v>48.16</v>
      </c>
      <c r="J17" s="12">
        <v>43.17</v>
      </c>
      <c r="K17" s="12">
        <v>129.5</v>
      </c>
      <c r="L17" s="12">
        <f t="shared" si="1"/>
        <v>632.01</v>
      </c>
      <c r="M17" s="12">
        <v>399.99</v>
      </c>
      <c r="N17" s="12">
        <v>130.8</v>
      </c>
      <c r="O17" s="12">
        <v>95</v>
      </c>
      <c r="P17" s="12">
        <v>3316</v>
      </c>
      <c r="Q17" s="12">
        <v>2242</v>
      </c>
      <c r="R17" s="12">
        <v>61</v>
      </c>
      <c r="S17" s="12">
        <v>523</v>
      </c>
      <c r="T17" s="12">
        <v>471</v>
      </c>
      <c r="U17" s="12">
        <v>417</v>
      </c>
    </row>
    <row r="18" spans="1:21">
      <c r="A18" s="23">
        <v>45306</v>
      </c>
      <c r="B18" s="12">
        <v>2024</v>
      </c>
      <c r="C18" s="12" t="s">
        <v>24</v>
      </c>
      <c r="D18" s="12">
        <v>15</v>
      </c>
      <c r="E18" s="12">
        <v>2100</v>
      </c>
      <c r="F18" s="12">
        <v>183.34</v>
      </c>
      <c r="G18" s="12">
        <v>161.38</v>
      </c>
      <c r="H18" s="12">
        <f t="shared" si="0"/>
        <v>45.84</v>
      </c>
      <c r="I18" s="12">
        <f t="shared" si="0"/>
        <v>40.35</v>
      </c>
      <c r="J18" s="12">
        <v>45.2</v>
      </c>
      <c r="K18" s="12">
        <v>90.4</v>
      </c>
      <c r="L18" s="12">
        <f t="shared" si="1"/>
        <v>566.51</v>
      </c>
      <c r="M18" s="12">
        <v>400.91</v>
      </c>
      <c r="N18" s="12">
        <v>215.69</v>
      </c>
      <c r="O18" s="12">
        <v>89</v>
      </c>
      <c r="P18" s="12">
        <v>3286</v>
      </c>
      <c r="Q18" s="12">
        <v>2270</v>
      </c>
      <c r="R18" s="12">
        <v>74</v>
      </c>
      <c r="S18" s="12">
        <v>521</v>
      </c>
      <c r="T18" s="12">
        <v>485</v>
      </c>
      <c r="U18" s="12">
        <v>411</v>
      </c>
    </row>
    <row r="19" spans="1:21">
      <c r="A19" s="23">
        <v>45307</v>
      </c>
      <c r="B19" s="12">
        <v>2024</v>
      </c>
      <c r="C19" s="12" t="s">
        <v>24</v>
      </c>
      <c r="D19" s="12">
        <v>16</v>
      </c>
      <c r="E19" s="12">
        <v>2100</v>
      </c>
      <c r="F19" s="12">
        <v>232.53</v>
      </c>
      <c r="G19" s="12">
        <v>75.44</v>
      </c>
      <c r="H19" s="12">
        <f t="shared" si="0"/>
        <v>58.13</v>
      </c>
      <c r="I19" s="12">
        <f t="shared" si="0"/>
        <v>18.86</v>
      </c>
      <c r="J19" s="12">
        <v>55.91</v>
      </c>
      <c r="K19" s="12">
        <v>55.91</v>
      </c>
      <c r="L19" s="12">
        <f t="shared" si="1"/>
        <v>496.78</v>
      </c>
      <c r="M19" s="12">
        <v>657.03</v>
      </c>
      <c r="N19" s="12">
        <v>306.88</v>
      </c>
      <c r="O19" s="12">
        <v>84</v>
      </c>
      <c r="P19" s="12">
        <v>3256</v>
      </c>
      <c r="Q19" s="12">
        <v>2328</v>
      </c>
      <c r="R19" s="12">
        <v>61</v>
      </c>
      <c r="S19" s="12">
        <v>526</v>
      </c>
      <c r="T19" s="12">
        <v>514</v>
      </c>
      <c r="U19" s="12">
        <v>406</v>
      </c>
    </row>
    <row r="20" spans="1:21">
      <c r="A20" s="23">
        <v>45308</v>
      </c>
      <c r="B20" s="12">
        <v>2024</v>
      </c>
      <c r="C20" s="12" t="s">
        <v>24</v>
      </c>
      <c r="D20" s="12">
        <v>17</v>
      </c>
      <c r="E20" s="12">
        <v>2100</v>
      </c>
      <c r="F20" s="12">
        <v>174.18</v>
      </c>
      <c r="G20" s="12">
        <v>116.13</v>
      </c>
      <c r="H20" s="12">
        <f t="shared" si="0"/>
        <v>43.55</v>
      </c>
      <c r="I20" s="12">
        <f t="shared" si="0"/>
        <v>29.03</v>
      </c>
      <c r="J20" s="12">
        <v>46.51</v>
      </c>
      <c r="K20" s="12">
        <v>139.54</v>
      </c>
      <c r="L20" s="12">
        <f t="shared" si="1"/>
        <v>548.94</v>
      </c>
      <c r="M20" s="12">
        <v>516.96</v>
      </c>
      <c r="N20" s="12">
        <v>411.63</v>
      </c>
      <c r="O20" s="12">
        <v>74</v>
      </c>
      <c r="P20" s="12">
        <v>3220</v>
      </c>
      <c r="Q20" s="12">
        <v>2476</v>
      </c>
      <c r="R20" s="12">
        <v>38</v>
      </c>
      <c r="S20" s="12">
        <v>536</v>
      </c>
      <c r="T20" s="12">
        <v>588</v>
      </c>
      <c r="U20" s="12">
        <v>400</v>
      </c>
    </row>
    <row r="21" spans="1:21">
      <c r="A21" s="23">
        <v>45309</v>
      </c>
      <c r="B21" s="12">
        <v>2024</v>
      </c>
      <c r="C21" s="12" t="s">
        <v>24</v>
      </c>
      <c r="D21" s="12">
        <v>18</v>
      </c>
      <c r="E21" s="12">
        <v>2100</v>
      </c>
      <c r="F21" s="12">
        <v>136.57</v>
      </c>
      <c r="G21" s="12">
        <v>71.77</v>
      </c>
      <c r="H21" s="12">
        <f t="shared" si="0"/>
        <v>34.14</v>
      </c>
      <c r="I21" s="12">
        <f t="shared" si="0"/>
        <v>17.94</v>
      </c>
      <c r="J21" s="12">
        <v>201.36</v>
      </c>
      <c r="K21" s="12">
        <v>201.36</v>
      </c>
      <c r="L21" s="12">
        <f t="shared" si="1"/>
        <v>663.14</v>
      </c>
      <c r="M21" s="12">
        <v>626.69</v>
      </c>
      <c r="N21" s="12">
        <v>257.59</v>
      </c>
      <c r="O21" s="12">
        <v>69</v>
      </c>
      <c r="P21" s="12">
        <v>3196</v>
      </c>
      <c r="Q21" s="12">
        <v>2604</v>
      </c>
      <c r="R21" s="12">
        <v>50</v>
      </c>
      <c r="S21" s="12">
        <v>553</v>
      </c>
      <c r="T21" s="12">
        <v>652</v>
      </c>
      <c r="U21" s="12">
        <v>395</v>
      </c>
    </row>
    <row r="22" spans="1:21">
      <c r="A22" s="23">
        <v>45310</v>
      </c>
      <c r="B22" s="12">
        <v>2024</v>
      </c>
      <c r="C22" s="12" t="s">
        <v>24</v>
      </c>
      <c r="D22" s="12">
        <v>19</v>
      </c>
      <c r="E22" s="12">
        <v>2100</v>
      </c>
      <c r="F22" s="12">
        <v>183.82</v>
      </c>
      <c r="G22" s="12">
        <v>176.51</v>
      </c>
      <c r="H22" s="12">
        <f t="shared" si="0"/>
        <v>45.96</v>
      </c>
      <c r="I22" s="12">
        <f t="shared" si="0"/>
        <v>44.13</v>
      </c>
      <c r="J22" s="12">
        <v>107.58</v>
      </c>
      <c r="K22" s="12">
        <v>215.15</v>
      </c>
      <c r="L22" s="12">
        <f t="shared" si="1"/>
        <v>773.15</v>
      </c>
      <c r="M22" s="12">
        <v>601.31</v>
      </c>
      <c r="N22" s="12">
        <v>295.3</v>
      </c>
      <c r="O22" s="12">
        <v>64</v>
      </c>
      <c r="P22" s="12">
        <v>3163</v>
      </c>
      <c r="Q22" s="12">
        <v>2662</v>
      </c>
      <c r="R22" s="12">
        <v>49</v>
      </c>
      <c r="S22" s="12">
        <v>573</v>
      </c>
      <c r="T22" s="12">
        <v>681</v>
      </c>
      <c r="U22" s="12">
        <v>390</v>
      </c>
    </row>
    <row r="23" spans="1:21">
      <c r="A23" s="23">
        <v>45311</v>
      </c>
      <c r="B23" s="12">
        <v>2024</v>
      </c>
      <c r="C23" s="12" t="s">
        <v>24</v>
      </c>
      <c r="D23" s="12">
        <v>20</v>
      </c>
      <c r="E23" s="12">
        <v>2100</v>
      </c>
      <c r="F23" s="12">
        <v>78.89</v>
      </c>
      <c r="G23" s="12">
        <v>161.01</v>
      </c>
      <c r="H23" s="12">
        <f t="shared" si="0"/>
        <v>19.72</v>
      </c>
      <c r="I23" s="12">
        <f t="shared" si="0"/>
        <v>40.25</v>
      </c>
      <c r="J23" s="12">
        <v>44.67</v>
      </c>
      <c r="K23" s="12">
        <v>134</v>
      </c>
      <c r="L23" s="12">
        <f t="shared" si="1"/>
        <v>478.54</v>
      </c>
      <c r="M23" s="12">
        <v>568.4</v>
      </c>
      <c r="N23" s="12">
        <v>760.08</v>
      </c>
      <c r="O23" s="12">
        <v>64</v>
      </c>
      <c r="P23" s="12">
        <v>3139</v>
      </c>
      <c r="Q23" s="12">
        <v>2682</v>
      </c>
      <c r="R23" s="12">
        <v>48</v>
      </c>
      <c r="S23" s="12">
        <v>599</v>
      </c>
      <c r="T23" s="12">
        <v>691</v>
      </c>
      <c r="U23" s="12">
        <v>385</v>
      </c>
    </row>
    <row r="24" spans="1:21">
      <c r="A24" s="23">
        <v>45312</v>
      </c>
      <c r="B24" s="12">
        <v>2024</v>
      </c>
      <c r="C24" s="12" t="s">
        <v>24</v>
      </c>
      <c r="D24" s="12">
        <v>21</v>
      </c>
      <c r="E24" s="12">
        <v>2100</v>
      </c>
      <c r="F24" s="12">
        <v>276.9</v>
      </c>
      <c r="G24" s="12">
        <v>99.68</v>
      </c>
      <c r="H24" s="12">
        <f t="shared" si="0"/>
        <v>69.23</v>
      </c>
      <c r="I24" s="12">
        <f t="shared" si="0"/>
        <v>24.92</v>
      </c>
      <c r="J24" s="12">
        <v>197.15</v>
      </c>
      <c r="K24" s="12">
        <v>197.15</v>
      </c>
      <c r="L24" s="12">
        <f t="shared" si="1"/>
        <v>865.03</v>
      </c>
      <c r="M24" s="12">
        <v>586.69</v>
      </c>
      <c r="N24" s="12">
        <v>335.9</v>
      </c>
      <c r="O24" s="12">
        <v>66</v>
      </c>
      <c r="P24" s="12">
        <v>3109</v>
      </c>
      <c r="Q24" s="12">
        <v>2682</v>
      </c>
      <c r="R24" s="12">
        <v>34</v>
      </c>
      <c r="S24" s="12">
        <v>625</v>
      </c>
      <c r="T24" s="12">
        <v>691</v>
      </c>
      <c r="U24" s="12">
        <v>380</v>
      </c>
    </row>
    <row r="25" spans="1:21">
      <c r="A25" s="23">
        <v>45313</v>
      </c>
      <c r="B25" s="12">
        <v>2024</v>
      </c>
      <c r="C25" s="12" t="s">
        <v>24</v>
      </c>
      <c r="D25" s="12">
        <v>22</v>
      </c>
      <c r="E25" s="12">
        <v>2100</v>
      </c>
      <c r="F25" s="12">
        <v>81.49</v>
      </c>
      <c r="G25" s="12">
        <v>89.41</v>
      </c>
      <c r="H25" s="12">
        <f t="shared" si="0"/>
        <v>20.37</v>
      </c>
      <c r="I25" s="12">
        <f t="shared" si="0"/>
        <v>22.35</v>
      </c>
      <c r="J25" s="12">
        <v>211.64</v>
      </c>
      <c r="K25" s="12">
        <v>211.64</v>
      </c>
      <c r="L25" s="12">
        <f t="shared" si="1"/>
        <v>636.9</v>
      </c>
      <c r="M25" s="12">
        <v>927.8</v>
      </c>
      <c r="N25" s="12">
        <v>250.38</v>
      </c>
      <c r="O25" s="12">
        <v>70</v>
      </c>
      <c r="P25" s="12">
        <v>3082</v>
      </c>
      <c r="Q25" s="12">
        <v>2664</v>
      </c>
      <c r="R25" s="12">
        <v>59</v>
      </c>
      <c r="S25" s="12">
        <v>644</v>
      </c>
      <c r="T25" s="12">
        <v>682</v>
      </c>
      <c r="U25" s="12">
        <v>374</v>
      </c>
    </row>
    <row r="26" spans="1:21">
      <c r="A26" s="23">
        <v>45314</v>
      </c>
      <c r="B26" s="12">
        <v>2024</v>
      </c>
      <c r="C26" s="12" t="s">
        <v>24</v>
      </c>
      <c r="D26" s="12">
        <v>23</v>
      </c>
      <c r="E26" s="12">
        <v>2100</v>
      </c>
      <c r="F26" s="12">
        <v>139.89</v>
      </c>
      <c r="G26" s="12">
        <v>261.44</v>
      </c>
      <c r="H26" s="12">
        <f t="shared" si="0"/>
        <v>34.97</v>
      </c>
      <c r="I26" s="12">
        <f t="shared" si="0"/>
        <v>65.36</v>
      </c>
      <c r="J26" s="12">
        <v>35.55</v>
      </c>
      <c r="K26" s="12">
        <v>106.64</v>
      </c>
      <c r="L26" s="12">
        <f t="shared" si="1"/>
        <v>643.85</v>
      </c>
      <c r="M26" s="12">
        <v>473.1</v>
      </c>
      <c r="N26" s="12">
        <v>569.81</v>
      </c>
      <c r="O26" s="12">
        <v>76</v>
      </c>
      <c r="P26" s="12">
        <v>3058</v>
      </c>
      <c r="Q26" s="12">
        <v>2608</v>
      </c>
      <c r="R26" s="12">
        <v>43</v>
      </c>
      <c r="S26" s="12">
        <v>658</v>
      </c>
      <c r="T26" s="12">
        <v>654</v>
      </c>
      <c r="U26" s="12">
        <v>371</v>
      </c>
    </row>
    <row r="27" spans="1:21">
      <c r="A27" s="23">
        <v>45315</v>
      </c>
      <c r="B27" s="12">
        <v>2024</v>
      </c>
      <c r="C27" s="12" t="s">
        <v>24</v>
      </c>
      <c r="D27" s="12">
        <v>24</v>
      </c>
      <c r="E27" s="12">
        <v>2100</v>
      </c>
      <c r="F27" s="12">
        <v>225.34</v>
      </c>
      <c r="G27" s="12">
        <v>169.59</v>
      </c>
      <c r="H27" s="12">
        <f t="shared" si="0"/>
        <v>56.34</v>
      </c>
      <c r="I27" s="12">
        <f t="shared" si="0"/>
        <v>42.4</v>
      </c>
      <c r="J27" s="12">
        <v>188.17</v>
      </c>
      <c r="K27" s="12">
        <v>188.17</v>
      </c>
      <c r="L27" s="12">
        <f t="shared" si="1"/>
        <v>870.01</v>
      </c>
      <c r="M27" s="12">
        <v>512.71</v>
      </c>
      <c r="N27" s="12">
        <v>400.21</v>
      </c>
      <c r="O27" s="12">
        <v>79</v>
      </c>
      <c r="P27" s="12">
        <v>3031</v>
      </c>
      <c r="Q27" s="12">
        <v>2514</v>
      </c>
      <c r="R27" s="12">
        <v>75</v>
      </c>
      <c r="S27" s="12">
        <v>666</v>
      </c>
      <c r="T27" s="12">
        <v>607</v>
      </c>
      <c r="U27" s="12">
        <v>365</v>
      </c>
    </row>
    <row r="28" spans="1:21">
      <c r="A28" s="23">
        <v>45316</v>
      </c>
      <c r="B28" s="12">
        <v>2024</v>
      </c>
      <c r="C28" s="12" t="s">
        <v>24</v>
      </c>
      <c r="D28" s="12">
        <v>25</v>
      </c>
      <c r="E28" s="12">
        <v>2100</v>
      </c>
      <c r="F28" s="12">
        <v>306.37</v>
      </c>
      <c r="G28" s="12">
        <v>203.47</v>
      </c>
      <c r="H28" s="12">
        <f t="shared" si="0"/>
        <v>76.59</v>
      </c>
      <c r="I28" s="12">
        <f t="shared" si="0"/>
        <v>50.87</v>
      </c>
      <c r="J28" s="12">
        <v>101.74</v>
      </c>
      <c r="K28" s="12">
        <v>101.74</v>
      </c>
      <c r="L28" s="12">
        <f t="shared" si="1"/>
        <v>840.78</v>
      </c>
      <c r="M28" s="12">
        <v>799.75</v>
      </c>
      <c r="N28" s="12">
        <v>397.84</v>
      </c>
      <c r="O28" s="12">
        <v>77</v>
      </c>
      <c r="P28" s="12">
        <v>3010</v>
      </c>
      <c r="Q28" s="12">
        <v>2414</v>
      </c>
      <c r="R28" s="12">
        <v>54</v>
      </c>
      <c r="S28" s="12">
        <v>668</v>
      </c>
      <c r="T28" s="12">
        <v>557</v>
      </c>
      <c r="U28" s="12">
        <v>362</v>
      </c>
    </row>
    <row r="29" spans="1:21">
      <c r="A29" s="23">
        <v>45317</v>
      </c>
      <c r="B29" s="12">
        <v>2024</v>
      </c>
      <c r="C29" s="12" t="s">
        <v>24</v>
      </c>
      <c r="D29" s="12">
        <v>26</v>
      </c>
      <c r="E29" s="12">
        <v>2100</v>
      </c>
      <c r="F29" s="12">
        <v>315.9</v>
      </c>
      <c r="G29" s="12">
        <v>300.63</v>
      </c>
      <c r="H29" s="12">
        <f t="shared" si="0"/>
        <v>78.98</v>
      </c>
      <c r="I29" s="12">
        <f t="shared" si="0"/>
        <v>75.16</v>
      </c>
      <c r="J29" s="12">
        <v>92.19</v>
      </c>
      <c r="K29" s="12">
        <v>184.37</v>
      </c>
      <c r="L29" s="12">
        <f t="shared" si="1"/>
        <v>1047.23</v>
      </c>
      <c r="M29" s="12">
        <v>556.41</v>
      </c>
      <c r="N29" s="12">
        <v>160.31</v>
      </c>
      <c r="O29" s="12">
        <v>74</v>
      </c>
      <c r="P29" s="12">
        <v>2986</v>
      </c>
      <c r="Q29" s="12">
        <v>2356</v>
      </c>
      <c r="R29" s="12">
        <v>49</v>
      </c>
      <c r="S29" s="12">
        <v>665</v>
      </c>
      <c r="T29" s="12">
        <v>528</v>
      </c>
      <c r="U29" s="12">
        <v>357</v>
      </c>
    </row>
    <row r="30" spans="1:21">
      <c r="A30" s="23">
        <v>45318</v>
      </c>
      <c r="B30" s="12">
        <v>2024</v>
      </c>
      <c r="C30" s="12" t="s">
        <v>24</v>
      </c>
      <c r="D30" s="12">
        <v>27</v>
      </c>
      <c r="E30" s="12">
        <v>2100</v>
      </c>
      <c r="F30" s="12">
        <v>118.83</v>
      </c>
      <c r="G30" s="12">
        <v>94.12</v>
      </c>
      <c r="H30" s="12">
        <f t="shared" si="0"/>
        <v>29.71</v>
      </c>
      <c r="I30" s="12">
        <f t="shared" si="0"/>
        <v>23.53</v>
      </c>
      <c r="J30" s="12">
        <v>168.23</v>
      </c>
      <c r="K30" s="12">
        <v>168.23</v>
      </c>
      <c r="L30" s="12">
        <f t="shared" si="1"/>
        <v>602.65</v>
      </c>
      <c r="M30" s="12">
        <v>629.61</v>
      </c>
      <c r="N30" s="12">
        <v>556.45</v>
      </c>
      <c r="O30" s="12">
        <v>70</v>
      </c>
      <c r="P30" s="12">
        <v>2965</v>
      </c>
      <c r="Q30" s="12">
        <v>2330</v>
      </c>
      <c r="R30" s="12">
        <v>53</v>
      </c>
      <c r="S30" s="12">
        <v>654</v>
      </c>
      <c r="T30" s="12">
        <v>515</v>
      </c>
      <c r="U30" s="12">
        <v>354</v>
      </c>
    </row>
    <row r="31" spans="1:21">
      <c r="A31" s="23">
        <v>45319</v>
      </c>
      <c r="B31" s="12">
        <v>2024</v>
      </c>
      <c r="C31" s="12" t="s">
        <v>24</v>
      </c>
      <c r="D31" s="12">
        <v>28</v>
      </c>
      <c r="E31" s="12">
        <v>2100</v>
      </c>
      <c r="F31" s="12">
        <v>313.17</v>
      </c>
      <c r="G31" s="12">
        <v>175.94</v>
      </c>
      <c r="H31" s="12">
        <f t="shared" si="0"/>
        <v>78.29</v>
      </c>
      <c r="I31" s="12">
        <f t="shared" si="0"/>
        <v>43.99</v>
      </c>
      <c r="J31" s="12">
        <v>68.03</v>
      </c>
      <c r="K31" s="12">
        <v>68.03</v>
      </c>
      <c r="L31" s="12">
        <f t="shared" si="1"/>
        <v>747.45</v>
      </c>
      <c r="M31" s="12">
        <v>541.95</v>
      </c>
      <c r="N31" s="12">
        <v>361.03</v>
      </c>
      <c r="O31" s="12">
        <v>64</v>
      </c>
      <c r="P31" s="12">
        <v>2941</v>
      </c>
      <c r="Q31" s="12">
        <v>2328</v>
      </c>
      <c r="R31" s="12">
        <v>34</v>
      </c>
      <c r="S31" s="12">
        <v>629</v>
      </c>
      <c r="T31" s="12">
        <v>514</v>
      </c>
      <c r="U31" s="12">
        <v>349</v>
      </c>
    </row>
    <row r="32" spans="1:21">
      <c r="A32" s="23">
        <v>45320</v>
      </c>
      <c r="B32" s="12">
        <v>2024</v>
      </c>
      <c r="C32" s="12" t="s">
        <v>24</v>
      </c>
      <c r="D32" s="12">
        <v>29</v>
      </c>
      <c r="E32" s="12">
        <v>2100</v>
      </c>
      <c r="F32" s="12">
        <v>186.76</v>
      </c>
      <c r="G32" s="12">
        <v>110.89</v>
      </c>
      <c r="H32" s="12">
        <f t="shared" si="0"/>
        <v>46.69</v>
      </c>
      <c r="I32" s="12">
        <f t="shared" si="0"/>
        <v>27.72</v>
      </c>
      <c r="J32" s="12">
        <v>245.12</v>
      </c>
      <c r="K32" s="12">
        <v>245.12</v>
      </c>
      <c r="L32" s="12">
        <f t="shared" si="1"/>
        <v>862.3</v>
      </c>
      <c r="M32" s="12">
        <v>792.11</v>
      </c>
      <c r="N32" s="12">
        <v>179.13</v>
      </c>
      <c r="O32" s="12">
        <v>57</v>
      </c>
      <c r="P32" s="12">
        <v>2923</v>
      </c>
      <c r="Q32" s="12">
        <v>2340</v>
      </c>
      <c r="R32" s="12">
        <v>51</v>
      </c>
      <c r="S32" s="12">
        <v>605</v>
      </c>
      <c r="T32" s="12">
        <v>520</v>
      </c>
      <c r="U32" s="12">
        <v>347</v>
      </c>
    </row>
    <row r="33" spans="1:21">
      <c r="A33" s="23">
        <v>45321</v>
      </c>
      <c r="B33" s="12">
        <v>2024</v>
      </c>
      <c r="C33" s="12" t="s">
        <v>24</v>
      </c>
      <c r="D33" s="12">
        <v>30</v>
      </c>
      <c r="E33" s="12">
        <v>2100</v>
      </c>
      <c r="F33" s="12">
        <v>266.52</v>
      </c>
      <c r="G33" s="12">
        <v>196.14</v>
      </c>
      <c r="H33" s="12">
        <f t="shared" si="0"/>
        <v>66.63</v>
      </c>
      <c r="I33" s="12">
        <f t="shared" si="0"/>
        <v>49.04</v>
      </c>
      <c r="J33" s="12">
        <v>117.69</v>
      </c>
      <c r="K33" s="12">
        <v>235.37</v>
      </c>
      <c r="L33" s="12">
        <f t="shared" si="1"/>
        <v>931.39</v>
      </c>
      <c r="M33" s="12">
        <v>543.88</v>
      </c>
      <c r="N33" s="12">
        <v>367.03</v>
      </c>
      <c r="O33" s="12">
        <v>51</v>
      </c>
      <c r="P33" s="12">
        <v>2899</v>
      </c>
      <c r="Q33" s="12">
        <v>2368</v>
      </c>
      <c r="R33" s="12">
        <v>42</v>
      </c>
      <c r="S33" s="12">
        <v>586</v>
      </c>
      <c r="T33" s="12">
        <v>534</v>
      </c>
      <c r="U33" s="12">
        <v>342</v>
      </c>
    </row>
    <row r="34" spans="1:21">
      <c r="A34" s="23">
        <v>45322</v>
      </c>
      <c r="B34" s="12">
        <v>2024</v>
      </c>
      <c r="C34" s="12" t="s">
        <v>24</v>
      </c>
      <c r="D34" s="12">
        <v>31</v>
      </c>
      <c r="E34" s="12">
        <v>2100</v>
      </c>
      <c r="F34" s="12">
        <v>248.88</v>
      </c>
      <c r="G34" s="12">
        <v>220.34</v>
      </c>
      <c r="H34" s="12">
        <f t="shared" si="0"/>
        <v>62.22</v>
      </c>
      <c r="I34" s="12">
        <f t="shared" si="0"/>
        <v>55.09</v>
      </c>
      <c r="J34" s="12">
        <v>124.44</v>
      </c>
      <c r="K34" s="12">
        <v>248.88</v>
      </c>
      <c r="L34" s="12">
        <f t="shared" si="1"/>
        <v>959.85</v>
      </c>
      <c r="M34" s="12">
        <v>559.15</v>
      </c>
      <c r="N34" s="12">
        <v>157.38</v>
      </c>
      <c r="O34" s="12">
        <v>48</v>
      </c>
      <c r="P34" s="12">
        <v>2881</v>
      </c>
      <c r="Q34" s="12">
        <v>2408</v>
      </c>
      <c r="R34" s="12">
        <v>26</v>
      </c>
      <c r="S34" s="12">
        <v>578</v>
      </c>
      <c r="T34" s="12">
        <v>554</v>
      </c>
      <c r="U34" s="12">
        <v>338</v>
      </c>
    </row>
    <row r="35" spans="1:21">
      <c r="A35" s="23"/>
      <c r="B35" s="12">
        <v>2024</v>
      </c>
      <c r="C35" s="12" t="s">
        <v>25</v>
      </c>
      <c r="D35" s="12">
        <v>0.01</v>
      </c>
      <c r="E35" s="12">
        <v>0</v>
      </c>
      <c r="F35" s="12">
        <v>0</v>
      </c>
      <c r="G35" s="12">
        <v>0</v>
      </c>
      <c r="H35" s="12">
        <f t="shared" si="0"/>
        <v>0</v>
      </c>
      <c r="I35" s="12">
        <f t="shared" si="0"/>
        <v>0</v>
      </c>
      <c r="J35" s="12">
        <v>0</v>
      </c>
      <c r="K35" s="12">
        <v>0</v>
      </c>
      <c r="L35" s="12">
        <f t="shared" si="1"/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>
      <c r="A36" s="23"/>
      <c r="B36" s="12">
        <v>2024</v>
      </c>
      <c r="C36" s="12" t="s">
        <v>25</v>
      </c>
      <c r="D36" s="12">
        <v>0.02</v>
      </c>
      <c r="E36" s="12">
        <v>0</v>
      </c>
      <c r="F36" s="12">
        <v>0</v>
      </c>
      <c r="G36" s="12">
        <v>0</v>
      </c>
      <c r="H36" s="12">
        <f t="shared" si="0"/>
        <v>0</v>
      </c>
      <c r="I36" s="12">
        <f t="shared" si="0"/>
        <v>0</v>
      </c>
      <c r="J36" s="12">
        <v>0</v>
      </c>
      <c r="K36" s="12">
        <v>0</v>
      </c>
      <c r="L36" s="12">
        <f t="shared" si="1"/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</row>
    <row r="37" spans="1:21">
      <c r="A37" s="23"/>
      <c r="B37" s="12">
        <v>2024</v>
      </c>
      <c r="C37" s="12" t="s">
        <v>25</v>
      </c>
      <c r="D37" s="12">
        <v>0.03</v>
      </c>
      <c r="E37" s="12">
        <v>0</v>
      </c>
      <c r="F37" s="12">
        <v>0</v>
      </c>
      <c r="G37" s="12">
        <v>0</v>
      </c>
      <c r="H37" s="12">
        <f t="shared" si="0"/>
        <v>0</v>
      </c>
      <c r="I37" s="12">
        <f t="shared" si="0"/>
        <v>0</v>
      </c>
      <c r="J37" s="12">
        <v>0</v>
      </c>
      <c r="K37" s="12">
        <v>0</v>
      </c>
      <c r="L37" s="12">
        <f t="shared" si="1"/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>
      <c r="A38" s="23"/>
      <c r="B38" s="12">
        <v>2024</v>
      </c>
      <c r="C38" s="12" t="s">
        <v>25</v>
      </c>
      <c r="D38" s="12">
        <v>0.04</v>
      </c>
      <c r="E38" s="12">
        <v>0</v>
      </c>
      <c r="F38" s="12">
        <v>0</v>
      </c>
      <c r="G38" s="12">
        <v>0</v>
      </c>
      <c r="H38" s="12">
        <f t="shared" si="0"/>
        <v>0</v>
      </c>
      <c r="I38" s="12">
        <f t="shared" si="0"/>
        <v>0</v>
      </c>
      <c r="J38" s="12">
        <v>0</v>
      </c>
      <c r="K38" s="12">
        <v>0</v>
      </c>
      <c r="L38" s="12">
        <f t="shared" si="1"/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</row>
    <row r="39" spans="1:21">
      <c r="A39" s="23">
        <v>45323</v>
      </c>
      <c r="B39" s="12">
        <v>2024</v>
      </c>
      <c r="C39" s="12" t="s">
        <v>25</v>
      </c>
      <c r="D39" s="12">
        <v>1</v>
      </c>
      <c r="E39" s="12">
        <v>920</v>
      </c>
      <c r="F39" s="24">
        <v>206.3</v>
      </c>
      <c r="G39" s="24">
        <v>64.47</v>
      </c>
      <c r="H39" s="12">
        <f t="shared" si="0"/>
        <v>51.58</v>
      </c>
      <c r="I39" s="12">
        <f t="shared" si="0"/>
        <v>16.12</v>
      </c>
      <c r="J39" s="12">
        <v>53.73</v>
      </c>
      <c r="K39" s="12">
        <v>161.18</v>
      </c>
      <c r="L39" s="12">
        <f t="shared" si="1"/>
        <v>553.38</v>
      </c>
      <c r="M39" s="12">
        <v>147.5</v>
      </c>
      <c r="N39" s="12">
        <v>361.19</v>
      </c>
      <c r="O39" s="12">
        <v>45</v>
      </c>
      <c r="P39" s="12">
        <v>2863</v>
      </c>
      <c r="Q39" s="12">
        <v>2428</v>
      </c>
      <c r="R39" s="12">
        <v>41</v>
      </c>
      <c r="S39" s="12">
        <v>577</v>
      </c>
      <c r="T39" s="12">
        <v>614</v>
      </c>
      <c r="U39" s="12">
        <v>336</v>
      </c>
    </row>
    <row r="40" spans="1:21">
      <c r="A40" s="23">
        <v>45324</v>
      </c>
      <c r="B40" s="12">
        <v>2024</v>
      </c>
      <c r="C40" s="12" t="s">
        <v>25</v>
      </c>
      <c r="D40" s="12">
        <v>2</v>
      </c>
      <c r="E40" s="12">
        <v>920</v>
      </c>
      <c r="F40" s="24">
        <v>223.77</v>
      </c>
      <c r="G40" s="24">
        <v>63.43</v>
      </c>
      <c r="H40" s="12">
        <f t="shared" si="0"/>
        <v>55.94</v>
      </c>
      <c r="I40" s="12">
        <f t="shared" si="0"/>
        <v>15.86</v>
      </c>
      <c r="J40" s="12">
        <v>20.56</v>
      </c>
      <c r="K40" s="12">
        <v>61.67</v>
      </c>
      <c r="L40" s="12">
        <f t="shared" si="1"/>
        <v>441.23</v>
      </c>
      <c r="M40" s="12">
        <v>296.25</v>
      </c>
      <c r="N40" s="12">
        <v>222.48</v>
      </c>
      <c r="O40" s="12">
        <v>45</v>
      </c>
      <c r="P40" s="12">
        <v>2851</v>
      </c>
      <c r="Q40" s="12">
        <v>2418</v>
      </c>
      <c r="R40" s="12">
        <v>40</v>
      </c>
      <c r="S40" s="12">
        <v>580</v>
      </c>
      <c r="T40" s="12">
        <v>609</v>
      </c>
      <c r="U40" s="12">
        <v>333</v>
      </c>
    </row>
    <row r="41" spans="1:21">
      <c r="A41" s="23">
        <v>45325</v>
      </c>
      <c r="B41" s="12">
        <v>2024</v>
      </c>
      <c r="C41" s="12" t="s">
        <v>25</v>
      </c>
      <c r="D41" s="12">
        <v>3</v>
      </c>
      <c r="E41" s="12">
        <v>920</v>
      </c>
      <c r="F41" s="24">
        <v>58.31</v>
      </c>
      <c r="G41" s="24">
        <v>170.77</v>
      </c>
      <c r="H41" s="12">
        <f t="shared" si="0"/>
        <v>14.58</v>
      </c>
      <c r="I41" s="12">
        <f t="shared" si="0"/>
        <v>42.69</v>
      </c>
      <c r="J41" s="12">
        <v>24.71</v>
      </c>
      <c r="K41" s="12">
        <v>74.14</v>
      </c>
      <c r="L41" s="12">
        <f t="shared" si="1"/>
        <v>385.2</v>
      </c>
      <c r="M41" s="12">
        <v>107.5</v>
      </c>
      <c r="N41" s="12">
        <v>481.43</v>
      </c>
      <c r="O41" s="12">
        <v>48</v>
      </c>
      <c r="P41" s="12">
        <v>2836</v>
      </c>
      <c r="Q41" s="12">
        <v>2380</v>
      </c>
      <c r="R41" s="12">
        <v>29</v>
      </c>
      <c r="S41" s="12">
        <v>587</v>
      </c>
      <c r="T41" s="12">
        <v>590</v>
      </c>
      <c r="U41" s="12">
        <v>330</v>
      </c>
    </row>
    <row r="42" spans="1:21">
      <c r="A42" s="23">
        <v>45326</v>
      </c>
      <c r="B42" s="12">
        <v>2024</v>
      </c>
      <c r="C42" s="12" t="s">
        <v>25</v>
      </c>
      <c r="D42" s="12">
        <v>4</v>
      </c>
      <c r="E42" s="12">
        <v>920</v>
      </c>
      <c r="F42" s="24">
        <v>128.87</v>
      </c>
      <c r="G42" s="24">
        <v>165.57</v>
      </c>
      <c r="H42" s="12">
        <f t="shared" si="0"/>
        <v>32.22</v>
      </c>
      <c r="I42" s="12">
        <f t="shared" si="0"/>
        <v>41.39</v>
      </c>
      <c r="J42" s="12">
        <v>105.44</v>
      </c>
      <c r="K42" s="12">
        <v>105.44</v>
      </c>
      <c r="L42" s="12">
        <f t="shared" si="1"/>
        <v>578.93</v>
      </c>
      <c r="M42" s="12">
        <v>72.5</v>
      </c>
      <c r="N42" s="12">
        <v>327.29</v>
      </c>
      <c r="O42" s="12">
        <v>52</v>
      </c>
      <c r="P42" s="12">
        <v>2824</v>
      </c>
      <c r="Q42" s="12">
        <v>2300</v>
      </c>
      <c r="R42" s="12">
        <v>46</v>
      </c>
      <c r="S42" s="12">
        <v>602</v>
      </c>
      <c r="T42" s="12">
        <v>550</v>
      </c>
      <c r="U42" s="12">
        <v>329</v>
      </c>
    </row>
    <row r="43" spans="1:21">
      <c r="A43" s="23">
        <v>45327</v>
      </c>
      <c r="B43" s="12">
        <v>2024</v>
      </c>
      <c r="C43" s="12" t="s">
        <v>25</v>
      </c>
      <c r="D43" s="12">
        <v>5</v>
      </c>
      <c r="E43" s="12">
        <v>920</v>
      </c>
      <c r="F43" s="24">
        <v>73.54</v>
      </c>
      <c r="G43" s="24">
        <v>194.67</v>
      </c>
      <c r="H43" s="12">
        <f t="shared" si="0"/>
        <v>18.39</v>
      </c>
      <c r="I43" s="12">
        <f t="shared" si="0"/>
        <v>48.67</v>
      </c>
      <c r="J43" s="12">
        <v>58.76</v>
      </c>
      <c r="K43" s="12">
        <v>117.52</v>
      </c>
      <c r="L43" s="12">
        <f t="shared" si="1"/>
        <v>511.55</v>
      </c>
      <c r="M43" s="12">
        <v>98.75</v>
      </c>
      <c r="N43" s="12">
        <v>196.14</v>
      </c>
      <c r="O43" s="12">
        <v>58</v>
      </c>
      <c r="P43" s="12">
        <v>2812</v>
      </c>
      <c r="Q43" s="12">
        <v>2250</v>
      </c>
      <c r="R43" s="12">
        <v>40</v>
      </c>
      <c r="S43" s="12">
        <v>618</v>
      </c>
      <c r="T43" s="12">
        <v>525</v>
      </c>
      <c r="U43" s="12">
        <v>326</v>
      </c>
    </row>
    <row r="44" spans="1:21">
      <c r="A44" s="23">
        <v>45328</v>
      </c>
      <c r="B44" s="12">
        <v>2024</v>
      </c>
      <c r="C44" s="12" t="s">
        <v>25</v>
      </c>
      <c r="D44" s="12">
        <v>6</v>
      </c>
      <c r="E44" s="12">
        <v>920</v>
      </c>
      <c r="F44" s="24">
        <v>90.05</v>
      </c>
      <c r="G44" s="24">
        <v>135.4</v>
      </c>
      <c r="H44" s="12">
        <f t="shared" si="0"/>
        <v>22.51</v>
      </c>
      <c r="I44" s="12">
        <f t="shared" si="0"/>
        <v>33.85</v>
      </c>
      <c r="J44" s="12">
        <v>107.39</v>
      </c>
      <c r="K44" s="12">
        <v>107.39</v>
      </c>
      <c r="L44" s="12">
        <f t="shared" si="1"/>
        <v>496.59</v>
      </c>
      <c r="M44" s="12">
        <v>271.25</v>
      </c>
      <c r="N44" s="12">
        <v>96.84</v>
      </c>
      <c r="O44" s="12">
        <v>65</v>
      </c>
      <c r="P44" s="12">
        <v>2800</v>
      </c>
      <c r="Q44" s="12">
        <v>2226</v>
      </c>
      <c r="R44" s="12">
        <v>64</v>
      </c>
      <c r="S44" s="12">
        <v>643</v>
      </c>
      <c r="T44" s="12">
        <v>513</v>
      </c>
      <c r="U44" s="12">
        <v>324</v>
      </c>
    </row>
    <row r="45" spans="1:21">
      <c r="A45" s="23">
        <v>45329</v>
      </c>
      <c r="B45" s="12">
        <v>2024</v>
      </c>
      <c r="C45" s="12" t="s">
        <v>25</v>
      </c>
      <c r="D45" s="12">
        <v>7</v>
      </c>
      <c r="E45" s="12">
        <v>920</v>
      </c>
      <c r="F45" s="24">
        <v>42.77</v>
      </c>
      <c r="G45" s="24">
        <v>95.32</v>
      </c>
      <c r="H45" s="12">
        <f t="shared" si="0"/>
        <v>10.69</v>
      </c>
      <c r="I45" s="12">
        <f t="shared" si="0"/>
        <v>23.83</v>
      </c>
      <c r="J45" s="12">
        <v>43.99</v>
      </c>
      <c r="K45" s="12">
        <v>43.99</v>
      </c>
      <c r="L45" s="12">
        <f t="shared" si="1"/>
        <v>260.59</v>
      </c>
      <c r="M45" s="12">
        <v>211.25</v>
      </c>
      <c r="N45" s="12">
        <v>254.64</v>
      </c>
      <c r="O45" s="12">
        <v>74</v>
      </c>
      <c r="P45" s="12">
        <v>2791</v>
      </c>
      <c r="Q45" s="12">
        <v>2222</v>
      </c>
      <c r="R45" s="12">
        <v>68</v>
      </c>
      <c r="S45" s="12">
        <v>671</v>
      </c>
      <c r="T45" s="12">
        <v>511</v>
      </c>
      <c r="U45" s="12">
        <v>322</v>
      </c>
    </row>
    <row r="46" spans="1:21">
      <c r="A46" s="23">
        <v>45330</v>
      </c>
      <c r="B46" s="12">
        <v>2024</v>
      </c>
      <c r="C46" s="12" t="s">
        <v>25</v>
      </c>
      <c r="D46" s="12">
        <v>8</v>
      </c>
      <c r="E46" s="12">
        <v>920</v>
      </c>
      <c r="F46" s="24">
        <v>69.05</v>
      </c>
      <c r="G46" s="24">
        <v>118.29</v>
      </c>
      <c r="H46" s="12">
        <f t="shared" si="0"/>
        <v>17.26</v>
      </c>
      <c r="I46" s="12">
        <f t="shared" si="0"/>
        <v>29.57</v>
      </c>
      <c r="J46" s="12">
        <v>78.11</v>
      </c>
      <c r="K46" s="12">
        <v>78.11</v>
      </c>
      <c r="L46" s="12">
        <f t="shared" si="1"/>
        <v>390.39</v>
      </c>
      <c r="M46" s="12">
        <v>212.5</v>
      </c>
      <c r="N46" s="12">
        <v>87.46</v>
      </c>
      <c r="O46" s="12">
        <v>83</v>
      </c>
      <c r="P46" s="12">
        <v>2782</v>
      </c>
      <c r="Q46" s="12">
        <v>2246</v>
      </c>
      <c r="R46" s="12">
        <v>70</v>
      </c>
      <c r="S46" s="12">
        <v>697</v>
      </c>
      <c r="T46" s="12">
        <v>523</v>
      </c>
      <c r="U46" s="12">
        <v>320</v>
      </c>
    </row>
    <row r="47" spans="1:21">
      <c r="A47" s="23">
        <v>45331</v>
      </c>
      <c r="B47" s="12">
        <v>2024</v>
      </c>
      <c r="C47" s="12" t="s">
        <v>25</v>
      </c>
      <c r="D47" s="12">
        <v>9</v>
      </c>
      <c r="E47" s="12">
        <v>920</v>
      </c>
      <c r="F47" s="24">
        <v>81.62</v>
      </c>
      <c r="G47" s="24">
        <v>139.39</v>
      </c>
      <c r="H47" s="12">
        <f t="shared" si="0"/>
        <v>20.41</v>
      </c>
      <c r="I47" s="12">
        <f t="shared" si="0"/>
        <v>34.85</v>
      </c>
      <c r="J47" s="12">
        <v>67.31</v>
      </c>
      <c r="K47" s="12">
        <v>67.31</v>
      </c>
      <c r="L47" s="12">
        <f t="shared" si="1"/>
        <v>410.89</v>
      </c>
      <c r="M47" s="12">
        <v>73.75</v>
      </c>
      <c r="N47" s="12">
        <v>147.73</v>
      </c>
      <c r="O47" s="12">
        <v>89</v>
      </c>
      <c r="P47" s="12">
        <v>2782</v>
      </c>
      <c r="Q47" s="12">
        <v>2288</v>
      </c>
      <c r="R47" s="12">
        <v>75</v>
      </c>
      <c r="S47" s="12">
        <v>716</v>
      </c>
      <c r="T47" s="12">
        <v>544</v>
      </c>
      <c r="U47" s="12">
        <v>320</v>
      </c>
    </row>
    <row r="48" spans="1:21">
      <c r="A48" s="23">
        <v>45332</v>
      </c>
      <c r="B48" s="12">
        <v>2024</v>
      </c>
      <c r="C48" s="12" t="s">
        <v>25</v>
      </c>
      <c r="D48" s="12">
        <v>10</v>
      </c>
      <c r="E48" s="12">
        <v>920</v>
      </c>
      <c r="F48" s="24">
        <v>69.86</v>
      </c>
      <c r="G48" s="24">
        <v>83.83</v>
      </c>
      <c r="H48" s="12">
        <f t="shared" si="0"/>
        <v>17.47</v>
      </c>
      <c r="I48" s="12">
        <f t="shared" si="0"/>
        <v>20.96</v>
      </c>
      <c r="J48" s="12">
        <v>36.26</v>
      </c>
      <c r="K48" s="12">
        <v>108.78</v>
      </c>
      <c r="L48" s="12">
        <f t="shared" si="1"/>
        <v>337.16</v>
      </c>
      <c r="M48" s="12">
        <v>57.5</v>
      </c>
      <c r="N48" s="12">
        <v>208.24</v>
      </c>
      <c r="O48" s="12">
        <v>95</v>
      </c>
      <c r="P48" s="12">
        <v>2782</v>
      </c>
      <c r="Q48" s="12">
        <v>2388</v>
      </c>
      <c r="R48" s="12">
        <v>90</v>
      </c>
      <c r="S48" s="12">
        <v>734</v>
      </c>
      <c r="T48" s="12">
        <v>594</v>
      </c>
      <c r="U48" s="12">
        <v>320</v>
      </c>
    </row>
    <row r="49" spans="1:21">
      <c r="A49" s="23">
        <v>45333</v>
      </c>
      <c r="B49" s="12">
        <v>2024</v>
      </c>
      <c r="C49" s="12" t="s">
        <v>25</v>
      </c>
      <c r="D49" s="12">
        <v>11</v>
      </c>
      <c r="E49" s="12">
        <v>920</v>
      </c>
      <c r="F49" s="24">
        <v>52.64</v>
      </c>
      <c r="G49" s="24">
        <v>109.04</v>
      </c>
      <c r="H49" s="12">
        <f t="shared" ref="H49:I112" si="2">ROUND(F49*0.25,2)</f>
        <v>13.16</v>
      </c>
      <c r="I49" s="12">
        <f t="shared" si="2"/>
        <v>27.26</v>
      </c>
      <c r="J49" s="12">
        <v>49.82</v>
      </c>
      <c r="K49" s="12">
        <v>99.64</v>
      </c>
      <c r="L49" s="12">
        <f t="shared" si="1"/>
        <v>351.56</v>
      </c>
      <c r="M49" s="12">
        <v>112.5</v>
      </c>
      <c r="N49" s="12">
        <v>41.98</v>
      </c>
      <c r="O49" s="12">
        <v>96</v>
      </c>
      <c r="P49" s="12">
        <v>2779</v>
      </c>
      <c r="Q49" s="12">
        <v>2524</v>
      </c>
      <c r="R49" s="12">
        <v>91</v>
      </c>
      <c r="S49" s="12">
        <v>746</v>
      </c>
      <c r="T49" s="12">
        <v>662</v>
      </c>
      <c r="U49" s="12">
        <v>320</v>
      </c>
    </row>
    <row r="50" spans="1:21">
      <c r="A50" s="23">
        <v>45334</v>
      </c>
      <c r="B50" s="12">
        <v>2024</v>
      </c>
      <c r="C50" s="12" t="s">
        <v>25</v>
      </c>
      <c r="D50" s="12">
        <v>12</v>
      </c>
      <c r="E50" s="12">
        <v>920</v>
      </c>
      <c r="F50" s="24">
        <v>31.71</v>
      </c>
      <c r="G50" s="24">
        <v>67.04</v>
      </c>
      <c r="H50" s="12">
        <f t="shared" si="2"/>
        <v>7.93</v>
      </c>
      <c r="I50" s="12">
        <f t="shared" si="2"/>
        <v>16.76</v>
      </c>
      <c r="J50" s="12">
        <v>12.53</v>
      </c>
      <c r="K50" s="12">
        <v>37.6</v>
      </c>
      <c r="L50" s="12">
        <f t="shared" si="1"/>
        <v>173.57</v>
      </c>
      <c r="M50" s="12">
        <v>146.25</v>
      </c>
      <c r="N50" s="12">
        <v>170.14</v>
      </c>
      <c r="O50" s="12">
        <v>95</v>
      </c>
      <c r="P50" s="12">
        <v>2782</v>
      </c>
      <c r="Q50" s="12">
        <v>2644</v>
      </c>
      <c r="R50" s="12">
        <v>54</v>
      </c>
      <c r="S50" s="12">
        <v>752</v>
      </c>
      <c r="T50" s="12">
        <v>722</v>
      </c>
      <c r="U50" s="12">
        <v>320</v>
      </c>
    </row>
    <row r="51" spans="1:21">
      <c r="A51" s="23">
        <v>45335</v>
      </c>
      <c r="B51" s="12">
        <v>2024</v>
      </c>
      <c r="C51" s="12" t="s">
        <v>25</v>
      </c>
      <c r="D51" s="12">
        <v>13</v>
      </c>
      <c r="E51" s="12">
        <v>920</v>
      </c>
      <c r="F51" s="24">
        <v>96.13</v>
      </c>
      <c r="G51" s="24">
        <v>88.16</v>
      </c>
      <c r="H51" s="12">
        <f t="shared" si="2"/>
        <v>24.03</v>
      </c>
      <c r="I51" s="12">
        <f t="shared" si="2"/>
        <v>22.04</v>
      </c>
      <c r="J51" s="12">
        <v>79.3</v>
      </c>
      <c r="K51" s="12">
        <v>79.3</v>
      </c>
      <c r="L51" s="12">
        <f t="shared" si="1"/>
        <v>388.96</v>
      </c>
      <c r="M51" s="12">
        <v>53.75</v>
      </c>
      <c r="N51" s="12">
        <v>114.78</v>
      </c>
      <c r="O51" s="12">
        <v>91</v>
      </c>
      <c r="P51" s="12">
        <v>2785</v>
      </c>
      <c r="Q51" s="12">
        <v>2714</v>
      </c>
      <c r="R51" s="12">
        <v>83</v>
      </c>
      <c r="S51" s="12">
        <v>757</v>
      </c>
      <c r="T51" s="12">
        <v>757</v>
      </c>
      <c r="U51" s="12">
        <v>321</v>
      </c>
    </row>
    <row r="52" spans="1:21">
      <c r="A52" s="23">
        <v>45336</v>
      </c>
      <c r="B52" s="12">
        <v>2024</v>
      </c>
      <c r="C52" s="12" t="s">
        <v>25</v>
      </c>
      <c r="D52" s="12">
        <v>14</v>
      </c>
      <c r="E52" s="12">
        <v>920</v>
      </c>
      <c r="F52" s="24">
        <v>108.49</v>
      </c>
      <c r="G52" s="24">
        <v>63.06</v>
      </c>
      <c r="H52" s="12">
        <f t="shared" si="2"/>
        <v>27.12</v>
      </c>
      <c r="I52" s="12">
        <f t="shared" si="2"/>
        <v>15.77</v>
      </c>
      <c r="J52" s="12">
        <v>24.11</v>
      </c>
      <c r="K52" s="12">
        <v>72.32</v>
      </c>
      <c r="L52" s="12">
        <f t="shared" si="1"/>
        <v>310.87</v>
      </c>
      <c r="M52" s="12">
        <v>113.75</v>
      </c>
      <c r="N52" s="12">
        <v>107.09</v>
      </c>
      <c r="O52" s="12">
        <v>80</v>
      </c>
      <c r="P52" s="12">
        <v>2797</v>
      </c>
      <c r="Q52" s="12">
        <v>2746</v>
      </c>
      <c r="R52" s="12">
        <v>70</v>
      </c>
      <c r="S52" s="12">
        <v>756</v>
      </c>
      <c r="T52" s="12">
        <v>773</v>
      </c>
      <c r="U52" s="12">
        <v>323</v>
      </c>
    </row>
    <row r="53" spans="1:21">
      <c r="A53" s="23">
        <v>45337</v>
      </c>
      <c r="B53" s="12">
        <v>2024</v>
      </c>
      <c r="C53" s="12" t="s">
        <v>25</v>
      </c>
      <c r="D53" s="12">
        <v>15</v>
      </c>
      <c r="E53" s="12">
        <v>920</v>
      </c>
      <c r="F53" s="24">
        <v>34.05</v>
      </c>
      <c r="G53" s="24">
        <v>31.36</v>
      </c>
      <c r="H53" s="12">
        <f t="shared" si="2"/>
        <v>8.51</v>
      </c>
      <c r="I53" s="12">
        <f t="shared" si="2"/>
        <v>7.84</v>
      </c>
      <c r="J53" s="12">
        <v>24.87</v>
      </c>
      <c r="K53" s="12">
        <v>49.73</v>
      </c>
      <c r="L53" s="12">
        <f t="shared" si="1"/>
        <v>156.36</v>
      </c>
      <c r="M53" s="12">
        <v>211.25</v>
      </c>
      <c r="N53" s="12">
        <v>183.08</v>
      </c>
      <c r="O53" s="12">
        <v>69</v>
      </c>
      <c r="P53" s="12">
        <v>2806</v>
      </c>
      <c r="Q53" s="12">
        <v>2756</v>
      </c>
      <c r="R53" s="12">
        <v>66</v>
      </c>
      <c r="S53" s="12">
        <v>746</v>
      </c>
      <c r="T53" s="12">
        <v>778</v>
      </c>
      <c r="U53" s="12">
        <v>325</v>
      </c>
    </row>
    <row r="54" spans="1:21">
      <c r="A54" s="23">
        <v>45338</v>
      </c>
      <c r="B54" s="12">
        <v>2024</v>
      </c>
      <c r="C54" s="12" t="s">
        <v>25</v>
      </c>
      <c r="D54" s="12">
        <v>16</v>
      </c>
      <c r="E54" s="12">
        <v>920</v>
      </c>
      <c r="F54" s="24">
        <v>56.51</v>
      </c>
      <c r="G54" s="24">
        <v>38.29</v>
      </c>
      <c r="H54" s="12">
        <f t="shared" si="2"/>
        <v>14.13</v>
      </c>
      <c r="I54" s="12">
        <f t="shared" si="2"/>
        <v>9.57</v>
      </c>
      <c r="J54" s="12">
        <v>25.69</v>
      </c>
      <c r="K54" s="12">
        <v>25.69</v>
      </c>
      <c r="L54" s="12">
        <f t="shared" si="1"/>
        <v>169.88</v>
      </c>
      <c r="M54" s="12">
        <v>112.5</v>
      </c>
      <c r="N54" s="12">
        <v>242.65</v>
      </c>
      <c r="O54" s="12">
        <v>56</v>
      </c>
      <c r="P54" s="12">
        <v>2815</v>
      </c>
      <c r="Q54" s="12">
        <v>2756</v>
      </c>
      <c r="R54" s="12">
        <v>35</v>
      </c>
      <c r="S54" s="12">
        <v>724</v>
      </c>
      <c r="T54" s="12">
        <v>778</v>
      </c>
      <c r="U54" s="12">
        <v>327</v>
      </c>
    </row>
    <row r="55" spans="1:21">
      <c r="A55" s="23">
        <v>45339</v>
      </c>
      <c r="B55" s="12">
        <v>2024</v>
      </c>
      <c r="C55" s="12" t="s">
        <v>25</v>
      </c>
      <c r="D55" s="12">
        <v>17</v>
      </c>
      <c r="E55" s="12">
        <v>920</v>
      </c>
      <c r="F55" s="24">
        <v>53.29</v>
      </c>
      <c r="G55" s="24">
        <v>78.19</v>
      </c>
      <c r="H55" s="12">
        <f t="shared" si="2"/>
        <v>13.32</v>
      </c>
      <c r="I55" s="12">
        <f t="shared" si="2"/>
        <v>19.55</v>
      </c>
      <c r="J55" s="12">
        <v>37.6</v>
      </c>
      <c r="K55" s="12">
        <v>75.2</v>
      </c>
      <c r="L55" s="12">
        <f t="shared" si="1"/>
        <v>277.15</v>
      </c>
      <c r="M55" s="12">
        <v>73.75</v>
      </c>
      <c r="N55" s="12">
        <v>260.55</v>
      </c>
      <c r="O55" s="12">
        <v>44</v>
      </c>
      <c r="P55" s="12">
        <v>2833</v>
      </c>
      <c r="Q55" s="12">
        <v>2724</v>
      </c>
      <c r="R55" s="12">
        <v>22</v>
      </c>
      <c r="S55" s="12">
        <v>702</v>
      </c>
      <c r="T55" s="12">
        <v>762</v>
      </c>
      <c r="U55" s="12">
        <v>330</v>
      </c>
    </row>
    <row r="56" spans="1:21">
      <c r="A56" s="23">
        <v>45340</v>
      </c>
      <c r="B56" s="12">
        <v>2024</v>
      </c>
      <c r="C56" s="12" t="s">
        <v>25</v>
      </c>
      <c r="D56" s="12">
        <v>18</v>
      </c>
      <c r="E56" s="12">
        <v>920</v>
      </c>
      <c r="F56" s="24">
        <v>83.68</v>
      </c>
      <c r="G56" s="24">
        <v>106.07</v>
      </c>
      <c r="H56" s="12">
        <f t="shared" si="2"/>
        <v>20.92</v>
      </c>
      <c r="I56" s="12">
        <f t="shared" si="2"/>
        <v>26.52</v>
      </c>
      <c r="J56" s="12">
        <v>28.78</v>
      </c>
      <c r="K56" s="12">
        <v>86.35</v>
      </c>
      <c r="L56" s="12">
        <f t="shared" si="1"/>
        <v>352.32</v>
      </c>
      <c r="M56" s="12">
        <v>177.5</v>
      </c>
      <c r="N56" s="12">
        <v>100.33</v>
      </c>
      <c r="O56" s="12">
        <v>30</v>
      </c>
      <c r="P56" s="12">
        <v>2854</v>
      </c>
      <c r="Q56" s="12">
        <v>2674</v>
      </c>
      <c r="R56" s="12">
        <v>24</v>
      </c>
      <c r="S56" s="12">
        <v>678</v>
      </c>
      <c r="T56" s="12">
        <v>737</v>
      </c>
      <c r="U56" s="12">
        <v>334</v>
      </c>
    </row>
    <row r="57" spans="1:21">
      <c r="A57" s="23">
        <v>45341</v>
      </c>
      <c r="B57" s="12">
        <v>2024</v>
      </c>
      <c r="C57" s="12" t="s">
        <v>25</v>
      </c>
      <c r="D57" s="12">
        <v>19</v>
      </c>
      <c r="E57" s="12">
        <v>920</v>
      </c>
      <c r="F57" s="24">
        <v>117.54</v>
      </c>
      <c r="G57" s="24">
        <v>116.38</v>
      </c>
      <c r="H57" s="12">
        <f t="shared" si="2"/>
        <v>29.39</v>
      </c>
      <c r="I57" s="12">
        <f t="shared" si="2"/>
        <v>29.1</v>
      </c>
      <c r="J57" s="12">
        <v>120.43</v>
      </c>
      <c r="K57" s="12">
        <v>120.43</v>
      </c>
      <c r="L57" s="12">
        <f t="shared" si="1"/>
        <v>533.27</v>
      </c>
      <c r="M57" s="12">
        <v>43.75</v>
      </c>
      <c r="N57" s="12">
        <v>99.35</v>
      </c>
      <c r="O57" s="12">
        <v>18</v>
      </c>
      <c r="P57" s="12">
        <v>2866</v>
      </c>
      <c r="Q57" s="12">
        <v>2608</v>
      </c>
      <c r="R57" s="12">
        <v>15</v>
      </c>
      <c r="S57" s="12">
        <v>671</v>
      </c>
      <c r="T57" s="12">
        <v>704</v>
      </c>
      <c r="U57" s="12">
        <v>336</v>
      </c>
    </row>
    <row r="58" spans="1:21">
      <c r="A58" s="23">
        <v>45342</v>
      </c>
      <c r="B58" s="12">
        <v>2024</v>
      </c>
      <c r="C58" s="12" t="s">
        <v>25</v>
      </c>
      <c r="D58" s="12">
        <v>20</v>
      </c>
      <c r="E58" s="12">
        <v>920</v>
      </c>
      <c r="F58" s="24">
        <v>126.63</v>
      </c>
      <c r="G58" s="24">
        <v>96.39</v>
      </c>
      <c r="H58" s="12">
        <f t="shared" si="2"/>
        <v>31.66</v>
      </c>
      <c r="I58" s="12">
        <f t="shared" si="2"/>
        <v>24.1</v>
      </c>
      <c r="J58" s="12">
        <v>26.46</v>
      </c>
      <c r="K58" s="12">
        <v>79.38</v>
      </c>
      <c r="L58" s="12">
        <f t="shared" si="1"/>
        <v>384.62</v>
      </c>
      <c r="M58" s="12">
        <v>221.25</v>
      </c>
      <c r="N58" s="12">
        <v>102.13</v>
      </c>
      <c r="O58" s="12">
        <v>9</v>
      </c>
      <c r="P58" s="12">
        <v>2890</v>
      </c>
      <c r="Q58" s="12">
        <v>2562</v>
      </c>
      <c r="R58" s="12">
        <v>5</v>
      </c>
      <c r="S58" s="12">
        <v>669</v>
      </c>
      <c r="T58" s="12">
        <v>681</v>
      </c>
      <c r="U58" s="12">
        <v>340</v>
      </c>
    </row>
    <row r="59" spans="1:21">
      <c r="A59" s="23">
        <v>45343</v>
      </c>
      <c r="B59" s="12">
        <v>2024</v>
      </c>
      <c r="C59" s="12" t="s">
        <v>25</v>
      </c>
      <c r="D59" s="12">
        <v>21</v>
      </c>
      <c r="E59" s="12">
        <v>920</v>
      </c>
      <c r="F59" s="24">
        <v>154.81</v>
      </c>
      <c r="G59" s="24">
        <v>112.71</v>
      </c>
      <c r="H59" s="12">
        <f t="shared" si="2"/>
        <v>38.7</v>
      </c>
      <c r="I59" s="12">
        <f t="shared" si="2"/>
        <v>28.18</v>
      </c>
      <c r="J59" s="12">
        <v>123.58</v>
      </c>
      <c r="K59" s="12">
        <v>123.58</v>
      </c>
      <c r="L59" s="12">
        <f t="shared" si="1"/>
        <v>581.56</v>
      </c>
      <c r="M59" s="12">
        <v>133.75</v>
      </c>
      <c r="N59" s="12">
        <v>103.09</v>
      </c>
      <c r="O59" s="12">
        <v>2</v>
      </c>
      <c r="P59" s="12">
        <v>2911</v>
      </c>
      <c r="Q59" s="12">
        <v>2536</v>
      </c>
      <c r="R59" s="12">
        <v>2</v>
      </c>
      <c r="S59" s="12">
        <v>676</v>
      </c>
      <c r="T59" s="12">
        <v>668</v>
      </c>
      <c r="U59" s="12">
        <v>344</v>
      </c>
    </row>
    <row r="60" spans="1:21">
      <c r="A60" s="23">
        <v>45344</v>
      </c>
      <c r="B60" s="12">
        <v>2024</v>
      </c>
      <c r="C60" s="12" t="s">
        <v>25</v>
      </c>
      <c r="D60" s="12">
        <v>22</v>
      </c>
      <c r="E60" s="12">
        <v>920</v>
      </c>
      <c r="F60" s="24">
        <v>88.31</v>
      </c>
      <c r="G60" s="24">
        <v>150.78</v>
      </c>
      <c r="H60" s="12">
        <f t="shared" si="2"/>
        <v>22.08</v>
      </c>
      <c r="I60" s="12">
        <f t="shared" si="2"/>
        <v>37.7</v>
      </c>
      <c r="J60" s="12">
        <v>44.04</v>
      </c>
      <c r="K60" s="12">
        <v>132.11</v>
      </c>
      <c r="L60" s="12">
        <f t="shared" si="1"/>
        <v>475.02</v>
      </c>
      <c r="M60" s="12">
        <v>178.75</v>
      </c>
      <c r="N60" s="12">
        <v>169.78</v>
      </c>
      <c r="O60" s="12">
        <v>1</v>
      </c>
      <c r="P60" s="12">
        <v>2935</v>
      </c>
      <c r="Q60" s="12">
        <v>2530</v>
      </c>
      <c r="R60" s="12">
        <v>1</v>
      </c>
      <c r="S60" s="12">
        <v>692</v>
      </c>
      <c r="T60" s="12">
        <v>665</v>
      </c>
      <c r="U60" s="12">
        <v>348</v>
      </c>
    </row>
    <row r="61" spans="1:21">
      <c r="A61" s="23">
        <v>45345</v>
      </c>
      <c r="B61" s="12">
        <v>2024</v>
      </c>
      <c r="C61" s="12" t="s">
        <v>25</v>
      </c>
      <c r="D61" s="12">
        <v>23</v>
      </c>
      <c r="E61" s="12">
        <v>920</v>
      </c>
      <c r="F61" s="24">
        <v>96.88</v>
      </c>
      <c r="G61" s="24">
        <v>100.63</v>
      </c>
      <c r="H61" s="12">
        <f t="shared" si="2"/>
        <v>24.22</v>
      </c>
      <c r="I61" s="12">
        <f t="shared" si="2"/>
        <v>25.16</v>
      </c>
      <c r="J61" s="12">
        <v>58.58</v>
      </c>
      <c r="K61" s="12">
        <v>117.16</v>
      </c>
      <c r="L61" s="12">
        <f t="shared" si="1"/>
        <v>422.63</v>
      </c>
      <c r="M61" s="12">
        <v>140</v>
      </c>
      <c r="N61" s="12">
        <v>218.25</v>
      </c>
      <c r="O61" s="12">
        <v>2</v>
      </c>
      <c r="P61" s="12">
        <v>2959</v>
      </c>
      <c r="Q61" s="12">
        <v>2542</v>
      </c>
      <c r="R61" s="12">
        <v>2</v>
      </c>
      <c r="S61" s="12">
        <v>706</v>
      </c>
      <c r="T61" s="12">
        <v>671</v>
      </c>
      <c r="U61" s="12">
        <v>353</v>
      </c>
    </row>
    <row r="62" spans="1:21">
      <c r="A62" s="23">
        <v>45346</v>
      </c>
      <c r="B62" s="12">
        <v>2024</v>
      </c>
      <c r="C62" s="12" t="s">
        <v>25</v>
      </c>
      <c r="D62" s="12">
        <v>24</v>
      </c>
      <c r="E62" s="12">
        <v>920</v>
      </c>
      <c r="F62" s="24">
        <v>157.96</v>
      </c>
      <c r="G62" s="24">
        <v>152.49</v>
      </c>
      <c r="H62" s="12">
        <f t="shared" si="2"/>
        <v>39.49</v>
      </c>
      <c r="I62" s="12">
        <f t="shared" si="2"/>
        <v>38.12</v>
      </c>
      <c r="J62" s="12">
        <v>25.02</v>
      </c>
      <c r="K62" s="12">
        <v>75.07</v>
      </c>
      <c r="L62" s="12">
        <f t="shared" si="1"/>
        <v>488.15</v>
      </c>
      <c r="M62" s="12">
        <v>100</v>
      </c>
      <c r="N62" s="12">
        <v>242.15</v>
      </c>
      <c r="O62" s="12">
        <v>9</v>
      </c>
      <c r="P62" s="12">
        <v>2986</v>
      </c>
      <c r="Q62" s="12">
        <v>2592</v>
      </c>
      <c r="R62" s="12">
        <v>6</v>
      </c>
      <c r="S62" s="12">
        <v>711</v>
      </c>
      <c r="T62" s="12">
        <v>696</v>
      </c>
      <c r="U62" s="12">
        <v>357</v>
      </c>
    </row>
    <row r="63" spans="1:21">
      <c r="A63" s="23">
        <v>45347</v>
      </c>
      <c r="B63" s="12">
        <v>2024</v>
      </c>
      <c r="C63" s="12" t="s">
        <v>25</v>
      </c>
      <c r="D63" s="12">
        <v>25</v>
      </c>
      <c r="E63" s="12">
        <v>920</v>
      </c>
      <c r="F63" s="24">
        <v>154.33</v>
      </c>
      <c r="G63" s="24">
        <v>169.68</v>
      </c>
      <c r="H63" s="12">
        <f t="shared" si="2"/>
        <v>38.58</v>
      </c>
      <c r="I63" s="12">
        <f t="shared" si="2"/>
        <v>42.42</v>
      </c>
      <c r="J63" s="12">
        <v>152.71</v>
      </c>
      <c r="K63" s="12">
        <v>152.71</v>
      </c>
      <c r="L63" s="12">
        <f t="shared" si="1"/>
        <v>710.43</v>
      </c>
      <c r="M63" s="12">
        <v>95</v>
      </c>
      <c r="N63" s="12">
        <v>230.6</v>
      </c>
      <c r="O63" s="12">
        <v>19</v>
      </c>
      <c r="P63" s="12">
        <v>3016</v>
      </c>
      <c r="Q63" s="12">
        <v>2656</v>
      </c>
      <c r="R63" s="12">
        <v>18</v>
      </c>
      <c r="S63" s="12">
        <v>708</v>
      </c>
      <c r="T63" s="12">
        <v>728</v>
      </c>
      <c r="U63" s="12">
        <v>363</v>
      </c>
    </row>
    <row r="64" spans="1:21">
      <c r="A64" s="23">
        <v>45348</v>
      </c>
      <c r="B64" s="12">
        <v>2024</v>
      </c>
      <c r="C64" s="12" t="s">
        <v>25</v>
      </c>
      <c r="D64" s="12">
        <v>26</v>
      </c>
      <c r="E64" s="12">
        <v>920</v>
      </c>
      <c r="F64" s="24">
        <v>202.42</v>
      </c>
      <c r="G64" s="24">
        <v>76.64</v>
      </c>
      <c r="H64" s="12">
        <f t="shared" si="2"/>
        <v>50.61</v>
      </c>
      <c r="I64" s="12">
        <f t="shared" si="2"/>
        <v>19.16</v>
      </c>
      <c r="J64" s="12">
        <v>44.15</v>
      </c>
      <c r="K64" s="12">
        <v>88.3</v>
      </c>
      <c r="L64" s="12">
        <f t="shared" si="1"/>
        <v>481.28</v>
      </c>
      <c r="M64" s="12">
        <v>375</v>
      </c>
      <c r="N64" s="12">
        <v>124.59</v>
      </c>
      <c r="O64" s="12">
        <v>29</v>
      </c>
      <c r="P64" s="12">
        <v>3055</v>
      </c>
      <c r="Q64" s="12">
        <v>2680</v>
      </c>
      <c r="R64" s="12">
        <v>20</v>
      </c>
      <c r="S64" s="12">
        <v>699</v>
      </c>
      <c r="T64" s="12">
        <v>740</v>
      </c>
      <c r="U64" s="12">
        <v>370</v>
      </c>
    </row>
    <row r="65" spans="1:21">
      <c r="A65" s="23">
        <v>45349</v>
      </c>
      <c r="B65" s="12">
        <v>2024</v>
      </c>
      <c r="C65" s="12" t="s">
        <v>25</v>
      </c>
      <c r="D65" s="12">
        <v>27</v>
      </c>
      <c r="E65" s="12">
        <v>920</v>
      </c>
      <c r="F65" s="24">
        <v>115.56</v>
      </c>
      <c r="G65" s="24">
        <v>125.83</v>
      </c>
      <c r="H65" s="12">
        <f t="shared" si="2"/>
        <v>28.89</v>
      </c>
      <c r="I65" s="12">
        <f t="shared" si="2"/>
        <v>31.46</v>
      </c>
      <c r="J65" s="12">
        <v>20.26</v>
      </c>
      <c r="K65" s="12">
        <v>60.78</v>
      </c>
      <c r="L65" s="12">
        <f t="shared" si="1"/>
        <v>382.78</v>
      </c>
      <c r="M65" s="12">
        <v>347.5</v>
      </c>
      <c r="N65" s="12">
        <v>203.04</v>
      </c>
      <c r="O65" s="12">
        <v>41</v>
      </c>
      <c r="P65" s="12">
        <v>3085</v>
      </c>
      <c r="Q65" s="12">
        <v>2684</v>
      </c>
      <c r="R65" s="12">
        <v>39</v>
      </c>
      <c r="S65" s="12">
        <v>685</v>
      </c>
      <c r="T65" s="12">
        <v>742</v>
      </c>
      <c r="U65" s="12">
        <v>375</v>
      </c>
    </row>
    <row r="66" spans="1:21">
      <c r="A66" s="23">
        <v>45350</v>
      </c>
      <c r="B66" s="12">
        <v>2024</v>
      </c>
      <c r="C66" s="12" t="s">
        <v>25</v>
      </c>
      <c r="D66" s="12">
        <v>28</v>
      </c>
      <c r="E66" s="12">
        <v>920</v>
      </c>
      <c r="F66" s="24">
        <v>57.49</v>
      </c>
      <c r="G66" s="24">
        <v>144.59</v>
      </c>
      <c r="H66" s="12">
        <f t="shared" si="2"/>
        <v>14.37</v>
      </c>
      <c r="I66" s="12">
        <f t="shared" si="2"/>
        <v>36.15</v>
      </c>
      <c r="J66" s="12">
        <v>17.71</v>
      </c>
      <c r="K66" s="12">
        <v>53.13</v>
      </c>
      <c r="L66" s="12">
        <f t="shared" si="1"/>
        <v>323.44</v>
      </c>
      <c r="M66" s="12">
        <v>347.5</v>
      </c>
      <c r="N66" s="12">
        <v>219.85</v>
      </c>
      <c r="O66" s="12">
        <v>51</v>
      </c>
      <c r="P66" s="12">
        <v>3121</v>
      </c>
      <c r="Q66" s="12">
        <v>2678</v>
      </c>
      <c r="R66" s="12">
        <v>48</v>
      </c>
      <c r="S66" s="12">
        <v>661</v>
      </c>
      <c r="T66" s="12">
        <v>739</v>
      </c>
      <c r="U66" s="12">
        <v>382</v>
      </c>
    </row>
    <row r="67" spans="1:21">
      <c r="A67" s="23">
        <v>45351</v>
      </c>
      <c r="B67" s="12">
        <v>2024</v>
      </c>
      <c r="C67" s="12" t="s">
        <v>25</v>
      </c>
      <c r="D67" s="12">
        <v>29</v>
      </c>
      <c r="E67" s="12">
        <v>920</v>
      </c>
      <c r="F67" s="24">
        <v>132.15</v>
      </c>
      <c r="G67" s="24">
        <v>137.44</v>
      </c>
      <c r="H67" s="12">
        <f t="shared" si="2"/>
        <v>33.04</v>
      </c>
      <c r="I67" s="12">
        <f t="shared" si="2"/>
        <v>34.36</v>
      </c>
      <c r="J67" s="12">
        <v>20.56</v>
      </c>
      <c r="K67" s="12">
        <v>61.67</v>
      </c>
      <c r="L67" s="12">
        <f t="shared" ref="L67:L130" si="3">SUM(F67:K67)</f>
        <v>419.22</v>
      </c>
      <c r="M67" s="12">
        <v>253.75</v>
      </c>
      <c r="N67" s="12">
        <v>208.89</v>
      </c>
      <c r="O67" s="12">
        <v>59</v>
      </c>
      <c r="P67" s="12">
        <v>3160</v>
      </c>
      <c r="Q67" s="12">
        <v>2644</v>
      </c>
      <c r="R67" s="12">
        <v>58</v>
      </c>
      <c r="S67" s="12">
        <v>637</v>
      </c>
      <c r="T67" s="12">
        <v>722</v>
      </c>
      <c r="U67" s="12">
        <v>389</v>
      </c>
    </row>
    <row r="68" spans="2:21">
      <c r="B68" s="12">
        <v>2024</v>
      </c>
      <c r="C68" s="12" t="s">
        <v>26</v>
      </c>
      <c r="D68" s="12">
        <v>0.01</v>
      </c>
      <c r="E68" s="12">
        <v>0</v>
      </c>
      <c r="F68" s="12">
        <v>0</v>
      </c>
      <c r="G68" s="12">
        <v>0</v>
      </c>
      <c r="H68" s="12">
        <f t="shared" si="2"/>
        <v>0</v>
      </c>
      <c r="I68" s="12">
        <f t="shared" si="2"/>
        <v>0</v>
      </c>
      <c r="J68" s="12">
        <v>0</v>
      </c>
      <c r="K68" s="12">
        <v>0</v>
      </c>
      <c r="L68" s="12">
        <f t="shared" si="3"/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</row>
    <row r="69" spans="2:21">
      <c r="B69" s="12">
        <v>2024</v>
      </c>
      <c r="C69" s="12" t="s">
        <v>26</v>
      </c>
      <c r="D69" s="12">
        <v>0.02</v>
      </c>
      <c r="E69" s="12">
        <v>0</v>
      </c>
      <c r="F69" s="12">
        <v>0</v>
      </c>
      <c r="G69" s="12">
        <v>0</v>
      </c>
      <c r="H69" s="12">
        <f t="shared" si="2"/>
        <v>0</v>
      </c>
      <c r="I69" s="12">
        <f t="shared" si="2"/>
        <v>0</v>
      </c>
      <c r="J69" s="12">
        <v>0</v>
      </c>
      <c r="K69" s="12">
        <v>0</v>
      </c>
      <c r="L69" s="12">
        <f t="shared" si="3"/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</row>
    <row r="70" spans="2:21">
      <c r="B70" s="12">
        <v>2024</v>
      </c>
      <c r="C70" s="12" t="s">
        <v>26</v>
      </c>
      <c r="D70" s="12">
        <v>0.03</v>
      </c>
      <c r="E70" s="12">
        <v>0</v>
      </c>
      <c r="F70" s="12">
        <v>0</v>
      </c>
      <c r="G70" s="12">
        <v>0</v>
      </c>
      <c r="H70" s="12">
        <f t="shared" si="2"/>
        <v>0</v>
      </c>
      <c r="I70" s="12">
        <f t="shared" si="2"/>
        <v>0</v>
      </c>
      <c r="J70" s="12">
        <v>0</v>
      </c>
      <c r="K70" s="12">
        <v>0</v>
      </c>
      <c r="L70" s="12">
        <f t="shared" si="3"/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</row>
    <row r="71" spans="2:21">
      <c r="B71" s="12">
        <v>2024</v>
      </c>
      <c r="C71" s="12" t="s">
        <v>26</v>
      </c>
      <c r="D71" s="12">
        <v>0.04</v>
      </c>
      <c r="E71" s="12">
        <v>0</v>
      </c>
      <c r="F71" s="12">
        <v>0</v>
      </c>
      <c r="G71" s="12">
        <v>0</v>
      </c>
      <c r="H71" s="12">
        <f t="shared" si="2"/>
        <v>0</v>
      </c>
      <c r="I71" s="12">
        <f t="shared" si="2"/>
        <v>0</v>
      </c>
      <c r="J71" s="12">
        <v>0</v>
      </c>
      <c r="K71" s="12">
        <v>0</v>
      </c>
      <c r="L71" s="12">
        <f t="shared" si="3"/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  <row r="72" spans="2:21">
      <c r="B72" s="12">
        <v>2024</v>
      </c>
      <c r="C72" s="12" t="s">
        <v>26</v>
      </c>
      <c r="D72" s="12">
        <v>0.05</v>
      </c>
      <c r="E72" s="12">
        <v>0</v>
      </c>
      <c r="F72" s="12">
        <v>0</v>
      </c>
      <c r="G72" s="12">
        <v>0</v>
      </c>
      <c r="H72" s="12">
        <f t="shared" si="2"/>
        <v>0</v>
      </c>
      <c r="I72" s="12">
        <f t="shared" si="2"/>
        <v>0</v>
      </c>
      <c r="J72" s="12">
        <v>0</v>
      </c>
      <c r="K72" s="12">
        <v>0</v>
      </c>
      <c r="L72" s="12">
        <f t="shared" si="3"/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</row>
    <row r="73" spans="1:21">
      <c r="A73" s="23">
        <v>45352</v>
      </c>
      <c r="B73" s="12">
        <v>2024</v>
      </c>
      <c r="C73" s="12" t="s">
        <v>26</v>
      </c>
      <c r="D73" s="12">
        <v>1</v>
      </c>
      <c r="E73" s="12">
        <v>800</v>
      </c>
      <c r="F73" s="24">
        <v>51.19</v>
      </c>
      <c r="G73" s="24">
        <v>138.67</v>
      </c>
      <c r="H73" s="12">
        <f t="shared" si="2"/>
        <v>12.8</v>
      </c>
      <c r="I73" s="12">
        <f t="shared" si="2"/>
        <v>34.67</v>
      </c>
      <c r="J73" s="12">
        <v>31.11</v>
      </c>
      <c r="K73" s="12">
        <v>62.21</v>
      </c>
      <c r="L73" s="12">
        <f t="shared" si="3"/>
        <v>330.65</v>
      </c>
      <c r="M73" s="12">
        <v>146.25</v>
      </c>
      <c r="N73" s="12">
        <v>280.16</v>
      </c>
      <c r="O73" s="12">
        <v>64</v>
      </c>
      <c r="P73" s="12">
        <v>3190</v>
      </c>
      <c r="Q73" s="12">
        <v>2540</v>
      </c>
      <c r="R73" s="12">
        <v>40</v>
      </c>
      <c r="S73" s="12">
        <v>612</v>
      </c>
      <c r="T73" s="12">
        <v>770</v>
      </c>
      <c r="U73" s="12">
        <v>394</v>
      </c>
    </row>
    <row r="74" spans="1:21">
      <c r="A74" s="23">
        <v>45353</v>
      </c>
      <c r="B74" s="12">
        <v>2024</v>
      </c>
      <c r="C74" s="12" t="s">
        <v>26</v>
      </c>
      <c r="D74" s="12">
        <v>2</v>
      </c>
      <c r="E74" s="12">
        <v>800</v>
      </c>
      <c r="F74" s="24">
        <v>39.41</v>
      </c>
      <c r="G74" s="24">
        <v>65.31</v>
      </c>
      <c r="H74" s="12">
        <f t="shared" si="2"/>
        <v>9.85</v>
      </c>
      <c r="I74" s="12">
        <f t="shared" si="2"/>
        <v>16.33</v>
      </c>
      <c r="J74" s="12">
        <v>104.16</v>
      </c>
      <c r="K74" s="12">
        <v>104.16</v>
      </c>
      <c r="L74" s="12">
        <f t="shared" si="3"/>
        <v>339.22</v>
      </c>
      <c r="M74" s="12">
        <v>125</v>
      </c>
      <c r="N74" s="12">
        <v>288.71</v>
      </c>
      <c r="O74" s="12">
        <v>64</v>
      </c>
      <c r="P74" s="12">
        <v>3226</v>
      </c>
      <c r="Q74" s="12">
        <v>2450</v>
      </c>
      <c r="R74" s="12">
        <v>59</v>
      </c>
      <c r="S74" s="12">
        <v>601</v>
      </c>
      <c r="T74" s="12">
        <v>725</v>
      </c>
      <c r="U74" s="12">
        <v>401</v>
      </c>
    </row>
    <row r="75" spans="1:21">
      <c r="A75" s="23">
        <v>45354</v>
      </c>
      <c r="B75" s="12">
        <v>2024</v>
      </c>
      <c r="C75" s="12" t="s">
        <v>26</v>
      </c>
      <c r="D75" s="12">
        <v>3</v>
      </c>
      <c r="E75" s="12">
        <v>800</v>
      </c>
      <c r="F75" s="24">
        <v>109.67</v>
      </c>
      <c r="G75" s="24">
        <v>84.97</v>
      </c>
      <c r="H75" s="12">
        <f t="shared" si="2"/>
        <v>27.42</v>
      </c>
      <c r="I75" s="12">
        <f t="shared" si="2"/>
        <v>21.24</v>
      </c>
      <c r="J75" s="12">
        <v>81.02</v>
      </c>
      <c r="K75" s="12">
        <v>81.02</v>
      </c>
      <c r="L75" s="12">
        <f t="shared" si="3"/>
        <v>405.34</v>
      </c>
      <c r="M75" s="12">
        <v>71.25</v>
      </c>
      <c r="N75" s="12">
        <v>167.2</v>
      </c>
      <c r="O75" s="12">
        <v>55</v>
      </c>
      <c r="P75" s="12">
        <v>3268</v>
      </c>
      <c r="Q75" s="12">
        <v>2354</v>
      </c>
      <c r="R75" s="12">
        <v>48</v>
      </c>
      <c r="S75" s="12">
        <v>597</v>
      </c>
      <c r="T75" s="12">
        <v>677</v>
      </c>
      <c r="U75" s="12">
        <v>409</v>
      </c>
    </row>
    <row r="76" spans="1:21">
      <c r="A76" s="23">
        <v>45355</v>
      </c>
      <c r="B76" s="12">
        <v>2024</v>
      </c>
      <c r="C76" s="12" t="s">
        <v>26</v>
      </c>
      <c r="D76" s="12">
        <v>4</v>
      </c>
      <c r="E76" s="12">
        <v>800</v>
      </c>
      <c r="F76" s="24">
        <v>42.97</v>
      </c>
      <c r="G76" s="24">
        <v>98.08</v>
      </c>
      <c r="H76" s="12">
        <f t="shared" si="2"/>
        <v>10.74</v>
      </c>
      <c r="I76" s="12">
        <f t="shared" si="2"/>
        <v>24.52</v>
      </c>
      <c r="J76" s="12">
        <v>69.01</v>
      </c>
      <c r="K76" s="12">
        <v>69.01</v>
      </c>
      <c r="L76" s="12">
        <f t="shared" si="3"/>
        <v>314.33</v>
      </c>
      <c r="M76" s="12">
        <v>73.75</v>
      </c>
      <c r="N76" s="12">
        <v>181.13</v>
      </c>
      <c r="O76" s="12">
        <v>50</v>
      </c>
      <c r="P76" s="12">
        <v>3307</v>
      </c>
      <c r="Q76" s="12">
        <v>2286</v>
      </c>
      <c r="R76" s="12">
        <v>48</v>
      </c>
      <c r="S76" s="12">
        <v>596</v>
      </c>
      <c r="T76" s="12">
        <v>643</v>
      </c>
      <c r="U76" s="12">
        <v>415</v>
      </c>
    </row>
    <row r="77" spans="1:21">
      <c r="A77" s="23">
        <v>45356</v>
      </c>
      <c r="B77" s="12">
        <v>2024</v>
      </c>
      <c r="C77" s="12" t="s">
        <v>26</v>
      </c>
      <c r="D77" s="12">
        <v>5</v>
      </c>
      <c r="E77" s="12">
        <v>800</v>
      </c>
      <c r="F77" s="24">
        <v>96.38</v>
      </c>
      <c r="G77" s="24">
        <v>104.06</v>
      </c>
      <c r="H77" s="12">
        <f t="shared" si="2"/>
        <v>24.1</v>
      </c>
      <c r="I77" s="12">
        <f t="shared" si="2"/>
        <v>26.02</v>
      </c>
      <c r="J77" s="12">
        <v>44.16</v>
      </c>
      <c r="K77" s="12">
        <v>44.16</v>
      </c>
      <c r="L77" s="12">
        <f t="shared" si="3"/>
        <v>338.88</v>
      </c>
      <c r="M77" s="12">
        <v>25</v>
      </c>
      <c r="N77" s="12">
        <v>92.45</v>
      </c>
      <c r="O77" s="12">
        <v>45</v>
      </c>
      <c r="P77" s="12">
        <v>3355</v>
      </c>
      <c r="Q77" s="12">
        <v>2254</v>
      </c>
      <c r="R77" s="12">
        <v>24</v>
      </c>
      <c r="S77" s="12">
        <v>601</v>
      </c>
      <c r="T77" s="12">
        <v>627</v>
      </c>
      <c r="U77" s="12">
        <v>424</v>
      </c>
    </row>
    <row r="78" spans="1:21">
      <c r="A78" s="23">
        <v>45357</v>
      </c>
      <c r="B78" s="12">
        <v>2024</v>
      </c>
      <c r="C78" s="12" t="s">
        <v>26</v>
      </c>
      <c r="D78" s="12">
        <v>6</v>
      </c>
      <c r="E78" s="12">
        <v>800</v>
      </c>
      <c r="F78" s="24">
        <v>78.43</v>
      </c>
      <c r="G78" s="24">
        <v>51.26</v>
      </c>
      <c r="H78" s="12">
        <f t="shared" si="2"/>
        <v>19.61</v>
      </c>
      <c r="I78" s="12">
        <f t="shared" si="2"/>
        <v>12.82</v>
      </c>
      <c r="J78" s="12">
        <v>25.11</v>
      </c>
      <c r="K78" s="12">
        <v>25.11</v>
      </c>
      <c r="L78" s="12">
        <f t="shared" si="3"/>
        <v>212.34</v>
      </c>
      <c r="M78" s="12">
        <v>37.5</v>
      </c>
      <c r="N78" s="12">
        <v>128.85</v>
      </c>
      <c r="O78" s="12">
        <v>43</v>
      </c>
      <c r="P78" s="12">
        <v>3394</v>
      </c>
      <c r="Q78" s="12">
        <v>2248</v>
      </c>
      <c r="R78" s="12">
        <v>26</v>
      </c>
      <c r="S78" s="12">
        <v>608</v>
      </c>
      <c r="T78" s="12">
        <v>624</v>
      </c>
      <c r="U78" s="12">
        <v>431</v>
      </c>
    </row>
    <row r="79" spans="1:21">
      <c r="A79" s="23">
        <v>45358</v>
      </c>
      <c r="B79" s="12">
        <v>2024</v>
      </c>
      <c r="C79" s="12" t="s">
        <v>26</v>
      </c>
      <c r="D79" s="12">
        <v>7</v>
      </c>
      <c r="E79" s="12">
        <v>800</v>
      </c>
      <c r="F79" s="24">
        <v>42.61</v>
      </c>
      <c r="G79" s="24">
        <v>69.66</v>
      </c>
      <c r="H79" s="12">
        <f t="shared" si="2"/>
        <v>10.65</v>
      </c>
      <c r="I79" s="12">
        <f t="shared" si="2"/>
        <v>17.42</v>
      </c>
      <c r="J79" s="12">
        <v>25.5</v>
      </c>
      <c r="K79" s="12">
        <v>25.5</v>
      </c>
      <c r="L79" s="12">
        <f t="shared" si="3"/>
        <v>191.34</v>
      </c>
      <c r="M79" s="12">
        <v>107.5</v>
      </c>
      <c r="N79" s="12">
        <v>66.84</v>
      </c>
      <c r="O79" s="12">
        <v>48</v>
      </c>
      <c r="P79" s="12">
        <v>3427</v>
      </c>
      <c r="Q79" s="12">
        <v>2266</v>
      </c>
      <c r="R79" s="12">
        <v>29</v>
      </c>
      <c r="S79" s="12">
        <v>619</v>
      </c>
      <c r="T79" s="12">
        <v>633</v>
      </c>
      <c r="U79" s="12">
        <v>437</v>
      </c>
    </row>
    <row r="80" spans="1:21">
      <c r="A80" s="23">
        <v>45359</v>
      </c>
      <c r="B80" s="12">
        <v>2024</v>
      </c>
      <c r="C80" s="12" t="s">
        <v>26</v>
      </c>
      <c r="D80" s="12">
        <v>8</v>
      </c>
      <c r="E80" s="12">
        <v>800</v>
      </c>
      <c r="F80" s="24">
        <v>66.41</v>
      </c>
      <c r="G80" s="24">
        <v>64.7</v>
      </c>
      <c r="H80" s="12">
        <f t="shared" si="2"/>
        <v>16.6</v>
      </c>
      <c r="I80" s="12">
        <f t="shared" si="2"/>
        <v>16.18</v>
      </c>
      <c r="J80" s="12">
        <v>48.74</v>
      </c>
      <c r="K80" s="12">
        <v>48.74</v>
      </c>
      <c r="L80" s="12">
        <f t="shared" si="3"/>
        <v>261.37</v>
      </c>
      <c r="M80" s="12">
        <v>30</v>
      </c>
      <c r="N80" s="12">
        <v>85.25</v>
      </c>
      <c r="O80" s="12">
        <v>56</v>
      </c>
      <c r="P80" s="12">
        <v>3466</v>
      </c>
      <c r="Q80" s="12">
        <v>2312</v>
      </c>
      <c r="R80" s="12">
        <v>53</v>
      </c>
      <c r="S80" s="12">
        <v>633</v>
      </c>
      <c r="T80" s="12">
        <v>656</v>
      </c>
      <c r="U80" s="12">
        <v>444</v>
      </c>
    </row>
    <row r="81" spans="1:21">
      <c r="A81" s="23">
        <v>45360</v>
      </c>
      <c r="B81" s="12">
        <v>2024</v>
      </c>
      <c r="C81" s="12" t="s">
        <v>26</v>
      </c>
      <c r="D81" s="12">
        <v>9</v>
      </c>
      <c r="E81" s="12">
        <v>800</v>
      </c>
      <c r="F81" s="24">
        <v>22.87</v>
      </c>
      <c r="G81" s="24">
        <v>29.86</v>
      </c>
      <c r="H81" s="12">
        <f t="shared" si="2"/>
        <v>5.72</v>
      </c>
      <c r="I81" s="12">
        <f t="shared" si="2"/>
        <v>7.47</v>
      </c>
      <c r="J81" s="12">
        <v>6.81</v>
      </c>
      <c r="K81" s="12">
        <v>20.44</v>
      </c>
      <c r="L81" s="12">
        <f t="shared" si="3"/>
        <v>93.17</v>
      </c>
      <c r="M81" s="12">
        <v>158.75</v>
      </c>
      <c r="N81" s="12">
        <v>69.14</v>
      </c>
      <c r="O81" s="12">
        <v>65</v>
      </c>
      <c r="P81" s="12">
        <v>3508</v>
      </c>
      <c r="Q81" s="12">
        <v>2388</v>
      </c>
      <c r="R81" s="12">
        <v>42</v>
      </c>
      <c r="S81" s="12">
        <v>654</v>
      </c>
      <c r="T81" s="12">
        <v>694</v>
      </c>
      <c r="U81" s="12">
        <v>452</v>
      </c>
    </row>
    <row r="82" spans="1:21">
      <c r="A82" s="23">
        <v>45361</v>
      </c>
      <c r="B82" s="12">
        <v>2024</v>
      </c>
      <c r="C82" s="12" t="s">
        <v>26</v>
      </c>
      <c r="D82" s="12">
        <v>10</v>
      </c>
      <c r="E82" s="12">
        <v>800</v>
      </c>
      <c r="F82" s="24">
        <v>21.92</v>
      </c>
      <c r="G82" s="24">
        <v>44.86</v>
      </c>
      <c r="H82" s="12">
        <f t="shared" si="2"/>
        <v>5.48</v>
      </c>
      <c r="I82" s="12">
        <f t="shared" si="2"/>
        <v>11.22</v>
      </c>
      <c r="J82" s="12">
        <v>55.69</v>
      </c>
      <c r="K82" s="12">
        <v>55.69</v>
      </c>
      <c r="L82" s="12">
        <f t="shared" si="3"/>
        <v>194.86</v>
      </c>
      <c r="M82" s="12">
        <v>37.5</v>
      </c>
      <c r="N82" s="12">
        <v>114.91</v>
      </c>
      <c r="O82" s="12">
        <v>75</v>
      </c>
      <c r="P82" s="12">
        <v>3547</v>
      </c>
      <c r="Q82" s="12">
        <v>2456</v>
      </c>
      <c r="R82" s="12">
        <v>42</v>
      </c>
      <c r="S82" s="12">
        <v>676</v>
      </c>
      <c r="T82" s="12">
        <v>728</v>
      </c>
      <c r="U82" s="12">
        <v>458</v>
      </c>
    </row>
    <row r="83" spans="1:21">
      <c r="A83" s="23">
        <v>45362</v>
      </c>
      <c r="B83" s="12">
        <v>2024</v>
      </c>
      <c r="C83" s="12" t="s">
        <v>26</v>
      </c>
      <c r="D83" s="12">
        <v>11</v>
      </c>
      <c r="E83" s="12">
        <v>800</v>
      </c>
      <c r="F83" s="24">
        <v>16.06</v>
      </c>
      <c r="G83" s="24">
        <v>17.54</v>
      </c>
      <c r="H83" s="12">
        <f t="shared" si="2"/>
        <v>4.02</v>
      </c>
      <c r="I83" s="12">
        <f t="shared" si="2"/>
        <v>4.39</v>
      </c>
      <c r="J83" s="12">
        <v>4.86</v>
      </c>
      <c r="K83" s="12">
        <v>14.57</v>
      </c>
      <c r="L83" s="12">
        <f t="shared" si="3"/>
        <v>61.44</v>
      </c>
      <c r="M83" s="12">
        <v>160</v>
      </c>
      <c r="N83" s="12">
        <v>57.3</v>
      </c>
      <c r="O83" s="12">
        <v>83</v>
      </c>
      <c r="P83" s="12">
        <v>3586</v>
      </c>
      <c r="Q83" s="12">
        <v>2484</v>
      </c>
      <c r="R83" s="12">
        <v>80</v>
      </c>
      <c r="S83" s="12">
        <v>703</v>
      </c>
      <c r="T83" s="12">
        <v>742</v>
      </c>
      <c r="U83" s="12">
        <v>465</v>
      </c>
    </row>
    <row r="84" spans="1:21">
      <c r="A84" s="23">
        <v>45363</v>
      </c>
      <c r="B84" s="12">
        <v>2024</v>
      </c>
      <c r="C84" s="12" t="s">
        <v>26</v>
      </c>
      <c r="D84" s="12">
        <v>12</v>
      </c>
      <c r="E84" s="12">
        <v>800</v>
      </c>
      <c r="F84" s="24">
        <v>62.72</v>
      </c>
      <c r="G84" s="24">
        <v>49</v>
      </c>
      <c r="H84" s="12">
        <f t="shared" si="2"/>
        <v>15.68</v>
      </c>
      <c r="I84" s="12">
        <f t="shared" si="2"/>
        <v>12.25</v>
      </c>
      <c r="J84" s="12">
        <v>47.29</v>
      </c>
      <c r="K84" s="12">
        <v>47.29</v>
      </c>
      <c r="L84" s="12">
        <f t="shared" si="3"/>
        <v>234.23</v>
      </c>
      <c r="M84" s="12">
        <v>43.75</v>
      </c>
      <c r="N84" s="12">
        <v>52.86</v>
      </c>
      <c r="O84" s="12">
        <v>87</v>
      </c>
      <c r="P84" s="12">
        <v>3622</v>
      </c>
      <c r="Q84" s="12">
        <v>2492</v>
      </c>
      <c r="R84" s="12">
        <v>84</v>
      </c>
      <c r="S84" s="12">
        <v>730</v>
      </c>
      <c r="T84" s="12">
        <v>746</v>
      </c>
      <c r="U84" s="12">
        <v>472</v>
      </c>
    </row>
    <row r="85" spans="1:21">
      <c r="A85" s="23">
        <v>45364</v>
      </c>
      <c r="B85" s="12">
        <v>2024</v>
      </c>
      <c r="C85" s="12" t="s">
        <v>26</v>
      </c>
      <c r="D85" s="12">
        <v>13</v>
      </c>
      <c r="E85" s="12">
        <v>800</v>
      </c>
      <c r="F85" s="24">
        <v>55.63</v>
      </c>
      <c r="G85" s="24">
        <v>67.83</v>
      </c>
      <c r="H85" s="12">
        <f t="shared" si="2"/>
        <v>13.91</v>
      </c>
      <c r="I85" s="12">
        <f t="shared" si="2"/>
        <v>16.96</v>
      </c>
      <c r="J85" s="12">
        <v>6.91</v>
      </c>
      <c r="K85" s="12">
        <v>20.74</v>
      </c>
      <c r="L85" s="12">
        <f t="shared" si="3"/>
        <v>181.98</v>
      </c>
      <c r="M85" s="12">
        <v>27.5</v>
      </c>
      <c r="N85" s="12">
        <v>81.05</v>
      </c>
      <c r="O85" s="12">
        <v>88</v>
      </c>
      <c r="P85" s="12">
        <v>3661</v>
      </c>
      <c r="Q85" s="12">
        <v>2476</v>
      </c>
      <c r="R85" s="12">
        <v>48</v>
      </c>
      <c r="S85" s="12">
        <v>754</v>
      </c>
      <c r="T85" s="12">
        <v>738</v>
      </c>
      <c r="U85" s="12">
        <v>479</v>
      </c>
    </row>
    <row r="86" spans="1:21">
      <c r="A86" s="23">
        <v>45365</v>
      </c>
      <c r="B86" s="12">
        <v>2024</v>
      </c>
      <c r="C86" s="12" t="s">
        <v>26</v>
      </c>
      <c r="D86" s="12">
        <v>14</v>
      </c>
      <c r="E86" s="12">
        <v>800</v>
      </c>
      <c r="F86" s="24">
        <v>42.58</v>
      </c>
      <c r="G86" s="24">
        <v>57.02</v>
      </c>
      <c r="H86" s="12">
        <f t="shared" si="2"/>
        <v>10.65</v>
      </c>
      <c r="I86" s="12">
        <f t="shared" si="2"/>
        <v>14.26</v>
      </c>
      <c r="J86" s="12">
        <v>27.14</v>
      </c>
      <c r="K86" s="12">
        <v>54.28</v>
      </c>
      <c r="L86" s="12">
        <f t="shared" si="3"/>
        <v>205.93</v>
      </c>
      <c r="M86" s="12">
        <v>45</v>
      </c>
      <c r="N86" s="12">
        <v>51.55</v>
      </c>
      <c r="O86" s="12">
        <v>84</v>
      </c>
      <c r="P86" s="12">
        <v>3691</v>
      </c>
      <c r="Q86" s="12">
        <v>2456</v>
      </c>
      <c r="R86" s="12">
        <v>82</v>
      </c>
      <c r="S86" s="12">
        <v>775</v>
      </c>
      <c r="T86" s="12">
        <v>728</v>
      </c>
      <c r="U86" s="12">
        <v>484</v>
      </c>
    </row>
    <row r="87" spans="1:21">
      <c r="A87" s="23">
        <v>45366</v>
      </c>
      <c r="B87" s="12">
        <v>2024</v>
      </c>
      <c r="C87" s="12" t="s">
        <v>26</v>
      </c>
      <c r="D87" s="12">
        <v>15</v>
      </c>
      <c r="E87" s="12">
        <v>800</v>
      </c>
      <c r="F87" s="24">
        <v>20.98</v>
      </c>
      <c r="G87" s="24">
        <v>68.86</v>
      </c>
      <c r="H87" s="12">
        <f t="shared" si="2"/>
        <v>5.25</v>
      </c>
      <c r="I87" s="12">
        <f t="shared" si="2"/>
        <v>17.22</v>
      </c>
      <c r="J87" s="12">
        <v>46</v>
      </c>
      <c r="K87" s="12">
        <v>46</v>
      </c>
      <c r="L87" s="12">
        <f t="shared" si="3"/>
        <v>204.31</v>
      </c>
      <c r="M87" s="12">
        <v>66.25</v>
      </c>
      <c r="N87" s="12">
        <v>49.5</v>
      </c>
      <c r="O87" s="12">
        <v>78</v>
      </c>
      <c r="P87" s="12">
        <v>3724</v>
      </c>
      <c r="Q87" s="12">
        <v>2404</v>
      </c>
      <c r="R87" s="12">
        <v>59</v>
      </c>
      <c r="S87" s="12">
        <v>795</v>
      </c>
      <c r="T87" s="12">
        <v>702</v>
      </c>
      <c r="U87" s="12">
        <v>491</v>
      </c>
    </row>
    <row r="88" spans="1:21">
      <c r="A88" s="23">
        <v>45367</v>
      </c>
      <c r="B88" s="12">
        <v>2024</v>
      </c>
      <c r="C88" s="12" t="s">
        <v>26</v>
      </c>
      <c r="D88" s="12">
        <v>16</v>
      </c>
      <c r="E88" s="12">
        <v>800</v>
      </c>
      <c r="F88" s="24">
        <v>37.09</v>
      </c>
      <c r="G88" s="24">
        <v>68.4</v>
      </c>
      <c r="H88" s="12">
        <f t="shared" si="2"/>
        <v>9.27</v>
      </c>
      <c r="I88" s="12">
        <f t="shared" si="2"/>
        <v>17.1</v>
      </c>
      <c r="J88" s="12">
        <v>55.02</v>
      </c>
      <c r="K88" s="12">
        <v>55.02</v>
      </c>
      <c r="L88" s="12">
        <f t="shared" si="3"/>
        <v>241.9</v>
      </c>
      <c r="M88" s="12">
        <v>55</v>
      </c>
      <c r="N88" s="12">
        <v>65.71</v>
      </c>
      <c r="O88" s="12">
        <v>70</v>
      </c>
      <c r="P88" s="12">
        <v>3757</v>
      </c>
      <c r="Q88" s="12">
        <v>2326</v>
      </c>
      <c r="R88" s="12">
        <v>65</v>
      </c>
      <c r="S88" s="12">
        <v>805</v>
      </c>
      <c r="T88" s="12">
        <v>663</v>
      </c>
      <c r="U88" s="12">
        <v>496</v>
      </c>
    </row>
    <row r="89" spans="1:21">
      <c r="A89" s="23">
        <v>45368</v>
      </c>
      <c r="B89" s="12">
        <v>2024</v>
      </c>
      <c r="C89" s="12" t="s">
        <v>26</v>
      </c>
      <c r="D89" s="12">
        <v>17</v>
      </c>
      <c r="E89" s="12">
        <v>800</v>
      </c>
      <c r="F89" s="24">
        <v>73.16</v>
      </c>
      <c r="G89" s="24">
        <v>45.14</v>
      </c>
      <c r="H89" s="12">
        <f t="shared" si="2"/>
        <v>18.29</v>
      </c>
      <c r="I89" s="12">
        <f t="shared" si="2"/>
        <v>11.29</v>
      </c>
      <c r="J89" s="12">
        <v>13.83</v>
      </c>
      <c r="K89" s="12">
        <v>27.66</v>
      </c>
      <c r="L89" s="12">
        <f t="shared" si="3"/>
        <v>189.37</v>
      </c>
      <c r="M89" s="12">
        <v>142.5</v>
      </c>
      <c r="N89" s="12">
        <v>57.45</v>
      </c>
      <c r="O89" s="12">
        <v>61</v>
      </c>
      <c r="P89" s="12">
        <v>3790</v>
      </c>
      <c r="Q89" s="12">
        <v>2230</v>
      </c>
      <c r="R89" s="12">
        <v>48</v>
      </c>
      <c r="S89" s="12">
        <v>816</v>
      </c>
      <c r="T89" s="12">
        <v>615</v>
      </c>
      <c r="U89" s="12">
        <v>502</v>
      </c>
    </row>
    <row r="90" spans="1:21">
      <c r="A90" s="23">
        <v>45369</v>
      </c>
      <c r="B90" s="12">
        <v>2024</v>
      </c>
      <c r="C90" s="12" t="s">
        <v>26</v>
      </c>
      <c r="D90" s="12">
        <v>18</v>
      </c>
      <c r="E90" s="12">
        <v>800</v>
      </c>
      <c r="F90" s="24">
        <v>29.95</v>
      </c>
      <c r="G90" s="24">
        <v>81.59</v>
      </c>
      <c r="H90" s="12">
        <f t="shared" si="2"/>
        <v>7.49</v>
      </c>
      <c r="I90" s="12">
        <f t="shared" si="2"/>
        <v>20.4</v>
      </c>
      <c r="J90" s="12">
        <v>29.22</v>
      </c>
      <c r="K90" s="12">
        <v>87.67</v>
      </c>
      <c r="L90" s="12">
        <f t="shared" si="3"/>
        <v>256.32</v>
      </c>
      <c r="M90" s="12">
        <v>90</v>
      </c>
      <c r="N90" s="12">
        <v>115.81</v>
      </c>
      <c r="O90" s="12">
        <v>53</v>
      </c>
      <c r="P90" s="12">
        <v>3814</v>
      </c>
      <c r="Q90" s="12">
        <v>2138</v>
      </c>
      <c r="R90" s="12">
        <v>50</v>
      </c>
      <c r="S90" s="12">
        <v>819</v>
      </c>
      <c r="T90" s="12">
        <v>569</v>
      </c>
      <c r="U90" s="12">
        <v>507</v>
      </c>
    </row>
    <row r="91" spans="1:21">
      <c r="A91" s="23">
        <v>45370</v>
      </c>
      <c r="B91" s="12">
        <v>2024</v>
      </c>
      <c r="C91" s="12" t="s">
        <v>26</v>
      </c>
      <c r="D91" s="12">
        <v>19</v>
      </c>
      <c r="E91" s="12">
        <v>800</v>
      </c>
      <c r="F91" s="24">
        <v>111.95</v>
      </c>
      <c r="G91" s="24">
        <v>45.68</v>
      </c>
      <c r="H91" s="12">
        <f t="shared" si="2"/>
        <v>27.99</v>
      </c>
      <c r="I91" s="12">
        <f t="shared" si="2"/>
        <v>11.42</v>
      </c>
      <c r="J91" s="12">
        <v>29.79</v>
      </c>
      <c r="K91" s="12">
        <v>89.36</v>
      </c>
      <c r="L91" s="12">
        <f t="shared" si="3"/>
        <v>316.19</v>
      </c>
      <c r="M91" s="12">
        <v>103.75</v>
      </c>
      <c r="N91" s="12">
        <v>119.54</v>
      </c>
      <c r="O91" s="12">
        <v>47</v>
      </c>
      <c r="P91" s="12">
        <v>3841</v>
      </c>
      <c r="Q91" s="12">
        <v>2092</v>
      </c>
      <c r="R91" s="12">
        <v>38</v>
      </c>
      <c r="S91" s="12">
        <v>822</v>
      </c>
      <c r="T91" s="12">
        <v>546</v>
      </c>
      <c r="U91" s="12">
        <v>511</v>
      </c>
    </row>
    <row r="92" spans="1:21">
      <c r="A92" s="23">
        <v>45371</v>
      </c>
      <c r="B92" s="12">
        <v>2024</v>
      </c>
      <c r="C92" s="12" t="s">
        <v>26</v>
      </c>
      <c r="D92" s="12">
        <v>20</v>
      </c>
      <c r="E92" s="12">
        <v>800</v>
      </c>
      <c r="F92" s="24">
        <v>98.61</v>
      </c>
      <c r="G92" s="24">
        <v>92.34</v>
      </c>
      <c r="H92" s="12">
        <f t="shared" si="2"/>
        <v>24.65</v>
      </c>
      <c r="I92" s="12">
        <f t="shared" si="2"/>
        <v>23.09</v>
      </c>
      <c r="J92" s="12">
        <v>39.05</v>
      </c>
      <c r="K92" s="12">
        <v>78.09</v>
      </c>
      <c r="L92" s="12">
        <f t="shared" si="3"/>
        <v>355.83</v>
      </c>
      <c r="M92" s="12">
        <v>186.25</v>
      </c>
      <c r="N92" s="12">
        <v>78.33</v>
      </c>
      <c r="O92" s="12">
        <v>39</v>
      </c>
      <c r="P92" s="12">
        <v>3865</v>
      </c>
      <c r="Q92" s="12">
        <v>2066</v>
      </c>
      <c r="R92" s="12">
        <v>26</v>
      </c>
      <c r="S92" s="12">
        <v>820</v>
      </c>
      <c r="T92" s="12">
        <v>533</v>
      </c>
      <c r="U92" s="12">
        <v>516</v>
      </c>
    </row>
    <row r="93" spans="1:21">
      <c r="A93" s="23">
        <v>45372</v>
      </c>
      <c r="B93" s="12">
        <v>2024</v>
      </c>
      <c r="C93" s="12" t="s">
        <v>26</v>
      </c>
      <c r="D93" s="12">
        <v>21</v>
      </c>
      <c r="E93" s="12">
        <v>800</v>
      </c>
      <c r="F93" s="24">
        <v>120.67</v>
      </c>
      <c r="G93" s="24">
        <v>116.31</v>
      </c>
      <c r="H93" s="12">
        <f t="shared" si="2"/>
        <v>30.17</v>
      </c>
      <c r="I93" s="12">
        <f t="shared" si="2"/>
        <v>29.08</v>
      </c>
      <c r="J93" s="12">
        <v>90.81</v>
      </c>
      <c r="K93" s="12">
        <v>90.81</v>
      </c>
      <c r="L93" s="12">
        <f t="shared" si="3"/>
        <v>477.85</v>
      </c>
      <c r="M93" s="12">
        <v>75</v>
      </c>
      <c r="N93" s="12">
        <v>168.79</v>
      </c>
      <c r="O93" s="12">
        <v>35</v>
      </c>
      <c r="P93" s="12">
        <v>3889</v>
      </c>
      <c r="Q93" s="12">
        <v>2060</v>
      </c>
      <c r="R93" s="12">
        <v>30</v>
      </c>
      <c r="S93" s="12">
        <v>812</v>
      </c>
      <c r="T93" s="12">
        <v>530</v>
      </c>
      <c r="U93" s="12">
        <v>520</v>
      </c>
    </row>
    <row r="94" spans="1:21">
      <c r="A94" s="23">
        <v>45373</v>
      </c>
      <c r="B94" s="12">
        <v>2024</v>
      </c>
      <c r="C94" s="12" t="s">
        <v>26</v>
      </c>
      <c r="D94" s="12">
        <v>22</v>
      </c>
      <c r="E94" s="12">
        <v>800</v>
      </c>
      <c r="F94" s="24">
        <v>93.77</v>
      </c>
      <c r="G94" s="24">
        <v>53.2</v>
      </c>
      <c r="H94" s="12">
        <f t="shared" si="2"/>
        <v>23.44</v>
      </c>
      <c r="I94" s="12">
        <f t="shared" si="2"/>
        <v>13.3</v>
      </c>
      <c r="J94" s="12">
        <v>71.82</v>
      </c>
      <c r="K94" s="12">
        <v>71.82</v>
      </c>
      <c r="L94" s="12">
        <f t="shared" si="3"/>
        <v>327.35</v>
      </c>
      <c r="M94" s="12">
        <v>186.25</v>
      </c>
      <c r="N94" s="12">
        <v>230.26</v>
      </c>
      <c r="O94" s="12">
        <v>33</v>
      </c>
      <c r="P94" s="12">
        <v>3910</v>
      </c>
      <c r="Q94" s="12">
        <v>2066</v>
      </c>
      <c r="R94" s="12">
        <v>24</v>
      </c>
      <c r="S94" s="12">
        <v>794</v>
      </c>
      <c r="T94" s="12">
        <v>533</v>
      </c>
      <c r="U94" s="12">
        <v>524</v>
      </c>
    </row>
    <row r="95" spans="1:21">
      <c r="A95" s="23">
        <v>45374</v>
      </c>
      <c r="B95" s="12">
        <v>2024</v>
      </c>
      <c r="C95" s="12" t="s">
        <v>26</v>
      </c>
      <c r="D95" s="12">
        <v>23</v>
      </c>
      <c r="E95" s="12">
        <v>800</v>
      </c>
      <c r="F95" s="24">
        <v>168.92</v>
      </c>
      <c r="G95" s="24">
        <v>93.53</v>
      </c>
      <c r="H95" s="12">
        <f t="shared" si="2"/>
        <v>42.23</v>
      </c>
      <c r="I95" s="12">
        <f t="shared" si="2"/>
        <v>23.38</v>
      </c>
      <c r="J95" s="12">
        <v>56.19</v>
      </c>
      <c r="K95" s="12">
        <v>112.38</v>
      </c>
      <c r="L95" s="12">
        <f t="shared" si="3"/>
        <v>496.63</v>
      </c>
      <c r="M95" s="12">
        <v>57.5</v>
      </c>
      <c r="N95" s="12">
        <v>241.81</v>
      </c>
      <c r="O95" s="12">
        <v>35</v>
      </c>
      <c r="P95" s="12">
        <v>3925</v>
      </c>
      <c r="Q95" s="12">
        <v>2088</v>
      </c>
      <c r="R95" s="12">
        <v>22</v>
      </c>
      <c r="S95" s="12">
        <v>768</v>
      </c>
      <c r="T95" s="12">
        <v>544</v>
      </c>
      <c r="U95" s="12">
        <v>527</v>
      </c>
    </row>
    <row r="96" spans="1:21">
      <c r="A96" s="23">
        <v>45375</v>
      </c>
      <c r="B96" s="12">
        <v>2024</v>
      </c>
      <c r="C96" s="12" t="s">
        <v>26</v>
      </c>
      <c r="D96" s="12">
        <v>24</v>
      </c>
      <c r="E96" s="12">
        <v>800</v>
      </c>
      <c r="F96" s="24">
        <v>88.45</v>
      </c>
      <c r="G96" s="24">
        <v>176.18</v>
      </c>
      <c r="H96" s="12">
        <f t="shared" si="2"/>
        <v>22.11</v>
      </c>
      <c r="I96" s="12">
        <f t="shared" si="2"/>
        <v>44.05</v>
      </c>
      <c r="J96" s="12">
        <v>69.97</v>
      </c>
      <c r="K96" s="12">
        <v>139.93</v>
      </c>
      <c r="L96" s="12">
        <f t="shared" si="3"/>
        <v>540.69</v>
      </c>
      <c r="M96" s="12">
        <v>110</v>
      </c>
      <c r="N96" s="12">
        <v>134.3</v>
      </c>
      <c r="O96" s="12">
        <v>42</v>
      </c>
      <c r="P96" s="12">
        <v>3943</v>
      </c>
      <c r="Q96" s="12">
        <v>2138</v>
      </c>
      <c r="R96" s="12">
        <v>32</v>
      </c>
      <c r="S96" s="12">
        <v>747</v>
      </c>
      <c r="T96" s="12">
        <v>569</v>
      </c>
      <c r="U96" s="12">
        <v>530</v>
      </c>
    </row>
    <row r="97" spans="1:21">
      <c r="A97" s="23">
        <v>45376</v>
      </c>
      <c r="B97" s="12">
        <v>2024</v>
      </c>
      <c r="C97" s="12" t="s">
        <v>26</v>
      </c>
      <c r="D97" s="12">
        <v>25</v>
      </c>
      <c r="E97" s="12">
        <v>800</v>
      </c>
      <c r="F97" s="24">
        <v>61.92</v>
      </c>
      <c r="G97" s="24">
        <v>115.63</v>
      </c>
      <c r="H97" s="12">
        <f t="shared" si="2"/>
        <v>15.48</v>
      </c>
      <c r="I97" s="12">
        <f t="shared" si="2"/>
        <v>28.91</v>
      </c>
      <c r="J97" s="12">
        <v>31.33</v>
      </c>
      <c r="K97" s="12">
        <v>62.66</v>
      </c>
      <c r="L97" s="12">
        <f t="shared" si="3"/>
        <v>315.93</v>
      </c>
      <c r="M97" s="12">
        <v>343.75</v>
      </c>
      <c r="N97" s="12">
        <v>199.66</v>
      </c>
      <c r="O97" s="12">
        <v>51</v>
      </c>
      <c r="P97" s="12">
        <v>3955</v>
      </c>
      <c r="Q97" s="12">
        <v>2218</v>
      </c>
      <c r="R97" s="12">
        <v>39</v>
      </c>
      <c r="S97" s="12">
        <v>725</v>
      </c>
      <c r="T97" s="12">
        <v>609</v>
      </c>
      <c r="U97" s="12">
        <v>532</v>
      </c>
    </row>
    <row r="98" spans="1:21">
      <c r="A98" s="23">
        <v>45377</v>
      </c>
      <c r="B98" s="12">
        <v>2024</v>
      </c>
      <c r="C98" s="12" t="s">
        <v>26</v>
      </c>
      <c r="D98" s="12">
        <v>26</v>
      </c>
      <c r="E98" s="12">
        <v>800</v>
      </c>
      <c r="F98" s="24">
        <v>88.62</v>
      </c>
      <c r="G98" s="24">
        <v>140.58</v>
      </c>
      <c r="H98" s="12">
        <f t="shared" si="2"/>
        <v>22.16</v>
      </c>
      <c r="I98" s="12">
        <f t="shared" si="2"/>
        <v>35.15</v>
      </c>
      <c r="J98" s="12">
        <v>78.69</v>
      </c>
      <c r="K98" s="12">
        <v>157.38</v>
      </c>
      <c r="L98" s="12">
        <f t="shared" si="3"/>
        <v>522.58</v>
      </c>
      <c r="M98" s="12">
        <v>73.75</v>
      </c>
      <c r="N98" s="12">
        <v>315.03</v>
      </c>
      <c r="O98" s="12">
        <v>64</v>
      </c>
      <c r="P98" s="12">
        <v>3967</v>
      </c>
      <c r="Q98" s="12">
        <v>2328</v>
      </c>
      <c r="R98" s="12">
        <v>47</v>
      </c>
      <c r="S98" s="12">
        <v>713</v>
      </c>
      <c r="T98" s="12">
        <v>664</v>
      </c>
      <c r="U98" s="12">
        <v>534</v>
      </c>
    </row>
    <row r="99" spans="1:21">
      <c r="A99" s="23">
        <v>45378</v>
      </c>
      <c r="B99" s="12">
        <v>2024</v>
      </c>
      <c r="C99" s="12" t="s">
        <v>26</v>
      </c>
      <c r="D99" s="12">
        <v>27</v>
      </c>
      <c r="E99" s="12">
        <v>800</v>
      </c>
      <c r="F99" s="24">
        <v>82.47</v>
      </c>
      <c r="G99" s="24">
        <v>129.93</v>
      </c>
      <c r="H99" s="12">
        <f t="shared" si="2"/>
        <v>20.62</v>
      </c>
      <c r="I99" s="12">
        <f t="shared" si="2"/>
        <v>32.48</v>
      </c>
      <c r="J99" s="12">
        <v>163.38</v>
      </c>
      <c r="K99" s="12">
        <v>163.38</v>
      </c>
      <c r="L99" s="12">
        <f t="shared" si="3"/>
        <v>592.26</v>
      </c>
      <c r="M99" s="12">
        <v>183.75</v>
      </c>
      <c r="N99" s="12">
        <v>174.95</v>
      </c>
      <c r="O99" s="12">
        <v>80</v>
      </c>
      <c r="P99" s="12">
        <v>3976</v>
      </c>
      <c r="Q99" s="12">
        <v>2418</v>
      </c>
      <c r="R99" s="12">
        <v>60</v>
      </c>
      <c r="S99" s="12">
        <v>710</v>
      </c>
      <c r="T99" s="12">
        <v>709</v>
      </c>
      <c r="U99" s="12">
        <v>536</v>
      </c>
    </row>
    <row r="100" spans="1:21">
      <c r="A100" s="23">
        <v>45379</v>
      </c>
      <c r="B100" s="12">
        <v>2024</v>
      </c>
      <c r="C100" s="12" t="s">
        <v>26</v>
      </c>
      <c r="D100" s="12">
        <v>28</v>
      </c>
      <c r="E100" s="12">
        <v>800</v>
      </c>
      <c r="F100" s="24">
        <v>155.43</v>
      </c>
      <c r="G100" s="24">
        <v>132.55</v>
      </c>
      <c r="H100" s="12">
        <f t="shared" si="2"/>
        <v>38.86</v>
      </c>
      <c r="I100" s="12">
        <f t="shared" si="2"/>
        <v>33.14</v>
      </c>
      <c r="J100" s="12">
        <v>39.71</v>
      </c>
      <c r="K100" s="12">
        <v>119.14</v>
      </c>
      <c r="L100" s="12">
        <f t="shared" si="3"/>
        <v>518.83</v>
      </c>
      <c r="M100" s="12">
        <v>202.5</v>
      </c>
      <c r="N100" s="12">
        <v>111.21</v>
      </c>
      <c r="O100" s="12">
        <v>95</v>
      </c>
      <c r="P100" s="12">
        <v>3982</v>
      </c>
      <c r="Q100" s="12">
        <v>2476</v>
      </c>
      <c r="R100" s="12">
        <v>90</v>
      </c>
      <c r="S100" s="12">
        <v>710</v>
      </c>
      <c r="T100" s="12">
        <v>738</v>
      </c>
      <c r="U100" s="12">
        <v>536</v>
      </c>
    </row>
    <row r="101" spans="1:21">
      <c r="A101" s="23">
        <v>45380</v>
      </c>
      <c r="B101" s="12">
        <v>2024</v>
      </c>
      <c r="C101" s="12" t="s">
        <v>26</v>
      </c>
      <c r="D101" s="12">
        <v>29</v>
      </c>
      <c r="E101" s="12">
        <v>800</v>
      </c>
      <c r="F101" s="24">
        <v>161.59</v>
      </c>
      <c r="G101" s="24">
        <v>68.46</v>
      </c>
      <c r="H101" s="12">
        <f t="shared" si="2"/>
        <v>40.4</v>
      </c>
      <c r="I101" s="12">
        <f t="shared" si="2"/>
        <v>17.12</v>
      </c>
      <c r="J101" s="12">
        <v>29.45</v>
      </c>
      <c r="K101" s="12">
        <v>88.36</v>
      </c>
      <c r="L101" s="12">
        <f t="shared" si="3"/>
        <v>405.38</v>
      </c>
      <c r="M101" s="12">
        <v>117.5</v>
      </c>
      <c r="N101" s="12">
        <v>427.29</v>
      </c>
      <c r="O101" s="12">
        <v>111</v>
      </c>
      <c r="P101" s="12">
        <v>3988</v>
      </c>
      <c r="Q101" s="12">
        <v>2518</v>
      </c>
      <c r="R101" s="12">
        <v>100</v>
      </c>
      <c r="S101" s="12">
        <v>716</v>
      </c>
      <c r="T101" s="12">
        <v>759</v>
      </c>
      <c r="U101" s="12">
        <v>538</v>
      </c>
    </row>
    <row r="102" spans="1:21">
      <c r="A102" s="23">
        <v>45381</v>
      </c>
      <c r="B102" s="12">
        <v>2024</v>
      </c>
      <c r="C102" s="12" t="s">
        <v>26</v>
      </c>
      <c r="D102" s="12">
        <v>30</v>
      </c>
      <c r="E102" s="12">
        <v>800</v>
      </c>
      <c r="F102" s="24">
        <v>203.45</v>
      </c>
      <c r="G102" s="24">
        <v>203.45</v>
      </c>
      <c r="H102" s="12">
        <f t="shared" si="2"/>
        <v>50.86</v>
      </c>
      <c r="I102" s="12">
        <f t="shared" si="2"/>
        <v>50.86</v>
      </c>
      <c r="J102" s="12">
        <v>123.35</v>
      </c>
      <c r="K102" s="12">
        <v>123.35</v>
      </c>
      <c r="L102" s="12">
        <f t="shared" si="3"/>
        <v>755.32</v>
      </c>
      <c r="M102" s="12">
        <v>125</v>
      </c>
      <c r="N102" s="12">
        <v>108.29</v>
      </c>
      <c r="O102" s="12">
        <v>125</v>
      </c>
      <c r="P102" s="12">
        <v>3988</v>
      </c>
      <c r="Q102" s="12">
        <v>2532</v>
      </c>
      <c r="R102" s="12">
        <v>120</v>
      </c>
      <c r="S102" s="12">
        <v>726</v>
      </c>
      <c r="T102" s="12">
        <v>766</v>
      </c>
      <c r="U102" s="12">
        <v>538</v>
      </c>
    </row>
    <row r="103" spans="1:21">
      <c r="A103" s="23">
        <v>45382</v>
      </c>
      <c r="B103" s="12">
        <v>2024</v>
      </c>
      <c r="C103" s="12" t="s">
        <v>26</v>
      </c>
      <c r="D103" s="12">
        <v>31</v>
      </c>
      <c r="E103" s="12">
        <v>800</v>
      </c>
      <c r="F103" s="24">
        <v>190.64</v>
      </c>
      <c r="G103" s="24">
        <v>80.9</v>
      </c>
      <c r="H103" s="12">
        <f t="shared" si="2"/>
        <v>47.66</v>
      </c>
      <c r="I103" s="12">
        <f t="shared" si="2"/>
        <v>20.23</v>
      </c>
      <c r="J103" s="12">
        <v>40.05</v>
      </c>
      <c r="K103" s="12">
        <v>120.15</v>
      </c>
      <c r="L103" s="12">
        <f t="shared" si="3"/>
        <v>499.63</v>
      </c>
      <c r="M103" s="12">
        <v>86.25</v>
      </c>
      <c r="N103" s="12">
        <v>302.71</v>
      </c>
      <c r="O103" s="12">
        <v>134</v>
      </c>
      <c r="P103" s="12">
        <v>3991</v>
      </c>
      <c r="Q103" s="12">
        <v>2538</v>
      </c>
      <c r="R103" s="12">
        <v>109</v>
      </c>
      <c r="S103" s="12">
        <v>739</v>
      </c>
      <c r="T103" s="12">
        <v>769</v>
      </c>
      <c r="U103" s="12">
        <v>538</v>
      </c>
    </row>
    <row r="104" spans="2:21">
      <c r="B104" s="12">
        <v>2024</v>
      </c>
      <c r="C104" s="12" t="s">
        <v>27</v>
      </c>
      <c r="D104" s="12">
        <v>0.01</v>
      </c>
      <c r="E104" s="12">
        <v>0</v>
      </c>
      <c r="F104" s="12">
        <v>0</v>
      </c>
      <c r="G104" s="12">
        <v>0</v>
      </c>
      <c r="H104" s="12">
        <f t="shared" si="2"/>
        <v>0</v>
      </c>
      <c r="I104" s="12">
        <f t="shared" si="2"/>
        <v>0</v>
      </c>
      <c r="J104" s="12">
        <v>0</v>
      </c>
      <c r="K104" s="12">
        <v>0</v>
      </c>
      <c r="L104" s="12">
        <f t="shared" si="3"/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</row>
    <row r="105" spans="1:21">
      <c r="A105" s="23">
        <v>45383</v>
      </c>
      <c r="B105" s="12">
        <v>2024</v>
      </c>
      <c r="C105" s="12" t="s">
        <v>27</v>
      </c>
      <c r="D105" s="12">
        <v>1</v>
      </c>
      <c r="E105" s="12">
        <v>770</v>
      </c>
      <c r="F105" s="24">
        <v>14</v>
      </c>
      <c r="G105" s="12">
        <v>131.92</v>
      </c>
      <c r="H105" s="24">
        <v>55.99</v>
      </c>
      <c r="I105" s="12">
        <f t="shared" si="2"/>
        <v>32.98</v>
      </c>
      <c r="J105" s="12">
        <v>65.2</v>
      </c>
      <c r="K105" s="12">
        <v>130.39</v>
      </c>
      <c r="L105" s="12">
        <f t="shared" si="3"/>
        <v>430.48</v>
      </c>
      <c r="M105" s="12">
        <v>127.5</v>
      </c>
      <c r="N105" s="12">
        <v>224.94</v>
      </c>
      <c r="O105" s="12">
        <v>139</v>
      </c>
      <c r="P105" s="12">
        <v>3988</v>
      </c>
      <c r="Q105" s="12">
        <v>2528</v>
      </c>
      <c r="R105" s="12">
        <v>79</v>
      </c>
      <c r="S105" s="12">
        <v>764</v>
      </c>
      <c r="T105" s="12">
        <v>764</v>
      </c>
      <c r="U105" s="12">
        <v>538</v>
      </c>
    </row>
    <row r="106" spans="1:21">
      <c r="A106" s="23">
        <v>45384</v>
      </c>
      <c r="B106" s="12">
        <v>2024</v>
      </c>
      <c r="C106" s="12" t="s">
        <v>27</v>
      </c>
      <c r="D106" s="12">
        <v>2</v>
      </c>
      <c r="E106" s="12">
        <v>770</v>
      </c>
      <c r="F106" s="24">
        <v>43.15</v>
      </c>
      <c r="G106" s="12">
        <v>196.35</v>
      </c>
      <c r="H106" s="24">
        <v>172.58</v>
      </c>
      <c r="I106" s="12">
        <f t="shared" si="2"/>
        <v>49.09</v>
      </c>
      <c r="J106" s="12">
        <v>75.93</v>
      </c>
      <c r="K106" s="12">
        <v>75.93</v>
      </c>
      <c r="L106" s="12">
        <f t="shared" si="3"/>
        <v>613.03</v>
      </c>
      <c r="M106" s="12">
        <v>67.5</v>
      </c>
      <c r="N106" s="12">
        <v>151.75</v>
      </c>
      <c r="O106" s="12">
        <v>139</v>
      </c>
      <c r="P106" s="12">
        <v>3985</v>
      </c>
      <c r="Q106" s="12">
        <v>2512</v>
      </c>
      <c r="R106" s="12">
        <v>131</v>
      </c>
      <c r="S106" s="12">
        <v>790</v>
      </c>
      <c r="T106" s="12">
        <v>756</v>
      </c>
      <c r="U106" s="12">
        <v>537</v>
      </c>
    </row>
    <row r="107" spans="1:21">
      <c r="A107" s="23">
        <v>45385</v>
      </c>
      <c r="B107" s="12">
        <v>2024</v>
      </c>
      <c r="C107" s="12" t="s">
        <v>27</v>
      </c>
      <c r="D107" s="12">
        <v>3</v>
      </c>
      <c r="E107" s="12">
        <v>770</v>
      </c>
      <c r="F107" s="24">
        <v>31.05</v>
      </c>
      <c r="G107" s="12">
        <v>88.39</v>
      </c>
      <c r="H107" s="24">
        <v>124.21</v>
      </c>
      <c r="I107" s="12">
        <f t="shared" si="2"/>
        <v>22.1</v>
      </c>
      <c r="J107" s="12">
        <v>34.29</v>
      </c>
      <c r="K107" s="12">
        <v>102.87</v>
      </c>
      <c r="L107" s="12">
        <f t="shared" si="3"/>
        <v>402.91</v>
      </c>
      <c r="M107" s="12">
        <v>280</v>
      </c>
      <c r="N107" s="12">
        <v>154.04</v>
      </c>
      <c r="O107" s="12">
        <v>137</v>
      </c>
      <c r="P107" s="12">
        <v>3982</v>
      </c>
      <c r="Q107" s="12">
        <v>2482</v>
      </c>
      <c r="R107" s="12">
        <v>92</v>
      </c>
      <c r="S107" s="12">
        <v>811</v>
      </c>
      <c r="T107" s="12">
        <v>741</v>
      </c>
      <c r="U107" s="12">
        <v>536</v>
      </c>
    </row>
    <row r="108" spans="1:21">
      <c r="A108" s="23">
        <v>45386</v>
      </c>
      <c r="B108" s="12">
        <v>2024</v>
      </c>
      <c r="C108" s="12" t="s">
        <v>27</v>
      </c>
      <c r="D108" s="12">
        <v>4</v>
      </c>
      <c r="E108" s="12">
        <v>770</v>
      </c>
      <c r="F108" s="24">
        <v>48.51</v>
      </c>
      <c r="G108" s="12">
        <v>80.03</v>
      </c>
      <c r="H108" s="24">
        <v>194.04</v>
      </c>
      <c r="I108" s="12">
        <f t="shared" si="2"/>
        <v>20.01</v>
      </c>
      <c r="J108" s="12">
        <v>38.13</v>
      </c>
      <c r="K108" s="12">
        <v>76.26</v>
      </c>
      <c r="L108" s="12">
        <f t="shared" si="3"/>
        <v>456.98</v>
      </c>
      <c r="M108" s="12">
        <v>177.5</v>
      </c>
      <c r="N108" s="12">
        <v>180.96</v>
      </c>
      <c r="O108" s="12">
        <v>128</v>
      </c>
      <c r="P108" s="12">
        <v>3976</v>
      </c>
      <c r="Q108" s="12">
        <v>2432</v>
      </c>
      <c r="R108" s="12">
        <v>125</v>
      </c>
      <c r="S108" s="12">
        <v>842</v>
      </c>
      <c r="T108" s="12">
        <v>716</v>
      </c>
      <c r="U108" s="12">
        <v>536</v>
      </c>
    </row>
    <row r="109" spans="1:21">
      <c r="A109" s="23">
        <v>45387</v>
      </c>
      <c r="B109" s="12">
        <v>2024</v>
      </c>
      <c r="C109" s="12" t="s">
        <v>27</v>
      </c>
      <c r="D109" s="12">
        <v>5</v>
      </c>
      <c r="E109" s="12">
        <v>770</v>
      </c>
      <c r="F109" s="24">
        <v>37.95</v>
      </c>
      <c r="G109" s="12">
        <v>71.42</v>
      </c>
      <c r="H109" s="24">
        <v>151.78</v>
      </c>
      <c r="I109" s="12">
        <f t="shared" si="2"/>
        <v>17.86</v>
      </c>
      <c r="J109" s="12">
        <v>28.52</v>
      </c>
      <c r="K109" s="12">
        <v>85.56</v>
      </c>
      <c r="L109" s="12">
        <f t="shared" si="3"/>
        <v>393.09</v>
      </c>
      <c r="M109" s="12">
        <v>225</v>
      </c>
      <c r="N109" s="12">
        <v>198.3</v>
      </c>
      <c r="O109" s="12">
        <v>118</v>
      </c>
      <c r="P109" s="12">
        <v>3970</v>
      </c>
      <c r="Q109" s="12">
        <v>2382</v>
      </c>
      <c r="R109" s="12">
        <v>104</v>
      </c>
      <c r="S109" s="12">
        <v>863</v>
      </c>
      <c r="T109" s="12">
        <v>691</v>
      </c>
      <c r="U109" s="12">
        <v>535</v>
      </c>
    </row>
    <row r="110" spans="1:21">
      <c r="A110" s="23">
        <v>45388</v>
      </c>
      <c r="B110" s="12">
        <v>2024</v>
      </c>
      <c r="C110" s="12" t="s">
        <v>27</v>
      </c>
      <c r="D110" s="12">
        <v>6</v>
      </c>
      <c r="E110" s="12">
        <v>770</v>
      </c>
      <c r="F110" s="24">
        <v>35.59</v>
      </c>
      <c r="G110" s="12">
        <v>132.13</v>
      </c>
      <c r="H110" s="24">
        <v>142.35</v>
      </c>
      <c r="I110" s="12">
        <f t="shared" si="2"/>
        <v>33.03</v>
      </c>
      <c r="J110" s="12">
        <v>30.42</v>
      </c>
      <c r="K110" s="12">
        <v>91.25</v>
      </c>
      <c r="L110" s="12">
        <f t="shared" si="3"/>
        <v>464.77</v>
      </c>
      <c r="M110" s="12">
        <v>82.5</v>
      </c>
      <c r="N110" s="12">
        <v>199.59</v>
      </c>
      <c r="O110" s="12">
        <v>102</v>
      </c>
      <c r="P110" s="12">
        <v>3958</v>
      </c>
      <c r="Q110" s="12">
        <v>2318</v>
      </c>
      <c r="R110" s="12">
        <v>61</v>
      </c>
      <c r="S110" s="12">
        <v>878</v>
      </c>
      <c r="T110" s="12">
        <v>659</v>
      </c>
      <c r="U110" s="12">
        <v>533</v>
      </c>
    </row>
    <row r="111" spans="1:21">
      <c r="A111" s="23">
        <v>45389</v>
      </c>
      <c r="B111" s="12">
        <v>2024</v>
      </c>
      <c r="C111" s="12" t="s">
        <v>27</v>
      </c>
      <c r="D111" s="12">
        <v>7</v>
      </c>
      <c r="E111" s="12">
        <v>770</v>
      </c>
      <c r="F111" s="24">
        <v>20.83</v>
      </c>
      <c r="G111" s="12">
        <v>132.43</v>
      </c>
      <c r="H111" s="24">
        <v>83.3</v>
      </c>
      <c r="I111" s="12">
        <f t="shared" si="2"/>
        <v>33.11</v>
      </c>
      <c r="J111" s="12">
        <v>106.09</v>
      </c>
      <c r="K111" s="12">
        <v>106.09</v>
      </c>
      <c r="L111" s="12">
        <f t="shared" si="3"/>
        <v>481.85</v>
      </c>
      <c r="M111" s="12">
        <v>256.25</v>
      </c>
      <c r="N111" s="12">
        <v>147.33</v>
      </c>
      <c r="O111" s="12">
        <v>89</v>
      </c>
      <c r="P111" s="12">
        <v>3952</v>
      </c>
      <c r="Q111" s="12">
        <v>2258</v>
      </c>
      <c r="R111" s="12">
        <v>86</v>
      </c>
      <c r="S111" s="12">
        <v>886</v>
      </c>
      <c r="T111" s="12">
        <v>629</v>
      </c>
      <c r="U111" s="12">
        <v>531</v>
      </c>
    </row>
    <row r="112" spans="1:21">
      <c r="A112" s="23">
        <v>45390</v>
      </c>
      <c r="B112" s="12">
        <v>2024</v>
      </c>
      <c r="C112" s="12" t="s">
        <v>27</v>
      </c>
      <c r="D112" s="12">
        <v>8</v>
      </c>
      <c r="E112" s="12">
        <v>770</v>
      </c>
      <c r="F112" s="24">
        <v>25.57</v>
      </c>
      <c r="G112" s="12">
        <v>131.98</v>
      </c>
      <c r="H112" s="24">
        <v>102.27</v>
      </c>
      <c r="I112" s="12">
        <f t="shared" si="2"/>
        <v>33</v>
      </c>
      <c r="J112" s="12">
        <v>54.59</v>
      </c>
      <c r="K112" s="12">
        <v>54.59</v>
      </c>
      <c r="L112" s="12">
        <f t="shared" si="3"/>
        <v>402</v>
      </c>
      <c r="M112" s="12">
        <v>203.75</v>
      </c>
      <c r="N112" s="12">
        <v>158.59</v>
      </c>
      <c r="O112" s="12">
        <v>78</v>
      </c>
      <c r="P112" s="12">
        <v>3940</v>
      </c>
      <c r="Q112" s="12">
        <v>2194</v>
      </c>
      <c r="R112" s="12">
        <v>64</v>
      </c>
      <c r="S112" s="12">
        <v>892</v>
      </c>
      <c r="T112" s="12">
        <v>597</v>
      </c>
      <c r="U112" s="12">
        <v>529</v>
      </c>
    </row>
    <row r="113" spans="1:21">
      <c r="A113" s="23">
        <v>45391</v>
      </c>
      <c r="B113" s="12">
        <v>2024</v>
      </c>
      <c r="C113" s="12" t="s">
        <v>27</v>
      </c>
      <c r="D113" s="12">
        <v>9</v>
      </c>
      <c r="E113" s="12">
        <v>770</v>
      </c>
      <c r="F113" s="24">
        <v>17.1</v>
      </c>
      <c r="G113" s="12">
        <v>166.66</v>
      </c>
      <c r="H113" s="24">
        <v>68.39</v>
      </c>
      <c r="I113" s="12">
        <f t="shared" ref="H113:I176" si="4">ROUND(G113*0.25,2)</f>
        <v>41.67</v>
      </c>
      <c r="J113" s="12">
        <v>103.58</v>
      </c>
      <c r="K113" s="12">
        <v>103.58</v>
      </c>
      <c r="L113" s="12">
        <f t="shared" si="3"/>
        <v>500.98</v>
      </c>
      <c r="M113" s="12">
        <v>133.75</v>
      </c>
      <c r="N113" s="12">
        <v>202.46</v>
      </c>
      <c r="O113" s="12">
        <v>71</v>
      </c>
      <c r="P113" s="12">
        <v>3931</v>
      </c>
      <c r="Q113" s="12">
        <v>2146</v>
      </c>
      <c r="R113" s="12">
        <v>50</v>
      </c>
      <c r="S113" s="12">
        <v>893</v>
      </c>
      <c r="T113" s="12">
        <v>573</v>
      </c>
      <c r="U113" s="12">
        <v>527</v>
      </c>
    </row>
    <row r="114" spans="1:21">
      <c r="A114" s="23">
        <v>45392</v>
      </c>
      <c r="B114" s="12">
        <v>2024</v>
      </c>
      <c r="C114" s="12" t="s">
        <v>27</v>
      </c>
      <c r="D114" s="12">
        <v>10</v>
      </c>
      <c r="E114" s="12">
        <v>770</v>
      </c>
      <c r="F114" s="24">
        <v>35.81</v>
      </c>
      <c r="G114" s="12">
        <v>107.9</v>
      </c>
      <c r="H114" s="24">
        <v>143.24</v>
      </c>
      <c r="I114" s="12">
        <f t="shared" si="4"/>
        <v>26.98</v>
      </c>
      <c r="J114" s="12">
        <v>38.28</v>
      </c>
      <c r="K114" s="12">
        <v>114.84</v>
      </c>
      <c r="L114" s="12">
        <f t="shared" si="3"/>
        <v>467.05</v>
      </c>
      <c r="M114" s="12">
        <v>90</v>
      </c>
      <c r="N114" s="12">
        <v>88.61</v>
      </c>
      <c r="O114" s="12">
        <v>69</v>
      </c>
      <c r="P114" s="12">
        <v>3916</v>
      </c>
      <c r="Q114" s="12">
        <v>2112</v>
      </c>
      <c r="R114" s="12">
        <v>63</v>
      </c>
      <c r="S114" s="12">
        <v>892</v>
      </c>
      <c r="T114" s="12">
        <v>556</v>
      </c>
      <c r="U114" s="12">
        <v>525</v>
      </c>
    </row>
    <row r="115" spans="1:21">
      <c r="A115" s="23">
        <v>45393</v>
      </c>
      <c r="B115" s="12">
        <v>2024</v>
      </c>
      <c r="C115" s="12" t="s">
        <v>27</v>
      </c>
      <c r="D115" s="12">
        <v>11</v>
      </c>
      <c r="E115" s="12">
        <v>770</v>
      </c>
      <c r="F115" s="24">
        <v>32.19</v>
      </c>
      <c r="G115" s="12">
        <v>122.89</v>
      </c>
      <c r="H115" s="24">
        <v>128.77</v>
      </c>
      <c r="I115" s="12">
        <f t="shared" si="4"/>
        <v>30.72</v>
      </c>
      <c r="J115" s="12">
        <v>38.52</v>
      </c>
      <c r="K115" s="12">
        <v>77.03</v>
      </c>
      <c r="L115" s="12">
        <f t="shared" si="3"/>
        <v>430.12</v>
      </c>
      <c r="M115" s="12">
        <v>140</v>
      </c>
      <c r="N115" s="12">
        <v>147.54</v>
      </c>
      <c r="O115" s="12">
        <v>73</v>
      </c>
      <c r="P115" s="12">
        <v>3907</v>
      </c>
      <c r="Q115" s="12">
        <v>2098</v>
      </c>
      <c r="R115" s="12">
        <v>42</v>
      </c>
      <c r="S115" s="12">
        <v>881</v>
      </c>
      <c r="T115" s="12">
        <v>549</v>
      </c>
      <c r="U115" s="12">
        <v>523</v>
      </c>
    </row>
    <row r="116" spans="1:21">
      <c r="A116" s="23">
        <v>45394</v>
      </c>
      <c r="B116" s="12">
        <v>2024</v>
      </c>
      <c r="C116" s="12" t="s">
        <v>27</v>
      </c>
      <c r="D116" s="12">
        <v>12</v>
      </c>
      <c r="E116" s="12">
        <v>770</v>
      </c>
      <c r="F116" s="24">
        <v>9.92</v>
      </c>
      <c r="G116" s="12">
        <v>58.42</v>
      </c>
      <c r="H116" s="24">
        <v>39.66</v>
      </c>
      <c r="I116" s="12">
        <f t="shared" si="4"/>
        <v>14.61</v>
      </c>
      <c r="J116" s="12">
        <v>105.59</v>
      </c>
      <c r="K116" s="12">
        <v>105.59</v>
      </c>
      <c r="L116" s="12">
        <f t="shared" si="3"/>
        <v>333.79</v>
      </c>
      <c r="M116" s="12">
        <v>91.25</v>
      </c>
      <c r="N116" s="12">
        <v>187.91</v>
      </c>
      <c r="O116" s="12">
        <v>81</v>
      </c>
      <c r="P116" s="12">
        <v>3898</v>
      </c>
      <c r="Q116" s="12">
        <v>2094</v>
      </c>
      <c r="R116" s="12">
        <v>66</v>
      </c>
      <c r="S116" s="12">
        <v>863</v>
      </c>
      <c r="T116" s="12">
        <v>547</v>
      </c>
      <c r="U116" s="12">
        <v>522</v>
      </c>
    </row>
    <row r="117" spans="1:21">
      <c r="A117" s="23">
        <v>45395</v>
      </c>
      <c r="B117" s="12">
        <v>2024</v>
      </c>
      <c r="C117" s="12" t="s">
        <v>27</v>
      </c>
      <c r="D117" s="12">
        <v>13</v>
      </c>
      <c r="E117" s="12">
        <v>770</v>
      </c>
      <c r="F117" s="24">
        <v>16.03</v>
      </c>
      <c r="G117" s="12">
        <v>36.97</v>
      </c>
      <c r="H117" s="24">
        <v>64.12</v>
      </c>
      <c r="I117" s="12">
        <f t="shared" si="4"/>
        <v>9.24</v>
      </c>
      <c r="J117" s="12">
        <v>18.41</v>
      </c>
      <c r="K117" s="12">
        <v>55.22</v>
      </c>
      <c r="L117" s="12">
        <f t="shared" si="3"/>
        <v>199.99</v>
      </c>
      <c r="M117" s="12">
        <v>232.5</v>
      </c>
      <c r="N117" s="12">
        <v>78.91</v>
      </c>
      <c r="O117" s="12">
        <v>91</v>
      </c>
      <c r="P117" s="12">
        <v>3883</v>
      </c>
      <c r="Q117" s="12">
        <v>2094</v>
      </c>
      <c r="R117" s="12">
        <v>76</v>
      </c>
      <c r="S117" s="12">
        <v>837</v>
      </c>
      <c r="T117" s="12">
        <v>547</v>
      </c>
      <c r="U117" s="12">
        <v>519</v>
      </c>
    </row>
    <row r="118" spans="1:21">
      <c r="A118" s="23">
        <v>45396</v>
      </c>
      <c r="B118" s="12">
        <v>2024</v>
      </c>
      <c r="C118" s="12" t="s">
        <v>27</v>
      </c>
      <c r="D118" s="12">
        <v>14</v>
      </c>
      <c r="E118" s="12">
        <v>770</v>
      </c>
      <c r="F118" s="24">
        <v>8.4</v>
      </c>
      <c r="G118" s="12">
        <v>99.6</v>
      </c>
      <c r="H118" s="24">
        <v>33.6</v>
      </c>
      <c r="I118" s="12">
        <f t="shared" si="4"/>
        <v>24.9</v>
      </c>
      <c r="J118" s="12">
        <v>22.67</v>
      </c>
      <c r="K118" s="12">
        <v>68</v>
      </c>
      <c r="L118" s="12">
        <f t="shared" si="3"/>
        <v>257.17</v>
      </c>
      <c r="M118" s="12">
        <v>151.25</v>
      </c>
      <c r="N118" s="12">
        <v>67.25</v>
      </c>
      <c r="O118" s="12">
        <v>96</v>
      </c>
      <c r="P118" s="12">
        <v>3865</v>
      </c>
      <c r="Q118" s="12">
        <v>2106</v>
      </c>
      <c r="R118" s="12">
        <v>58</v>
      </c>
      <c r="S118" s="12">
        <v>813</v>
      </c>
      <c r="T118" s="12">
        <v>553</v>
      </c>
      <c r="U118" s="12">
        <v>516</v>
      </c>
    </row>
    <row r="119" spans="1:21">
      <c r="A119" s="23">
        <v>45397</v>
      </c>
      <c r="B119" s="12">
        <v>2024</v>
      </c>
      <c r="C119" s="12" t="s">
        <v>27</v>
      </c>
      <c r="D119" s="12">
        <v>15</v>
      </c>
      <c r="E119" s="12">
        <v>770</v>
      </c>
      <c r="F119" s="24">
        <v>11.88</v>
      </c>
      <c r="G119" s="12">
        <v>75.24</v>
      </c>
      <c r="H119" s="24">
        <v>47.52</v>
      </c>
      <c r="I119" s="12">
        <f t="shared" si="4"/>
        <v>18.81</v>
      </c>
      <c r="J119" s="12">
        <v>47.85</v>
      </c>
      <c r="K119" s="12">
        <v>47.85</v>
      </c>
      <c r="L119" s="12">
        <f t="shared" si="3"/>
        <v>249.15</v>
      </c>
      <c r="M119" s="12">
        <v>95</v>
      </c>
      <c r="N119" s="12">
        <v>84.11</v>
      </c>
      <c r="O119" s="12">
        <v>101</v>
      </c>
      <c r="P119" s="12">
        <v>3853</v>
      </c>
      <c r="Q119" s="12">
        <v>2122</v>
      </c>
      <c r="R119" s="12">
        <v>64</v>
      </c>
      <c r="S119" s="12">
        <v>790</v>
      </c>
      <c r="T119" s="12">
        <v>561</v>
      </c>
      <c r="U119" s="12">
        <v>514</v>
      </c>
    </row>
    <row r="120" spans="1:21">
      <c r="A120" s="23">
        <v>45398</v>
      </c>
      <c r="B120" s="12">
        <v>2024</v>
      </c>
      <c r="C120" s="12" t="s">
        <v>27</v>
      </c>
      <c r="D120" s="12">
        <v>16</v>
      </c>
      <c r="E120" s="12">
        <v>770</v>
      </c>
      <c r="F120" s="24">
        <v>11.95</v>
      </c>
      <c r="G120" s="12">
        <v>40.5</v>
      </c>
      <c r="H120" s="24">
        <v>47.79</v>
      </c>
      <c r="I120" s="12">
        <f t="shared" si="4"/>
        <v>10.13</v>
      </c>
      <c r="J120" s="12">
        <v>9.27</v>
      </c>
      <c r="K120" s="12">
        <v>27.81</v>
      </c>
      <c r="L120" s="12">
        <f t="shared" si="3"/>
        <v>147.45</v>
      </c>
      <c r="M120" s="12">
        <v>115</v>
      </c>
      <c r="N120" s="12">
        <v>56.13</v>
      </c>
      <c r="O120" s="12">
        <v>99</v>
      </c>
      <c r="P120" s="12">
        <v>3835</v>
      </c>
      <c r="Q120" s="12">
        <v>2150</v>
      </c>
      <c r="R120" s="12">
        <v>83</v>
      </c>
      <c r="S120" s="12">
        <v>779</v>
      </c>
      <c r="T120" s="12">
        <v>575</v>
      </c>
      <c r="U120" s="12">
        <v>510</v>
      </c>
    </row>
    <row r="121" spans="1:21">
      <c r="A121" s="23">
        <v>45399</v>
      </c>
      <c r="B121" s="12">
        <v>2024</v>
      </c>
      <c r="C121" s="12" t="s">
        <v>27</v>
      </c>
      <c r="D121" s="12">
        <v>17</v>
      </c>
      <c r="E121" s="12">
        <v>770</v>
      </c>
      <c r="F121" s="24">
        <v>5.05</v>
      </c>
      <c r="G121" s="12">
        <v>49.59</v>
      </c>
      <c r="H121" s="24">
        <v>20.21</v>
      </c>
      <c r="I121" s="12">
        <f t="shared" si="4"/>
        <v>12.4</v>
      </c>
      <c r="J121" s="12">
        <v>26.32</v>
      </c>
      <c r="K121" s="12">
        <v>26.32</v>
      </c>
      <c r="L121" s="12">
        <f t="shared" si="3"/>
        <v>139.89</v>
      </c>
      <c r="M121" s="12">
        <v>47.5</v>
      </c>
      <c r="N121" s="12">
        <v>92.35</v>
      </c>
      <c r="O121" s="12">
        <v>94</v>
      </c>
      <c r="P121" s="12">
        <v>3823</v>
      </c>
      <c r="Q121" s="12">
        <v>2188</v>
      </c>
      <c r="R121" s="12">
        <v>92</v>
      </c>
      <c r="S121" s="12">
        <v>775</v>
      </c>
      <c r="T121" s="12">
        <v>594</v>
      </c>
      <c r="U121" s="12">
        <v>509</v>
      </c>
    </row>
    <row r="122" spans="1:21">
      <c r="A122" s="23">
        <v>45400</v>
      </c>
      <c r="B122" s="12">
        <v>2024</v>
      </c>
      <c r="C122" s="12" t="s">
        <v>27</v>
      </c>
      <c r="D122" s="12">
        <v>18</v>
      </c>
      <c r="E122" s="12">
        <v>770</v>
      </c>
      <c r="F122" s="24">
        <v>10.05</v>
      </c>
      <c r="G122" s="12">
        <v>35.48</v>
      </c>
      <c r="H122" s="24">
        <v>40.21</v>
      </c>
      <c r="I122" s="12">
        <f t="shared" si="4"/>
        <v>8.87</v>
      </c>
      <c r="J122" s="12">
        <v>19.46</v>
      </c>
      <c r="K122" s="12">
        <v>38.92</v>
      </c>
      <c r="L122" s="12">
        <f t="shared" si="3"/>
        <v>152.99</v>
      </c>
      <c r="M122" s="12">
        <v>66.25</v>
      </c>
      <c r="N122" s="12">
        <v>43.43</v>
      </c>
      <c r="O122" s="12">
        <v>83</v>
      </c>
      <c r="P122" s="12">
        <v>3802</v>
      </c>
      <c r="Q122" s="12">
        <v>2244</v>
      </c>
      <c r="R122" s="12">
        <v>56</v>
      </c>
      <c r="S122" s="12">
        <v>776</v>
      </c>
      <c r="T122" s="12">
        <v>622</v>
      </c>
      <c r="U122" s="12">
        <v>504</v>
      </c>
    </row>
    <row r="123" spans="1:21">
      <c r="A123" s="23">
        <v>45401</v>
      </c>
      <c r="B123" s="12">
        <v>2024</v>
      </c>
      <c r="C123" s="12" t="s">
        <v>27</v>
      </c>
      <c r="D123" s="12">
        <v>19</v>
      </c>
      <c r="E123" s="12">
        <v>770</v>
      </c>
      <c r="F123" s="24">
        <v>11.97</v>
      </c>
      <c r="G123" s="12">
        <v>43.68</v>
      </c>
      <c r="H123" s="24">
        <v>47.88</v>
      </c>
      <c r="I123" s="12">
        <f t="shared" si="4"/>
        <v>10.92</v>
      </c>
      <c r="J123" s="12">
        <v>20.27</v>
      </c>
      <c r="K123" s="12">
        <v>40.53</v>
      </c>
      <c r="L123" s="12">
        <f t="shared" si="3"/>
        <v>175.25</v>
      </c>
      <c r="M123" s="12">
        <v>17.5</v>
      </c>
      <c r="N123" s="12">
        <v>73.01</v>
      </c>
      <c r="O123" s="12">
        <v>74</v>
      </c>
      <c r="P123" s="12">
        <v>3787</v>
      </c>
      <c r="Q123" s="12">
        <v>2306</v>
      </c>
      <c r="R123" s="12">
        <v>71</v>
      </c>
      <c r="S123" s="12">
        <v>781</v>
      </c>
      <c r="T123" s="12">
        <v>653</v>
      </c>
      <c r="U123" s="12">
        <v>501</v>
      </c>
    </row>
    <row r="124" spans="1:21">
      <c r="A124" s="23">
        <v>45402</v>
      </c>
      <c r="B124" s="12">
        <v>2024</v>
      </c>
      <c r="C124" s="12" t="s">
        <v>27</v>
      </c>
      <c r="D124" s="12">
        <v>20</v>
      </c>
      <c r="E124" s="12">
        <v>770</v>
      </c>
      <c r="F124" s="24">
        <v>12.13</v>
      </c>
      <c r="G124" s="12">
        <v>39.88</v>
      </c>
      <c r="H124" s="24">
        <v>48.53</v>
      </c>
      <c r="I124" s="12">
        <f t="shared" si="4"/>
        <v>9.97</v>
      </c>
      <c r="J124" s="12">
        <v>10.45</v>
      </c>
      <c r="K124" s="12">
        <v>20.89</v>
      </c>
      <c r="L124" s="12">
        <f t="shared" si="3"/>
        <v>141.85</v>
      </c>
      <c r="M124" s="12">
        <v>23.75</v>
      </c>
      <c r="N124" s="12">
        <v>93.66</v>
      </c>
      <c r="O124" s="12">
        <v>66</v>
      </c>
      <c r="P124" s="12">
        <v>3772</v>
      </c>
      <c r="Q124" s="12">
        <v>2380</v>
      </c>
      <c r="R124" s="12">
        <v>45</v>
      </c>
      <c r="S124" s="12">
        <v>788</v>
      </c>
      <c r="T124" s="12">
        <v>690</v>
      </c>
      <c r="U124" s="12">
        <v>499</v>
      </c>
    </row>
    <row r="125" spans="1:21">
      <c r="A125" s="23">
        <v>45403</v>
      </c>
      <c r="B125" s="12">
        <v>2024</v>
      </c>
      <c r="C125" s="12" t="s">
        <v>27</v>
      </c>
      <c r="D125" s="12">
        <v>21</v>
      </c>
      <c r="E125" s="12">
        <v>770</v>
      </c>
      <c r="F125" s="24">
        <v>12.3</v>
      </c>
      <c r="G125" s="12">
        <v>29.61</v>
      </c>
      <c r="H125" s="24">
        <v>49.2</v>
      </c>
      <c r="I125" s="12">
        <f t="shared" si="4"/>
        <v>7.4</v>
      </c>
      <c r="J125" s="12">
        <v>5.47</v>
      </c>
      <c r="K125" s="12">
        <v>16.4</v>
      </c>
      <c r="L125" s="12">
        <f t="shared" si="3"/>
        <v>120.38</v>
      </c>
      <c r="M125" s="12">
        <v>52.5</v>
      </c>
      <c r="N125" s="12">
        <v>73.55</v>
      </c>
      <c r="O125" s="12">
        <v>63</v>
      </c>
      <c r="P125" s="12">
        <v>3751</v>
      </c>
      <c r="Q125" s="12">
        <v>2464</v>
      </c>
      <c r="R125" s="12">
        <v>41</v>
      </c>
      <c r="S125" s="12">
        <v>800</v>
      </c>
      <c r="T125" s="12">
        <v>732</v>
      </c>
      <c r="U125" s="12">
        <v>495</v>
      </c>
    </row>
    <row r="126" spans="1:21">
      <c r="A126" s="23">
        <v>45404</v>
      </c>
      <c r="B126" s="12">
        <v>2024</v>
      </c>
      <c r="C126" s="12" t="s">
        <v>27</v>
      </c>
      <c r="D126" s="12">
        <v>22</v>
      </c>
      <c r="E126" s="12">
        <v>770</v>
      </c>
      <c r="F126" s="24">
        <v>5.67</v>
      </c>
      <c r="G126" s="12">
        <v>23.11</v>
      </c>
      <c r="H126" s="24">
        <v>22.67</v>
      </c>
      <c r="I126" s="12">
        <f t="shared" si="4"/>
        <v>5.78</v>
      </c>
      <c r="J126" s="12">
        <v>23.55</v>
      </c>
      <c r="K126" s="12">
        <v>47.09</v>
      </c>
      <c r="L126" s="12">
        <f t="shared" si="3"/>
        <v>127.87</v>
      </c>
      <c r="M126" s="12">
        <v>47.5</v>
      </c>
      <c r="N126" s="12">
        <v>73.51</v>
      </c>
      <c r="O126" s="12">
        <v>67</v>
      </c>
      <c r="P126" s="12">
        <v>3733</v>
      </c>
      <c r="Q126" s="12">
        <v>2554</v>
      </c>
      <c r="R126" s="12">
        <v>62</v>
      </c>
      <c r="S126" s="12">
        <v>815</v>
      </c>
      <c r="T126" s="12">
        <v>777</v>
      </c>
      <c r="U126" s="12">
        <v>492</v>
      </c>
    </row>
    <row r="127" spans="1:21">
      <c r="A127" s="23">
        <v>45405</v>
      </c>
      <c r="B127" s="12">
        <v>2024</v>
      </c>
      <c r="C127" s="12" t="s">
        <v>27</v>
      </c>
      <c r="D127" s="12">
        <v>23</v>
      </c>
      <c r="E127" s="12">
        <v>770</v>
      </c>
      <c r="F127" s="24">
        <v>8.93</v>
      </c>
      <c r="G127" s="12">
        <v>59.46</v>
      </c>
      <c r="H127" s="24">
        <v>35.72</v>
      </c>
      <c r="I127" s="12">
        <f t="shared" si="4"/>
        <v>14.87</v>
      </c>
      <c r="J127" s="12">
        <v>17.39</v>
      </c>
      <c r="K127" s="12">
        <v>52.17</v>
      </c>
      <c r="L127" s="12">
        <f t="shared" si="3"/>
        <v>188.54</v>
      </c>
      <c r="M127" s="12">
        <v>68.75</v>
      </c>
      <c r="N127" s="12">
        <v>30.69</v>
      </c>
      <c r="O127" s="12">
        <v>74</v>
      </c>
      <c r="P127" s="12">
        <v>3715</v>
      </c>
      <c r="Q127" s="12">
        <v>2626</v>
      </c>
      <c r="R127" s="12">
        <v>63</v>
      </c>
      <c r="S127" s="12">
        <v>833</v>
      </c>
      <c r="T127" s="12">
        <v>813</v>
      </c>
      <c r="U127" s="12">
        <v>489</v>
      </c>
    </row>
    <row r="128" spans="1:21">
      <c r="A128" s="23">
        <v>45406</v>
      </c>
      <c r="B128" s="12">
        <v>2024</v>
      </c>
      <c r="C128" s="12" t="s">
        <v>27</v>
      </c>
      <c r="D128" s="12">
        <v>24</v>
      </c>
      <c r="E128" s="12">
        <v>770</v>
      </c>
      <c r="F128" s="24">
        <v>7.09</v>
      </c>
      <c r="G128" s="12">
        <v>19.83</v>
      </c>
      <c r="H128" s="24">
        <v>28.36</v>
      </c>
      <c r="I128" s="12">
        <f t="shared" si="4"/>
        <v>4.96</v>
      </c>
      <c r="J128" s="12">
        <v>8.53</v>
      </c>
      <c r="K128" s="12">
        <v>25.6</v>
      </c>
      <c r="L128" s="12">
        <f t="shared" si="3"/>
        <v>94.37</v>
      </c>
      <c r="M128" s="12">
        <v>81.25</v>
      </c>
      <c r="N128" s="12">
        <v>102.51</v>
      </c>
      <c r="O128" s="12">
        <v>80</v>
      </c>
      <c r="P128" s="12">
        <v>3700</v>
      </c>
      <c r="Q128" s="12">
        <v>2692</v>
      </c>
      <c r="R128" s="12">
        <v>55</v>
      </c>
      <c r="S128" s="12">
        <v>860</v>
      </c>
      <c r="T128" s="12">
        <v>846</v>
      </c>
      <c r="U128" s="12">
        <v>486</v>
      </c>
    </row>
    <row r="129" spans="1:21">
      <c r="A129" s="23">
        <v>45407</v>
      </c>
      <c r="B129" s="12">
        <v>2024</v>
      </c>
      <c r="C129" s="12" t="s">
        <v>27</v>
      </c>
      <c r="D129" s="12">
        <v>25</v>
      </c>
      <c r="E129" s="12">
        <v>770</v>
      </c>
      <c r="F129" s="24">
        <v>6.79</v>
      </c>
      <c r="G129" s="12">
        <v>39.61</v>
      </c>
      <c r="H129" s="24">
        <v>27.15</v>
      </c>
      <c r="I129" s="12">
        <f t="shared" si="4"/>
        <v>9.9</v>
      </c>
      <c r="J129" s="12">
        <v>6.74</v>
      </c>
      <c r="K129" s="12">
        <v>20.22</v>
      </c>
      <c r="L129" s="12">
        <f t="shared" si="3"/>
        <v>110.41</v>
      </c>
      <c r="M129" s="12">
        <v>158.75</v>
      </c>
      <c r="N129" s="12">
        <v>65.5</v>
      </c>
      <c r="O129" s="12">
        <v>78</v>
      </c>
      <c r="P129" s="12">
        <v>3679</v>
      </c>
      <c r="Q129" s="12">
        <v>2738</v>
      </c>
      <c r="R129" s="12">
        <v>69</v>
      </c>
      <c r="S129" s="12">
        <v>886</v>
      </c>
      <c r="T129" s="12">
        <v>869</v>
      </c>
      <c r="U129" s="12">
        <v>482</v>
      </c>
    </row>
    <row r="130" spans="1:21">
      <c r="A130" s="23">
        <v>45408</v>
      </c>
      <c r="B130" s="12">
        <v>2024</v>
      </c>
      <c r="C130" s="12" t="s">
        <v>27</v>
      </c>
      <c r="D130" s="12">
        <v>26</v>
      </c>
      <c r="E130" s="12">
        <v>770</v>
      </c>
      <c r="F130" s="24">
        <v>7.98</v>
      </c>
      <c r="G130" s="12">
        <v>77.5</v>
      </c>
      <c r="H130" s="24">
        <v>31.93</v>
      </c>
      <c r="I130" s="12">
        <f t="shared" si="4"/>
        <v>19.38</v>
      </c>
      <c r="J130" s="12">
        <v>10.44</v>
      </c>
      <c r="K130" s="12">
        <v>31.31</v>
      </c>
      <c r="L130" s="12">
        <f t="shared" si="3"/>
        <v>178.54</v>
      </c>
      <c r="M130" s="12">
        <v>86.25</v>
      </c>
      <c r="N130" s="12">
        <v>109.58</v>
      </c>
      <c r="O130" s="12">
        <v>73</v>
      </c>
      <c r="P130" s="12">
        <v>3667</v>
      </c>
      <c r="Q130" s="12">
        <v>2776</v>
      </c>
      <c r="R130" s="12">
        <v>47</v>
      </c>
      <c r="S130" s="12">
        <v>912</v>
      </c>
      <c r="T130" s="12">
        <v>888</v>
      </c>
      <c r="U130" s="12">
        <v>480</v>
      </c>
    </row>
    <row r="131" spans="1:21">
      <c r="A131" s="23">
        <v>45409</v>
      </c>
      <c r="B131" s="12">
        <v>2024</v>
      </c>
      <c r="C131" s="12" t="s">
        <v>27</v>
      </c>
      <c r="D131" s="12">
        <v>27</v>
      </c>
      <c r="E131" s="12">
        <v>770</v>
      </c>
      <c r="F131" s="24">
        <v>14.09</v>
      </c>
      <c r="G131" s="12">
        <v>59.15</v>
      </c>
      <c r="H131" s="24">
        <v>56.35</v>
      </c>
      <c r="I131" s="12">
        <f t="shared" si="4"/>
        <v>14.79</v>
      </c>
      <c r="J131" s="12">
        <v>20.65</v>
      </c>
      <c r="K131" s="12">
        <v>20.65</v>
      </c>
      <c r="L131" s="12">
        <f t="shared" ref="L131:L194" si="5">SUM(F131:K131)</f>
        <v>185.68</v>
      </c>
      <c r="M131" s="12">
        <v>152.5</v>
      </c>
      <c r="N131" s="12">
        <v>80.44</v>
      </c>
      <c r="O131" s="12">
        <v>65</v>
      </c>
      <c r="P131" s="12">
        <v>3649</v>
      </c>
      <c r="Q131" s="12">
        <v>2798</v>
      </c>
      <c r="R131" s="12">
        <v>50</v>
      </c>
      <c r="S131" s="12">
        <v>936</v>
      </c>
      <c r="T131" s="12">
        <v>899</v>
      </c>
      <c r="U131" s="12">
        <v>477</v>
      </c>
    </row>
    <row r="132" spans="1:21">
      <c r="A132" s="23">
        <v>45410</v>
      </c>
      <c r="B132" s="12">
        <v>2024</v>
      </c>
      <c r="C132" s="12" t="s">
        <v>27</v>
      </c>
      <c r="D132" s="12">
        <v>28</v>
      </c>
      <c r="E132" s="12">
        <v>770</v>
      </c>
      <c r="F132" s="24">
        <v>20.3</v>
      </c>
      <c r="G132" s="12">
        <v>90</v>
      </c>
      <c r="H132" s="24">
        <v>81.2</v>
      </c>
      <c r="I132" s="12">
        <f t="shared" si="4"/>
        <v>22.5</v>
      </c>
      <c r="J132" s="12">
        <v>21.4</v>
      </c>
      <c r="K132" s="12">
        <v>42.8</v>
      </c>
      <c r="L132" s="12">
        <f t="shared" si="5"/>
        <v>278.2</v>
      </c>
      <c r="M132" s="12">
        <v>125</v>
      </c>
      <c r="N132" s="12">
        <v>58.75</v>
      </c>
      <c r="O132" s="12">
        <v>59</v>
      </c>
      <c r="P132" s="12">
        <v>3634</v>
      </c>
      <c r="Q132" s="12">
        <v>2810</v>
      </c>
      <c r="R132" s="12">
        <v>54</v>
      </c>
      <c r="S132" s="12">
        <v>958</v>
      </c>
      <c r="T132" s="12">
        <v>905</v>
      </c>
      <c r="U132" s="12">
        <v>474</v>
      </c>
    </row>
    <row r="133" spans="1:21">
      <c r="A133" s="23">
        <v>45411</v>
      </c>
      <c r="B133" s="12">
        <v>2024</v>
      </c>
      <c r="C133" s="12" t="s">
        <v>27</v>
      </c>
      <c r="D133" s="12">
        <v>29</v>
      </c>
      <c r="E133" s="12">
        <v>770</v>
      </c>
      <c r="F133" s="24">
        <v>30.25</v>
      </c>
      <c r="G133" s="12">
        <v>61.64</v>
      </c>
      <c r="H133" s="24">
        <v>120.98</v>
      </c>
      <c r="I133" s="12">
        <f t="shared" si="4"/>
        <v>15.41</v>
      </c>
      <c r="J133" s="12">
        <v>97.52</v>
      </c>
      <c r="K133" s="12">
        <v>97.52</v>
      </c>
      <c r="L133" s="12">
        <f t="shared" si="5"/>
        <v>423.32</v>
      </c>
      <c r="M133" s="12">
        <v>121.25</v>
      </c>
      <c r="N133" s="12">
        <v>40.58</v>
      </c>
      <c r="O133" s="12">
        <v>50</v>
      </c>
      <c r="P133" s="12">
        <v>3613</v>
      </c>
      <c r="Q133" s="12">
        <v>2814</v>
      </c>
      <c r="R133" s="12">
        <v>33</v>
      </c>
      <c r="S133" s="12">
        <v>977</v>
      </c>
      <c r="T133" s="12">
        <v>907</v>
      </c>
      <c r="U133" s="12">
        <v>471</v>
      </c>
    </row>
    <row r="134" spans="1:21">
      <c r="A134" s="23">
        <v>45412</v>
      </c>
      <c r="B134" s="12">
        <v>2024</v>
      </c>
      <c r="C134" s="12" t="s">
        <v>27</v>
      </c>
      <c r="D134" s="12">
        <v>30</v>
      </c>
      <c r="E134" s="12">
        <v>770</v>
      </c>
      <c r="F134" s="24">
        <v>31.08</v>
      </c>
      <c r="G134" s="12">
        <v>87.29</v>
      </c>
      <c r="H134" s="24">
        <v>124.32</v>
      </c>
      <c r="I134" s="12">
        <f t="shared" si="4"/>
        <v>21.82</v>
      </c>
      <c r="J134" s="12">
        <v>36.5</v>
      </c>
      <c r="K134" s="12">
        <v>73</v>
      </c>
      <c r="L134" s="12">
        <f t="shared" si="5"/>
        <v>374.01</v>
      </c>
      <c r="M134" s="12">
        <v>92.5</v>
      </c>
      <c r="N134" s="12">
        <v>105.74</v>
      </c>
      <c r="O134" s="12">
        <v>42</v>
      </c>
      <c r="P134" s="12">
        <v>3598</v>
      </c>
      <c r="Q134" s="12">
        <v>2810</v>
      </c>
      <c r="R134" s="12">
        <v>36</v>
      </c>
      <c r="S134" s="12">
        <v>987</v>
      </c>
      <c r="T134" s="12">
        <v>905</v>
      </c>
      <c r="U134" s="12">
        <v>468</v>
      </c>
    </row>
    <row r="135" spans="1:21">
      <c r="A135" s="23"/>
      <c r="B135" s="12">
        <v>2024</v>
      </c>
      <c r="C135" s="12" t="s">
        <v>28</v>
      </c>
      <c r="D135" s="12">
        <v>0.01</v>
      </c>
      <c r="E135" s="12">
        <v>0</v>
      </c>
      <c r="F135" s="12">
        <v>0</v>
      </c>
      <c r="G135" s="12">
        <v>0</v>
      </c>
      <c r="H135" s="12">
        <f t="shared" si="4"/>
        <v>0</v>
      </c>
      <c r="I135" s="12">
        <f t="shared" si="4"/>
        <v>0</v>
      </c>
      <c r="J135" s="12">
        <v>0</v>
      </c>
      <c r="K135" s="12">
        <v>0</v>
      </c>
      <c r="L135" s="12">
        <f t="shared" si="5"/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</row>
    <row r="136" spans="1:21">
      <c r="A136" s="23"/>
      <c r="B136" s="12">
        <v>2024</v>
      </c>
      <c r="C136" s="12" t="s">
        <v>28</v>
      </c>
      <c r="D136" s="12">
        <v>0.02</v>
      </c>
      <c r="E136" s="12">
        <v>0</v>
      </c>
      <c r="F136" s="12">
        <v>0</v>
      </c>
      <c r="G136" s="12">
        <v>0</v>
      </c>
      <c r="H136" s="12">
        <f t="shared" si="4"/>
        <v>0</v>
      </c>
      <c r="I136" s="12">
        <f t="shared" si="4"/>
        <v>0</v>
      </c>
      <c r="J136" s="12">
        <v>0</v>
      </c>
      <c r="K136" s="12">
        <v>0</v>
      </c>
      <c r="L136" s="12">
        <f t="shared" si="5"/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</row>
    <row r="137" spans="2:21">
      <c r="B137" s="12">
        <v>2024</v>
      </c>
      <c r="C137" s="12" t="s">
        <v>28</v>
      </c>
      <c r="D137" s="12">
        <v>0.03</v>
      </c>
      <c r="E137" s="12">
        <v>0</v>
      </c>
      <c r="F137" s="12">
        <v>0</v>
      </c>
      <c r="G137" s="12">
        <v>0</v>
      </c>
      <c r="H137" s="12">
        <f t="shared" si="4"/>
        <v>0</v>
      </c>
      <c r="I137" s="12">
        <f t="shared" si="4"/>
        <v>0</v>
      </c>
      <c r="J137" s="12">
        <v>0</v>
      </c>
      <c r="K137" s="12">
        <v>0</v>
      </c>
      <c r="L137" s="12">
        <f t="shared" si="5"/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</row>
    <row r="138" spans="1:21">
      <c r="A138" s="23">
        <v>45413</v>
      </c>
      <c r="B138" s="12">
        <v>2024</v>
      </c>
      <c r="C138" s="12" t="s">
        <v>28</v>
      </c>
      <c r="D138" s="12">
        <v>1</v>
      </c>
      <c r="E138" s="12">
        <v>740</v>
      </c>
      <c r="F138" s="24">
        <v>16.61</v>
      </c>
      <c r="G138" s="12">
        <v>66.44</v>
      </c>
      <c r="H138" s="12">
        <f t="shared" si="4"/>
        <v>4.15</v>
      </c>
      <c r="I138" s="24">
        <v>62.42</v>
      </c>
      <c r="J138" s="12">
        <v>20.19</v>
      </c>
      <c r="K138" s="12">
        <v>60.56</v>
      </c>
      <c r="L138" s="12">
        <f t="shared" si="5"/>
        <v>230.37</v>
      </c>
      <c r="M138" s="12">
        <v>56.25</v>
      </c>
      <c r="N138" s="12">
        <v>56.65</v>
      </c>
      <c r="O138" s="12">
        <v>38</v>
      </c>
      <c r="P138" s="12">
        <v>3583</v>
      </c>
      <c r="Q138" s="12">
        <v>2804</v>
      </c>
      <c r="R138" s="12">
        <v>26</v>
      </c>
      <c r="S138" s="12">
        <v>994</v>
      </c>
      <c r="T138" s="12">
        <v>902</v>
      </c>
      <c r="U138" s="12">
        <v>465</v>
      </c>
    </row>
    <row r="139" spans="1:21">
      <c r="A139" s="23">
        <v>45414</v>
      </c>
      <c r="B139" s="12">
        <v>2024</v>
      </c>
      <c r="C139" s="12" t="s">
        <v>28</v>
      </c>
      <c r="D139" s="12">
        <v>2</v>
      </c>
      <c r="E139" s="12">
        <v>740</v>
      </c>
      <c r="F139" s="24">
        <v>9.86</v>
      </c>
      <c r="G139" s="12">
        <v>39.44</v>
      </c>
      <c r="H139" s="12">
        <f t="shared" si="4"/>
        <v>2.47</v>
      </c>
      <c r="I139" s="24">
        <v>87.38</v>
      </c>
      <c r="J139" s="12">
        <v>61.2</v>
      </c>
      <c r="K139" s="12">
        <v>61.2</v>
      </c>
      <c r="L139" s="12">
        <f t="shared" si="5"/>
        <v>261.55</v>
      </c>
      <c r="M139" s="12">
        <v>56.25</v>
      </c>
      <c r="N139" s="12">
        <v>88.73</v>
      </c>
      <c r="O139" s="12">
        <v>34</v>
      </c>
      <c r="P139" s="12">
        <v>3571</v>
      </c>
      <c r="Q139" s="12">
        <v>2790</v>
      </c>
      <c r="R139" s="12">
        <v>30</v>
      </c>
      <c r="S139" s="12">
        <v>999</v>
      </c>
      <c r="T139" s="12">
        <v>895</v>
      </c>
      <c r="U139" s="12">
        <v>463</v>
      </c>
    </row>
    <row r="140" spans="1:21">
      <c r="A140" s="23">
        <v>45415</v>
      </c>
      <c r="B140" s="12">
        <v>2024</v>
      </c>
      <c r="C140" s="12" t="s">
        <v>28</v>
      </c>
      <c r="D140" s="12">
        <v>3</v>
      </c>
      <c r="E140" s="12">
        <v>740</v>
      </c>
      <c r="F140" s="24">
        <v>6.56</v>
      </c>
      <c r="G140" s="12">
        <v>26.25</v>
      </c>
      <c r="H140" s="12">
        <f t="shared" si="4"/>
        <v>1.64</v>
      </c>
      <c r="I140" s="24">
        <v>40.88</v>
      </c>
      <c r="J140" s="12">
        <v>25.13</v>
      </c>
      <c r="K140" s="12">
        <v>50.25</v>
      </c>
      <c r="L140" s="12">
        <f t="shared" si="5"/>
        <v>150.71</v>
      </c>
      <c r="M140" s="12">
        <v>140</v>
      </c>
      <c r="N140" s="12">
        <v>133.9</v>
      </c>
      <c r="O140" s="12">
        <v>36</v>
      </c>
      <c r="P140" s="12">
        <v>3556</v>
      </c>
      <c r="Q140" s="12">
        <v>2770</v>
      </c>
      <c r="R140" s="12">
        <v>24</v>
      </c>
      <c r="S140" s="12">
        <v>1000</v>
      </c>
      <c r="T140" s="12">
        <v>885</v>
      </c>
      <c r="U140" s="12">
        <v>460</v>
      </c>
    </row>
    <row r="141" spans="1:21">
      <c r="A141" s="23">
        <v>45416</v>
      </c>
      <c r="B141" s="12">
        <v>2024</v>
      </c>
      <c r="C141" s="12" t="s">
        <v>28</v>
      </c>
      <c r="D141" s="12">
        <v>4</v>
      </c>
      <c r="E141" s="12">
        <v>740</v>
      </c>
      <c r="F141" s="24">
        <v>19.26</v>
      </c>
      <c r="G141" s="12">
        <v>77.04</v>
      </c>
      <c r="H141" s="12">
        <f t="shared" si="4"/>
        <v>4.82</v>
      </c>
      <c r="I141" s="24">
        <v>106.93</v>
      </c>
      <c r="J141" s="12">
        <v>23.16</v>
      </c>
      <c r="K141" s="12">
        <v>46.31</v>
      </c>
      <c r="L141" s="12">
        <f t="shared" si="5"/>
        <v>277.52</v>
      </c>
      <c r="M141" s="12">
        <v>68.75</v>
      </c>
      <c r="N141" s="12">
        <v>89.4</v>
      </c>
      <c r="O141" s="12">
        <v>39</v>
      </c>
      <c r="P141" s="12">
        <v>3541</v>
      </c>
      <c r="Q141" s="12">
        <v>2744</v>
      </c>
      <c r="R141" s="12">
        <v>37</v>
      </c>
      <c r="S141" s="12">
        <v>999</v>
      </c>
      <c r="T141" s="12">
        <v>872</v>
      </c>
      <c r="U141" s="12">
        <v>457</v>
      </c>
    </row>
    <row r="142" spans="1:21">
      <c r="A142" s="23">
        <v>45417</v>
      </c>
      <c r="B142" s="12">
        <v>2024</v>
      </c>
      <c r="C142" s="12" t="s">
        <v>28</v>
      </c>
      <c r="D142" s="12">
        <v>5</v>
      </c>
      <c r="E142" s="12">
        <v>740</v>
      </c>
      <c r="F142" s="24">
        <v>13.69</v>
      </c>
      <c r="G142" s="12">
        <v>54.75</v>
      </c>
      <c r="H142" s="12">
        <f t="shared" si="4"/>
        <v>3.42</v>
      </c>
      <c r="I142" s="24">
        <v>84.02</v>
      </c>
      <c r="J142" s="12">
        <v>92.98</v>
      </c>
      <c r="K142" s="12">
        <v>92.98</v>
      </c>
      <c r="L142" s="12">
        <f t="shared" si="5"/>
        <v>341.84</v>
      </c>
      <c r="M142" s="12">
        <v>116.25</v>
      </c>
      <c r="N142" s="12">
        <v>86.41</v>
      </c>
      <c r="O142" s="12">
        <v>44</v>
      </c>
      <c r="P142" s="12">
        <v>3532</v>
      </c>
      <c r="Q142" s="12">
        <v>2704</v>
      </c>
      <c r="R142" s="12">
        <v>40</v>
      </c>
      <c r="S142" s="12">
        <v>987</v>
      </c>
      <c r="T142" s="12">
        <v>852</v>
      </c>
      <c r="U142" s="12">
        <v>455</v>
      </c>
    </row>
    <row r="143" spans="1:21">
      <c r="A143" s="23">
        <v>45418</v>
      </c>
      <c r="B143" s="12">
        <v>2024</v>
      </c>
      <c r="C143" s="12" t="s">
        <v>28</v>
      </c>
      <c r="D143" s="12">
        <v>6</v>
      </c>
      <c r="E143" s="12">
        <v>740</v>
      </c>
      <c r="F143" s="24">
        <v>19.67</v>
      </c>
      <c r="G143" s="12">
        <v>78.67</v>
      </c>
      <c r="H143" s="12">
        <f t="shared" si="4"/>
        <v>4.92</v>
      </c>
      <c r="I143" s="24">
        <v>135.46</v>
      </c>
      <c r="J143" s="12">
        <v>41.16</v>
      </c>
      <c r="K143" s="12">
        <v>41.16</v>
      </c>
      <c r="L143" s="12">
        <f t="shared" si="5"/>
        <v>321.04</v>
      </c>
      <c r="M143" s="12">
        <v>143.75</v>
      </c>
      <c r="N143" s="12">
        <v>77.88</v>
      </c>
      <c r="O143" s="12">
        <v>51</v>
      </c>
      <c r="P143" s="12">
        <v>3517</v>
      </c>
      <c r="Q143" s="12">
        <v>2654</v>
      </c>
      <c r="R143" s="12">
        <v>29</v>
      </c>
      <c r="S143" s="12">
        <v>971</v>
      </c>
      <c r="T143" s="12">
        <v>827</v>
      </c>
      <c r="U143" s="12">
        <v>453</v>
      </c>
    </row>
    <row r="144" spans="1:21">
      <c r="A144" s="23">
        <v>45419</v>
      </c>
      <c r="B144" s="12">
        <v>2024</v>
      </c>
      <c r="C144" s="12" t="s">
        <v>28</v>
      </c>
      <c r="D144" s="12">
        <v>7</v>
      </c>
      <c r="E144" s="12">
        <v>740</v>
      </c>
      <c r="F144" s="24">
        <v>35.42</v>
      </c>
      <c r="G144" s="12">
        <v>141.68</v>
      </c>
      <c r="H144" s="12">
        <f t="shared" si="4"/>
        <v>8.86</v>
      </c>
      <c r="I144" s="24">
        <v>124.88</v>
      </c>
      <c r="J144" s="12">
        <v>61.6</v>
      </c>
      <c r="K144" s="12">
        <v>61.6</v>
      </c>
      <c r="L144" s="12">
        <f t="shared" si="5"/>
        <v>434.04</v>
      </c>
      <c r="M144" s="12">
        <v>108.75</v>
      </c>
      <c r="N144" s="12">
        <v>140.8</v>
      </c>
      <c r="O144" s="12">
        <v>56</v>
      </c>
      <c r="P144" s="12">
        <v>3508</v>
      </c>
      <c r="Q144" s="12">
        <v>2600</v>
      </c>
      <c r="R144" s="12">
        <v>42</v>
      </c>
      <c r="S144" s="12">
        <v>946</v>
      </c>
      <c r="T144" s="12">
        <v>800</v>
      </c>
      <c r="U144" s="12">
        <v>452</v>
      </c>
    </row>
    <row r="145" spans="1:21">
      <c r="A145" s="23">
        <v>45420</v>
      </c>
      <c r="B145" s="12">
        <v>2024</v>
      </c>
      <c r="C145" s="12" t="s">
        <v>28</v>
      </c>
      <c r="D145" s="12">
        <v>8</v>
      </c>
      <c r="E145" s="12">
        <v>740</v>
      </c>
      <c r="F145" s="24">
        <v>19.57</v>
      </c>
      <c r="G145" s="12">
        <v>78.28</v>
      </c>
      <c r="H145" s="12">
        <f t="shared" si="4"/>
        <v>4.89</v>
      </c>
      <c r="I145" s="24">
        <v>47.44</v>
      </c>
      <c r="J145" s="12">
        <v>129.87</v>
      </c>
      <c r="K145" s="12">
        <v>129.87</v>
      </c>
      <c r="L145" s="12">
        <f t="shared" si="5"/>
        <v>409.92</v>
      </c>
      <c r="M145" s="12">
        <v>86.25</v>
      </c>
      <c r="N145" s="12">
        <v>292.38</v>
      </c>
      <c r="O145" s="12">
        <v>63</v>
      </c>
      <c r="P145" s="12">
        <v>3496</v>
      </c>
      <c r="Q145" s="12">
        <v>2538</v>
      </c>
      <c r="R145" s="12">
        <v>60</v>
      </c>
      <c r="S145" s="12">
        <v>920</v>
      </c>
      <c r="T145" s="12">
        <v>769</v>
      </c>
      <c r="U145" s="12">
        <v>449</v>
      </c>
    </row>
    <row r="146" spans="1:21">
      <c r="A146" s="23">
        <v>45421</v>
      </c>
      <c r="B146" s="12">
        <v>2024</v>
      </c>
      <c r="C146" s="12" t="s">
        <v>28</v>
      </c>
      <c r="D146" s="12">
        <v>9</v>
      </c>
      <c r="E146" s="12">
        <v>740</v>
      </c>
      <c r="F146" s="24">
        <v>37.75</v>
      </c>
      <c r="G146" s="12">
        <v>151.01</v>
      </c>
      <c r="H146" s="12">
        <f t="shared" si="4"/>
        <v>9.44</v>
      </c>
      <c r="I146" s="24">
        <v>106.08</v>
      </c>
      <c r="J146" s="12">
        <v>107.95</v>
      </c>
      <c r="K146" s="12">
        <v>107.95</v>
      </c>
      <c r="L146" s="12">
        <f t="shared" si="5"/>
        <v>520.18</v>
      </c>
      <c r="M146" s="12">
        <v>138.75</v>
      </c>
      <c r="N146" s="12">
        <v>126</v>
      </c>
      <c r="O146" s="12">
        <v>66</v>
      </c>
      <c r="P146" s="12">
        <v>3487</v>
      </c>
      <c r="Q146" s="12">
        <v>2472</v>
      </c>
      <c r="R146" s="12">
        <v>59</v>
      </c>
      <c r="S146" s="12">
        <v>900</v>
      </c>
      <c r="T146" s="12">
        <v>736</v>
      </c>
      <c r="U146" s="12">
        <v>447</v>
      </c>
    </row>
    <row r="147" spans="1:21">
      <c r="A147" s="23">
        <v>45422</v>
      </c>
      <c r="B147" s="12">
        <v>2024</v>
      </c>
      <c r="C147" s="12" t="s">
        <v>28</v>
      </c>
      <c r="D147" s="12">
        <v>10</v>
      </c>
      <c r="E147" s="12">
        <v>740</v>
      </c>
      <c r="F147" s="24">
        <v>32.18</v>
      </c>
      <c r="G147" s="12">
        <v>128.7</v>
      </c>
      <c r="H147" s="12">
        <f t="shared" si="4"/>
        <v>8.05</v>
      </c>
      <c r="I147" s="24">
        <v>153.4</v>
      </c>
      <c r="J147" s="12">
        <v>59.48</v>
      </c>
      <c r="K147" s="12">
        <v>118.95</v>
      </c>
      <c r="L147" s="12">
        <f t="shared" si="5"/>
        <v>500.76</v>
      </c>
      <c r="M147" s="12">
        <v>57.5</v>
      </c>
      <c r="N147" s="12">
        <v>116.19</v>
      </c>
      <c r="O147" s="12">
        <v>68</v>
      </c>
      <c r="P147" s="12">
        <v>3484</v>
      </c>
      <c r="Q147" s="12">
        <v>2402</v>
      </c>
      <c r="R147" s="12">
        <v>63</v>
      </c>
      <c r="S147" s="12">
        <v>886</v>
      </c>
      <c r="T147" s="12">
        <v>701</v>
      </c>
      <c r="U147" s="12">
        <v>447</v>
      </c>
    </row>
    <row r="148" spans="1:21">
      <c r="A148" s="23">
        <v>45423</v>
      </c>
      <c r="B148" s="12">
        <v>2024</v>
      </c>
      <c r="C148" s="12" t="s">
        <v>28</v>
      </c>
      <c r="D148" s="12">
        <v>11</v>
      </c>
      <c r="E148" s="12">
        <v>740</v>
      </c>
      <c r="F148" s="24">
        <v>38.31</v>
      </c>
      <c r="G148" s="12">
        <v>153.23</v>
      </c>
      <c r="H148" s="12">
        <f t="shared" si="4"/>
        <v>9.58</v>
      </c>
      <c r="I148" s="24">
        <v>167.4</v>
      </c>
      <c r="J148" s="12">
        <v>38.03</v>
      </c>
      <c r="K148" s="12">
        <v>114.08</v>
      </c>
      <c r="L148" s="12">
        <f t="shared" si="5"/>
        <v>520.63</v>
      </c>
      <c r="M148" s="12">
        <v>131.25</v>
      </c>
      <c r="N148" s="12">
        <v>54.11</v>
      </c>
      <c r="O148" s="12">
        <v>68</v>
      </c>
      <c r="P148" s="12">
        <v>3475</v>
      </c>
      <c r="Q148" s="12">
        <v>2340</v>
      </c>
      <c r="R148" s="12">
        <v>40</v>
      </c>
      <c r="S148" s="12">
        <v>883</v>
      </c>
      <c r="T148" s="12">
        <v>670</v>
      </c>
      <c r="U148" s="12">
        <v>446</v>
      </c>
    </row>
    <row r="149" spans="1:21">
      <c r="A149" s="23">
        <v>45424</v>
      </c>
      <c r="B149" s="12">
        <v>2024</v>
      </c>
      <c r="C149" s="12" t="s">
        <v>28</v>
      </c>
      <c r="D149" s="12">
        <v>12</v>
      </c>
      <c r="E149" s="12">
        <v>740</v>
      </c>
      <c r="F149" s="24">
        <v>31.93</v>
      </c>
      <c r="G149" s="12">
        <v>127.73</v>
      </c>
      <c r="H149" s="12">
        <f t="shared" si="4"/>
        <v>7.98</v>
      </c>
      <c r="I149" s="24">
        <v>84.46</v>
      </c>
      <c r="J149" s="12">
        <v>115.87</v>
      </c>
      <c r="K149" s="12">
        <v>115.87</v>
      </c>
      <c r="L149" s="12">
        <f t="shared" si="5"/>
        <v>483.84</v>
      </c>
      <c r="M149" s="12">
        <v>121.25</v>
      </c>
      <c r="N149" s="12">
        <v>288.85</v>
      </c>
      <c r="O149" s="12">
        <v>68</v>
      </c>
      <c r="P149" s="12">
        <v>3469</v>
      </c>
      <c r="Q149" s="12">
        <v>2274</v>
      </c>
      <c r="R149" s="12">
        <v>60</v>
      </c>
      <c r="S149" s="12">
        <v>882</v>
      </c>
      <c r="T149" s="12">
        <v>637</v>
      </c>
      <c r="U149" s="12">
        <v>445</v>
      </c>
    </row>
    <row r="150" spans="1:21">
      <c r="A150" s="23">
        <v>45425</v>
      </c>
      <c r="B150" s="12">
        <v>2024</v>
      </c>
      <c r="C150" s="12" t="s">
        <v>28</v>
      </c>
      <c r="D150" s="12">
        <v>13</v>
      </c>
      <c r="E150" s="12">
        <v>740</v>
      </c>
      <c r="F150" s="24">
        <v>20.68</v>
      </c>
      <c r="G150" s="12">
        <v>82.71</v>
      </c>
      <c r="H150" s="12">
        <f t="shared" si="4"/>
        <v>5.17</v>
      </c>
      <c r="I150" s="24">
        <v>117.65</v>
      </c>
      <c r="J150" s="12">
        <v>49.43</v>
      </c>
      <c r="K150" s="12">
        <v>148.3</v>
      </c>
      <c r="L150" s="12">
        <f t="shared" si="5"/>
        <v>423.94</v>
      </c>
      <c r="M150" s="12">
        <v>111.25</v>
      </c>
      <c r="N150" s="12">
        <v>152.61</v>
      </c>
      <c r="O150" s="12">
        <v>63</v>
      </c>
      <c r="P150" s="12">
        <v>3463</v>
      </c>
      <c r="Q150" s="12">
        <v>2232</v>
      </c>
      <c r="R150" s="12">
        <v>35</v>
      </c>
      <c r="S150" s="12">
        <v>886</v>
      </c>
      <c r="T150" s="12">
        <v>616</v>
      </c>
      <c r="U150" s="12">
        <v>444</v>
      </c>
    </row>
    <row r="151" spans="1:21">
      <c r="A151" s="23">
        <v>45426</v>
      </c>
      <c r="B151" s="12">
        <v>2024</v>
      </c>
      <c r="C151" s="12" t="s">
        <v>28</v>
      </c>
      <c r="D151" s="12">
        <v>14</v>
      </c>
      <c r="E151" s="12">
        <v>740</v>
      </c>
      <c r="F151" s="24">
        <v>14.82</v>
      </c>
      <c r="G151" s="12">
        <v>59.29</v>
      </c>
      <c r="H151" s="12">
        <f t="shared" si="4"/>
        <v>3.71</v>
      </c>
      <c r="I151" s="24">
        <v>75.19</v>
      </c>
      <c r="J151" s="12">
        <v>28.2</v>
      </c>
      <c r="K151" s="12">
        <v>56.39</v>
      </c>
      <c r="L151" s="12">
        <f t="shared" si="5"/>
        <v>237.6</v>
      </c>
      <c r="M151" s="12">
        <v>346.25</v>
      </c>
      <c r="N151" s="12">
        <v>124.23</v>
      </c>
      <c r="O151" s="12">
        <v>51</v>
      </c>
      <c r="P151" s="12">
        <v>3460</v>
      </c>
      <c r="Q151" s="12">
        <v>2188</v>
      </c>
      <c r="R151" s="12">
        <v>47</v>
      </c>
      <c r="S151" s="12">
        <v>893</v>
      </c>
      <c r="T151" s="12">
        <v>594</v>
      </c>
      <c r="U151" s="12">
        <v>443</v>
      </c>
    </row>
    <row r="152" spans="1:21">
      <c r="A152" s="23">
        <v>45427</v>
      </c>
      <c r="B152" s="12">
        <v>2024</v>
      </c>
      <c r="C152" s="12" t="s">
        <v>28</v>
      </c>
      <c r="D152" s="12">
        <v>15</v>
      </c>
      <c r="E152" s="12">
        <v>740</v>
      </c>
      <c r="F152" s="24">
        <v>41.42</v>
      </c>
      <c r="G152" s="12">
        <v>165.66</v>
      </c>
      <c r="H152" s="12">
        <f t="shared" si="4"/>
        <v>10.36</v>
      </c>
      <c r="I152" s="24">
        <v>151.73</v>
      </c>
      <c r="J152" s="12">
        <v>18.08</v>
      </c>
      <c r="K152" s="12">
        <v>54.24</v>
      </c>
      <c r="L152" s="12">
        <f t="shared" si="5"/>
        <v>441.49</v>
      </c>
      <c r="M152" s="12">
        <v>133.75</v>
      </c>
      <c r="N152" s="12">
        <v>223.01</v>
      </c>
      <c r="O152" s="12">
        <v>38</v>
      </c>
      <c r="P152" s="12">
        <v>3454</v>
      </c>
      <c r="Q152" s="12">
        <v>2150</v>
      </c>
      <c r="R152" s="12">
        <v>32</v>
      </c>
      <c r="S152" s="12">
        <v>903</v>
      </c>
      <c r="T152" s="12">
        <v>575</v>
      </c>
      <c r="U152" s="12">
        <v>442</v>
      </c>
    </row>
    <row r="153" spans="1:21">
      <c r="A153" s="23">
        <v>45428</v>
      </c>
      <c r="B153" s="12">
        <v>2024</v>
      </c>
      <c r="C153" s="12" t="s">
        <v>28</v>
      </c>
      <c r="D153" s="12">
        <v>16</v>
      </c>
      <c r="E153" s="12">
        <v>740</v>
      </c>
      <c r="F153" s="24">
        <v>38.8</v>
      </c>
      <c r="G153" s="12">
        <v>155.19</v>
      </c>
      <c r="H153" s="12">
        <f t="shared" si="4"/>
        <v>9.7</v>
      </c>
      <c r="I153" s="24">
        <v>150.02</v>
      </c>
      <c r="J153" s="12">
        <v>124.89</v>
      </c>
      <c r="K153" s="12">
        <v>124.89</v>
      </c>
      <c r="L153" s="12">
        <f t="shared" si="5"/>
        <v>603.49</v>
      </c>
      <c r="M153" s="12">
        <v>61.25</v>
      </c>
      <c r="N153" s="12">
        <v>197.08</v>
      </c>
      <c r="O153" s="12">
        <v>20</v>
      </c>
      <c r="P153" s="12">
        <v>3454</v>
      </c>
      <c r="Q153" s="12">
        <v>2126</v>
      </c>
      <c r="R153" s="12">
        <v>20</v>
      </c>
      <c r="S153" s="12">
        <v>917</v>
      </c>
      <c r="T153" s="12">
        <v>563</v>
      </c>
      <c r="U153" s="12">
        <v>442</v>
      </c>
    </row>
    <row r="154" spans="1:21">
      <c r="A154" s="23">
        <v>45429</v>
      </c>
      <c r="B154" s="12">
        <v>2024</v>
      </c>
      <c r="C154" s="12" t="s">
        <v>28</v>
      </c>
      <c r="D154" s="12">
        <v>17</v>
      </c>
      <c r="E154" s="12">
        <v>740</v>
      </c>
      <c r="F154" s="24">
        <v>34.73</v>
      </c>
      <c r="G154" s="12">
        <v>138.93</v>
      </c>
      <c r="H154" s="12">
        <f t="shared" si="4"/>
        <v>8.68</v>
      </c>
      <c r="I154" s="24">
        <v>196.57</v>
      </c>
      <c r="J154" s="12">
        <v>84.99</v>
      </c>
      <c r="K154" s="12">
        <v>84.99</v>
      </c>
      <c r="L154" s="12">
        <f t="shared" si="5"/>
        <v>548.89</v>
      </c>
      <c r="M154" s="12">
        <v>110</v>
      </c>
      <c r="N154" s="12">
        <v>112.41</v>
      </c>
      <c r="O154" s="12">
        <v>2</v>
      </c>
      <c r="P154" s="12">
        <v>3454</v>
      </c>
      <c r="Q154" s="12">
        <v>2106</v>
      </c>
      <c r="R154" s="12">
        <v>2</v>
      </c>
      <c r="S154" s="12">
        <v>937</v>
      </c>
      <c r="T154" s="12">
        <v>553</v>
      </c>
      <c r="U154" s="12">
        <v>442</v>
      </c>
    </row>
    <row r="155" spans="1:21">
      <c r="A155" s="23">
        <v>45430</v>
      </c>
      <c r="B155" s="12">
        <v>2024</v>
      </c>
      <c r="C155" s="12" t="s">
        <v>28</v>
      </c>
      <c r="D155" s="12">
        <v>18</v>
      </c>
      <c r="E155" s="12">
        <v>740</v>
      </c>
      <c r="F155" s="24">
        <v>35.6</v>
      </c>
      <c r="G155" s="12">
        <v>142.4</v>
      </c>
      <c r="H155" s="12">
        <f t="shared" si="4"/>
        <v>8.9</v>
      </c>
      <c r="I155" s="24">
        <v>138.73</v>
      </c>
      <c r="J155" s="12">
        <v>79.27</v>
      </c>
      <c r="K155" s="12">
        <v>158.54</v>
      </c>
      <c r="L155" s="12">
        <f t="shared" si="5"/>
        <v>563.44</v>
      </c>
      <c r="M155" s="12">
        <v>145</v>
      </c>
      <c r="N155" s="12">
        <v>88.19</v>
      </c>
      <c r="O155" s="12">
        <v>1</v>
      </c>
      <c r="P155" s="12">
        <v>3454</v>
      </c>
      <c r="Q155" s="12">
        <v>2098</v>
      </c>
      <c r="R155" s="12">
        <v>1</v>
      </c>
      <c r="S155" s="12">
        <v>957</v>
      </c>
      <c r="T155" s="12">
        <v>549</v>
      </c>
      <c r="U155" s="12">
        <v>442</v>
      </c>
    </row>
    <row r="156" spans="1:21">
      <c r="A156" s="23">
        <v>45431</v>
      </c>
      <c r="B156" s="12">
        <v>2024</v>
      </c>
      <c r="C156" s="12" t="s">
        <v>28</v>
      </c>
      <c r="D156" s="12">
        <v>19</v>
      </c>
      <c r="E156" s="12">
        <v>740</v>
      </c>
      <c r="F156" s="24">
        <v>22.54</v>
      </c>
      <c r="G156" s="12">
        <v>90.15</v>
      </c>
      <c r="H156" s="12">
        <f t="shared" si="4"/>
        <v>5.64</v>
      </c>
      <c r="I156" s="24">
        <v>66.16</v>
      </c>
      <c r="J156" s="12">
        <v>68.7</v>
      </c>
      <c r="K156" s="12">
        <v>137.4</v>
      </c>
      <c r="L156" s="12">
        <f t="shared" si="5"/>
        <v>390.59</v>
      </c>
      <c r="M156" s="12">
        <v>227.5</v>
      </c>
      <c r="N156" s="12">
        <v>141.69</v>
      </c>
      <c r="O156" s="12">
        <v>1</v>
      </c>
      <c r="P156" s="12">
        <v>3460</v>
      </c>
      <c r="Q156" s="12">
        <v>2090</v>
      </c>
      <c r="R156" s="12">
        <v>1</v>
      </c>
      <c r="S156" s="12">
        <v>982</v>
      </c>
      <c r="T156" s="12">
        <v>545</v>
      </c>
      <c r="U156" s="12">
        <v>443</v>
      </c>
    </row>
    <row r="157" spans="1:21">
      <c r="A157" s="23">
        <v>45432</v>
      </c>
      <c r="B157" s="12">
        <v>2024</v>
      </c>
      <c r="C157" s="12" t="s">
        <v>28</v>
      </c>
      <c r="D157" s="12">
        <v>20</v>
      </c>
      <c r="E157" s="12">
        <v>740</v>
      </c>
      <c r="F157" s="24">
        <v>18.44</v>
      </c>
      <c r="G157" s="12">
        <v>73.75</v>
      </c>
      <c r="H157" s="12">
        <f t="shared" si="4"/>
        <v>4.61</v>
      </c>
      <c r="I157" s="24">
        <v>179.72</v>
      </c>
      <c r="J157" s="12">
        <v>40.81</v>
      </c>
      <c r="K157" s="12">
        <v>40.81</v>
      </c>
      <c r="L157" s="12">
        <f t="shared" si="5"/>
        <v>358.14</v>
      </c>
      <c r="M157" s="12">
        <v>87.5</v>
      </c>
      <c r="N157" s="12">
        <v>347.25</v>
      </c>
      <c r="O157" s="12">
        <v>1</v>
      </c>
      <c r="P157" s="12">
        <v>3466</v>
      </c>
      <c r="Q157" s="12">
        <v>2096</v>
      </c>
      <c r="R157" s="12">
        <v>1</v>
      </c>
      <c r="S157" s="12">
        <v>1007</v>
      </c>
      <c r="T157" s="12">
        <v>548</v>
      </c>
      <c r="U157" s="12">
        <v>444</v>
      </c>
    </row>
    <row r="158" spans="1:21">
      <c r="A158" s="23">
        <v>45433</v>
      </c>
      <c r="B158" s="12">
        <v>2024</v>
      </c>
      <c r="C158" s="12" t="s">
        <v>28</v>
      </c>
      <c r="D158" s="12">
        <v>21</v>
      </c>
      <c r="E158" s="12">
        <v>740</v>
      </c>
      <c r="F158" s="24">
        <v>12.29</v>
      </c>
      <c r="G158" s="12">
        <v>49.14</v>
      </c>
      <c r="H158" s="12">
        <f t="shared" si="4"/>
        <v>3.07</v>
      </c>
      <c r="I158" s="24">
        <v>68.09</v>
      </c>
      <c r="J158" s="12">
        <v>63.18</v>
      </c>
      <c r="K158" s="12">
        <v>126.36</v>
      </c>
      <c r="L158" s="12">
        <f t="shared" si="5"/>
        <v>322.13</v>
      </c>
      <c r="M158" s="12">
        <v>310</v>
      </c>
      <c r="N158" s="12">
        <v>157.66</v>
      </c>
      <c r="O158" s="12">
        <v>1</v>
      </c>
      <c r="P158" s="12">
        <v>3472</v>
      </c>
      <c r="Q158" s="12">
        <v>2104</v>
      </c>
      <c r="R158" s="12">
        <v>1</v>
      </c>
      <c r="S158" s="12">
        <v>1032</v>
      </c>
      <c r="T158" s="12">
        <v>552</v>
      </c>
      <c r="U158" s="12">
        <v>445</v>
      </c>
    </row>
    <row r="159" spans="1:21">
      <c r="A159" s="23">
        <v>45434</v>
      </c>
      <c r="B159" s="12">
        <v>2024</v>
      </c>
      <c r="C159" s="12" t="s">
        <v>28</v>
      </c>
      <c r="D159" s="12">
        <v>22</v>
      </c>
      <c r="E159" s="12">
        <v>740</v>
      </c>
      <c r="F159" s="24">
        <v>31.98</v>
      </c>
      <c r="G159" s="12">
        <v>127.91</v>
      </c>
      <c r="H159" s="12">
        <f t="shared" si="4"/>
        <v>8</v>
      </c>
      <c r="I159" s="24">
        <v>70.45</v>
      </c>
      <c r="J159" s="12">
        <v>27.13</v>
      </c>
      <c r="K159" s="12">
        <v>81.4</v>
      </c>
      <c r="L159" s="12">
        <f t="shared" si="5"/>
        <v>346.87</v>
      </c>
      <c r="M159" s="12">
        <v>131.25</v>
      </c>
      <c r="N159" s="12">
        <v>198.85</v>
      </c>
      <c r="O159" s="12">
        <v>1</v>
      </c>
      <c r="P159" s="12">
        <v>3478</v>
      </c>
      <c r="Q159" s="12">
        <v>2130</v>
      </c>
      <c r="R159" s="12">
        <v>1</v>
      </c>
      <c r="S159" s="12">
        <v>1058</v>
      </c>
      <c r="T159" s="12">
        <v>565</v>
      </c>
      <c r="U159" s="12">
        <v>446</v>
      </c>
    </row>
    <row r="160" spans="1:21">
      <c r="A160" s="23">
        <v>45435</v>
      </c>
      <c r="B160" s="12">
        <v>2024</v>
      </c>
      <c r="C160" s="12" t="s">
        <v>28</v>
      </c>
      <c r="D160" s="12">
        <v>23</v>
      </c>
      <c r="E160" s="12">
        <v>740</v>
      </c>
      <c r="F160" s="24">
        <v>29.84</v>
      </c>
      <c r="G160" s="12">
        <v>119.34</v>
      </c>
      <c r="H160" s="12">
        <f t="shared" si="4"/>
        <v>7.46</v>
      </c>
      <c r="I160" s="24">
        <v>62.32</v>
      </c>
      <c r="J160" s="12">
        <v>32.05</v>
      </c>
      <c r="K160" s="12">
        <v>96.14</v>
      </c>
      <c r="L160" s="12">
        <f t="shared" si="5"/>
        <v>347.15</v>
      </c>
      <c r="M160" s="12">
        <v>145</v>
      </c>
      <c r="N160" s="12">
        <v>245.01</v>
      </c>
      <c r="O160" s="12">
        <v>1</v>
      </c>
      <c r="P160" s="12">
        <v>3487</v>
      </c>
      <c r="Q160" s="12">
        <v>2156</v>
      </c>
      <c r="R160" s="12">
        <v>1</v>
      </c>
      <c r="S160" s="12">
        <v>1080</v>
      </c>
      <c r="T160" s="12">
        <v>578</v>
      </c>
      <c r="U160" s="12">
        <v>447</v>
      </c>
    </row>
    <row r="161" spans="1:21">
      <c r="A161" s="23">
        <v>45436</v>
      </c>
      <c r="B161" s="12">
        <v>2024</v>
      </c>
      <c r="C161" s="12" t="s">
        <v>28</v>
      </c>
      <c r="D161" s="12">
        <v>24</v>
      </c>
      <c r="E161" s="12">
        <v>740</v>
      </c>
      <c r="F161" s="24">
        <v>32.12</v>
      </c>
      <c r="G161" s="12">
        <v>128.47</v>
      </c>
      <c r="H161" s="12">
        <f t="shared" si="4"/>
        <v>8.03</v>
      </c>
      <c r="I161" s="24">
        <v>121.48</v>
      </c>
      <c r="J161" s="12">
        <v>24.17</v>
      </c>
      <c r="K161" s="12">
        <v>48.34</v>
      </c>
      <c r="L161" s="12">
        <f t="shared" si="5"/>
        <v>362.61</v>
      </c>
      <c r="M161" s="12">
        <v>150</v>
      </c>
      <c r="N161" s="12">
        <v>124.74</v>
      </c>
      <c r="O161" s="12">
        <v>1</v>
      </c>
      <c r="P161" s="12">
        <v>3502</v>
      </c>
      <c r="Q161" s="12">
        <v>2192</v>
      </c>
      <c r="R161" s="12">
        <v>1</v>
      </c>
      <c r="S161" s="12">
        <v>1101</v>
      </c>
      <c r="T161" s="12">
        <v>596</v>
      </c>
      <c r="U161" s="12">
        <v>450</v>
      </c>
    </row>
    <row r="162" spans="1:21">
      <c r="A162" s="23">
        <v>45437</v>
      </c>
      <c r="B162" s="12">
        <v>2024</v>
      </c>
      <c r="C162" s="12" t="s">
        <v>28</v>
      </c>
      <c r="D162" s="12">
        <v>25</v>
      </c>
      <c r="E162" s="12">
        <v>740</v>
      </c>
      <c r="F162" s="24">
        <v>21.11</v>
      </c>
      <c r="G162" s="12">
        <v>84.42</v>
      </c>
      <c r="H162" s="12">
        <f t="shared" si="4"/>
        <v>5.28</v>
      </c>
      <c r="I162" s="24">
        <v>42.21</v>
      </c>
      <c r="J162" s="12">
        <v>55.48</v>
      </c>
      <c r="K162" s="12">
        <v>110.95</v>
      </c>
      <c r="L162" s="12">
        <f t="shared" si="5"/>
        <v>319.45</v>
      </c>
      <c r="M162" s="12">
        <v>146.25</v>
      </c>
      <c r="N162" s="12">
        <v>172.2</v>
      </c>
      <c r="O162" s="12">
        <v>1</v>
      </c>
      <c r="P162" s="12">
        <v>3514</v>
      </c>
      <c r="Q162" s="12">
        <v>2250</v>
      </c>
      <c r="R162" s="12">
        <v>1</v>
      </c>
      <c r="S162" s="12">
        <v>1115</v>
      </c>
      <c r="T162" s="12">
        <v>625</v>
      </c>
      <c r="U162" s="12">
        <v>453</v>
      </c>
    </row>
    <row r="163" spans="1:21">
      <c r="A163" s="23">
        <v>45438</v>
      </c>
      <c r="B163" s="12">
        <v>2024</v>
      </c>
      <c r="C163" s="12" t="s">
        <v>28</v>
      </c>
      <c r="D163" s="12">
        <v>26</v>
      </c>
      <c r="E163" s="12">
        <v>740</v>
      </c>
      <c r="F163" s="24">
        <v>25.06</v>
      </c>
      <c r="G163" s="12">
        <v>100.24</v>
      </c>
      <c r="H163" s="12">
        <f t="shared" si="4"/>
        <v>6.27</v>
      </c>
      <c r="I163" s="24">
        <v>62.16</v>
      </c>
      <c r="J163" s="12">
        <v>32.11</v>
      </c>
      <c r="K163" s="12">
        <v>96.32</v>
      </c>
      <c r="L163" s="12">
        <f t="shared" si="5"/>
        <v>322.16</v>
      </c>
      <c r="M163" s="12">
        <v>193.75</v>
      </c>
      <c r="N163" s="12">
        <v>148.35</v>
      </c>
      <c r="O163" s="12">
        <v>1</v>
      </c>
      <c r="P163" s="12">
        <v>3526</v>
      </c>
      <c r="Q163" s="12">
        <v>2306</v>
      </c>
      <c r="R163" s="12">
        <v>1</v>
      </c>
      <c r="S163" s="12">
        <v>1127</v>
      </c>
      <c r="T163" s="12">
        <v>653</v>
      </c>
      <c r="U163" s="12">
        <v>455</v>
      </c>
    </row>
    <row r="164" spans="1:21">
      <c r="A164" s="23">
        <v>45439</v>
      </c>
      <c r="B164" s="12">
        <v>2024</v>
      </c>
      <c r="C164" s="12" t="s">
        <v>28</v>
      </c>
      <c r="D164" s="12">
        <v>27</v>
      </c>
      <c r="E164" s="12">
        <v>740</v>
      </c>
      <c r="F164" s="24">
        <v>16</v>
      </c>
      <c r="G164" s="12">
        <v>64.01</v>
      </c>
      <c r="H164" s="12">
        <f t="shared" si="4"/>
        <v>4</v>
      </c>
      <c r="I164" s="24">
        <v>139.19</v>
      </c>
      <c r="J164" s="12">
        <v>54.86</v>
      </c>
      <c r="K164" s="12">
        <v>54.86</v>
      </c>
      <c r="L164" s="12">
        <f t="shared" si="5"/>
        <v>332.92</v>
      </c>
      <c r="M164" s="12">
        <v>90</v>
      </c>
      <c r="N164" s="12">
        <v>105.13</v>
      </c>
      <c r="O164" s="12">
        <v>1</v>
      </c>
      <c r="P164" s="12">
        <v>3544</v>
      </c>
      <c r="Q164" s="12">
        <v>2370</v>
      </c>
      <c r="R164" s="12">
        <v>1</v>
      </c>
      <c r="S164" s="12">
        <v>1134</v>
      </c>
      <c r="T164" s="12">
        <v>685</v>
      </c>
      <c r="U164" s="12">
        <v>458</v>
      </c>
    </row>
    <row r="165" spans="1:21">
      <c r="A165" s="23">
        <v>45440</v>
      </c>
      <c r="B165" s="12">
        <v>2024</v>
      </c>
      <c r="C165" s="12" t="s">
        <v>28</v>
      </c>
      <c r="D165" s="12">
        <v>28</v>
      </c>
      <c r="E165" s="12">
        <v>740</v>
      </c>
      <c r="F165" s="24">
        <v>26.4</v>
      </c>
      <c r="G165" s="12">
        <v>105.6</v>
      </c>
      <c r="H165" s="12">
        <f t="shared" si="4"/>
        <v>6.6</v>
      </c>
      <c r="I165" s="24">
        <v>37.84</v>
      </c>
      <c r="J165" s="12">
        <v>32.12</v>
      </c>
      <c r="K165" s="12">
        <v>96.36</v>
      </c>
      <c r="L165" s="12">
        <f t="shared" si="5"/>
        <v>304.92</v>
      </c>
      <c r="M165" s="12">
        <v>108.75</v>
      </c>
      <c r="N165" s="12">
        <v>65</v>
      </c>
      <c r="O165" s="12">
        <v>1</v>
      </c>
      <c r="P165" s="12">
        <v>3562</v>
      </c>
      <c r="Q165" s="12">
        <v>2442</v>
      </c>
      <c r="R165" s="12">
        <v>1</v>
      </c>
      <c r="S165" s="12">
        <v>1138</v>
      </c>
      <c r="T165" s="12">
        <v>721</v>
      </c>
      <c r="U165" s="12">
        <v>461</v>
      </c>
    </row>
    <row r="166" spans="1:21">
      <c r="A166" s="23">
        <v>45441</v>
      </c>
      <c r="B166" s="12">
        <v>2024</v>
      </c>
      <c r="C166" s="12" t="s">
        <v>28</v>
      </c>
      <c r="D166" s="12">
        <v>29</v>
      </c>
      <c r="E166" s="12">
        <v>740</v>
      </c>
      <c r="F166" s="24">
        <v>22.51</v>
      </c>
      <c r="G166" s="12">
        <v>90.02</v>
      </c>
      <c r="H166" s="12">
        <f t="shared" si="4"/>
        <v>5.63</v>
      </c>
      <c r="I166" s="24">
        <v>101.18</v>
      </c>
      <c r="J166" s="12">
        <v>29.2</v>
      </c>
      <c r="K166" s="12">
        <v>58.4</v>
      </c>
      <c r="L166" s="12">
        <f t="shared" si="5"/>
        <v>306.94</v>
      </c>
      <c r="M166" s="12">
        <v>78.75</v>
      </c>
      <c r="N166" s="12">
        <v>30.05</v>
      </c>
      <c r="O166" s="12">
        <v>9</v>
      </c>
      <c r="P166" s="12">
        <v>3577</v>
      </c>
      <c r="Q166" s="12">
        <v>2508</v>
      </c>
      <c r="R166" s="12">
        <v>7</v>
      </c>
      <c r="S166" s="12">
        <v>1139</v>
      </c>
      <c r="T166" s="12">
        <v>754</v>
      </c>
      <c r="U166" s="12">
        <v>464</v>
      </c>
    </row>
    <row r="167" spans="1:21">
      <c r="A167" s="23">
        <v>45442</v>
      </c>
      <c r="B167" s="12">
        <v>2024</v>
      </c>
      <c r="C167" s="12" t="s">
        <v>28</v>
      </c>
      <c r="D167" s="12">
        <v>30</v>
      </c>
      <c r="E167" s="12">
        <v>740</v>
      </c>
      <c r="F167" s="24">
        <v>9.29</v>
      </c>
      <c r="G167" s="12">
        <v>37.15</v>
      </c>
      <c r="H167" s="12">
        <f t="shared" si="4"/>
        <v>2.32</v>
      </c>
      <c r="I167" s="24">
        <v>56.17</v>
      </c>
      <c r="J167" s="12">
        <v>29.15</v>
      </c>
      <c r="K167" s="12">
        <v>58.29</v>
      </c>
      <c r="L167" s="12">
        <f t="shared" si="5"/>
        <v>192.37</v>
      </c>
      <c r="M167" s="12">
        <v>80</v>
      </c>
      <c r="N167" s="12">
        <v>49.91</v>
      </c>
      <c r="O167" s="12">
        <v>17</v>
      </c>
      <c r="P167" s="12">
        <v>3595</v>
      </c>
      <c r="Q167" s="12">
        <v>2576</v>
      </c>
      <c r="R167" s="12">
        <v>9</v>
      </c>
      <c r="S167" s="12">
        <v>1139</v>
      </c>
      <c r="T167" s="12">
        <v>788</v>
      </c>
      <c r="U167" s="12">
        <v>467</v>
      </c>
    </row>
    <row r="168" spans="1:21">
      <c r="A168" s="23">
        <v>45443</v>
      </c>
      <c r="B168" s="12">
        <v>2024</v>
      </c>
      <c r="C168" s="12" t="s">
        <v>28</v>
      </c>
      <c r="D168" s="12">
        <v>31</v>
      </c>
      <c r="E168" s="12">
        <v>740</v>
      </c>
      <c r="F168" s="24">
        <v>9.56</v>
      </c>
      <c r="G168" s="12">
        <v>38.24</v>
      </c>
      <c r="H168" s="12">
        <f t="shared" si="4"/>
        <v>2.39</v>
      </c>
      <c r="I168" s="24">
        <v>22.02</v>
      </c>
      <c r="J168" s="12">
        <v>18.63</v>
      </c>
      <c r="K168" s="12">
        <v>18.63</v>
      </c>
      <c r="L168" s="12">
        <f t="shared" si="5"/>
        <v>109.47</v>
      </c>
      <c r="M168" s="12">
        <v>100</v>
      </c>
      <c r="N168" s="12">
        <v>64.84</v>
      </c>
      <c r="O168" s="12">
        <v>21</v>
      </c>
      <c r="P168" s="12">
        <v>3622</v>
      </c>
      <c r="Q168" s="12">
        <v>2626</v>
      </c>
      <c r="R168" s="12">
        <v>19</v>
      </c>
      <c r="S168" s="12">
        <v>1131</v>
      </c>
      <c r="T168" s="12">
        <v>813</v>
      </c>
      <c r="U168" s="12">
        <v>472</v>
      </c>
    </row>
    <row r="169" spans="2:21">
      <c r="B169" s="12">
        <v>2024</v>
      </c>
      <c r="C169" s="12" t="s">
        <v>29</v>
      </c>
      <c r="D169" s="12">
        <v>0.01</v>
      </c>
      <c r="E169" s="12">
        <v>0</v>
      </c>
      <c r="F169" s="12">
        <v>0</v>
      </c>
      <c r="G169" s="12">
        <v>0</v>
      </c>
      <c r="H169" s="12">
        <f t="shared" si="4"/>
        <v>0</v>
      </c>
      <c r="I169" s="12">
        <f t="shared" si="4"/>
        <v>0</v>
      </c>
      <c r="J169" s="12">
        <v>0</v>
      </c>
      <c r="K169" s="12">
        <v>0</v>
      </c>
      <c r="L169" s="12">
        <f t="shared" si="5"/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</row>
    <row r="170" spans="2:21">
      <c r="B170" s="12">
        <v>2024</v>
      </c>
      <c r="C170" s="12" t="s">
        <v>29</v>
      </c>
      <c r="D170" s="12">
        <v>0.02</v>
      </c>
      <c r="E170" s="12">
        <v>0</v>
      </c>
      <c r="F170" s="12">
        <v>0</v>
      </c>
      <c r="G170" s="12">
        <v>0</v>
      </c>
      <c r="H170" s="12">
        <f t="shared" si="4"/>
        <v>0</v>
      </c>
      <c r="I170" s="12">
        <f t="shared" si="4"/>
        <v>0</v>
      </c>
      <c r="J170" s="12">
        <v>0</v>
      </c>
      <c r="K170" s="12">
        <v>0</v>
      </c>
      <c r="L170" s="12">
        <f t="shared" si="5"/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</row>
    <row r="171" spans="2:21">
      <c r="B171" s="12">
        <v>2024</v>
      </c>
      <c r="C171" s="12" t="s">
        <v>29</v>
      </c>
      <c r="D171" s="12">
        <v>0.03</v>
      </c>
      <c r="E171" s="12">
        <v>0</v>
      </c>
      <c r="F171" s="12">
        <v>0</v>
      </c>
      <c r="G171" s="12">
        <v>0</v>
      </c>
      <c r="H171" s="12">
        <f t="shared" si="4"/>
        <v>0</v>
      </c>
      <c r="I171" s="12">
        <f t="shared" si="4"/>
        <v>0</v>
      </c>
      <c r="J171" s="12">
        <v>0</v>
      </c>
      <c r="K171" s="12">
        <v>0</v>
      </c>
      <c r="L171" s="12">
        <f t="shared" si="5"/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</row>
    <row r="172" spans="2:21">
      <c r="B172" s="12">
        <v>2024</v>
      </c>
      <c r="C172" s="12" t="s">
        <v>29</v>
      </c>
      <c r="D172" s="12">
        <v>0.04</v>
      </c>
      <c r="E172" s="12">
        <v>0</v>
      </c>
      <c r="F172" s="12">
        <v>0</v>
      </c>
      <c r="G172" s="12">
        <v>0</v>
      </c>
      <c r="H172" s="12">
        <f t="shared" si="4"/>
        <v>0</v>
      </c>
      <c r="I172" s="12">
        <f t="shared" si="4"/>
        <v>0</v>
      </c>
      <c r="J172" s="12">
        <v>0</v>
      </c>
      <c r="K172" s="12">
        <v>0</v>
      </c>
      <c r="L172" s="12">
        <f t="shared" si="5"/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</row>
    <row r="173" spans="2:21">
      <c r="B173" s="12">
        <v>2024</v>
      </c>
      <c r="C173" s="12" t="s">
        <v>29</v>
      </c>
      <c r="D173" s="12">
        <v>0.05</v>
      </c>
      <c r="E173" s="12">
        <v>0</v>
      </c>
      <c r="F173" s="12">
        <v>0</v>
      </c>
      <c r="G173" s="12">
        <v>0</v>
      </c>
      <c r="H173" s="12">
        <f t="shared" si="4"/>
        <v>0</v>
      </c>
      <c r="I173" s="12">
        <f t="shared" si="4"/>
        <v>0</v>
      </c>
      <c r="J173" s="12">
        <v>0</v>
      </c>
      <c r="K173" s="12">
        <v>0</v>
      </c>
      <c r="L173" s="12">
        <f t="shared" si="5"/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</row>
    <row r="174" spans="2:21">
      <c r="B174" s="12">
        <v>2024</v>
      </c>
      <c r="C174" s="12" t="s">
        <v>29</v>
      </c>
      <c r="D174" s="12">
        <v>0.06</v>
      </c>
      <c r="E174" s="12">
        <v>0</v>
      </c>
      <c r="F174" s="12">
        <v>0</v>
      </c>
      <c r="G174" s="12">
        <v>0</v>
      </c>
      <c r="H174" s="12">
        <f t="shared" si="4"/>
        <v>0</v>
      </c>
      <c r="I174" s="12">
        <f t="shared" si="4"/>
        <v>0</v>
      </c>
      <c r="J174" s="12">
        <v>0</v>
      </c>
      <c r="K174" s="12">
        <v>0</v>
      </c>
      <c r="L174" s="12">
        <f t="shared" si="5"/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</row>
    <row r="175" spans="1:21">
      <c r="A175" s="23">
        <v>45444</v>
      </c>
      <c r="B175" s="12">
        <v>2024</v>
      </c>
      <c r="C175" s="12" t="s">
        <v>29</v>
      </c>
      <c r="D175" s="12">
        <v>1</v>
      </c>
      <c r="E175" s="12">
        <v>800</v>
      </c>
      <c r="F175" s="24">
        <v>122.41</v>
      </c>
      <c r="G175" s="12">
        <v>52.37</v>
      </c>
      <c r="H175" s="12">
        <f t="shared" si="4"/>
        <v>30.6</v>
      </c>
      <c r="I175" s="12">
        <f t="shared" si="4"/>
        <v>13.09</v>
      </c>
      <c r="J175" s="12">
        <v>40.8</v>
      </c>
      <c r="K175" s="24">
        <v>82.66</v>
      </c>
      <c r="L175" s="12">
        <f t="shared" si="5"/>
        <v>341.93</v>
      </c>
      <c r="M175" s="12">
        <v>73.75</v>
      </c>
      <c r="N175" s="12">
        <v>293.64</v>
      </c>
      <c r="O175" s="12">
        <v>23</v>
      </c>
      <c r="P175" s="12">
        <v>3646</v>
      </c>
      <c r="Q175" s="12">
        <v>2666</v>
      </c>
      <c r="R175" s="12">
        <v>17</v>
      </c>
      <c r="S175" s="12">
        <v>1117</v>
      </c>
      <c r="T175" s="12">
        <v>833</v>
      </c>
      <c r="U175" s="12">
        <v>476</v>
      </c>
    </row>
    <row r="176" spans="1:21">
      <c r="A176" s="23">
        <v>45445</v>
      </c>
      <c r="B176" s="12">
        <v>2024</v>
      </c>
      <c r="C176" s="12" t="s">
        <v>29</v>
      </c>
      <c r="D176" s="12">
        <v>2</v>
      </c>
      <c r="E176" s="12">
        <v>800</v>
      </c>
      <c r="F176" s="24">
        <v>69.34</v>
      </c>
      <c r="G176" s="12">
        <v>66.07</v>
      </c>
      <c r="H176" s="12">
        <f t="shared" si="4"/>
        <v>17.34</v>
      </c>
      <c r="I176" s="12">
        <f t="shared" si="4"/>
        <v>16.52</v>
      </c>
      <c r="J176" s="12">
        <v>34.67</v>
      </c>
      <c r="K176" s="24">
        <v>80.81</v>
      </c>
      <c r="L176" s="12">
        <f t="shared" si="5"/>
        <v>284.75</v>
      </c>
      <c r="M176" s="12">
        <v>201.25</v>
      </c>
      <c r="N176" s="12">
        <v>121.78</v>
      </c>
      <c r="O176" s="12">
        <v>20</v>
      </c>
      <c r="P176" s="12">
        <v>3667</v>
      </c>
      <c r="Q176" s="12">
        <v>2692</v>
      </c>
      <c r="R176" s="12">
        <v>15</v>
      </c>
      <c r="S176" s="12">
        <v>1093</v>
      </c>
      <c r="T176" s="12">
        <v>846</v>
      </c>
      <c r="U176" s="12">
        <v>480</v>
      </c>
    </row>
    <row r="177" spans="1:21">
      <c r="A177" s="23">
        <v>45446</v>
      </c>
      <c r="B177" s="12">
        <v>2024</v>
      </c>
      <c r="C177" s="12" t="s">
        <v>29</v>
      </c>
      <c r="D177" s="12">
        <v>3</v>
      </c>
      <c r="E177" s="12">
        <v>800</v>
      </c>
      <c r="F177" s="24">
        <v>65.35</v>
      </c>
      <c r="G177" s="12">
        <v>45.32</v>
      </c>
      <c r="H177" s="12">
        <f t="shared" ref="H177:I240" si="6">ROUND(F177*0.25,2)</f>
        <v>16.34</v>
      </c>
      <c r="I177" s="12">
        <f t="shared" si="6"/>
        <v>11.33</v>
      </c>
      <c r="J177" s="12">
        <v>65.35</v>
      </c>
      <c r="K177" s="24">
        <v>99.22</v>
      </c>
      <c r="L177" s="12">
        <f t="shared" si="5"/>
        <v>302.91</v>
      </c>
      <c r="M177" s="12">
        <v>172.5</v>
      </c>
      <c r="N177" s="12">
        <v>114.26</v>
      </c>
      <c r="O177" s="12">
        <v>16</v>
      </c>
      <c r="P177" s="12">
        <v>3697</v>
      </c>
      <c r="Q177" s="12">
        <v>2712</v>
      </c>
      <c r="R177" s="12">
        <v>10</v>
      </c>
      <c r="S177" s="12">
        <v>1063</v>
      </c>
      <c r="T177" s="12">
        <v>856</v>
      </c>
      <c r="U177" s="12">
        <v>485</v>
      </c>
    </row>
    <row r="178" spans="1:21">
      <c r="A178" s="23">
        <v>45447</v>
      </c>
      <c r="B178" s="12">
        <v>2024</v>
      </c>
      <c r="C178" s="12" t="s">
        <v>29</v>
      </c>
      <c r="D178" s="12">
        <v>4</v>
      </c>
      <c r="E178" s="12">
        <v>800</v>
      </c>
      <c r="F178" s="24">
        <v>65.05</v>
      </c>
      <c r="G178" s="12">
        <v>28.36</v>
      </c>
      <c r="H178" s="12">
        <f t="shared" si="6"/>
        <v>16.26</v>
      </c>
      <c r="I178" s="12">
        <f t="shared" si="6"/>
        <v>7.09</v>
      </c>
      <c r="J178" s="12">
        <v>32.53</v>
      </c>
      <c r="K178" s="24">
        <v>51.29</v>
      </c>
      <c r="L178" s="12">
        <f t="shared" si="5"/>
        <v>200.58</v>
      </c>
      <c r="M178" s="12">
        <v>185</v>
      </c>
      <c r="N178" s="12">
        <v>123.68</v>
      </c>
      <c r="O178" s="12">
        <v>6</v>
      </c>
      <c r="P178" s="12">
        <v>3721</v>
      </c>
      <c r="Q178" s="12">
        <v>2718</v>
      </c>
      <c r="R178" s="12">
        <v>4</v>
      </c>
      <c r="S178" s="12">
        <v>1045</v>
      </c>
      <c r="T178" s="12">
        <v>859</v>
      </c>
      <c r="U178" s="12">
        <v>490</v>
      </c>
    </row>
    <row r="179" spans="1:21">
      <c r="A179" s="23">
        <v>45448</v>
      </c>
      <c r="B179" s="12">
        <v>2024</v>
      </c>
      <c r="C179" s="12" t="s">
        <v>29</v>
      </c>
      <c r="D179" s="12">
        <v>5</v>
      </c>
      <c r="E179" s="12">
        <v>800</v>
      </c>
      <c r="F179" s="24">
        <v>47.71</v>
      </c>
      <c r="G179" s="12">
        <v>90.65</v>
      </c>
      <c r="H179" s="12">
        <f t="shared" si="6"/>
        <v>11.93</v>
      </c>
      <c r="I179" s="12">
        <f t="shared" si="6"/>
        <v>22.66</v>
      </c>
      <c r="J179" s="12">
        <v>23.86</v>
      </c>
      <c r="K179" s="24">
        <v>36.33</v>
      </c>
      <c r="L179" s="12">
        <f t="shared" si="5"/>
        <v>233.14</v>
      </c>
      <c r="M179" s="12">
        <v>103.75</v>
      </c>
      <c r="N179" s="12">
        <v>96.59</v>
      </c>
      <c r="O179" s="12">
        <v>0</v>
      </c>
      <c r="P179" s="12">
        <v>3751</v>
      </c>
      <c r="Q179" s="12">
        <v>2720</v>
      </c>
      <c r="R179" s="12">
        <v>0</v>
      </c>
      <c r="S179" s="12">
        <v>1035</v>
      </c>
      <c r="T179" s="12">
        <v>860</v>
      </c>
      <c r="U179" s="12">
        <v>495</v>
      </c>
    </row>
    <row r="180" spans="1:21">
      <c r="A180" s="23">
        <v>45449</v>
      </c>
      <c r="B180" s="12">
        <v>2024</v>
      </c>
      <c r="C180" s="12" t="s">
        <v>29</v>
      </c>
      <c r="D180" s="12">
        <v>6</v>
      </c>
      <c r="E180" s="12">
        <v>800</v>
      </c>
      <c r="F180" s="24">
        <v>56.24</v>
      </c>
      <c r="G180" s="12">
        <v>63.44</v>
      </c>
      <c r="H180" s="12">
        <f t="shared" si="6"/>
        <v>14.06</v>
      </c>
      <c r="I180" s="12">
        <f t="shared" si="6"/>
        <v>15.86</v>
      </c>
      <c r="J180" s="12">
        <v>28.12</v>
      </c>
      <c r="K180" s="24">
        <v>34.01</v>
      </c>
      <c r="L180" s="12">
        <f t="shared" si="5"/>
        <v>211.73</v>
      </c>
      <c r="M180" s="12">
        <v>88.75</v>
      </c>
      <c r="N180" s="12">
        <v>76.81</v>
      </c>
      <c r="O180" s="12">
        <v>0</v>
      </c>
      <c r="P180" s="12">
        <v>3784</v>
      </c>
      <c r="Q180" s="12">
        <v>2716</v>
      </c>
      <c r="R180" s="12">
        <v>0</v>
      </c>
      <c r="S180" s="12">
        <v>1031</v>
      </c>
      <c r="T180" s="12">
        <v>858</v>
      </c>
      <c r="U180" s="12">
        <v>501</v>
      </c>
    </row>
    <row r="181" spans="1:21">
      <c r="A181" s="23">
        <v>45450</v>
      </c>
      <c r="B181" s="12">
        <v>2024</v>
      </c>
      <c r="C181" s="12" t="s">
        <v>29</v>
      </c>
      <c r="D181" s="12">
        <v>7</v>
      </c>
      <c r="E181" s="12">
        <v>800</v>
      </c>
      <c r="F181" s="24">
        <v>43.81</v>
      </c>
      <c r="G181" s="12">
        <v>56.15</v>
      </c>
      <c r="H181" s="12">
        <f t="shared" si="6"/>
        <v>10.95</v>
      </c>
      <c r="I181" s="12">
        <f t="shared" si="6"/>
        <v>14.04</v>
      </c>
      <c r="J181" s="12">
        <v>43.81</v>
      </c>
      <c r="K181" s="24">
        <v>27.34</v>
      </c>
      <c r="L181" s="12">
        <f t="shared" si="5"/>
        <v>196.1</v>
      </c>
      <c r="M181" s="12">
        <v>122.5</v>
      </c>
      <c r="N181" s="12">
        <v>54.35</v>
      </c>
      <c r="O181" s="12">
        <v>0</v>
      </c>
      <c r="P181" s="12">
        <v>3805</v>
      </c>
      <c r="Q181" s="12">
        <v>2686</v>
      </c>
      <c r="R181" s="12">
        <v>0</v>
      </c>
      <c r="S181" s="12">
        <v>1037</v>
      </c>
      <c r="T181" s="12">
        <v>843</v>
      </c>
      <c r="U181" s="12">
        <v>505</v>
      </c>
    </row>
    <row r="182" spans="1:21">
      <c r="A182" s="23">
        <v>45451</v>
      </c>
      <c r="B182" s="12">
        <v>2024</v>
      </c>
      <c r="C182" s="12" t="s">
        <v>29</v>
      </c>
      <c r="D182" s="12">
        <v>8</v>
      </c>
      <c r="E182" s="12">
        <v>800</v>
      </c>
      <c r="F182" s="24">
        <v>22.78</v>
      </c>
      <c r="G182" s="12">
        <v>56.01</v>
      </c>
      <c r="H182" s="12">
        <f t="shared" si="6"/>
        <v>5.7</v>
      </c>
      <c r="I182" s="12">
        <f t="shared" si="6"/>
        <v>14</v>
      </c>
      <c r="J182" s="12">
        <v>11.39</v>
      </c>
      <c r="K182" s="24">
        <v>48.51</v>
      </c>
      <c r="L182" s="12">
        <f t="shared" si="5"/>
        <v>158.39</v>
      </c>
      <c r="M182" s="12">
        <v>68.75</v>
      </c>
      <c r="N182" s="12">
        <v>96.63</v>
      </c>
      <c r="O182" s="12">
        <v>0</v>
      </c>
      <c r="P182" s="12">
        <v>3838</v>
      </c>
      <c r="Q182" s="12">
        <v>2652</v>
      </c>
      <c r="R182" s="12">
        <v>0</v>
      </c>
      <c r="S182" s="12">
        <v>1056</v>
      </c>
      <c r="T182" s="12">
        <v>826</v>
      </c>
      <c r="U182" s="12">
        <v>511</v>
      </c>
    </row>
    <row r="183" spans="1:21">
      <c r="A183" s="23">
        <v>45452</v>
      </c>
      <c r="B183" s="12">
        <v>2024</v>
      </c>
      <c r="C183" s="12" t="s">
        <v>29</v>
      </c>
      <c r="D183" s="12">
        <v>9</v>
      </c>
      <c r="E183" s="12">
        <v>800</v>
      </c>
      <c r="F183" s="24">
        <v>43.6</v>
      </c>
      <c r="G183" s="12">
        <v>23.69</v>
      </c>
      <c r="H183" s="12">
        <f t="shared" si="6"/>
        <v>10.9</v>
      </c>
      <c r="I183" s="12">
        <f t="shared" si="6"/>
        <v>5.92</v>
      </c>
      <c r="J183" s="12">
        <v>14.53</v>
      </c>
      <c r="K183" s="24">
        <v>52.16</v>
      </c>
      <c r="L183" s="12">
        <f t="shared" si="5"/>
        <v>150.8</v>
      </c>
      <c r="M183" s="12">
        <v>35</v>
      </c>
      <c r="N183" s="12">
        <v>94.59</v>
      </c>
      <c r="O183" s="12">
        <v>0</v>
      </c>
      <c r="P183" s="12">
        <v>3874</v>
      </c>
      <c r="Q183" s="12">
        <v>2600</v>
      </c>
      <c r="R183" s="12">
        <v>0</v>
      </c>
      <c r="S183" s="12">
        <v>1082</v>
      </c>
      <c r="T183" s="12">
        <v>800</v>
      </c>
      <c r="U183" s="12">
        <v>518</v>
      </c>
    </row>
    <row r="184" spans="1:21">
      <c r="A184" s="23">
        <v>45453</v>
      </c>
      <c r="B184" s="12">
        <v>2024</v>
      </c>
      <c r="C184" s="12" t="s">
        <v>29</v>
      </c>
      <c r="D184" s="12">
        <v>10</v>
      </c>
      <c r="E184" s="12">
        <v>800</v>
      </c>
      <c r="F184" s="24">
        <v>18.57</v>
      </c>
      <c r="G184" s="12">
        <v>30.32</v>
      </c>
      <c r="H184" s="12">
        <f t="shared" si="6"/>
        <v>4.64</v>
      </c>
      <c r="I184" s="12">
        <f t="shared" si="6"/>
        <v>7.58</v>
      </c>
      <c r="J184" s="12">
        <v>18.57</v>
      </c>
      <c r="K184" s="24">
        <v>49.12</v>
      </c>
      <c r="L184" s="12">
        <f t="shared" si="5"/>
        <v>128.8</v>
      </c>
      <c r="M184" s="12">
        <v>85</v>
      </c>
      <c r="N184" s="12">
        <v>60.93</v>
      </c>
      <c r="O184" s="12">
        <v>0</v>
      </c>
      <c r="P184" s="12">
        <v>3910</v>
      </c>
      <c r="Q184" s="12">
        <v>2544</v>
      </c>
      <c r="R184" s="12">
        <v>0</v>
      </c>
      <c r="S184" s="12">
        <v>1095</v>
      </c>
      <c r="T184" s="12">
        <v>772</v>
      </c>
      <c r="U184" s="12">
        <v>524</v>
      </c>
    </row>
    <row r="185" spans="1:21">
      <c r="A185" s="23">
        <v>45454</v>
      </c>
      <c r="B185" s="12">
        <v>2024</v>
      </c>
      <c r="C185" s="12" t="s">
        <v>29</v>
      </c>
      <c r="D185" s="12">
        <v>11</v>
      </c>
      <c r="E185" s="12">
        <v>800</v>
      </c>
      <c r="F185" s="24">
        <v>49.45</v>
      </c>
      <c r="G185" s="12">
        <v>42.32</v>
      </c>
      <c r="H185" s="12">
        <f t="shared" si="6"/>
        <v>12.36</v>
      </c>
      <c r="I185" s="12">
        <f t="shared" si="6"/>
        <v>10.58</v>
      </c>
      <c r="J185" s="12">
        <v>24.73</v>
      </c>
      <c r="K185" s="24">
        <v>17.71</v>
      </c>
      <c r="L185" s="12">
        <f t="shared" si="5"/>
        <v>157.15</v>
      </c>
      <c r="M185" s="12">
        <v>97.5</v>
      </c>
      <c r="N185" s="12">
        <v>40.15</v>
      </c>
      <c r="O185" s="12">
        <v>0</v>
      </c>
      <c r="P185" s="12">
        <v>3940</v>
      </c>
      <c r="Q185" s="12">
        <v>2498</v>
      </c>
      <c r="R185" s="12">
        <v>0</v>
      </c>
      <c r="S185" s="12">
        <v>1101</v>
      </c>
      <c r="T185" s="12">
        <v>749</v>
      </c>
      <c r="U185" s="12">
        <v>529</v>
      </c>
    </row>
    <row r="186" spans="1:21">
      <c r="A186" s="23">
        <v>45455</v>
      </c>
      <c r="B186" s="12">
        <v>2024</v>
      </c>
      <c r="C186" s="12" t="s">
        <v>29</v>
      </c>
      <c r="D186" s="12">
        <v>12</v>
      </c>
      <c r="E186" s="12">
        <v>800</v>
      </c>
      <c r="F186" s="24">
        <v>41.95</v>
      </c>
      <c r="G186" s="12">
        <v>41.5</v>
      </c>
      <c r="H186" s="12">
        <f t="shared" si="6"/>
        <v>10.49</v>
      </c>
      <c r="I186" s="12">
        <f t="shared" si="6"/>
        <v>10.38</v>
      </c>
      <c r="J186" s="12">
        <v>41.95</v>
      </c>
      <c r="K186" s="24">
        <v>29.64</v>
      </c>
      <c r="L186" s="12">
        <f t="shared" si="5"/>
        <v>175.91</v>
      </c>
      <c r="M186" s="12">
        <v>28.75</v>
      </c>
      <c r="N186" s="12">
        <v>102.09</v>
      </c>
      <c r="O186" s="12">
        <v>0</v>
      </c>
      <c r="P186" s="12">
        <v>3976</v>
      </c>
      <c r="Q186" s="12">
        <v>2460</v>
      </c>
      <c r="R186" s="12">
        <v>0</v>
      </c>
      <c r="S186" s="12">
        <v>1101</v>
      </c>
      <c r="T186" s="12">
        <v>730</v>
      </c>
      <c r="U186" s="12">
        <v>536</v>
      </c>
    </row>
    <row r="187" spans="1:21">
      <c r="A187" s="23">
        <v>45456</v>
      </c>
      <c r="B187" s="12">
        <v>2024</v>
      </c>
      <c r="C187" s="12" t="s">
        <v>29</v>
      </c>
      <c r="D187" s="12">
        <v>13</v>
      </c>
      <c r="E187" s="12">
        <v>800</v>
      </c>
      <c r="F187" s="24">
        <v>30.65</v>
      </c>
      <c r="G187" s="12">
        <v>32.23</v>
      </c>
      <c r="H187" s="12">
        <f t="shared" si="6"/>
        <v>7.66</v>
      </c>
      <c r="I187" s="12">
        <f t="shared" si="6"/>
        <v>8.06</v>
      </c>
      <c r="J187" s="12">
        <v>10.22</v>
      </c>
      <c r="K187" s="24">
        <v>62.2</v>
      </c>
      <c r="L187" s="12">
        <f t="shared" si="5"/>
        <v>151.02</v>
      </c>
      <c r="M187" s="12">
        <v>58.75</v>
      </c>
      <c r="N187" s="12">
        <v>44.84</v>
      </c>
      <c r="O187" s="12">
        <v>0</v>
      </c>
      <c r="P187" s="12">
        <v>4012</v>
      </c>
      <c r="Q187" s="12">
        <v>2444</v>
      </c>
      <c r="R187" s="12">
        <v>0</v>
      </c>
      <c r="S187" s="12">
        <v>1097</v>
      </c>
      <c r="T187" s="12">
        <v>722</v>
      </c>
      <c r="U187" s="12">
        <v>542</v>
      </c>
    </row>
    <row r="188" spans="1:21">
      <c r="A188" s="23">
        <v>45457</v>
      </c>
      <c r="B188" s="12">
        <v>2024</v>
      </c>
      <c r="C188" s="12" t="s">
        <v>29</v>
      </c>
      <c r="D188" s="12">
        <v>14</v>
      </c>
      <c r="E188" s="12">
        <v>800</v>
      </c>
      <c r="F188" s="24">
        <v>40.6</v>
      </c>
      <c r="G188" s="12">
        <v>55.91</v>
      </c>
      <c r="H188" s="12">
        <f t="shared" si="6"/>
        <v>10.15</v>
      </c>
      <c r="I188" s="12">
        <f t="shared" si="6"/>
        <v>13.98</v>
      </c>
      <c r="J188" s="12">
        <v>40.6</v>
      </c>
      <c r="K188" s="24">
        <v>22.04</v>
      </c>
      <c r="L188" s="12">
        <f t="shared" si="5"/>
        <v>183.28</v>
      </c>
      <c r="M188" s="12">
        <v>85</v>
      </c>
      <c r="N188" s="12">
        <v>33.71</v>
      </c>
      <c r="O188" s="12">
        <v>0</v>
      </c>
      <c r="P188" s="12">
        <v>4045</v>
      </c>
      <c r="Q188" s="12">
        <v>2438</v>
      </c>
      <c r="R188" s="12">
        <v>0</v>
      </c>
      <c r="S188" s="12">
        <v>1079</v>
      </c>
      <c r="T188" s="12">
        <v>719</v>
      </c>
      <c r="U188" s="12">
        <v>548</v>
      </c>
    </row>
    <row r="189" spans="1:21">
      <c r="A189" s="23">
        <v>45458</v>
      </c>
      <c r="B189" s="12">
        <v>2024</v>
      </c>
      <c r="C189" s="12" t="s">
        <v>29</v>
      </c>
      <c r="D189" s="12">
        <v>15</v>
      </c>
      <c r="E189" s="12">
        <v>800</v>
      </c>
      <c r="F189" s="24">
        <v>40.57</v>
      </c>
      <c r="G189" s="12">
        <v>29.74</v>
      </c>
      <c r="H189" s="12">
        <f t="shared" si="6"/>
        <v>10.14</v>
      </c>
      <c r="I189" s="12">
        <f t="shared" si="6"/>
        <v>7.44</v>
      </c>
      <c r="J189" s="12">
        <v>13.52</v>
      </c>
      <c r="K189" s="24">
        <v>47.63</v>
      </c>
      <c r="L189" s="12">
        <f t="shared" si="5"/>
        <v>149.04</v>
      </c>
      <c r="M189" s="12">
        <v>66.25</v>
      </c>
      <c r="N189" s="12">
        <v>78.53</v>
      </c>
      <c r="O189" s="12">
        <v>3</v>
      </c>
      <c r="P189" s="12">
        <v>4087</v>
      </c>
      <c r="Q189" s="12">
        <v>2446</v>
      </c>
      <c r="R189" s="12">
        <v>2</v>
      </c>
      <c r="S189" s="12">
        <v>1048</v>
      </c>
      <c r="T189" s="12">
        <v>723</v>
      </c>
      <c r="U189" s="12">
        <v>555</v>
      </c>
    </row>
    <row r="190" spans="1:21">
      <c r="A190" s="23">
        <v>45459</v>
      </c>
      <c r="B190" s="12">
        <v>2024</v>
      </c>
      <c r="C190" s="12" t="s">
        <v>29</v>
      </c>
      <c r="D190" s="12">
        <v>16</v>
      </c>
      <c r="E190" s="12">
        <v>800</v>
      </c>
      <c r="F190" s="24">
        <v>39.89</v>
      </c>
      <c r="G190" s="12">
        <v>47.07</v>
      </c>
      <c r="H190" s="12">
        <f t="shared" si="6"/>
        <v>9.97</v>
      </c>
      <c r="I190" s="12">
        <f t="shared" si="6"/>
        <v>11.77</v>
      </c>
      <c r="J190" s="12">
        <v>39.89</v>
      </c>
      <c r="K190" s="24">
        <v>64.58</v>
      </c>
      <c r="L190" s="12">
        <f t="shared" si="5"/>
        <v>213.17</v>
      </c>
      <c r="M190" s="12">
        <v>32.5</v>
      </c>
      <c r="N190" s="12">
        <v>92.41</v>
      </c>
      <c r="O190" s="12">
        <v>18</v>
      </c>
      <c r="P190" s="12">
        <v>4126</v>
      </c>
      <c r="Q190" s="12">
        <v>2474</v>
      </c>
      <c r="R190" s="12">
        <v>10</v>
      </c>
      <c r="S190" s="12">
        <v>1018</v>
      </c>
      <c r="T190" s="12">
        <v>737</v>
      </c>
      <c r="U190" s="12">
        <v>563</v>
      </c>
    </row>
    <row r="191" spans="1:21">
      <c r="A191" s="23">
        <v>45460</v>
      </c>
      <c r="B191" s="12">
        <v>2024</v>
      </c>
      <c r="C191" s="12" t="s">
        <v>29</v>
      </c>
      <c r="D191" s="12">
        <v>17</v>
      </c>
      <c r="E191" s="12">
        <v>800</v>
      </c>
      <c r="F191" s="24">
        <v>22.56</v>
      </c>
      <c r="G191" s="12">
        <v>50.32</v>
      </c>
      <c r="H191" s="12">
        <f t="shared" si="6"/>
        <v>5.64</v>
      </c>
      <c r="I191" s="12">
        <f t="shared" si="6"/>
        <v>12.58</v>
      </c>
      <c r="J191" s="12">
        <v>7.52</v>
      </c>
      <c r="K191" s="24">
        <v>68.71</v>
      </c>
      <c r="L191" s="12">
        <f t="shared" si="5"/>
        <v>167.33</v>
      </c>
      <c r="M191" s="12">
        <v>158.75</v>
      </c>
      <c r="N191" s="12">
        <v>60.96</v>
      </c>
      <c r="O191" s="12">
        <v>33</v>
      </c>
      <c r="P191" s="12">
        <v>4165</v>
      </c>
      <c r="Q191" s="12">
        <v>2528</v>
      </c>
      <c r="R191" s="12">
        <v>23</v>
      </c>
      <c r="S191" s="12">
        <v>995</v>
      </c>
      <c r="T191" s="12">
        <v>764</v>
      </c>
      <c r="U191" s="12">
        <v>570</v>
      </c>
    </row>
    <row r="192" spans="1:21">
      <c r="A192" s="23">
        <v>45461</v>
      </c>
      <c r="B192" s="12">
        <v>2024</v>
      </c>
      <c r="C192" s="12" t="s">
        <v>29</v>
      </c>
      <c r="D192" s="12">
        <v>18</v>
      </c>
      <c r="E192" s="12">
        <v>800</v>
      </c>
      <c r="F192" s="24">
        <v>80.06</v>
      </c>
      <c r="G192" s="12">
        <v>102.58</v>
      </c>
      <c r="H192" s="12">
        <f t="shared" si="6"/>
        <v>20.02</v>
      </c>
      <c r="I192" s="12">
        <f t="shared" si="6"/>
        <v>25.65</v>
      </c>
      <c r="J192" s="12">
        <v>80.06</v>
      </c>
      <c r="K192" s="24">
        <v>104.25</v>
      </c>
      <c r="L192" s="12">
        <f t="shared" si="5"/>
        <v>412.62</v>
      </c>
      <c r="M192" s="12">
        <v>71.25</v>
      </c>
      <c r="N192" s="12">
        <v>39.88</v>
      </c>
      <c r="O192" s="12">
        <v>48</v>
      </c>
      <c r="P192" s="12">
        <v>4198</v>
      </c>
      <c r="Q192" s="12">
        <v>2592</v>
      </c>
      <c r="R192" s="12">
        <v>28</v>
      </c>
      <c r="S192" s="12">
        <v>986</v>
      </c>
      <c r="T192" s="12">
        <v>796</v>
      </c>
      <c r="U192" s="12">
        <v>576</v>
      </c>
    </row>
    <row r="193" spans="1:21">
      <c r="A193" s="23">
        <v>45462</v>
      </c>
      <c r="B193" s="12">
        <v>2024</v>
      </c>
      <c r="C193" s="12" t="s">
        <v>29</v>
      </c>
      <c r="D193" s="12">
        <v>19</v>
      </c>
      <c r="E193" s="12">
        <v>800</v>
      </c>
      <c r="F193" s="24">
        <v>67.9</v>
      </c>
      <c r="G193" s="12">
        <v>74.69</v>
      </c>
      <c r="H193" s="12">
        <f t="shared" si="6"/>
        <v>16.98</v>
      </c>
      <c r="I193" s="12">
        <f t="shared" si="6"/>
        <v>18.67</v>
      </c>
      <c r="J193" s="12">
        <v>67.9</v>
      </c>
      <c r="K193" s="24">
        <v>85.36</v>
      </c>
      <c r="L193" s="12">
        <f t="shared" si="5"/>
        <v>331.5</v>
      </c>
      <c r="M193" s="12">
        <v>75</v>
      </c>
      <c r="N193" s="12">
        <v>150.06</v>
      </c>
      <c r="O193" s="12">
        <v>55</v>
      </c>
      <c r="P193" s="12">
        <v>4246</v>
      </c>
      <c r="Q193" s="12">
        <v>2682</v>
      </c>
      <c r="R193" s="12">
        <v>48</v>
      </c>
      <c r="S193" s="12">
        <v>983</v>
      </c>
      <c r="T193" s="12">
        <v>841</v>
      </c>
      <c r="U193" s="12">
        <v>584</v>
      </c>
    </row>
    <row r="194" spans="1:21">
      <c r="A194" s="23">
        <v>45463</v>
      </c>
      <c r="B194" s="12">
        <v>2024</v>
      </c>
      <c r="C194" s="12" t="s">
        <v>29</v>
      </c>
      <c r="D194" s="12">
        <v>20</v>
      </c>
      <c r="E194" s="12">
        <v>800</v>
      </c>
      <c r="F194" s="24">
        <v>73.55</v>
      </c>
      <c r="G194" s="12">
        <v>99.54</v>
      </c>
      <c r="H194" s="12">
        <f t="shared" si="6"/>
        <v>18.39</v>
      </c>
      <c r="I194" s="12">
        <f t="shared" si="6"/>
        <v>24.89</v>
      </c>
      <c r="J194" s="12">
        <v>73.55</v>
      </c>
      <c r="K194" s="24">
        <v>111.15</v>
      </c>
      <c r="L194" s="12">
        <f t="shared" si="5"/>
        <v>401.07</v>
      </c>
      <c r="M194" s="12">
        <v>153.75</v>
      </c>
      <c r="N194" s="12">
        <v>74.61</v>
      </c>
      <c r="O194" s="12">
        <v>60</v>
      </c>
      <c r="P194" s="12">
        <v>4276</v>
      </c>
      <c r="Q194" s="12">
        <v>2748</v>
      </c>
      <c r="R194" s="12">
        <v>48</v>
      </c>
      <c r="S194" s="12">
        <v>985</v>
      </c>
      <c r="T194" s="12">
        <v>874</v>
      </c>
      <c r="U194" s="12">
        <v>590</v>
      </c>
    </row>
    <row r="195" spans="1:21">
      <c r="A195" s="23">
        <v>45464</v>
      </c>
      <c r="B195" s="12">
        <v>2024</v>
      </c>
      <c r="C195" s="12" t="s">
        <v>29</v>
      </c>
      <c r="D195" s="12">
        <v>21</v>
      </c>
      <c r="E195" s="12">
        <v>800</v>
      </c>
      <c r="F195" s="24">
        <v>36.91</v>
      </c>
      <c r="G195" s="12">
        <v>70.18</v>
      </c>
      <c r="H195" s="12">
        <f t="shared" si="6"/>
        <v>9.23</v>
      </c>
      <c r="I195" s="12">
        <f t="shared" si="6"/>
        <v>17.55</v>
      </c>
      <c r="J195" s="12">
        <v>12.3</v>
      </c>
      <c r="K195" s="24">
        <v>51.43</v>
      </c>
      <c r="L195" s="12">
        <f t="shared" ref="L195:L258" si="7">SUM(F195:K195)</f>
        <v>197.6</v>
      </c>
      <c r="M195" s="12">
        <v>258.75</v>
      </c>
      <c r="N195" s="12">
        <v>242.54</v>
      </c>
      <c r="O195" s="12">
        <v>60</v>
      </c>
      <c r="P195" s="12">
        <v>4315</v>
      </c>
      <c r="Q195" s="12">
        <v>2804</v>
      </c>
      <c r="R195" s="12">
        <v>50</v>
      </c>
      <c r="S195" s="12">
        <v>998</v>
      </c>
      <c r="T195" s="12">
        <v>902</v>
      </c>
      <c r="U195" s="12">
        <v>597</v>
      </c>
    </row>
    <row r="196" spans="1:21">
      <c r="A196" s="23">
        <v>45465</v>
      </c>
      <c r="B196" s="12">
        <v>2024</v>
      </c>
      <c r="C196" s="12" t="s">
        <v>29</v>
      </c>
      <c r="D196" s="12">
        <v>22</v>
      </c>
      <c r="E196" s="12">
        <v>800</v>
      </c>
      <c r="F196" s="24">
        <v>110.81</v>
      </c>
      <c r="G196" s="12">
        <v>160.06</v>
      </c>
      <c r="H196" s="12">
        <f t="shared" si="6"/>
        <v>27.7</v>
      </c>
      <c r="I196" s="12">
        <f t="shared" si="6"/>
        <v>40.02</v>
      </c>
      <c r="J196" s="12">
        <v>36.94</v>
      </c>
      <c r="K196" s="24">
        <v>138.02</v>
      </c>
      <c r="L196" s="12">
        <f t="shared" si="7"/>
        <v>513.55</v>
      </c>
      <c r="M196" s="12">
        <v>108.75</v>
      </c>
      <c r="N196" s="12">
        <v>39.44</v>
      </c>
      <c r="O196" s="12">
        <v>59</v>
      </c>
      <c r="P196" s="12">
        <v>4357</v>
      </c>
      <c r="Q196" s="12">
        <v>2820</v>
      </c>
      <c r="R196" s="12">
        <v>51</v>
      </c>
      <c r="S196" s="12">
        <v>1032</v>
      </c>
      <c r="T196" s="12">
        <v>910</v>
      </c>
      <c r="U196" s="12">
        <v>604</v>
      </c>
    </row>
    <row r="197" spans="1:21">
      <c r="A197" s="23">
        <v>45466</v>
      </c>
      <c r="B197" s="12">
        <v>2024</v>
      </c>
      <c r="C197" s="12" t="s">
        <v>29</v>
      </c>
      <c r="D197" s="12">
        <v>23</v>
      </c>
      <c r="E197" s="12">
        <v>800</v>
      </c>
      <c r="F197" s="24">
        <v>143.69</v>
      </c>
      <c r="G197" s="12">
        <v>147.78</v>
      </c>
      <c r="H197" s="12">
        <f t="shared" si="6"/>
        <v>35.92</v>
      </c>
      <c r="I197" s="12">
        <f t="shared" si="6"/>
        <v>36.95</v>
      </c>
      <c r="J197" s="12">
        <v>47.9</v>
      </c>
      <c r="K197" s="24">
        <v>169.57</v>
      </c>
      <c r="L197" s="12">
        <f t="shared" si="7"/>
        <v>581.81</v>
      </c>
      <c r="M197" s="12">
        <v>50</v>
      </c>
      <c r="N197" s="12">
        <v>145.06</v>
      </c>
      <c r="O197" s="12">
        <v>50</v>
      </c>
      <c r="P197" s="12">
        <v>4396</v>
      </c>
      <c r="Q197" s="12">
        <v>2824</v>
      </c>
      <c r="R197" s="12">
        <v>26</v>
      </c>
      <c r="S197" s="12">
        <v>1047</v>
      </c>
      <c r="T197" s="12">
        <v>912</v>
      </c>
      <c r="U197" s="12">
        <v>611</v>
      </c>
    </row>
    <row r="198" spans="1:21">
      <c r="A198" s="23">
        <v>45467</v>
      </c>
      <c r="B198" s="12">
        <v>2024</v>
      </c>
      <c r="C198" s="12" t="s">
        <v>29</v>
      </c>
      <c r="D198" s="12">
        <v>24</v>
      </c>
      <c r="E198" s="12">
        <v>800</v>
      </c>
      <c r="F198" s="24">
        <v>57.35</v>
      </c>
      <c r="G198" s="12">
        <v>170.63</v>
      </c>
      <c r="H198" s="12">
        <f t="shared" si="6"/>
        <v>14.34</v>
      </c>
      <c r="I198" s="12">
        <f t="shared" si="6"/>
        <v>42.66</v>
      </c>
      <c r="J198" s="12">
        <v>28.68</v>
      </c>
      <c r="K198" s="24">
        <v>139.48</v>
      </c>
      <c r="L198" s="12">
        <f t="shared" si="7"/>
        <v>453.14</v>
      </c>
      <c r="M198" s="12">
        <v>100</v>
      </c>
      <c r="N198" s="12">
        <v>234.48</v>
      </c>
      <c r="O198" s="12">
        <v>38</v>
      </c>
      <c r="P198" s="12">
        <v>4435</v>
      </c>
      <c r="Q198" s="12">
        <v>2824</v>
      </c>
      <c r="R198" s="12">
        <v>22</v>
      </c>
      <c r="S198" s="12">
        <v>1051</v>
      </c>
      <c r="T198" s="12">
        <v>912</v>
      </c>
      <c r="U198" s="12">
        <v>618</v>
      </c>
    </row>
    <row r="199" spans="1:21">
      <c r="A199" s="23">
        <v>45468</v>
      </c>
      <c r="B199" s="12">
        <v>2024</v>
      </c>
      <c r="C199" s="12" t="s">
        <v>29</v>
      </c>
      <c r="D199" s="12">
        <v>25</v>
      </c>
      <c r="E199" s="12">
        <v>800</v>
      </c>
      <c r="F199" s="24">
        <v>144.34</v>
      </c>
      <c r="G199" s="12">
        <v>99.14</v>
      </c>
      <c r="H199" s="12">
        <f t="shared" si="6"/>
        <v>36.09</v>
      </c>
      <c r="I199" s="12">
        <f t="shared" si="6"/>
        <v>24.79</v>
      </c>
      <c r="J199" s="12">
        <v>72.17</v>
      </c>
      <c r="K199" s="24">
        <v>108.62</v>
      </c>
      <c r="L199" s="12">
        <f t="shared" si="7"/>
        <v>485.15</v>
      </c>
      <c r="M199" s="12">
        <v>211.25</v>
      </c>
      <c r="N199" s="12">
        <v>173.39</v>
      </c>
      <c r="O199" s="12">
        <v>24</v>
      </c>
      <c r="P199" s="12">
        <v>4474</v>
      </c>
      <c r="Q199" s="12">
        <v>2810</v>
      </c>
      <c r="R199" s="12">
        <v>12</v>
      </c>
      <c r="S199" s="12">
        <v>1051</v>
      </c>
      <c r="T199" s="12">
        <v>905</v>
      </c>
      <c r="U199" s="12">
        <v>626</v>
      </c>
    </row>
    <row r="200" spans="1:21">
      <c r="A200" s="23">
        <v>45469</v>
      </c>
      <c r="B200" s="12">
        <v>2024</v>
      </c>
      <c r="C200" s="12" t="s">
        <v>29</v>
      </c>
      <c r="D200" s="12">
        <v>26</v>
      </c>
      <c r="E200" s="12">
        <v>800</v>
      </c>
      <c r="F200" s="24">
        <v>95.62</v>
      </c>
      <c r="G200" s="12">
        <v>78.44</v>
      </c>
      <c r="H200" s="12">
        <f t="shared" si="6"/>
        <v>23.91</v>
      </c>
      <c r="I200" s="12">
        <f t="shared" si="6"/>
        <v>19.61</v>
      </c>
      <c r="J200" s="12">
        <v>95.62</v>
      </c>
      <c r="K200" s="24">
        <v>177.04</v>
      </c>
      <c r="L200" s="12">
        <f t="shared" si="7"/>
        <v>490.24</v>
      </c>
      <c r="M200" s="12">
        <v>103.75</v>
      </c>
      <c r="N200" s="12">
        <v>205.11</v>
      </c>
      <c r="O200" s="12">
        <v>6</v>
      </c>
      <c r="P200" s="12">
        <v>4513</v>
      </c>
      <c r="Q200" s="12">
        <v>2794</v>
      </c>
      <c r="R200" s="12">
        <v>4</v>
      </c>
      <c r="S200" s="12">
        <v>1039</v>
      </c>
      <c r="T200" s="12">
        <v>897</v>
      </c>
      <c r="U200" s="12">
        <v>633</v>
      </c>
    </row>
    <row r="201" spans="1:21">
      <c r="A201" s="23">
        <v>45470</v>
      </c>
      <c r="B201" s="12">
        <v>2024</v>
      </c>
      <c r="C201" s="12" t="s">
        <v>29</v>
      </c>
      <c r="D201" s="12">
        <v>27</v>
      </c>
      <c r="E201" s="12">
        <v>800</v>
      </c>
      <c r="F201" s="24">
        <v>168.94</v>
      </c>
      <c r="G201" s="12">
        <v>86.75</v>
      </c>
      <c r="H201" s="12">
        <f t="shared" si="6"/>
        <v>42.24</v>
      </c>
      <c r="I201" s="12">
        <f t="shared" si="6"/>
        <v>21.69</v>
      </c>
      <c r="J201" s="12">
        <v>168.94</v>
      </c>
      <c r="K201" s="24">
        <v>210.04</v>
      </c>
      <c r="L201" s="12">
        <f t="shared" si="7"/>
        <v>698.6</v>
      </c>
      <c r="M201" s="12">
        <v>97.5</v>
      </c>
      <c r="N201" s="12">
        <v>230.28</v>
      </c>
      <c r="O201" s="12">
        <v>0</v>
      </c>
      <c r="P201" s="12">
        <v>4549</v>
      </c>
      <c r="Q201" s="12">
        <v>2764</v>
      </c>
      <c r="R201" s="12">
        <v>0</v>
      </c>
      <c r="S201" s="12">
        <v>1022</v>
      </c>
      <c r="T201" s="12">
        <v>882</v>
      </c>
      <c r="U201" s="12">
        <v>639</v>
      </c>
    </row>
    <row r="202" spans="1:21">
      <c r="A202" s="23">
        <v>45471</v>
      </c>
      <c r="B202" s="12">
        <v>2024</v>
      </c>
      <c r="C202" s="12" t="s">
        <v>29</v>
      </c>
      <c r="D202" s="12">
        <v>28</v>
      </c>
      <c r="E202" s="12">
        <v>800</v>
      </c>
      <c r="F202" s="24">
        <v>146.68</v>
      </c>
      <c r="G202" s="12">
        <v>100.36</v>
      </c>
      <c r="H202" s="12">
        <f t="shared" si="6"/>
        <v>36.67</v>
      </c>
      <c r="I202" s="12">
        <f t="shared" si="6"/>
        <v>25.09</v>
      </c>
      <c r="J202" s="12">
        <v>73.34</v>
      </c>
      <c r="K202" s="24">
        <v>156.72</v>
      </c>
      <c r="L202" s="12">
        <f t="shared" si="7"/>
        <v>538.86</v>
      </c>
      <c r="M202" s="12">
        <v>116.25</v>
      </c>
      <c r="N202" s="12">
        <v>142.45</v>
      </c>
      <c r="O202" s="12">
        <v>0</v>
      </c>
      <c r="P202" s="12">
        <v>4588</v>
      </c>
      <c r="Q202" s="12">
        <v>2726</v>
      </c>
      <c r="R202" s="12">
        <v>0</v>
      </c>
      <c r="S202" s="12">
        <v>1000</v>
      </c>
      <c r="T202" s="12">
        <v>863</v>
      </c>
      <c r="U202" s="12">
        <v>646</v>
      </c>
    </row>
    <row r="203" spans="1:21">
      <c r="A203" s="23">
        <v>45472</v>
      </c>
      <c r="B203" s="12">
        <v>2024</v>
      </c>
      <c r="C203" s="12" t="s">
        <v>29</v>
      </c>
      <c r="D203" s="12">
        <v>29</v>
      </c>
      <c r="E203" s="12">
        <v>800</v>
      </c>
      <c r="F203" s="24">
        <v>49.86</v>
      </c>
      <c r="G203" s="12">
        <v>95.04</v>
      </c>
      <c r="H203" s="12">
        <f t="shared" si="6"/>
        <v>12.47</v>
      </c>
      <c r="I203" s="12">
        <f t="shared" si="6"/>
        <v>23.76</v>
      </c>
      <c r="J203" s="12">
        <v>24.93</v>
      </c>
      <c r="K203" s="24">
        <v>101.27</v>
      </c>
      <c r="L203" s="12">
        <f t="shared" si="7"/>
        <v>307.33</v>
      </c>
      <c r="M203" s="12">
        <v>326.25</v>
      </c>
      <c r="N203" s="12">
        <v>220.96</v>
      </c>
      <c r="O203" s="12">
        <v>0</v>
      </c>
      <c r="P203" s="12">
        <v>4627</v>
      </c>
      <c r="Q203" s="12">
        <v>2674</v>
      </c>
      <c r="R203" s="12">
        <v>0</v>
      </c>
      <c r="S203" s="12">
        <v>973</v>
      </c>
      <c r="T203" s="12">
        <v>837</v>
      </c>
      <c r="U203" s="12">
        <v>653</v>
      </c>
    </row>
    <row r="204" spans="1:21">
      <c r="A204" s="23">
        <v>45473</v>
      </c>
      <c r="B204" s="12">
        <v>2024</v>
      </c>
      <c r="C204" s="12" t="s">
        <v>29</v>
      </c>
      <c r="D204" s="12">
        <v>30</v>
      </c>
      <c r="E204" s="12">
        <v>800</v>
      </c>
      <c r="F204" s="24">
        <v>74.48</v>
      </c>
      <c r="G204" s="12">
        <v>142.69</v>
      </c>
      <c r="H204" s="12">
        <f t="shared" si="6"/>
        <v>18.62</v>
      </c>
      <c r="I204" s="12">
        <f t="shared" si="6"/>
        <v>35.67</v>
      </c>
      <c r="J204" s="12">
        <v>24.83</v>
      </c>
      <c r="K204" s="24">
        <v>200.7</v>
      </c>
      <c r="L204" s="12">
        <f t="shared" si="7"/>
        <v>496.99</v>
      </c>
      <c r="M204" s="12">
        <v>232.5</v>
      </c>
      <c r="N204" s="12">
        <v>122.56</v>
      </c>
      <c r="O204" s="12">
        <v>0</v>
      </c>
      <c r="P204" s="12">
        <v>4660</v>
      </c>
      <c r="Q204" s="12">
        <v>2618</v>
      </c>
      <c r="R204" s="12">
        <v>0</v>
      </c>
      <c r="S204" s="12">
        <v>951</v>
      </c>
      <c r="T204" s="12">
        <v>809</v>
      </c>
      <c r="U204" s="12">
        <v>659</v>
      </c>
    </row>
    <row r="205" spans="2:21">
      <c r="B205" s="12">
        <v>2024</v>
      </c>
      <c r="C205" s="12" t="s">
        <v>30</v>
      </c>
      <c r="D205" s="12">
        <v>0.01</v>
      </c>
      <c r="E205" s="12">
        <v>0</v>
      </c>
      <c r="F205" s="12">
        <v>0</v>
      </c>
      <c r="G205" s="12">
        <v>0</v>
      </c>
      <c r="H205" s="12">
        <f t="shared" si="6"/>
        <v>0</v>
      </c>
      <c r="I205" s="12">
        <f t="shared" si="6"/>
        <v>0</v>
      </c>
      <c r="J205" s="12">
        <v>0</v>
      </c>
      <c r="K205" s="12">
        <v>0</v>
      </c>
      <c r="L205" s="12">
        <f t="shared" si="7"/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</row>
    <row r="206" spans="1:21">
      <c r="A206" s="23">
        <v>45474</v>
      </c>
      <c r="B206" s="12">
        <v>2024</v>
      </c>
      <c r="C206" s="12" t="s">
        <v>30</v>
      </c>
      <c r="D206" s="12">
        <v>1</v>
      </c>
      <c r="E206" s="12">
        <v>770</v>
      </c>
      <c r="F206" s="12">
        <v>68.6</v>
      </c>
      <c r="G206" s="12">
        <v>36.05</v>
      </c>
      <c r="H206" s="12">
        <f t="shared" si="6"/>
        <v>17.15</v>
      </c>
      <c r="I206" s="12">
        <f t="shared" si="6"/>
        <v>9.01</v>
      </c>
      <c r="J206" s="12">
        <v>20.65</v>
      </c>
      <c r="K206" s="12">
        <v>20.65</v>
      </c>
      <c r="L206" s="12">
        <f t="shared" si="7"/>
        <v>172.11</v>
      </c>
      <c r="M206" s="12">
        <v>153.75</v>
      </c>
      <c r="N206" s="12">
        <v>74</v>
      </c>
      <c r="O206" s="12">
        <v>0</v>
      </c>
      <c r="P206" s="12">
        <v>4678</v>
      </c>
      <c r="Q206" s="12">
        <v>2556</v>
      </c>
      <c r="R206" s="12">
        <v>0</v>
      </c>
      <c r="S206" s="12">
        <v>946</v>
      </c>
      <c r="T206" s="12">
        <v>778</v>
      </c>
      <c r="U206" s="12">
        <v>662</v>
      </c>
    </row>
    <row r="207" spans="1:21">
      <c r="A207" s="23">
        <v>45475</v>
      </c>
      <c r="B207" s="12">
        <v>2024</v>
      </c>
      <c r="C207" s="12" t="s">
        <v>30</v>
      </c>
      <c r="D207" s="12">
        <v>2</v>
      </c>
      <c r="E207" s="12">
        <v>770</v>
      </c>
      <c r="F207" s="12">
        <v>85.54</v>
      </c>
      <c r="G207" s="12">
        <v>48.65</v>
      </c>
      <c r="H207" s="12">
        <f t="shared" si="6"/>
        <v>21.39</v>
      </c>
      <c r="I207" s="12">
        <f t="shared" si="6"/>
        <v>12.16</v>
      </c>
      <c r="J207" s="12">
        <v>18.02</v>
      </c>
      <c r="K207" s="12">
        <v>54.06</v>
      </c>
      <c r="L207" s="12">
        <f t="shared" si="7"/>
        <v>239.82</v>
      </c>
      <c r="M207" s="12">
        <v>55</v>
      </c>
      <c r="N207" s="12">
        <v>77.21</v>
      </c>
      <c r="O207" s="12">
        <v>0</v>
      </c>
      <c r="P207" s="12">
        <v>4699</v>
      </c>
      <c r="Q207" s="12">
        <v>2490</v>
      </c>
      <c r="R207" s="12">
        <v>0</v>
      </c>
      <c r="S207" s="12">
        <v>937</v>
      </c>
      <c r="T207" s="12">
        <v>745</v>
      </c>
      <c r="U207" s="12">
        <v>666</v>
      </c>
    </row>
    <row r="208" spans="1:21">
      <c r="A208" s="23">
        <v>45476</v>
      </c>
      <c r="B208" s="12">
        <v>2024</v>
      </c>
      <c r="C208" s="12" t="s">
        <v>30</v>
      </c>
      <c r="D208" s="12">
        <v>3</v>
      </c>
      <c r="E208" s="12">
        <v>770</v>
      </c>
      <c r="F208" s="12">
        <v>57.96</v>
      </c>
      <c r="G208" s="12">
        <v>36.06</v>
      </c>
      <c r="H208" s="12">
        <f t="shared" si="6"/>
        <v>14.49</v>
      </c>
      <c r="I208" s="12">
        <f t="shared" si="6"/>
        <v>9.02</v>
      </c>
      <c r="J208" s="12">
        <v>11.01</v>
      </c>
      <c r="K208" s="12">
        <v>33.03</v>
      </c>
      <c r="L208" s="12">
        <f t="shared" si="7"/>
        <v>161.57</v>
      </c>
      <c r="M208" s="12">
        <v>38.75</v>
      </c>
      <c r="N208" s="12">
        <v>179.25</v>
      </c>
      <c r="O208" s="12">
        <v>0</v>
      </c>
      <c r="P208" s="12">
        <v>4735</v>
      </c>
      <c r="Q208" s="12">
        <v>2410</v>
      </c>
      <c r="R208" s="12">
        <v>0</v>
      </c>
      <c r="S208" s="12">
        <v>931</v>
      </c>
      <c r="T208" s="12">
        <v>705</v>
      </c>
      <c r="U208" s="12">
        <v>672</v>
      </c>
    </row>
    <row r="209" spans="1:21">
      <c r="A209" s="23">
        <v>45477</v>
      </c>
      <c r="B209" s="12">
        <v>2024</v>
      </c>
      <c r="C209" s="12" t="s">
        <v>30</v>
      </c>
      <c r="D209" s="12">
        <v>4</v>
      </c>
      <c r="E209" s="12">
        <v>770</v>
      </c>
      <c r="F209" s="12">
        <v>67.71</v>
      </c>
      <c r="G209" s="12">
        <v>76.54</v>
      </c>
      <c r="H209" s="12">
        <f t="shared" si="6"/>
        <v>16.93</v>
      </c>
      <c r="I209" s="12">
        <f t="shared" si="6"/>
        <v>19.14</v>
      </c>
      <c r="J209" s="12">
        <v>20.43</v>
      </c>
      <c r="K209" s="12">
        <v>40.85</v>
      </c>
      <c r="L209" s="12">
        <f t="shared" si="7"/>
        <v>241.6</v>
      </c>
      <c r="M209" s="12">
        <v>133.75</v>
      </c>
      <c r="N209" s="12">
        <v>54.68</v>
      </c>
      <c r="O209" s="12">
        <v>0</v>
      </c>
      <c r="P209" s="12">
        <v>4768</v>
      </c>
      <c r="Q209" s="12">
        <v>2344</v>
      </c>
      <c r="R209" s="12">
        <v>0</v>
      </c>
      <c r="S209" s="12">
        <v>928</v>
      </c>
      <c r="T209" s="12">
        <v>672</v>
      </c>
      <c r="U209" s="12">
        <v>672</v>
      </c>
    </row>
    <row r="210" spans="1:21">
      <c r="A210" s="23">
        <v>45478</v>
      </c>
      <c r="B210" s="12">
        <v>2024</v>
      </c>
      <c r="C210" s="12" t="s">
        <v>30</v>
      </c>
      <c r="D210" s="12">
        <v>5</v>
      </c>
      <c r="E210" s="12">
        <v>770</v>
      </c>
      <c r="F210" s="12">
        <v>102.36</v>
      </c>
      <c r="G210" s="12">
        <v>72.14</v>
      </c>
      <c r="H210" s="12">
        <f t="shared" si="6"/>
        <v>25.59</v>
      </c>
      <c r="I210" s="12">
        <f t="shared" si="6"/>
        <v>18.04</v>
      </c>
      <c r="J210" s="12">
        <v>17.73</v>
      </c>
      <c r="K210" s="12">
        <v>53.2</v>
      </c>
      <c r="L210" s="12">
        <f t="shared" si="7"/>
        <v>289.06</v>
      </c>
      <c r="M210" s="12">
        <v>40</v>
      </c>
      <c r="N210" s="12">
        <v>103.38</v>
      </c>
      <c r="O210" s="12">
        <v>0</v>
      </c>
      <c r="P210" s="12">
        <v>4804</v>
      </c>
      <c r="Q210" s="12">
        <v>2270</v>
      </c>
      <c r="R210" s="12">
        <v>0</v>
      </c>
      <c r="S210" s="12">
        <v>940</v>
      </c>
      <c r="T210" s="12">
        <v>635</v>
      </c>
      <c r="U210" s="12">
        <v>635</v>
      </c>
    </row>
    <row r="211" spans="1:21">
      <c r="A211" s="23">
        <v>45479</v>
      </c>
      <c r="B211" s="12">
        <v>2024</v>
      </c>
      <c r="C211" s="12" t="s">
        <v>30</v>
      </c>
      <c r="D211" s="12">
        <v>6</v>
      </c>
      <c r="E211" s="12">
        <v>770</v>
      </c>
      <c r="F211" s="12">
        <v>40.86</v>
      </c>
      <c r="G211" s="12">
        <v>105.52</v>
      </c>
      <c r="H211" s="12">
        <f t="shared" si="6"/>
        <v>10.22</v>
      </c>
      <c r="I211" s="12">
        <f t="shared" si="6"/>
        <v>26.38</v>
      </c>
      <c r="J211" s="12">
        <v>86.66</v>
      </c>
      <c r="K211" s="12">
        <v>86.66</v>
      </c>
      <c r="L211" s="12">
        <f t="shared" si="7"/>
        <v>356.3</v>
      </c>
      <c r="M211" s="12">
        <v>50</v>
      </c>
      <c r="N211" s="12">
        <v>167.6</v>
      </c>
      <c r="O211" s="12">
        <v>2</v>
      </c>
      <c r="P211" s="12">
        <v>4837</v>
      </c>
      <c r="Q211" s="12">
        <v>2216</v>
      </c>
      <c r="R211" s="12">
        <v>1</v>
      </c>
      <c r="S211" s="12">
        <v>965</v>
      </c>
      <c r="T211" s="12">
        <v>608</v>
      </c>
      <c r="U211" s="12">
        <v>608</v>
      </c>
    </row>
    <row r="212" spans="1:21">
      <c r="A212" s="23">
        <v>45480</v>
      </c>
      <c r="B212" s="12">
        <v>2024</v>
      </c>
      <c r="C212" s="12" t="s">
        <v>30</v>
      </c>
      <c r="D212" s="12">
        <v>7</v>
      </c>
      <c r="E212" s="12">
        <v>770</v>
      </c>
      <c r="F212" s="12">
        <v>43</v>
      </c>
      <c r="G212" s="12">
        <v>44</v>
      </c>
      <c r="H212" s="12">
        <f t="shared" si="6"/>
        <v>10.75</v>
      </c>
      <c r="I212" s="12">
        <f t="shared" si="6"/>
        <v>11</v>
      </c>
      <c r="J212" s="12">
        <v>32.5</v>
      </c>
      <c r="K212" s="12">
        <v>97.5</v>
      </c>
      <c r="L212" s="12">
        <f t="shared" si="7"/>
        <v>238.75</v>
      </c>
      <c r="M212" s="12">
        <v>158.75</v>
      </c>
      <c r="N212" s="12">
        <v>170.63</v>
      </c>
      <c r="O212" s="12">
        <v>19</v>
      </c>
      <c r="P212" s="12">
        <v>4873</v>
      </c>
      <c r="Q212" s="12">
        <v>2170</v>
      </c>
      <c r="R212" s="12">
        <v>13</v>
      </c>
      <c r="S212" s="12">
        <v>984</v>
      </c>
      <c r="T212" s="12">
        <v>585</v>
      </c>
      <c r="U212" s="12">
        <v>585</v>
      </c>
    </row>
    <row r="213" spans="1:21">
      <c r="A213" s="23">
        <v>45481</v>
      </c>
      <c r="B213" s="12">
        <v>2024</v>
      </c>
      <c r="C213" s="12" t="s">
        <v>30</v>
      </c>
      <c r="D213" s="12">
        <v>8</v>
      </c>
      <c r="E213" s="12">
        <v>770</v>
      </c>
      <c r="F213" s="12">
        <v>122.43</v>
      </c>
      <c r="G213" s="12">
        <v>92.23</v>
      </c>
      <c r="H213" s="12">
        <f t="shared" si="6"/>
        <v>30.61</v>
      </c>
      <c r="I213" s="12">
        <f t="shared" si="6"/>
        <v>23.06</v>
      </c>
      <c r="J213" s="12">
        <v>109.8</v>
      </c>
      <c r="K213" s="12">
        <v>109.8</v>
      </c>
      <c r="L213" s="12">
        <f t="shared" si="7"/>
        <v>487.93</v>
      </c>
      <c r="M213" s="12">
        <v>83.75</v>
      </c>
      <c r="N213" s="12">
        <v>79.06</v>
      </c>
      <c r="O213" s="12">
        <v>37</v>
      </c>
      <c r="P213" s="12">
        <v>4903</v>
      </c>
      <c r="Q213" s="12">
        <v>2140</v>
      </c>
      <c r="R213" s="12">
        <v>26</v>
      </c>
      <c r="S213" s="12">
        <v>989</v>
      </c>
      <c r="T213" s="12">
        <v>570</v>
      </c>
      <c r="U213" s="12">
        <v>570</v>
      </c>
    </row>
    <row r="214" spans="1:21">
      <c r="A214" s="23">
        <v>45482</v>
      </c>
      <c r="B214" s="12">
        <v>2024</v>
      </c>
      <c r="C214" s="12" t="s">
        <v>30</v>
      </c>
      <c r="D214" s="12">
        <v>9</v>
      </c>
      <c r="E214" s="12">
        <v>770</v>
      </c>
      <c r="F214" s="12">
        <v>162.88</v>
      </c>
      <c r="G214" s="12">
        <v>38.81</v>
      </c>
      <c r="H214" s="12">
        <f t="shared" si="6"/>
        <v>40.72</v>
      </c>
      <c r="I214" s="12">
        <f t="shared" si="6"/>
        <v>9.7</v>
      </c>
      <c r="J214" s="12">
        <v>102.9</v>
      </c>
      <c r="K214" s="12">
        <v>102.9</v>
      </c>
      <c r="L214" s="12">
        <f t="shared" si="7"/>
        <v>457.91</v>
      </c>
      <c r="M214" s="12">
        <v>175</v>
      </c>
      <c r="N214" s="12">
        <v>63.36</v>
      </c>
      <c r="O214" s="12">
        <v>54</v>
      </c>
      <c r="P214" s="12">
        <v>4933</v>
      </c>
      <c r="Q214" s="12">
        <v>2114</v>
      </c>
      <c r="R214" s="12">
        <v>46</v>
      </c>
      <c r="S214" s="12">
        <v>984</v>
      </c>
      <c r="T214" s="12">
        <v>557</v>
      </c>
      <c r="U214" s="12">
        <v>557</v>
      </c>
    </row>
    <row r="215" spans="1:21">
      <c r="A215" s="23">
        <v>45483</v>
      </c>
      <c r="B215" s="12">
        <v>2024</v>
      </c>
      <c r="C215" s="12" t="s">
        <v>30</v>
      </c>
      <c r="D215" s="12">
        <v>10</v>
      </c>
      <c r="E215" s="12">
        <v>770</v>
      </c>
      <c r="F215" s="12">
        <v>152.77</v>
      </c>
      <c r="G215" s="12">
        <v>73.9</v>
      </c>
      <c r="H215" s="12">
        <f t="shared" si="6"/>
        <v>38.19</v>
      </c>
      <c r="I215" s="12">
        <f t="shared" si="6"/>
        <v>18.48</v>
      </c>
      <c r="J215" s="12">
        <v>26.71</v>
      </c>
      <c r="K215" s="12">
        <v>53.41</v>
      </c>
      <c r="L215" s="12">
        <f t="shared" si="7"/>
        <v>363.46</v>
      </c>
      <c r="M215" s="12">
        <v>115</v>
      </c>
      <c r="N215" s="12">
        <v>226.49</v>
      </c>
      <c r="O215" s="12">
        <v>63</v>
      </c>
      <c r="P215" s="12">
        <v>4957</v>
      </c>
      <c r="Q215" s="12">
        <v>2100</v>
      </c>
      <c r="R215" s="12">
        <v>45</v>
      </c>
      <c r="S215" s="12">
        <v>962</v>
      </c>
      <c r="T215" s="12">
        <v>550</v>
      </c>
      <c r="U215" s="12">
        <v>550</v>
      </c>
    </row>
    <row r="216" spans="1:21">
      <c r="A216" s="23">
        <v>45484</v>
      </c>
      <c r="B216" s="12">
        <v>2024</v>
      </c>
      <c r="C216" s="12" t="s">
        <v>30</v>
      </c>
      <c r="D216" s="12">
        <v>11</v>
      </c>
      <c r="E216" s="12">
        <v>770</v>
      </c>
      <c r="F216" s="12">
        <v>110.19</v>
      </c>
      <c r="G216" s="12">
        <v>76.94</v>
      </c>
      <c r="H216" s="12">
        <f t="shared" si="6"/>
        <v>27.55</v>
      </c>
      <c r="I216" s="12">
        <f t="shared" si="6"/>
        <v>19.24</v>
      </c>
      <c r="J216" s="12">
        <v>22.5</v>
      </c>
      <c r="K216" s="12">
        <v>44.99</v>
      </c>
      <c r="L216" s="12">
        <f t="shared" si="7"/>
        <v>301.41</v>
      </c>
      <c r="M216" s="12">
        <v>166.25</v>
      </c>
      <c r="N216" s="12">
        <v>296.5</v>
      </c>
      <c r="O216" s="12">
        <v>71</v>
      </c>
      <c r="P216" s="12">
        <v>4984</v>
      </c>
      <c r="Q216" s="12">
        <v>2096</v>
      </c>
      <c r="R216" s="12">
        <v>55</v>
      </c>
      <c r="S216" s="12">
        <v>937</v>
      </c>
      <c r="T216" s="12">
        <v>548</v>
      </c>
      <c r="U216" s="12">
        <v>548</v>
      </c>
    </row>
    <row r="217" spans="1:21">
      <c r="A217" s="23">
        <v>45485</v>
      </c>
      <c r="B217" s="12">
        <v>2024</v>
      </c>
      <c r="C217" s="12" t="s">
        <v>30</v>
      </c>
      <c r="D217" s="12">
        <v>12</v>
      </c>
      <c r="E217" s="12">
        <v>770</v>
      </c>
      <c r="F217" s="12">
        <v>65.09</v>
      </c>
      <c r="G217" s="12">
        <v>58.31</v>
      </c>
      <c r="H217" s="12">
        <f t="shared" si="6"/>
        <v>16.27</v>
      </c>
      <c r="I217" s="12">
        <f t="shared" si="6"/>
        <v>14.58</v>
      </c>
      <c r="J217" s="12">
        <v>28.48</v>
      </c>
      <c r="K217" s="12">
        <v>85.43</v>
      </c>
      <c r="L217" s="12">
        <f t="shared" si="7"/>
        <v>268.16</v>
      </c>
      <c r="M217" s="12">
        <v>88.75</v>
      </c>
      <c r="N217" s="12">
        <v>353.21</v>
      </c>
      <c r="O217" s="12">
        <v>72</v>
      </c>
      <c r="P217" s="12">
        <v>5014</v>
      </c>
      <c r="Q217" s="12">
        <v>2096</v>
      </c>
      <c r="R217" s="12">
        <v>42</v>
      </c>
      <c r="S217" s="12">
        <v>916</v>
      </c>
      <c r="T217" s="12">
        <v>548</v>
      </c>
      <c r="U217" s="12">
        <v>548</v>
      </c>
    </row>
    <row r="218" spans="1:21">
      <c r="A218" s="23">
        <v>45486</v>
      </c>
      <c r="B218" s="12">
        <v>2024</v>
      </c>
      <c r="C218" s="12" t="s">
        <v>30</v>
      </c>
      <c r="D218" s="12">
        <v>13</v>
      </c>
      <c r="E218" s="12">
        <v>770</v>
      </c>
      <c r="F218" s="12">
        <v>91.39</v>
      </c>
      <c r="G218" s="12">
        <v>78.03</v>
      </c>
      <c r="H218" s="12">
        <f t="shared" si="6"/>
        <v>22.85</v>
      </c>
      <c r="I218" s="12">
        <f t="shared" si="6"/>
        <v>19.51</v>
      </c>
      <c r="J218" s="12">
        <v>25.54</v>
      </c>
      <c r="K218" s="12">
        <v>76.63</v>
      </c>
      <c r="L218" s="12">
        <f t="shared" si="7"/>
        <v>313.95</v>
      </c>
      <c r="M218" s="12">
        <v>145</v>
      </c>
      <c r="N218" s="12">
        <v>252.83</v>
      </c>
      <c r="O218" s="12">
        <v>70</v>
      </c>
      <c r="P218" s="12">
        <v>5035</v>
      </c>
      <c r="Q218" s="12">
        <v>2100</v>
      </c>
      <c r="R218" s="12">
        <v>64</v>
      </c>
      <c r="S218" s="12">
        <v>908</v>
      </c>
      <c r="T218" s="12">
        <v>550</v>
      </c>
      <c r="U218" s="12">
        <v>550</v>
      </c>
    </row>
    <row r="219" spans="1:21">
      <c r="A219" s="23">
        <v>45487</v>
      </c>
      <c r="B219" s="12">
        <v>2024</v>
      </c>
      <c r="C219" s="12" t="s">
        <v>30</v>
      </c>
      <c r="D219" s="12">
        <v>14</v>
      </c>
      <c r="E219" s="12">
        <v>770</v>
      </c>
      <c r="F219" s="12">
        <v>81.31</v>
      </c>
      <c r="G219" s="12">
        <v>139.39</v>
      </c>
      <c r="H219" s="12">
        <f t="shared" si="6"/>
        <v>20.33</v>
      </c>
      <c r="I219" s="12">
        <f t="shared" si="6"/>
        <v>34.85</v>
      </c>
      <c r="J219" s="12">
        <v>101.64</v>
      </c>
      <c r="K219" s="12">
        <v>101.64</v>
      </c>
      <c r="L219" s="12">
        <f t="shared" si="7"/>
        <v>479.16</v>
      </c>
      <c r="M219" s="12">
        <v>278.75</v>
      </c>
      <c r="N219" s="12">
        <v>178.88</v>
      </c>
      <c r="O219" s="12">
        <v>65</v>
      </c>
      <c r="P219" s="12">
        <v>5059</v>
      </c>
      <c r="Q219" s="12">
        <v>2120</v>
      </c>
      <c r="R219" s="12">
        <v>36</v>
      </c>
      <c r="S219" s="12">
        <v>905</v>
      </c>
      <c r="T219" s="12">
        <v>560</v>
      </c>
      <c r="U219" s="12">
        <v>560</v>
      </c>
    </row>
    <row r="220" spans="1:21">
      <c r="A220" s="23">
        <v>45488</v>
      </c>
      <c r="B220" s="12">
        <v>2024</v>
      </c>
      <c r="C220" s="12" t="s">
        <v>30</v>
      </c>
      <c r="D220" s="12">
        <v>15</v>
      </c>
      <c r="E220" s="12">
        <v>770</v>
      </c>
      <c r="F220" s="12">
        <v>164.5</v>
      </c>
      <c r="G220" s="12">
        <v>110.41</v>
      </c>
      <c r="H220" s="12">
        <f t="shared" si="6"/>
        <v>41.13</v>
      </c>
      <c r="I220" s="12">
        <f t="shared" si="6"/>
        <v>27.6</v>
      </c>
      <c r="J220" s="12">
        <v>91.14</v>
      </c>
      <c r="K220" s="12">
        <v>91.14</v>
      </c>
      <c r="L220" s="12">
        <f t="shared" si="7"/>
        <v>525.92</v>
      </c>
      <c r="M220" s="12">
        <v>81.25</v>
      </c>
      <c r="N220" s="12">
        <v>203.15</v>
      </c>
      <c r="O220" s="12">
        <v>59</v>
      </c>
      <c r="P220" s="12">
        <v>5080</v>
      </c>
      <c r="Q220" s="12">
        <v>2150</v>
      </c>
      <c r="R220" s="12">
        <v>31</v>
      </c>
      <c r="S220" s="12">
        <v>910</v>
      </c>
      <c r="T220" s="12">
        <v>575</v>
      </c>
      <c r="U220" s="12">
        <v>575</v>
      </c>
    </row>
    <row r="221" spans="1:21">
      <c r="A221" s="23">
        <v>45489</v>
      </c>
      <c r="B221" s="12">
        <v>2024</v>
      </c>
      <c r="C221" s="12" t="s">
        <v>30</v>
      </c>
      <c r="D221" s="12">
        <v>16</v>
      </c>
      <c r="E221" s="12">
        <v>770</v>
      </c>
      <c r="F221" s="12">
        <v>154.71</v>
      </c>
      <c r="G221" s="12">
        <v>126.92</v>
      </c>
      <c r="H221" s="12">
        <f t="shared" si="6"/>
        <v>38.68</v>
      </c>
      <c r="I221" s="12">
        <f t="shared" si="6"/>
        <v>31.73</v>
      </c>
      <c r="J221" s="12">
        <v>90.87</v>
      </c>
      <c r="K221" s="12">
        <v>90.87</v>
      </c>
      <c r="L221" s="12">
        <f t="shared" si="7"/>
        <v>533.78</v>
      </c>
      <c r="M221" s="12">
        <v>185</v>
      </c>
      <c r="N221" s="12">
        <v>166.06</v>
      </c>
      <c r="O221" s="12">
        <v>54</v>
      </c>
      <c r="P221" s="12">
        <v>5101</v>
      </c>
      <c r="Q221" s="12">
        <v>2186</v>
      </c>
      <c r="R221" s="12">
        <v>49</v>
      </c>
      <c r="S221" s="12">
        <v>917</v>
      </c>
      <c r="T221" s="12">
        <v>593</v>
      </c>
      <c r="U221" s="12">
        <v>593</v>
      </c>
    </row>
    <row r="222" spans="1:21">
      <c r="A222" s="23">
        <v>45490</v>
      </c>
      <c r="B222" s="12">
        <v>2024</v>
      </c>
      <c r="C222" s="12" t="s">
        <v>30</v>
      </c>
      <c r="D222" s="12">
        <v>17</v>
      </c>
      <c r="E222" s="12">
        <v>770</v>
      </c>
      <c r="F222" s="12">
        <v>153.72</v>
      </c>
      <c r="G222" s="12">
        <v>175.79</v>
      </c>
      <c r="H222" s="12">
        <f t="shared" si="6"/>
        <v>38.43</v>
      </c>
      <c r="I222" s="12">
        <f t="shared" si="6"/>
        <v>43.95</v>
      </c>
      <c r="J222" s="12">
        <v>133.18</v>
      </c>
      <c r="K222" s="12">
        <v>133.18</v>
      </c>
      <c r="L222" s="12">
        <f t="shared" si="7"/>
        <v>678.25</v>
      </c>
      <c r="M222" s="12">
        <v>87.5</v>
      </c>
      <c r="N222" s="12">
        <v>177.98</v>
      </c>
      <c r="O222" s="12">
        <v>51</v>
      </c>
      <c r="P222" s="12">
        <v>5119</v>
      </c>
      <c r="Q222" s="12">
        <v>2248</v>
      </c>
      <c r="R222" s="12">
        <v>47</v>
      </c>
      <c r="S222" s="12">
        <v>937</v>
      </c>
      <c r="T222" s="12">
        <v>624</v>
      </c>
      <c r="U222" s="12">
        <v>624</v>
      </c>
    </row>
    <row r="223" spans="1:21">
      <c r="A223" s="23">
        <v>45491</v>
      </c>
      <c r="B223" s="12">
        <v>2024</v>
      </c>
      <c r="C223" s="12" t="s">
        <v>30</v>
      </c>
      <c r="D223" s="12">
        <v>18</v>
      </c>
      <c r="E223" s="12">
        <v>770</v>
      </c>
      <c r="F223" s="12">
        <v>101.24</v>
      </c>
      <c r="G223" s="12">
        <v>128.86</v>
      </c>
      <c r="H223" s="12">
        <f t="shared" si="6"/>
        <v>25.31</v>
      </c>
      <c r="I223" s="12">
        <f t="shared" si="6"/>
        <v>32.22</v>
      </c>
      <c r="J223" s="12">
        <v>27.87</v>
      </c>
      <c r="K223" s="12">
        <v>83.6</v>
      </c>
      <c r="L223" s="12">
        <f t="shared" si="7"/>
        <v>399.1</v>
      </c>
      <c r="M223" s="12">
        <v>237.5</v>
      </c>
      <c r="N223" s="12">
        <v>120.69</v>
      </c>
      <c r="O223" s="12">
        <v>52</v>
      </c>
      <c r="P223" s="12">
        <v>5140</v>
      </c>
      <c r="Q223" s="12">
        <v>2316</v>
      </c>
      <c r="R223" s="12">
        <v>33</v>
      </c>
      <c r="S223" s="12">
        <v>960</v>
      </c>
      <c r="T223" s="12">
        <v>658</v>
      </c>
      <c r="U223" s="12">
        <v>658</v>
      </c>
    </row>
    <row r="224" spans="1:21">
      <c r="A224" s="23">
        <v>45492</v>
      </c>
      <c r="B224" s="12">
        <v>2024</v>
      </c>
      <c r="C224" s="12" t="s">
        <v>30</v>
      </c>
      <c r="D224" s="12">
        <v>19</v>
      </c>
      <c r="E224" s="12">
        <v>770</v>
      </c>
      <c r="F224" s="12">
        <v>97.41</v>
      </c>
      <c r="G224" s="12">
        <v>85.9</v>
      </c>
      <c r="H224" s="12">
        <f t="shared" si="6"/>
        <v>24.35</v>
      </c>
      <c r="I224" s="12">
        <f t="shared" si="6"/>
        <v>21.48</v>
      </c>
      <c r="J224" s="12">
        <v>31.07</v>
      </c>
      <c r="K224" s="12">
        <v>62.13</v>
      </c>
      <c r="L224" s="12">
        <f t="shared" si="7"/>
        <v>322.34</v>
      </c>
      <c r="M224" s="12">
        <v>256.25</v>
      </c>
      <c r="N224" s="12">
        <v>228.95</v>
      </c>
      <c r="O224" s="12">
        <v>57</v>
      </c>
      <c r="P224" s="12">
        <v>5155</v>
      </c>
      <c r="Q224" s="12">
        <v>2384</v>
      </c>
      <c r="R224" s="12">
        <v>51</v>
      </c>
      <c r="S224" s="12">
        <v>985</v>
      </c>
      <c r="T224" s="12">
        <v>692</v>
      </c>
      <c r="U224" s="12">
        <v>692</v>
      </c>
    </row>
    <row r="225" spans="1:21">
      <c r="A225" s="23">
        <v>45493</v>
      </c>
      <c r="B225" s="12">
        <v>2024</v>
      </c>
      <c r="C225" s="12" t="s">
        <v>30</v>
      </c>
      <c r="D225" s="12">
        <v>20</v>
      </c>
      <c r="E225" s="12">
        <v>770</v>
      </c>
      <c r="F225" s="12">
        <v>201.93</v>
      </c>
      <c r="G225" s="12">
        <v>62.48</v>
      </c>
      <c r="H225" s="12">
        <f t="shared" si="6"/>
        <v>50.48</v>
      </c>
      <c r="I225" s="12">
        <f t="shared" si="6"/>
        <v>15.62</v>
      </c>
      <c r="J225" s="12">
        <v>73.15</v>
      </c>
      <c r="K225" s="12">
        <v>146.3</v>
      </c>
      <c r="L225" s="12">
        <f t="shared" si="7"/>
        <v>549.96</v>
      </c>
      <c r="M225" s="12">
        <v>176.25</v>
      </c>
      <c r="N225" s="12">
        <v>113.91</v>
      </c>
      <c r="O225" s="12">
        <v>70</v>
      </c>
      <c r="P225" s="12">
        <v>5170</v>
      </c>
      <c r="Q225" s="12">
        <v>2446</v>
      </c>
      <c r="R225" s="12">
        <v>47</v>
      </c>
      <c r="S225" s="12">
        <v>1010</v>
      </c>
      <c r="T225" s="12">
        <v>723</v>
      </c>
      <c r="U225" s="12">
        <v>723</v>
      </c>
    </row>
    <row r="226" spans="1:21">
      <c r="A226" s="23">
        <v>45494</v>
      </c>
      <c r="B226" s="12">
        <v>2024</v>
      </c>
      <c r="C226" s="12" t="s">
        <v>30</v>
      </c>
      <c r="D226" s="12">
        <v>21</v>
      </c>
      <c r="E226" s="12">
        <v>770</v>
      </c>
      <c r="F226" s="12">
        <v>77.77</v>
      </c>
      <c r="G226" s="12">
        <v>76.26</v>
      </c>
      <c r="H226" s="12">
        <f t="shared" si="6"/>
        <v>19.44</v>
      </c>
      <c r="I226" s="12">
        <f t="shared" si="6"/>
        <v>19.07</v>
      </c>
      <c r="J226" s="12">
        <v>21.52</v>
      </c>
      <c r="K226" s="12">
        <v>43.04</v>
      </c>
      <c r="L226" s="12">
        <f t="shared" si="7"/>
        <v>257.1</v>
      </c>
      <c r="M226" s="12">
        <v>435</v>
      </c>
      <c r="N226" s="12">
        <v>205.1</v>
      </c>
      <c r="O226" s="12">
        <v>85</v>
      </c>
      <c r="P226" s="12">
        <v>5182</v>
      </c>
      <c r="Q226" s="12">
        <v>2516</v>
      </c>
      <c r="R226" s="12">
        <v>48</v>
      </c>
      <c r="S226" s="12">
        <v>1031</v>
      </c>
      <c r="T226" s="12">
        <v>758</v>
      </c>
      <c r="U226" s="12">
        <v>752</v>
      </c>
    </row>
    <row r="227" spans="1:21">
      <c r="A227" s="23">
        <v>45495</v>
      </c>
      <c r="B227" s="12">
        <v>2024</v>
      </c>
      <c r="C227" s="12" t="s">
        <v>30</v>
      </c>
      <c r="D227" s="12">
        <v>22</v>
      </c>
      <c r="E227" s="12">
        <v>770</v>
      </c>
      <c r="F227" s="12">
        <v>170.38</v>
      </c>
      <c r="G227" s="12">
        <v>168.89</v>
      </c>
      <c r="H227" s="12">
        <f t="shared" si="6"/>
        <v>42.6</v>
      </c>
      <c r="I227" s="12">
        <f t="shared" si="6"/>
        <v>42.22</v>
      </c>
      <c r="J227" s="12">
        <v>74.4</v>
      </c>
      <c r="K227" s="12">
        <v>148.8</v>
      </c>
      <c r="L227" s="12">
        <f t="shared" si="7"/>
        <v>647.29</v>
      </c>
      <c r="M227" s="12">
        <v>72.5</v>
      </c>
      <c r="N227" s="12">
        <v>46.16</v>
      </c>
      <c r="O227" s="12">
        <v>95</v>
      </c>
      <c r="P227" s="12">
        <v>5197</v>
      </c>
      <c r="Q227" s="12">
        <v>2564</v>
      </c>
      <c r="R227" s="12">
        <v>93</v>
      </c>
      <c r="S227" s="12">
        <v>1050</v>
      </c>
      <c r="T227" s="12">
        <v>782</v>
      </c>
      <c r="U227" s="12">
        <v>755</v>
      </c>
    </row>
    <row r="228" spans="1:21">
      <c r="A228" s="23">
        <v>45496</v>
      </c>
      <c r="B228" s="12">
        <v>2024</v>
      </c>
      <c r="C228" s="12" t="s">
        <v>30</v>
      </c>
      <c r="D228" s="12">
        <v>23</v>
      </c>
      <c r="E228" s="12">
        <v>770</v>
      </c>
      <c r="F228" s="12">
        <v>140.16</v>
      </c>
      <c r="G228" s="12">
        <v>143.08</v>
      </c>
      <c r="H228" s="12">
        <f t="shared" si="6"/>
        <v>35.04</v>
      </c>
      <c r="I228" s="12">
        <f t="shared" si="6"/>
        <v>35.77</v>
      </c>
      <c r="J228" s="12">
        <v>63.15</v>
      </c>
      <c r="K228" s="12">
        <v>126.29</v>
      </c>
      <c r="L228" s="12">
        <f t="shared" si="7"/>
        <v>543.49</v>
      </c>
      <c r="M228" s="12">
        <v>170</v>
      </c>
      <c r="N228" s="12">
        <v>80.96</v>
      </c>
      <c r="O228" s="12">
        <v>100</v>
      </c>
      <c r="P228" s="12">
        <v>5203</v>
      </c>
      <c r="Q228" s="12">
        <v>2606</v>
      </c>
      <c r="R228" s="12">
        <v>70</v>
      </c>
      <c r="S228" s="12">
        <v>1058</v>
      </c>
      <c r="T228" s="12">
        <v>803</v>
      </c>
      <c r="U228" s="12">
        <v>757</v>
      </c>
    </row>
    <row r="229" spans="1:21">
      <c r="A229" s="23">
        <v>45497</v>
      </c>
      <c r="B229" s="12">
        <v>2024</v>
      </c>
      <c r="C229" s="12" t="s">
        <v>30</v>
      </c>
      <c r="D229" s="12">
        <v>24</v>
      </c>
      <c r="E229" s="12">
        <v>770</v>
      </c>
      <c r="F229" s="12">
        <v>142.4</v>
      </c>
      <c r="G229" s="12">
        <v>127.45</v>
      </c>
      <c r="H229" s="12">
        <f t="shared" si="6"/>
        <v>35.6</v>
      </c>
      <c r="I229" s="12">
        <f t="shared" si="6"/>
        <v>31.86</v>
      </c>
      <c r="J229" s="12">
        <v>22.31</v>
      </c>
      <c r="K229" s="12">
        <v>66.93</v>
      </c>
      <c r="L229" s="12">
        <f t="shared" si="7"/>
        <v>426.55</v>
      </c>
      <c r="M229" s="12">
        <v>293.75</v>
      </c>
      <c r="N229" s="12">
        <v>121.73</v>
      </c>
      <c r="O229" s="12">
        <v>100</v>
      </c>
      <c r="P229" s="12">
        <v>5215</v>
      </c>
      <c r="Q229" s="12">
        <v>2628</v>
      </c>
      <c r="R229" s="12">
        <v>97</v>
      </c>
      <c r="S229" s="12">
        <v>1064</v>
      </c>
      <c r="T229" s="12">
        <v>814</v>
      </c>
      <c r="U229" s="12">
        <v>759</v>
      </c>
    </row>
    <row r="230" spans="1:21">
      <c r="A230" s="23">
        <v>45498</v>
      </c>
      <c r="B230" s="12">
        <v>2024</v>
      </c>
      <c r="C230" s="12" t="s">
        <v>30</v>
      </c>
      <c r="D230" s="12">
        <v>25</v>
      </c>
      <c r="E230" s="12">
        <v>770</v>
      </c>
      <c r="F230" s="12">
        <v>56.66</v>
      </c>
      <c r="G230" s="12">
        <v>80.85</v>
      </c>
      <c r="H230" s="12">
        <f t="shared" si="6"/>
        <v>14.17</v>
      </c>
      <c r="I230" s="12">
        <f t="shared" si="6"/>
        <v>20.21</v>
      </c>
      <c r="J230" s="12">
        <v>96.74</v>
      </c>
      <c r="K230" s="12">
        <v>96.74</v>
      </c>
      <c r="L230" s="12">
        <f t="shared" si="7"/>
        <v>365.37</v>
      </c>
      <c r="M230" s="12">
        <v>116.25</v>
      </c>
      <c r="N230" s="12">
        <v>299.55</v>
      </c>
      <c r="O230" s="12">
        <v>95</v>
      </c>
      <c r="P230" s="12">
        <v>5224</v>
      </c>
      <c r="Q230" s="12">
        <v>2644</v>
      </c>
      <c r="R230" s="12">
        <v>70</v>
      </c>
      <c r="S230" s="12">
        <v>1063</v>
      </c>
      <c r="T230" s="12">
        <v>822</v>
      </c>
      <c r="U230" s="12">
        <v>761</v>
      </c>
    </row>
    <row r="231" spans="1:21">
      <c r="A231" s="23">
        <v>45499</v>
      </c>
      <c r="B231" s="12">
        <v>2024</v>
      </c>
      <c r="C231" s="12" t="s">
        <v>30</v>
      </c>
      <c r="D231" s="12">
        <v>26</v>
      </c>
      <c r="E231" s="12">
        <v>770</v>
      </c>
      <c r="F231" s="12">
        <v>175.96</v>
      </c>
      <c r="G231" s="12">
        <v>96.28</v>
      </c>
      <c r="H231" s="12">
        <f t="shared" si="6"/>
        <v>43.99</v>
      </c>
      <c r="I231" s="12">
        <f t="shared" si="6"/>
        <v>24.07</v>
      </c>
      <c r="J231" s="12">
        <v>19.92</v>
      </c>
      <c r="K231" s="12">
        <v>59.76</v>
      </c>
      <c r="L231" s="12">
        <f t="shared" si="7"/>
        <v>419.98</v>
      </c>
      <c r="M231" s="12">
        <v>56.25</v>
      </c>
      <c r="N231" s="12">
        <v>217.75</v>
      </c>
      <c r="O231" s="12">
        <v>89</v>
      </c>
      <c r="P231" s="12">
        <v>5227</v>
      </c>
      <c r="Q231" s="12">
        <v>2654</v>
      </c>
      <c r="R231" s="12">
        <v>71</v>
      </c>
      <c r="S231" s="12">
        <v>1055</v>
      </c>
      <c r="T231" s="12">
        <v>827</v>
      </c>
      <c r="U231" s="12">
        <v>761</v>
      </c>
    </row>
    <row r="232" spans="1:21">
      <c r="A232" s="23">
        <v>45500</v>
      </c>
      <c r="B232" s="12">
        <v>2024</v>
      </c>
      <c r="C232" s="12" t="s">
        <v>30</v>
      </c>
      <c r="D232" s="12">
        <v>27</v>
      </c>
      <c r="E232" s="12">
        <v>770</v>
      </c>
      <c r="F232" s="12">
        <v>128.72</v>
      </c>
      <c r="G232" s="12">
        <v>41.65</v>
      </c>
      <c r="H232" s="12">
        <f t="shared" si="6"/>
        <v>32.18</v>
      </c>
      <c r="I232" s="12">
        <f t="shared" si="6"/>
        <v>10.41</v>
      </c>
      <c r="J232" s="12">
        <v>21.87</v>
      </c>
      <c r="K232" s="12">
        <v>65.62</v>
      </c>
      <c r="L232" s="12">
        <f t="shared" si="7"/>
        <v>300.45</v>
      </c>
      <c r="M232" s="12">
        <v>192.5</v>
      </c>
      <c r="N232" s="12">
        <v>168.51</v>
      </c>
      <c r="O232" s="12">
        <v>81</v>
      </c>
      <c r="P232" s="12">
        <v>5233</v>
      </c>
      <c r="Q232" s="12">
        <v>2650</v>
      </c>
      <c r="R232" s="12">
        <v>61</v>
      </c>
      <c r="S232" s="12">
        <v>1033</v>
      </c>
      <c r="T232" s="12">
        <v>825</v>
      </c>
      <c r="U232" s="12">
        <v>762</v>
      </c>
    </row>
    <row r="233" spans="1:21">
      <c r="A233" s="23">
        <v>45501</v>
      </c>
      <c r="B233" s="12">
        <v>2024</v>
      </c>
      <c r="C233" s="12" t="s">
        <v>30</v>
      </c>
      <c r="D233" s="12">
        <v>28</v>
      </c>
      <c r="E233" s="12">
        <v>770</v>
      </c>
      <c r="F233" s="12">
        <v>116.42</v>
      </c>
      <c r="G233" s="12">
        <v>46.45</v>
      </c>
      <c r="H233" s="12">
        <f t="shared" si="6"/>
        <v>29.11</v>
      </c>
      <c r="I233" s="12">
        <f t="shared" si="6"/>
        <v>11.61</v>
      </c>
      <c r="J233" s="12">
        <v>59.39</v>
      </c>
      <c r="K233" s="12">
        <v>59.39</v>
      </c>
      <c r="L233" s="12">
        <f t="shared" si="7"/>
        <v>322.37</v>
      </c>
      <c r="M233" s="12">
        <v>280</v>
      </c>
      <c r="N233" s="12">
        <v>140.58</v>
      </c>
      <c r="O233" s="12">
        <v>74</v>
      </c>
      <c r="P233" s="12">
        <v>5236</v>
      </c>
      <c r="Q233" s="12">
        <v>2622</v>
      </c>
      <c r="R233" s="12">
        <v>39</v>
      </c>
      <c r="S233" s="12">
        <v>1007</v>
      </c>
      <c r="T233" s="12">
        <v>811</v>
      </c>
      <c r="U233" s="12">
        <v>762</v>
      </c>
    </row>
    <row r="234" spans="1:21">
      <c r="A234" s="23">
        <v>45502</v>
      </c>
      <c r="B234" s="12">
        <v>2024</v>
      </c>
      <c r="C234" s="12" t="s">
        <v>30</v>
      </c>
      <c r="D234" s="12">
        <v>29</v>
      </c>
      <c r="E234" s="12">
        <v>770</v>
      </c>
      <c r="F234" s="12">
        <v>89.51</v>
      </c>
      <c r="G234" s="12">
        <v>101.84</v>
      </c>
      <c r="H234" s="12">
        <f t="shared" si="6"/>
        <v>22.38</v>
      </c>
      <c r="I234" s="12">
        <f t="shared" si="6"/>
        <v>25.46</v>
      </c>
      <c r="J234" s="12">
        <v>36.09</v>
      </c>
      <c r="K234" s="12">
        <v>108.27</v>
      </c>
      <c r="L234" s="12">
        <f t="shared" si="7"/>
        <v>383.55</v>
      </c>
      <c r="M234" s="12">
        <v>120</v>
      </c>
      <c r="N234" s="12">
        <v>99.18</v>
      </c>
      <c r="O234" s="12">
        <v>70</v>
      </c>
      <c r="P234" s="12">
        <v>5236</v>
      </c>
      <c r="Q234" s="12">
        <v>2580</v>
      </c>
      <c r="R234" s="12">
        <v>38</v>
      </c>
      <c r="S234" s="12">
        <v>990</v>
      </c>
      <c r="T234" s="12">
        <v>790</v>
      </c>
      <c r="U234" s="12">
        <v>762</v>
      </c>
    </row>
    <row r="235" spans="1:21">
      <c r="A235" s="23">
        <v>45503</v>
      </c>
      <c r="B235" s="12">
        <v>2024</v>
      </c>
      <c r="C235" s="12" t="s">
        <v>30</v>
      </c>
      <c r="D235" s="12">
        <v>30</v>
      </c>
      <c r="E235" s="12">
        <v>770</v>
      </c>
      <c r="F235" s="12">
        <v>48.2</v>
      </c>
      <c r="G235" s="12">
        <v>35.57</v>
      </c>
      <c r="H235" s="12">
        <f t="shared" si="6"/>
        <v>12.05</v>
      </c>
      <c r="I235" s="12">
        <f t="shared" si="6"/>
        <v>8.89</v>
      </c>
      <c r="J235" s="12">
        <v>19.5</v>
      </c>
      <c r="K235" s="12">
        <v>58.5</v>
      </c>
      <c r="L235" s="12">
        <f t="shared" si="7"/>
        <v>182.71</v>
      </c>
      <c r="M235" s="12">
        <v>82.5</v>
      </c>
      <c r="N235" s="12">
        <v>274.06</v>
      </c>
      <c r="O235" s="12">
        <v>68</v>
      </c>
      <c r="P235" s="12">
        <v>5236</v>
      </c>
      <c r="Q235" s="12">
        <v>2514</v>
      </c>
      <c r="R235" s="12">
        <v>48</v>
      </c>
      <c r="S235" s="12">
        <v>984</v>
      </c>
      <c r="T235" s="12">
        <v>757</v>
      </c>
      <c r="U235" s="12">
        <v>757</v>
      </c>
    </row>
    <row r="236" spans="1:21">
      <c r="A236" s="23">
        <v>45504</v>
      </c>
      <c r="B236" s="12">
        <v>2024</v>
      </c>
      <c r="C236" s="12" t="s">
        <v>30</v>
      </c>
      <c r="D236" s="12">
        <v>31</v>
      </c>
      <c r="E236" s="12">
        <v>770</v>
      </c>
      <c r="F236" s="12">
        <v>92</v>
      </c>
      <c r="G236" s="12">
        <v>104.42</v>
      </c>
      <c r="H236" s="12">
        <f t="shared" si="6"/>
        <v>23</v>
      </c>
      <c r="I236" s="12">
        <f t="shared" si="6"/>
        <v>26.11</v>
      </c>
      <c r="J236" s="12">
        <v>33.12</v>
      </c>
      <c r="K236" s="12">
        <v>33.12</v>
      </c>
      <c r="L236" s="12">
        <f t="shared" si="7"/>
        <v>311.77</v>
      </c>
      <c r="M236" s="12">
        <v>76.25</v>
      </c>
      <c r="N236" s="12">
        <v>135.33</v>
      </c>
      <c r="O236" s="12">
        <v>71</v>
      </c>
      <c r="P236" s="12">
        <v>5236</v>
      </c>
      <c r="Q236" s="12">
        <v>2436</v>
      </c>
      <c r="R236" s="12">
        <v>40</v>
      </c>
      <c r="S236" s="12">
        <v>982</v>
      </c>
      <c r="T236" s="12">
        <v>718</v>
      </c>
      <c r="U236" s="12">
        <v>718</v>
      </c>
    </row>
    <row r="237" spans="2:21">
      <c r="B237" s="12">
        <v>2024</v>
      </c>
      <c r="C237" s="12" t="s">
        <v>31</v>
      </c>
      <c r="D237" s="12">
        <v>0.01</v>
      </c>
      <c r="E237" s="12">
        <v>0</v>
      </c>
      <c r="F237" s="12">
        <v>0</v>
      </c>
      <c r="G237" s="12">
        <v>0</v>
      </c>
      <c r="H237" s="12">
        <f t="shared" si="6"/>
        <v>0</v>
      </c>
      <c r="I237" s="12">
        <f t="shared" si="6"/>
        <v>0</v>
      </c>
      <c r="J237" s="12">
        <v>0</v>
      </c>
      <c r="K237" s="12">
        <v>0</v>
      </c>
      <c r="L237" s="12">
        <f t="shared" si="7"/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</row>
    <row r="238" spans="2:21">
      <c r="B238" s="12">
        <v>2024</v>
      </c>
      <c r="C238" s="12" t="s">
        <v>31</v>
      </c>
      <c r="D238" s="12">
        <v>0.02</v>
      </c>
      <c r="E238" s="12">
        <v>0</v>
      </c>
      <c r="F238" s="12">
        <v>0</v>
      </c>
      <c r="G238" s="12">
        <v>0</v>
      </c>
      <c r="H238" s="12">
        <f t="shared" si="6"/>
        <v>0</v>
      </c>
      <c r="I238" s="12">
        <f t="shared" si="6"/>
        <v>0</v>
      </c>
      <c r="J238" s="12">
        <v>0</v>
      </c>
      <c r="K238" s="12">
        <v>0</v>
      </c>
      <c r="L238" s="12">
        <f t="shared" si="7"/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</row>
    <row r="239" spans="2:21">
      <c r="B239" s="12">
        <v>2024</v>
      </c>
      <c r="C239" s="12" t="s">
        <v>31</v>
      </c>
      <c r="D239" s="12">
        <v>0.03</v>
      </c>
      <c r="E239" s="12">
        <v>0</v>
      </c>
      <c r="F239" s="12">
        <v>0</v>
      </c>
      <c r="G239" s="12">
        <v>0</v>
      </c>
      <c r="H239" s="12">
        <f t="shared" si="6"/>
        <v>0</v>
      </c>
      <c r="I239" s="12">
        <f t="shared" si="6"/>
        <v>0</v>
      </c>
      <c r="J239" s="12">
        <v>0</v>
      </c>
      <c r="K239" s="12">
        <v>0</v>
      </c>
      <c r="L239" s="12">
        <f t="shared" si="7"/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</row>
    <row r="240" spans="2:21">
      <c r="B240" s="12">
        <v>2024</v>
      </c>
      <c r="C240" s="12" t="s">
        <v>31</v>
      </c>
      <c r="D240" s="12">
        <v>0.04</v>
      </c>
      <c r="E240" s="12">
        <v>0</v>
      </c>
      <c r="F240" s="12">
        <v>0</v>
      </c>
      <c r="G240" s="12">
        <v>0</v>
      </c>
      <c r="H240" s="12">
        <f t="shared" si="6"/>
        <v>0</v>
      </c>
      <c r="I240" s="12">
        <f t="shared" si="6"/>
        <v>0</v>
      </c>
      <c r="J240" s="12">
        <v>0</v>
      </c>
      <c r="K240" s="12">
        <v>0</v>
      </c>
      <c r="L240" s="12">
        <f t="shared" si="7"/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</row>
    <row r="241" spans="1:21">
      <c r="A241" s="23">
        <v>45505</v>
      </c>
      <c r="B241" s="12">
        <v>2024</v>
      </c>
      <c r="C241" s="12" t="s">
        <v>31</v>
      </c>
      <c r="D241" s="12">
        <v>1</v>
      </c>
      <c r="E241" s="12">
        <v>700</v>
      </c>
      <c r="F241" s="24">
        <v>55.84</v>
      </c>
      <c r="G241" s="24">
        <v>122.39</v>
      </c>
      <c r="H241" s="12">
        <f t="shared" ref="H241:I304" si="8">ROUND(F241*0.25,2)</f>
        <v>13.96</v>
      </c>
      <c r="I241" s="12">
        <f t="shared" si="8"/>
        <v>30.6</v>
      </c>
      <c r="J241" s="12">
        <v>15.23</v>
      </c>
      <c r="K241" s="12">
        <v>45.68</v>
      </c>
      <c r="L241" s="12">
        <f t="shared" si="7"/>
        <v>283.7</v>
      </c>
      <c r="M241" s="12">
        <v>216.25</v>
      </c>
      <c r="N241" s="12">
        <v>104.46</v>
      </c>
      <c r="O241" s="12">
        <v>79</v>
      </c>
      <c r="P241" s="12">
        <v>5233</v>
      </c>
      <c r="Q241" s="12">
        <v>2372</v>
      </c>
      <c r="R241" s="12">
        <v>79</v>
      </c>
      <c r="S241" s="12">
        <v>988</v>
      </c>
      <c r="T241" s="12">
        <v>686</v>
      </c>
      <c r="U241" s="12">
        <v>686</v>
      </c>
    </row>
    <row r="242" spans="1:21">
      <c r="A242" s="23">
        <v>45506</v>
      </c>
      <c r="B242" s="12">
        <v>2024</v>
      </c>
      <c r="C242" s="12" t="s">
        <v>31</v>
      </c>
      <c r="D242" s="12">
        <v>2</v>
      </c>
      <c r="E242" s="12">
        <v>700</v>
      </c>
      <c r="F242" s="24">
        <v>34.13</v>
      </c>
      <c r="G242" s="24">
        <v>119.7</v>
      </c>
      <c r="H242" s="12">
        <f t="shared" si="8"/>
        <v>8.53</v>
      </c>
      <c r="I242" s="12">
        <f t="shared" si="8"/>
        <v>29.93</v>
      </c>
      <c r="J242" s="12">
        <v>35.7</v>
      </c>
      <c r="K242" s="12">
        <v>71.4</v>
      </c>
      <c r="L242" s="12">
        <f t="shared" si="7"/>
        <v>299.39</v>
      </c>
      <c r="M242" s="12">
        <v>128.75</v>
      </c>
      <c r="N242" s="12">
        <v>214.09</v>
      </c>
      <c r="O242" s="12">
        <v>87</v>
      </c>
      <c r="P242" s="12">
        <v>5230</v>
      </c>
      <c r="Q242" s="12">
        <v>2342</v>
      </c>
      <c r="R242" s="12">
        <v>87</v>
      </c>
      <c r="S242" s="12">
        <v>996</v>
      </c>
      <c r="T242" s="12">
        <v>671</v>
      </c>
      <c r="U242" s="12">
        <v>671</v>
      </c>
    </row>
    <row r="243" spans="1:21">
      <c r="A243" s="23">
        <v>45507</v>
      </c>
      <c r="B243" s="12">
        <v>2024</v>
      </c>
      <c r="C243" s="12" t="s">
        <v>31</v>
      </c>
      <c r="D243" s="12">
        <v>3</v>
      </c>
      <c r="E243" s="12">
        <v>700</v>
      </c>
      <c r="F243" s="24">
        <v>38.39</v>
      </c>
      <c r="G243" s="24">
        <v>130.73</v>
      </c>
      <c r="H243" s="12">
        <f t="shared" si="8"/>
        <v>9.6</v>
      </c>
      <c r="I243" s="12">
        <f t="shared" si="8"/>
        <v>32.68</v>
      </c>
      <c r="J243" s="12">
        <v>30.62</v>
      </c>
      <c r="K243" s="12">
        <v>91.85</v>
      </c>
      <c r="L243" s="12">
        <f t="shared" si="7"/>
        <v>333.87</v>
      </c>
      <c r="M243" s="12">
        <v>88.75</v>
      </c>
      <c r="N243" s="12">
        <v>81.56</v>
      </c>
      <c r="O243" s="12">
        <v>90</v>
      </c>
      <c r="P243" s="12">
        <v>5221</v>
      </c>
      <c r="Q243" s="12">
        <v>2326</v>
      </c>
      <c r="R243" s="12">
        <v>90</v>
      </c>
      <c r="S243" s="12">
        <v>1013</v>
      </c>
      <c r="T243" s="12">
        <v>663</v>
      </c>
      <c r="U243" s="12">
        <v>663</v>
      </c>
    </row>
    <row r="244" spans="1:21">
      <c r="A244" s="23">
        <v>45508</v>
      </c>
      <c r="B244" s="12">
        <v>2024</v>
      </c>
      <c r="C244" s="12" t="s">
        <v>31</v>
      </c>
      <c r="D244" s="12">
        <v>4</v>
      </c>
      <c r="E244" s="12">
        <v>700</v>
      </c>
      <c r="F244" s="24">
        <v>82.99</v>
      </c>
      <c r="G244" s="24">
        <v>95.76</v>
      </c>
      <c r="H244" s="12">
        <f t="shared" si="8"/>
        <v>20.75</v>
      </c>
      <c r="I244" s="12">
        <f t="shared" si="8"/>
        <v>23.94</v>
      </c>
      <c r="J244" s="12">
        <v>87.55</v>
      </c>
      <c r="K244" s="12">
        <v>87.55</v>
      </c>
      <c r="L244" s="12">
        <f t="shared" si="7"/>
        <v>398.54</v>
      </c>
      <c r="M244" s="12">
        <v>58.75</v>
      </c>
      <c r="N244" s="12">
        <v>107.18</v>
      </c>
      <c r="O244" s="12">
        <v>87</v>
      </c>
      <c r="P244" s="12">
        <v>5218</v>
      </c>
      <c r="Q244" s="12">
        <v>2332</v>
      </c>
      <c r="R244" s="12">
        <v>87</v>
      </c>
      <c r="S244" s="12">
        <v>1033</v>
      </c>
      <c r="T244" s="12">
        <v>666</v>
      </c>
      <c r="U244" s="12">
        <v>666</v>
      </c>
    </row>
    <row r="245" spans="1:21">
      <c r="A245" s="23">
        <v>45509</v>
      </c>
      <c r="B245" s="12">
        <v>2024</v>
      </c>
      <c r="C245" s="12" t="s">
        <v>31</v>
      </c>
      <c r="D245" s="12">
        <v>5</v>
      </c>
      <c r="E245" s="12">
        <v>700</v>
      </c>
      <c r="F245" s="24">
        <v>71.38</v>
      </c>
      <c r="G245" s="24">
        <v>93.31</v>
      </c>
      <c r="H245" s="12">
        <f t="shared" si="8"/>
        <v>17.85</v>
      </c>
      <c r="I245" s="12">
        <f t="shared" si="8"/>
        <v>23.33</v>
      </c>
      <c r="J245" s="12">
        <v>14.48</v>
      </c>
      <c r="K245" s="12">
        <v>43.43</v>
      </c>
      <c r="L245" s="12">
        <f t="shared" si="7"/>
        <v>263.78</v>
      </c>
      <c r="M245" s="12">
        <v>175</v>
      </c>
      <c r="N245" s="12">
        <v>65.23</v>
      </c>
      <c r="O245" s="12">
        <v>79</v>
      </c>
      <c r="P245" s="12">
        <v>5206</v>
      </c>
      <c r="Q245" s="12">
        <v>2360</v>
      </c>
      <c r="R245" s="12">
        <v>79</v>
      </c>
      <c r="S245" s="12">
        <v>1058</v>
      </c>
      <c r="T245" s="12">
        <v>680</v>
      </c>
      <c r="U245" s="12">
        <v>680</v>
      </c>
    </row>
    <row r="246" spans="1:21">
      <c r="A246" s="23">
        <v>45510</v>
      </c>
      <c r="B246" s="12">
        <v>2024</v>
      </c>
      <c r="C246" s="12" t="s">
        <v>31</v>
      </c>
      <c r="D246" s="12">
        <v>6</v>
      </c>
      <c r="E246" s="12">
        <v>700</v>
      </c>
      <c r="F246" s="24">
        <v>40.18</v>
      </c>
      <c r="G246" s="24">
        <v>65.19</v>
      </c>
      <c r="H246" s="12">
        <f t="shared" si="8"/>
        <v>10.05</v>
      </c>
      <c r="I246" s="12">
        <f t="shared" si="8"/>
        <v>16.3</v>
      </c>
      <c r="J246" s="12">
        <v>43.87</v>
      </c>
      <c r="K246" s="12">
        <v>87.74</v>
      </c>
      <c r="L246" s="12">
        <f t="shared" si="7"/>
        <v>263.33</v>
      </c>
      <c r="M246" s="12">
        <v>126.25</v>
      </c>
      <c r="N246" s="12">
        <v>59.61</v>
      </c>
      <c r="O246" s="12">
        <v>72</v>
      </c>
      <c r="P246" s="12">
        <v>5197</v>
      </c>
      <c r="Q246" s="12">
        <v>2412</v>
      </c>
      <c r="R246" s="12">
        <v>72</v>
      </c>
      <c r="S246" s="12">
        <v>1083</v>
      </c>
      <c r="T246" s="12">
        <v>706</v>
      </c>
      <c r="U246" s="12">
        <v>706</v>
      </c>
    </row>
    <row r="247" spans="1:21">
      <c r="A247" s="23">
        <v>45511</v>
      </c>
      <c r="B247" s="12">
        <v>2024</v>
      </c>
      <c r="C247" s="12" t="s">
        <v>31</v>
      </c>
      <c r="D247" s="12">
        <v>7</v>
      </c>
      <c r="E247" s="12">
        <v>700</v>
      </c>
      <c r="F247" s="24">
        <v>67.97</v>
      </c>
      <c r="G247" s="24">
        <v>90.76</v>
      </c>
      <c r="H247" s="12">
        <f t="shared" si="8"/>
        <v>16.99</v>
      </c>
      <c r="I247" s="12">
        <f t="shared" si="8"/>
        <v>22.69</v>
      </c>
      <c r="J247" s="12">
        <v>27.27</v>
      </c>
      <c r="K247" s="12">
        <v>81.81</v>
      </c>
      <c r="L247" s="12">
        <f t="shared" si="7"/>
        <v>307.49</v>
      </c>
      <c r="M247" s="12">
        <v>75</v>
      </c>
      <c r="N247" s="12">
        <v>75.51</v>
      </c>
      <c r="O247" s="12">
        <v>61</v>
      </c>
      <c r="P247" s="12">
        <v>5182</v>
      </c>
      <c r="Q247" s="12">
        <v>2474</v>
      </c>
      <c r="R247" s="12">
        <v>61</v>
      </c>
      <c r="S247" s="12">
        <v>1107</v>
      </c>
      <c r="T247" s="12">
        <v>737</v>
      </c>
      <c r="U247" s="12">
        <v>737</v>
      </c>
    </row>
    <row r="248" spans="1:21">
      <c r="A248" s="23">
        <v>45512</v>
      </c>
      <c r="B248" s="12">
        <v>2024</v>
      </c>
      <c r="C248" s="12" t="s">
        <v>31</v>
      </c>
      <c r="D248" s="12">
        <v>8</v>
      </c>
      <c r="E248" s="12">
        <v>700</v>
      </c>
      <c r="F248" s="24">
        <v>101.99</v>
      </c>
      <c r="G248" s="24">
        <v>75.24</v>
      </c>
      <c r="H248" s="12">
        <f t="shared" si="8"/>
        <v>25.5</v>
      </c>
      <c r="I248" s="12">
        <f t="shared" si="8"/>
        <v>18.81</v>
      </c>
      <c r="J248" s="12">
        <v>20.9</v>
      </c>
      <c r="K248" s="12">
        <v>62.7</v>
      </c>
      <c r="L248" s="12">
        <f t="shared" si="7"/>
        <v>305.14</v>
      </c>
      <c r="M248" s="12">
        <v>80</v>
      </c>
      <c r="N248" s="12">
        <v>94.89</v>
      </c>
      <c r="O248" s="12">
        <v>51</v>
      </c>
      <c r="P248" s="12">
        <v>5170</v>
      </c>
      <c r="Q248" s="12">
        <v>2536</v>
      </c>
      <c r="R248" s="12">
        <v>51</v>
      </c>
      <c r="S248" s="12">
        <v>1130</v>
      </c>
      <c r="T248" s="12">
        <v>768</v>
      </c>
      <c r="U248" s="12">
        <v>751</v>
      </c>
    </row>
    <row r="249" spans="1:21">
      <c r="A249" s="23">
        <v>45513</v>
      </c>
      <c r="B249" s="12">
        <v>2024</v>
      </c>
      <c r="C249" s="12" t="s">
        <v>31</v>
      </c>
      <c r="D249" s="12">
        <v>9</v>
      </c>
      <c r="E249" s="12">
        <v>700</v>
      </c>
      <c r="F249" s="24">
        <v>87.76</v>
      </c>
      <c r="G249" s="24">
        <v>68.8</v>
      </c>
      <c r="H249" s="12">
        <f t="shared" si="8"/>
        <v>21.94</v>
      </c>
      <c r="I249" s="12">
        <f t="shared" si="8"/>
        <v>17.2</v>
      </c>
      <c r="J249" s="12">
        <v>91.29</v>
      </c>
      <c r="K249" s="12">
        <v>91.29</v>
      </c>
      <c r="L249" s="12">
        <f t="shared" si="7"/>
        <v>378.28</v>
      </c>
      <c r="M249" s="12">
        <v>60</v>
      </c>
      <c r="N249" s="12">
        <v>130.29</v>
      </c>
      <c r="O249" s="12">
        <v>45</v>
      </c>
      <c r="P249" s="12">
        <v>5155</v>
      </c>
      <c r="Q249" s="12">
        <v>2564</v>
      </c>
      <c r="R249" s="12">
        <v>45</v>
      </c>
      <c r="S249" s="12">
        <v>1145</v>
      </c>
      <c r="T249" s="12">
        <v>782</v>
      </c>
      <c r="U249" s="12">
        <v>748</v>
      </c>
    </row>
    <row r="250" spans="1:21">
      <c r="A250" s="23">
        <v>45514</v>
      </c>
      <c r="B250" s="12">
        <v>2024</v>
      </c>
      <c r="C250" s="12" t="s">
        <v>31</v>
      </c>
      <c r="D250" s="12">
        <v>10</v>
      </c>
      <c r="E250" s="12">
        <v>700</v>
      </c>
      <c r="F250" s="24">
        <v>31.96</v>
      </c>
      <c r="G250" s="24">
        <v>84.43</v>
      </c>
      <c r="H250" s="12">
        <f t="shared" si="8"/>
        <v>7.99</v>
      </c>
      <c r="I250" s="12">
        <f t="shared" si="8"/>
        <v>21.11</v>
      </c>
      <c r="J250" s="12">
        <v>30.29</v>
      </c>
      <c r="K250" s="12">
        <v>60.58</v>
      </c>
      <c r="L250" s="12">
        <f t="shared" si="7"/>
        <v>236.36</v>
      </c>
      <c r="M250" s="12">
        <v>112.5</v>
      </c>
      <c r="N250" s="12">
        <v>201.28</v>
      </c>
      <c r="O250" s="12">
        <v>43</v>
      </c>
      <c r="P250" s="12">
        <v>5137</v>
      </c>
      <c r="Q250" s="12">
        <v>2568</v>
      </c>
      <c r="R250" s="12">
        <v>43</v>
      </c>
      <c r="S250" s="12">
        <v>1154</v>
      </c>
      <c r="T250" s="12">
        <v>784</v>
      </c>
      <c r="U250" s="12">
        <v>744</v>
      </c>
    </row>
    <row r="251" spans="1:21">
      <c r="A251" s="23">
        <v>45515</v>
      </c>
      <c r="B251" s="12">
        <v>2024</v>
      </c>
      <c r="C251" s="12" t="s">
        <v>31</v>
      </c>
      <c r="D251" s="12">
        <v>11</v>
      </c>
      <c r="E251" s="12">
        <v>700</v>
      </c>
      <c r="F251" s="24">
        <v>117.15</v>
      </c>
      <c r="G251" s="24">
        <v>102.51</v>
      </c>
      <c r="H251" s="12">
        <f t="shared" si="8"/>
        <v>29.29</v>
      </c>
      <c r="I251" s="12">
        <f t="shared" si="8"/>
        <v>25.63</v>
      </c>
      <c r="J251" s="12">
        <v>14.64</v>
      </c>
      <c r="K251" s="12">
        <v>43.93</v>
      </c>
      <c r="L251" s="12">
        <f t="shared" si="7"/>
        <v>333.15</v>
      </c>
      <c r="M251" s="12">
        <v>80</v>
      </c>
      <c r="N251" s="12">
        <v>112.08</v>
      </c>
      <c r="O251" s="12">
        <v>44</v>
      </c>
      <c r="P251" s="12">
        <v>5119</v>
      </c>
      <c r="Q251" s="12">
        <v>2548</v>
      </c>
      <c r="R251" s="12">
        <v>44</v>
      </c>
      <c r="S251" s="12">
        <v>1160</v>
      </c>
      <c r="T251" s="12">
        <v>774</v>
      </c>
      <c r="U251" s="12">
        <v>742</v>
      </c>
    </row>
    <row r="252" spans="1:21">
      <c r="A252" s="23">
        <v>45516</v>
      </c>
      <c r="B252" s="12">
        <v>2024</v>
      </c>
      <c r="C252" s="12" t="s">
        <v>31</v>
      </c>
      <c r="D252" s="12">
        <v>12</v>
      </c>
      <c r="E252" s="12">
        <v>700</v>
      </c>
      <c r="F252" s="24">
        <v>116.65</v>
      </c>
      <c r="G252" s="24">
        <v>144.53</v>
      </c>
      <c r="H252" s="12">
        <f t="shared" si="8"/>
        <v>29.16</v>
      </c>
      <c r="I252" s="12">
        <f t="shared" si="8"/>
        <v>36.13</v>
      </c>
      <c r="J252" s="12">
        <v>39.83</v>
      </c>
      <c r="K252" s="12">
        <v>119.49</v>
      </c>
      <c r="L252" s="12">
        <f t="shared" si="7"/>
        <v>485.79</v>
      </c>
      <c r="M252" s="12">
        <v>102.5</v>
      </c>
      <c r="N252" s="12">
        <v>56.7</v>
      </c>
      <c r="O252" s="12">
        <v>52</v>
      </c>
      <c r="P252" s="12">
        <v>5101</v>
      </c>
      <c r="Q252" s="12">
        <v>2496</v>
      </c>
      <c r="R252" s="12">
        <v>52</v>
      </c>
      <c r="S252" s="12">
        <v>1162</v>
      </c>
      <c r="T252" s="12">
        <v>748</v>
      </c>
      <c r="U252" s="12">
        <v>738</v>
      </c>
    </row>
    <row r="253" spans="1:21">
      <c r="A253" s="23">
        <v>45517</v>
      </c>
      <c r="B253" s="12">
        <v>2024</v>
      </c>
      <c r="C253" s="12" t="s">
        <v>31</v>
      </c>
      <c r="D253" s="12">
        <v>13</v>
      </c>
      <c r="E253" s="12">
        <v>700</v>
      </c>
      <c r="F253" s="24">
        <v>51.68</v>
      </c>
      <c r="G253" s="24">
        <v>90.59</v>
      </c>
      <c r="H253" s="12">
        <f t="shared" si="8"/>
        <v>12.92</v>
      </c>
      <c r="I253" s="12">
        <f t="shared" si="8"/>
        <v>22.65</v>
      </c>
      <c r="J253" s="12">
        <v>43.78</v>
      </c>
      <c r="K253" s="12">
        <v>87.55</v>
      </c>
      <c r="L253" s="12">
        <f t="shared" si="7"/>
        <v>309.17</v>
      </c>
      <c r="M253" s="12">
        <v>88.75</v>
      </c>
      <c r="N253" s="12">
        <v>225.23</v>
      </c>
      <c r="O253" s="12">
        <v>63</v>
      </c>
      <c r="P253" s="12">
        <v>5083</v>
      </c>
      <c r="Q253" s="12">
        <v>2422</v>
      </c>
      <c r="R253" s="12">
        <v>63</v>
      </c>
      <c r="S253" s="12">
        <v>1160</v>
      </c>
      <c r="T253" s="12">
        <v>711</v>
      </c>
      <c r="U253" s="12">
        <v>711</v>
      </c>
    </row>
    <row r="254" spans="1:21">
      <c r="A254" s="23">
        <v>45518</v>
      </c>
      <c r="B254" s="12">
        <v>2024</v>
      </c>
      <c r="C254" s="12" t="s">
        <v>31</v>
      </c>
      <c r="D254" s="12">
        <v>14</v>
      </c>
      <c r="E254" s="12">
        <v>700</v>
      </c>
      <c r="F254" s="24">
        <v>156.85</v>
      </c>
      <c r="G254" s="24">
        <v>165.74</v>
      </c>
      <c r="H254" s="12">
        <f t="shared" si="8"/>
        <v>39.21</v>
      </c>
      <c r="I254" s="12">
        <f t="shared" si="8"/>
        <v>41.44</v>
      </c>
      <c r="J254" s="12">
        <v>54.61</v>
      </c>
      <c r="K254" s="12">
        <v>109.22</v>
      </c>
      <c r="L254" s="12">
        <f t="shared" si="7"/>
        <v>567.07</v>
      </c>
      <c r="M254" s="12">
        <v>50</v>
      </c>
      <c r="N254" s="12">
        <v>56.86</v>
      </c>
      <c r="O254" s="12">
        <v>67</v>
      </c>
      <c r="P254" s="12">
        <v>5050</v>
      </c>
      <c r="Q254" s="12">
        <v>2364</v>
      </c>
      <c r="R254" s="12">
        <v>67</v>
      </c>
      <c r="S254" s="12">
        <v>1141</v>
      </c>
      <c r="T254" s="12">
        <v>682</v>
      </c>
      <c r="U254" s="12">
        <v>682</v>
      </c>
    </row>
    <row r="255" spans="1:21">
      <c r="A255" s="23">
        <v>45519</v>
      </c>
      <c r="B255" s="12">
        <v>2024</v>
      </c>
      <c r="C255" s="12" t="s">
        <v>31</v>
      </c>
      <c r="D255" s="12">
        <v>15</v>
      </c>
      <c r="E255" s="12">
        <v>700</v>
      </c>
      <c r="F255" s="24">
        <v>57.23</v>
      </c>
      <c r="G255" s="24">
        <v>80.38</v>
      </c>
      <c r="H255" s="12">
        <f t="shared" si="8"/>
        <v>14.31</v>
      </c>
      <c r="I255" s="12">
        <f t="shared" si="8"/>
        <v>20.1</v>
      </c>
      <c r="J255" s="12">
        <v>51.12</v>
      </c>
      <c r="K255" s="12">
        <v>102.24</v>
      </c>
      <c r="L255" s="12">
        <f t="shared" si="7"/>
        <v>325.38</v>
      </c>
      <c r="M255" s="12">
        <v>102.5</v>
      </c>
      <c r="N255" s="12">
        <v>333.56</v>
      </c>
      <c r="O255" s="12">
        <v>66</v>
      </c>
      <c r="P255" s="12">
        <v>5029</v>
      </c>
      <c r="Q255" s="12">
        <v>2334</v>
      </c>
      <c r="R255" s="12">
        <v>66</v>
      </c>
      <c r="S255" s="12">
        <v>1116</v>
      </c>
      <c r="T255" s="12">
        <v>667</v>
      </c>
      <c r="U255" s="12">
        <v>667</v>
      </c>
    </row>
    <row r="256" spans="1:21">
      <c r="A256" s="23">
        <v>45520</v>
      </c>
      <c r="B256" s="12">
        <v>2024</v>
      </c>
      <c r="C256" s="12" t="s">
        <v>31</v>
      </c>
      <c r="D256" s="12">
        <v>16</v>
      </c>
      <c r="E256" s="12">
        <v>700</v>
      </c>
      <c r="F256" s="24">
        <v>111.07</v>
      </c>
      <c r="G256" s="24">
        <v>73.83</v>
      </c>
      <c r="H256" s="12">
        <f t="shared" si="8"/>
        <v>27.77</v>
      </c>
      <c r="I256" s="12">
        <f t="shared" si="8"/>
        <v>18.46</v>
      </c>
      <c r="J256" s="12">
        <v>112.99</v>
      </c>
      <c r="K256" s="12">
        <v>112.99</v>
      </c>
      <c r="L256" s="12">
        <f t="shared" si="7"/>
        <v>457.11</v>
      </c>
      <c r="M256" s="12">
        <v>248.75</v>
      </c>
      <c r="N256" s="12">
        <v>100.09</v>
      </c>
      <c r="O256" s="12">
        <v>60</v>
      </c>
      <c r="P256" s="12">
        <v>5005</v>
      </c>
      <c r="Q256" s="12">
        <v>2332</v>
      </c>
      <c r="R256" s="12">
        <v>60</v>
      </c>
      <c r="S256" s="12">
        <v>1099</v>
      </c>
      <c r="T256" s="12">
        <v>666</v>
      </c>
      <c r="U256" s="12">
        <v>666</v>
      </c>
    </row>
    <row r="257" spans="1:21">
      <c r="A257" s="23">
        <v>45521</v>
      </c>
      <c r="B257" s="12">
        <v>2024</v>
      </c>
      <c r="C257" s="12" t="s">
        <v>31</v>
      </c>
      <c r="D257" s="12">
        <v>17</v>
      </c>
      <c r="E257" s="12">
        <v>700</v>
      </c>
      <c r="F257" s="24">
        <v>109.55</v>
      </c>
      <c r="G257" s="24">
        <v>148.99</v>
      </c>
      <c r="H257" s="12">
        <f t="shared" si="8"/>
        <v>27.39</v>
      </c>
      <c r="I257" s="12">
        <f t="shared" si="8"/>
        <v>37.25</v>
      </c>
      <c r="J257" s="12">
        <v>90.77</v>
      </c>
      <c r="K257" s="12">
        <v>90.77</v>
      </c>
      <c r="L257" s="12">
        <f t="shared" si="7"/>
        <v>504.72</v>
      </c>
      <c r="M257" s="12">
        <v>96.25</v>
      </c>
      <c r="N257" s="12">
        <v>183.86</v>
      </c>
      <c r="O257" s="12">
        <v>57</v>
      </c>
      <c r="P257" s="12">
        <v>4975</v>
      </c>
      <c r="Q257" s="12">
        <v>2358</v>
      </c>
      <c r="R257" s="12">
        <v>57</v>
      </c>
      <c r="S257" s="12">
        <v>1091</v>
      </c>
      <c r="T257" s="12">
        <v>679</v>
      </c>
      <c r="U257" s="12">
        <v>679</v>
      </c>
    </row>
    <row r="258" spans="1:21">
      <c r="A258" s="23">
        <v>45522</v>
      </c>
      <c r="B258" s="12">
        <v>2024</v>
      </c>
      <c r="C258" s="12" t="s">
        <v>31</v>
      </c>
      <c r="D258" s="12">
        <v>18</v>
      </c>
      <c r="E258" s="12">
        <v>700</v>
      </c>
      <c r="F258" s="24">
        <v>97.69</v>
      </c>
      <c r="G258" s="24">
        <v>146.53</v>
      </c>
      <c r="H258" s="12">
        <f t="shared" si="8"/>
        <v>24.42</v>
      </c>
      <c r="I258" s="12">
        <f t="shared" si="8"/>
        <v>36.63</v>
      </c>
      <c r="J258" s="12">
        <v>28.74</v>
      </c>
      <c r="K258" s="12">
        <v>86.23</v>
      </c>
      <c r="L258" s="12">
        <f t="shared" si="7"/>
        <v>420.24</v>
      </c>
      <c r="M258" s="12">
        <v>133.75</v>
      </c>
      <c r="N258" s="12">
        <v>144.06</v>
      </c>
      <c r="O258" s="12">
        <v>51</v>
      </c>
      <c r="P258" s="12">
        <v>4951</v>
      </c>
      <c r="Q258" s="12">
        <v>2404</v>
      </c>
      <c r="R258" s="12">
        <v>51</v>
      </c>
      <c r="S258" s="12">
        <v>1095</v>
      </c>
      <c r="T258" s="12">
        <v>702</v>
      </c>
      <c r="U258" s="12">
        <v>702</v>
      </c>
    </row>
    <row r="259" spans="1:21">
      <c r="A259" s="23">
        <v>45523</v>
      </c>
      <c r="B259" s="12">
        <v>2024</v>
      </c>
      <c r="C259" s="12" t="s">
        <v>31</v>
      </c>
      <c r="D259" s="12">
        <v>19</v>
      </c>
      <c r="E259" s="12">
        <v>700</v>
      </c>
      <c r="F259" s="24">
        <v>70.11</v>
      </c>
      <c r="G259" s="24">
        <v>59.28</v>
      </c>
      <c r="H259" s="12">
        <f t="shared" si="8"/>
        <v>17.53</v>
      </c>
      <c r="I259" s="12">
        <f t="shared" si="8"/>
        <v>14.82</v>
      </c>
      <c r="J259" s="12">
        <v>29.36</v>
      </c>
      <c r="K259" s="12">
        <v>58.71</v>
      </c>
      <c r="L259" s="12">
        <f t="shared" ref="L259:L322" si="9">SUM(F259:K259)</f>
        <v>249.81</v>
      </c>
      <c r="M259" s="12">
        <v>246.25</v>
      </c>
      <c r="N259" s="12">
        <v>113.63</v>
      </c>
      <c r="O259" s="12">
        <v>45</v>
      </c>
      <c r="P259" s="12">
        <v>4921</v>
      </c>
      <c r="Q259" s="12">
        <v>2468</v>
      </c>
      <c r="R259" s="12">
        <v>45</v>
      </c>
      <c r="S259" s="12">
        <v>1102</v>
      </c>
      <c r="T259" s="12">
        <v>734</v>
      </c>
      <c r="U259" s="12">
        <v>706</v>
      </c>
    </row>
    <row r="260" spans="1:21">
      <c r="A260" s="23">
        <v>45524</v>
      </c>
      <c r="B260" s="12">
        <v>2024</v>
      </c>
      <c r="C260" s="12" t="s">
        <v>31</v>
      </c>
      <c r="D260" s="12">
        <v>20</v>
      </c>
      <c r="E260" s="12">
        <v>700</v>
      </c>
      <c r="F260" s="24">
        <v>88.48</v>
      </c>
      <c r="G260" s="24">
        <v>130.59</v>
      </c>
      <c r="H260" s="12">
        <f t="shared" si="8"/>
        <v>22.12</v>
      </c>
      <c r="I260" s="12">
        <f t="shared" si="8"/>
        <v>32.65</v>
      </c>
      <c r="J260" s="12">
        <v>42.38</v>
      </c>
      <c r="K260" s="12">
        <v>84.75</v>
      </c>
      <c r="L260" s="12">
        <f t="shared" si="9"/>
        <v>400.97</v>
      </c>
      <c r="M260" s="12">
        <v>100</v>
      </c>
      <c r="N260" s="12">
        <v>72.81</v>
      </c>
      <c r="O260" s="12">
        <v>40</v>
      </c>
      <c r="P260" s="12">
        <v>4894</v>
      </c>
      <c r="Q260" s="12">
        <v>2538</v>
      </c>
      <c r="R260" s="12">
        <v>40</v>
      </c>
      <c r="S260" s="12">
        <v>1111</v>
      </c>
      <c r="T260" s="12">
        <v>769</v>
      </c>
      <c r="U260" s="12">
        <v>701</v>
      </c>
    </row>
    <row r="261" spans="1:21">
      <c r="A261" s="23">
        <v>45525</v>
      </c>
      <c r="B261" s="12">
        <v>2024</v>
      </c>
      <c r="C261" s="12" t="s">
        <v>31</v>
      </c>
      <c r="D261" s="12">
        <v>21</v>
      </c>
      <c r="E261" s="12">
        <v>700</v>
      </c>
      <c r="F261" s="24">
        <v>60.88</v>
      </c>
      <c r="G261" s="24">
        <v>93.81</v>
      </c>
      <c r="H261" s="12">
        <f t="shared" si="8"/>
        <v>15.22</v>
      </c>
      <c r="I261" s="12">
        <f t="shared" si="8"/>
        <v>23.45</v>
      </c>
      <c r="J261" s="12">
        <v>37.43</v>
      </c>
      <c r="K261" s="12">
        <v>74.85</v>
      </c>
      <c r="L261" s="12">
        <f t="shared" si="9"/>
        <v>305.64</v>
      </c>
      <c r="M261" s="12">
        <v>90</v>
      </c>
      <c r="N261" s="12">
        <v>152.06</v>
      </c>
      <c r="O261" s="12">
        <v>36</v>
      </c>
      <c r="P261" s="12">
        <v>4858</v>
      </c>
      <c r="Q261" s="12">
        <v>2574</v>
      </c>
      <c r="R261" s="12">
        <v>36</v>
      </c>
      <c r="S261" s="12">
        <v>1128</v>
      </c>
      <c r="T261" s="12">
        <v>787</v>
      </c>
      <c r="U261" s="12">
        <v>695</v>
      </c>
    </row>
    <row r="262" spans="1:21">
      <c r="A262" s="23">
        <v>45526</v>
      </c>
      <c r="B262" s="12">
        <v>2024</v>
      </c>
      <c r="C262" s="12" t="s">
        <v>31</v>
      </c>
      <c r="D262" s="12">
        <v>22</v>
      </c>
      <c r="E262" s="12">
        <v>700</v>
      </c>
      <c r="F262" s="24">
        <v>37.36</v>
      </c>
      <c r="G262" s="24">
        <v>76.59</v>
      </c>
      <c r="H262" s="12">
        <f t="shared" si="8"/>
        <v>9.34</v>
      </c>
      <c r="I262" s="12">
        <f t="shared" si="8"/>
        <v>19.15</v>
      </c>
      <c r="J262" s="12">
        <v>65.38</v>
      </c>
      <c r="K262" s="12">
        <v>65.38</v>
      </c>
      <c r="L262" s="12">
        <f t="shared" si="9"/>
        <v>273.2</v>
      </c>
      <c r="M262" s="12">
        <v>87.5</v>
      </c>
      <c r="N262" s="12">
        <v>207.86</v>
      </c>
      <c r="O262" s="12">
        <v>34</v>
      </c>
      <c r="P262" s="12">
        <v>4825</v>
      </c>
      <c r="Q262" s="12">
        <v>2582</v>
      </c>
      <c r="R262" s="12">
        <v>34</v>
      </c>
      <c r="S262" s="12">
        <v>1150</v>
      </c>
      <c r="T262" s="12">
        <v>791</v>
      </c>
      <c r="U262" s="12">
        <v>689</v>
      </c>
    </row>
    <row r="263" spans="1:21">
      <c r="A263" s="23">
        <v>45527</v>
      </c>
      <c r="B263" s="12">
        <v>2024</v>
      </c>
      <c r="C263" s="12" t="s">
        <v>31</v>
      </c>
      <c r="D263" s="12">
        <v>23</v>
      </c>
      <c r="E263" s="12">
        <v>700</v>
      </c>
      <c r="F263" s="24">
        <v>52.72</v>
      </c>
      <c r="G263" s="24">
        <v>81.96</v>
      </c>
      <c r="H263" s="12">
        <f t="shared" si="8"/>
        <v>13.18</v>
      </c>
      <c r="I263" s="12">
        <f t="shared" si="8"/>
        <v>20.49</v>
      </c>
      <c r="J263" s="12">
        <v>74.42</v>
      </c>
      <c r="K263" s="12">
        <v>74.42</v>
      </c>
      <c r="L263" s="12">
        <f t="shared" si="9"/>
        <v>317.19</v>
      </c>
      <c r="M263" s="12">
        <v>152.5</v>
      </c>
      <c r="N263" s="12">
        <v>58.41</v>
      </c>
      <c r="O263" s="12">
        <v>34</v>
      </c>
      <c r="P263" s="12">
        <v>4795</v>
      </c>
      <c r="Q263" s="12">
        <v>2574</v>
      </c>
      <c r="R263" s="12">
        <v>34</v>
      </c>
      <c r="S263" s="12">
        <v>1176</v>
      </c>
      <c r="T263" s="12">
        <v>787</v>
      </c>
      <c r="U263" s="12">
        <v>683</v>
      </c>
    </row>
    <row r="264" spans="1:21">
      <c r="A264" s="23">
        <v>45528</v>
      </c>
      <c r="B264" s="12">
        <v>2024</v>
      </c>
      <c r="C264" s="12" t="s">
        <v>31</v>
      </c>
      <c r="D264" s="12">
        <v>24</v>
      </c>
      <c r="E264" s="12">
        <v>700</v>
      </c>
      <c r="F264" s="24">
        <v>109.73</v>
      </c>
      <c r="G264" s="24">
        <v>97.63</v>
      </c>
      <c r="H264" s="12">
        <f t="shared" si="8"/>
        <v>27.43</v>
      </c>
      <c r="I264" s="12">
        <f t="shared" si="8"/>
        <v>24.41</v>
      </c>
      <c r="J264" s="12">
        <v>9.65</v>
      </c>
      <c r="K264" s="12">
        <v>28.94</v>
      </c>
      <c r="L264" s="12">
        <f t="shared" si="9"/>
        <v>297.79</v>
      </c>
      <c r="M264" s="12">
        <v>36.25</v>
      </c>
      <c r="N264" s="12">
        <v>141.98</v>
      </c>
      <c r="O264" s="12">
        <v>41</v>
      </c>
      <c r="P264" s="12">
        <v>4759</v>
      </c>
      <c r="Q264" s="12">
        <v>2540</v>
      </c>
      <c r="R264" s="12">
        <v>32</v>
      </c>
      <c r="S264" s="12">
        <v>1199</v>
      </c>
      <c r="T264" s="12">
        <v>770</v>
      </c>
      <c r="U264" s="12">
        <v>677</v>
      </c>
    </row>
    <row r="265" spans="1:21">
      <c r="A265" s="23">
        <v>45529</v>
      </c>
      <c r="B265" s="12">
        <v>2024</v>
      </c>
      <c r="C265" s="12" t="s">
        <v>31</v>
      </c>
      <c r="D265" s="12">
        <v>25</v>
      </c>
      <c r="E265" s="12">
        <v>700</v>
      </c>
      <c r="F265" s="24">
        <v>104.92</v>
      </c>
      <c r="G265" s="24">
        <v>57.19</v>
      </c>
      <c r="H265" s="12">
        <f t="shared" si="8"/>
        <v>26.23</v>
      </c>
      <c r="I265" s="12">
        <f t="shared" si="8"/>
        <v>14.3</v>
      </c>
      <c r="J265" s="12">
        <v>40.85</v>
      </c>
      <c r="K265" s="12">
        <v>81.7</v>
      </c>
      <c r="L265" s="12">
        <f t="shared" si="9"/>
        <v>325.19</v>
      </c>
      <c r="M265" s="12">
        <v>121.25</v>
      </c>
      <c r="N265" s="12">
        <v>70.24</v>
      </c>
      <c r="O265" s="12">
        <v>45</v>
      </c>
      <c r="P265" s="12">
        <v>4723</v>
      </c>
      <c r="Q265" s="12">
        <v>2484</v>
      </c>
      <c r="R265" s="12">
        <v>44</v>
      </c>
      <c r="S265" s="12">
        <v>1225</v>
      </c>
      <c r="T265" s="12">
        <v>742</v>
      </c>
      <c r="U265" s="12">
        <v>671</v>
      </c>
    </row>
    <row r="266" spans="1:21">
      <c r="A266" s="23">
        <v>45530</v>
      </c>
      <c r="B266" s="12">
        <v>2024</v>
      </c>
      <c r="C266" s="12" t="s">
        <v>31</v>
      </c>
      <c r="D266" s="12">
        <v>26</v>
      </c>
      <c r="E266" s="12">
        <v>700</v>
      </c>
      <c r="F266" s="24">
        <v>48.73</v>
      </c>
      <c r="G266" s="24">
        <v>96.58</v>
      </c>
      <c r="H266" s="12">
        <f t="shared" si="8"/>
        <v>12.18</v>
      </c>
      <c r="I266" s="12">
        <f t="shared" si="8"/>
        <v>24.15</v>
      </c>
      <c r="J266" s="12">
        <v>36.88</v>
      </c>
      <c r="K266" s="12">
        <v>73.75</v>
      </c>
      <c r="L266" s="12">
        <f t="shared" si="9"/>
        <v>292.27</v>
      </c>
      <c r="M266" s="12">
        <v>148.75</v>
      </c>
      <c r="N266" s="12">
        <v>83.8</v>
      </c>
      <c r="O266" s="12">
        <v>52</v>
      </c>
      <c r="P266" s="12">
        <v>4687</v>
      </c>
      <c r="Q266" s="12">
        <v>2402</v>
      </c>
      <c r="R266" s="12">
        <v>33</v>
      </c>
      <c r="S266" s="12">
        <v>1246</v>
      </c>
      <c r="T266" s="12">
        <v>701</v>
      </c>
      <c r="U266" s="12">
        <v>663</v>
      </c>
    </row>
    <row r="267" spans="1:21">
      <c r="A267" s="23">
        <v>45531</v>
      </c>
      <c r="B267" s="12">
        <v>2024</v>
      </c>
      <c r="C267" s="12" t="s">
        <v>31</v>
      </c>
      <c r="D267" s="12">
        <v>27</v>
      </c>
      <c r="E267" s="12">
        <v>700</v>
      </c>
      <c r="F267" s="24">
        <v>70.22</v>
      </c>
      <c r="G267" s="24">
        <v>62.37</v>
      </c>
      <c r="H267" s="12">
        <f t="shared" si="8"/>
        <v>17.56</v>
      </c>
      <c r="I267" s="12">
        <f t="shared" si="8"/>
        <v>15.59</v>
      </c>
      <c r="J267" s="12">
        <v>16.63</v>
      </c>
      <c r="K267" s="12">
        <v>33.26</v>
      </c>
      <c r="L267" s="12">
        <f t="shared" si="9"/>
        <v>215.63</v>
      </c>
      <c r="M267" s="12">
        <v>90</v>
      </c>
      <c r="N267" s="12">
        <v>167.06</v>
      </c>
      <c r="O267" s="12">
        <v>61</v>
      </c>
      <c r="P267" s="12">
        <v>4651</v>
      </c>
      <c r="Q267" s="12">
        <v>2352</v>
      </c>
      <c r="R267" s="12">
        <v>38</v>
      </c>
      <c r="S267" s="12">
        <v>1261</v>
      </c>
      <c r="T267" s="12">
        <v>676</v>
      </c>
      <c r="U267" s="12">
        <v>657</v>
      </c>
    </row>
    <row r="268" spans="1:21">
      <c r="A268" s="23">
        <v>45532</v>
      </c>
      <c r="B268" s="12">
        <v>2024</v>
      </c>
      <c r="C268" s="12" t="s">
        <v>31</v>
      </c>
      <c r="D268" s="12">
        <v>28</v>
      </c>
      <c r="E268" s="12">
        <v>700</v>
      </c>
      <c r="F268" s="24">
        <v>93.59</v>
      </c>
      <c r="G268" s="24">
        <v>46.55</v>
      </c>
      <c r="H268" s="12">
        <f t="shared" si="8"/>
        <v>23.4</v>
      </c>
      <c r="I268" s="12">
        <f t="shared" si="8"/>
        <v>11.64</v>
      </c>
      <c r="J268" s="12">
        <v>34.06</v>
      </c>
      <c r="K268" s="12">
        <v>68.11</v>
      </c>
      <c r="L268" s="12">
        <f t="shared" si="9"/>
        <v>277.35</v>
      </c>
      <c r="M268" s="12">
        <v>96.25</v>
      </c>
      <c r="N268" s="12">
        <v>202.31</v>
      </c>
      <c r="O268" s="12">
        <v>69</v>
      </c>
      <c r="P268" s="12">
        <v>4606</v>
      </c>
      <c r="Q268" s="12">
        <v>2342</v>
      </c>
      <c r="R268" s="12">
        <v>42</v>
      </c>
      <c r="S268" s="12">
        <v>1270</v>
      </c>
      <c r="T268" s="12">
        <v>671</v>
      </c>
      <c r="U268" s="12">
        <v>649</v>
      </c>
    </row>
    <row r="269" spans="1:21">
      <c r="A269" s="23">
        <v>45533</v>
      </c>
      <c r="B269" s="12">
        <v>2024</v>
      </c>
      <c r="C269" s="12" t="s">
        <v>31</v>
      </c>
      <c r="D269" s="12">
        <v>29</v>
      </c>
      <c r="E269" s="12">
        <v>700</v>
      </c>
      <c r="F269" s="24">
        <v>115.8</v>
      </c>
      <c r="G269" s="24">
        <v>42.44</v>
      </c>
      <c r="H269" s="12">
        <f t="shared" si="8"/>
        <v>28.95</v>
      </c>
      <c r="I269" s="12">
        <f t="shared" si="8"/>
        <v>10.61</v>
      </c>
      <c r="J269" s="12">
        <v>79.12</v>
      </c>
      <c r="K269" s="12">
        <v>79.12</v>
      </c>
      <c r="L269" s="12">
        <f t="shared" si="9"/>
        <v>356.04</v>
      </c>
      <c r="M269" s="12">
        <v>63.75</v>
      </c>
      <c r="N269" s="12">
        <v>188.55</v>
      </c>
      <c r="O269" s="12">
        <v>77</v>
      </c>
      <c r="P269" s="12">
        <v>4573</v>
      </c>
      <c r="Q269" s="12">
        <v>2344</v>
      </c>
      <c r="R269" s="12">
        <v>57</v>
      </c>
      <c r="S269" s="12">
        <v>1274</v>
      </c>
      <c r="T269" s="12">
        <v>672</v>
      </c>
      <c r="U269" s="12">
        <v>644</v>
      </c>
    </row>
    <row r="270" spans="1:21">
      <c r="A270" s="23">
        <v>45534</v>
      </c>
      <c r="B270" s="12">
        <v>2024</v>
      </c>
      <c r="C270" s="12" t="s">
        <v>31</v>
      </c>
      <c r="D270" s="12">
        <v>30</v>
      </c>
      <c r="E270" s="12">
        <v>700</v>
      </c>
      <c r="F270" s="24">
        <v>143</v>
      </c>
      <c r="G270" s="24">
        <v>129.49</v>
      </c>
      <c r="H270" s="12">
        <f t="shared" si="8"/>
        <v>35.75</v>
      </c>
      <c r="I270" s="12">
        <f t="shared" si="8"/>
        <v>32.37</v>
      </c>
      <c r="J270" s="12">
        <v>40.35</v>
      </c>
      <c r="K270" s="12">
        <v>121.05</v>
      </c>
      <c r="L270" s="12">
        <f t="shared" si="9"/>
        <v>502.01</v>
      </c>
      <c r="M270" s="12">
        <v>85</v>
      </c>
      <c r="N270" s="12">
        <v>45.8</v>
      </c>
      <c r="O270" s="12">
        <v>81</v>
      </c>
      <c r="P270" s="12">
        <v>4531</v>
      </c>
      <c r="Q270" s="12">
        <v>2370</v>
      </c>
      <c r="R270" s="12">
        <v>62</v>
      </c>
      <c r="S270" s="12">
        <v>1275</v>
      </c>
      <c r="T270" s="12">
        <v>685</v>
      </c>
      <c r="U270" s="12">
        <v>635</v>
      </c>
    </row>
    <row r="271" spans="1:21">
      <c r="A271" s="23">
        <v>45535</v>
      </c>
      <c r="B271" s="12">
        <v>2024</v>
      </c>
      <c r="C271" s="12" t="s">
        <v>31</v>
      </c>
      <c r="D271" s="12">
        <v>31</v>
      </c>
      <c r="E271" s="12">
        <v>700</v>
      </c>
      <c r="F271" s="24">
        <v>122.21</v>
      </c>
      <c r="G271" s="24">
        <v>109.56</v>
      </c>
      <c r="H271" s="12">
        <f t="shared" si="8"/>
        <v>30.55</v>
      </c>
      <c r="I271" s="12">
        <f t="shared" si="8"/>
        <v>27.39</v>
      </c>
      <c r="J271" s="12">
        <v>40.53</v>
      </c>
      <c r="K271" s="12">
        <v>121.6</v>
      </c>
      <c r="L271" s="12">
        <f t="shared" si="9"/>
        <v>451.84</v>
      </c>
      <c r="M271" s="12">
        <v>98.75</v>
      </c>
      <c r="N271" s="12">
        <v>80.26</v>
      </c>
      <c r="O271" s="12">
        <v>82</v>
      </c>
      <c r="P271" s="12">
        <v>4495</v>
      </c>
      <c r="Q271" s="12">
        <v>2412</v>
      </c>
      <c r="R271" s="12">
        <v>80</v>
      </c>
      <c r="S271" s="12">
        <v>1271</v>
      </c>
      <c r="T271" s="12">
        <v>706</v>
      </c>
      <c r="U271" s="12">
        <v>629</v>
      </c>
    </row>
    <row r="272" spans="1:21">
      <c r="A272" s="23">
        <v>45536</v>
      </c>
      <c r="B272" s="12">
        <v>2024</v>
      </c>
      <c r="C272" s="12" t="s">
        <v>32</v>
      </c>
      <c r="D272" s="12">
        <v>1</v>
      </c>
      <c r="E272" s="12">
        <v>700</v>
      </c>
      <c r="F272" s="24">
        <v>18.44</v>
      </c>
      <c r="G272" s="12">
        <v>41.17</v>
      </c>
      <c r="H272" s="24">
        <v>73.75</v>
      </c>
      <c r="I272" s="12">
        <f t="shared" si="8"/>
        <v>10.29</v>
      </c>
      <c r="J272" s="12">
        <v>20.17</v>
      </c>
      <c r="K272" s="12">
        <v>60.5</v>
      </c>
      <c r="L272" s="12">
        <f t="shared" si="9"/>
        <v>224.32</v>
      </c>
      <c r="M272" s="12">
        <v>96.25</v>
      </c>
      <c r="N272" s="12">
        <v>93.28</v>
      </c>
      <c r="O272" s="12">
        <v>82</v>
      </c>
      <c r="P272" s="12">
        <v>4462</v>
      </c>
      <c r="Q272" s="12">
        <v>2484</v>
      </c>
      <c r="R272" s="12">
        <v>51</v>
      </c>
      <c r="S272" s="12">
        <v>1258</v>
      </c>
      <c r="T272" s="12">
        <v>742</v>
      </c>
      <c r="U272" s="12">
        <v>623</v>
      </c>
    </row>
    <row r="273" spans="1:21">
      <c r="A273" s="23">
        <v>45537</v>
      </c>
      <c r="B273" s="12">
        <v>2024</v>
      </c>
      <c r="C273" s="12" t="s">
        <v>32</v>
      </c>
      <c r="D273" s="12">
        <v>2</v>
      </c>
      <c r="E273" s="12">
        <v>700</v>
      </c>
      <c r="F273" s="24">
        <v>14.94</v>
      </c>
      <c r="G273" s="12">
        <v>20.67</v>
      </c>
      <c r="H273" s="24">
        <v>59.76</v>
      </c>
      <c r="I273" s="12">
        <f t="shared" si="8"/>
        <v>5.17</v>
      </c>
      <c r="J273" s="12">
        <v>7.54</v>
      </c>
      <c r="K273" s="12">
        <v>22.61</v>
      </c>
      <c r="L273" s="12">
        <f t="shared" si="9"/>
        <v>130.69</v>
      </c>
      <c r="M273" s="12">
        <v>135</v>
      </c>
      <c r="N273" s="12">
        <v>112.08</v>
      </c>
      <c r="O273" s="12">
        <v>82</v>
      </c>
      <c r="P273" s="12">
        <v>4420</v>
      </c>
      <c r="Q273" s="12">
        <v>2558</v>
      </c>
      <c r="R273" s="12">
        <v>56</v>
      </c>
      <c r="S273" s="12">
        <v>1242</v>
      </c>
      <c r="T273" s="12">
        <v>779</v>
      </c>
      <c r="U273" s="12">
        <v>616</v>
      </c>
    </row>
    <row r="274" spans="1:21">
      <c r="A274" s="23">
        <v>45538</v>
      </c>
      <c r="B274" s="12">
        <v>2024</v>
      </c>
      <c r="C274" s="12" t="s">
        <v>32</v>
      </c>
      <c r="D274" s="12">
        <v>3</v>
      </c>
      <c r="E274" s="12">
        <v>700</v>
      </c>
      <c r="F274" s="24">
        <v>15.38</v>
      </c>
      <c r="G274" s="12">
        <v>51.25</v>
      </c>
      <c r="H274" s="24">
        <v>61.5</v>
      </c>
      <c r="I274" s="12">
        <f t="shared" si="8"/>
        <v>12.81</v>
      </c>
      <c r="J274" s="12">
        <v>19.95</v>
      </c>
      <c r="K274" s="12">
        <v>59.86</v>
      </c>
      <c r="L274" s="12">
        <f t="shared" si="9"/>
        <v>220.75</v>
      </c>
      <c r="M274" s="12">
        <v>48.75</v>
      </c>
      <c r="N274" s="12">
        <v>193.74</v>
      </c>
      <c r="O274" s="12">
        <v>80</v>
      </c>
      <c r="P274" s="12">
        <v>4381</v>
      </c>
      <c r="Q274" s="12">
        <v>2598</v>
      </c>
      <c r="R274" s="12">
        <v>62</v>
      </c>
      <c r="S274" s="12">
        <v>1213</v>
      </c>
      <c r="T274" s="12">
        <v>799</v>
      </c>
      <c r="U274" s="12">
        <v>608</v>
      </c>
    </row>
    <row r="275" spans="1:21">
      <c r="A275" s="23">
        <v>45539</v>
      </c>
      <c r="B275" s="12">
        <v>2024</v>
      </c>
      <c r="C275" s="12" t="s">
        <v>32</v>
      </c>
      <c r="D275" s="12">
        <v>4</v>
      </c>
      <c r="E275" s="12">
        <v>700</v>
      </c>
      <c r="F275" s="24">
        <v>26.06</v>
      </c>
      <c r="G275" s="12">
        <v>86.66</v>
      </c>
      <c r="H275" s="24">
        <v>104.25</v>
      </c>
      <c r="I275" s="12">
        <f t="shared" si="8"/>
        <v>21.67</v>
      </c>
      <c r="J275" s="12">
        <v>10.73</v>
      </c>
      <c r="K275" s="12">
        <v>32.18</v>
      </c>
      <c r="L275" s="12">
        <f t="shared" si="9"/>
        <v>281.55</v>
      </c>
      <c r="M275" s="12">
        <v>62.5</v>
      </c>
      <c r="N275" s="12">
        <v>137.31</v>
      </c>
      <c r="O275" s="12">
        <v>72</v>
      </c>
      <c r="P275" s="12">
        <v>4336</v>
      </c>
      <c r="Q275" s="12">
        <v>2612</v>
      </c>
      <c r="R275" s="12">
        <v>65</v>
      </c>
      <c r="S275" s="12">
        <v>1189</v>
      </c>
      <c r="T275" s="12">
        <v>806</v>
      </c>
      <c r="U275" s="12">
        <v>600</v>
      </c>
    </row>
    <row r="276" spans="1:21">
      <c r="A276" s="23">
        <v>45540</v>
      </c>
      <c r="B276" s="12">
        <v>2024</v>
      </c>
      <c r="C276" s="12" t="s">
        <v>32</v>
      </c>
      <c r="D276" s="12">
        <v>5</v>
      </c>
      <c r="E276" s="12">
        <v>700</v>
      </c>
      <c r="F276" s="24">
        <v>14.5</v>
      </c>
      <c r="G276" s="12">
        <v>104.2</v>
      </c>
      <c r="H276" s="24">
        <v>57.99</v>
      </c>
      <c r="I276" s="12">
        <f t="shared" si="8"/>
        <v>26.05</v>
      </c>
      <c r="J276" s="12">
        <v>96.36</v>
      </c>
      <c r="K276" s="12">
        <v>96.36</v>
      </c>
      <c r="L276" s="12">
        <f t="shared" si="9"/>
        <v>395.46</v>
      </c>
      <c r="M276" s="12">
        <v>61.25</v>
      </c>
      <c r="N276" s="12">
        <v>110.16</v>
      </c>
      <c r="O276" s="12">
        <v>67</v>
      </c>
      <c r="P276" s="12">
        <v>4297</v>
      </c>
      <c r="Q276" s="12">
        <v>2610</v>
      </c>
      <c r="R276" s="12">
        <v>47</v>
      </c>
      <c r="S276" s="12">
        <v>1169</v>
      </c>
      <c r="T276" s="12">
        <v>805</v>
      </c>
      <c r="U276" s="12">
        <v>593</v>
      </c>
    </row>
    <row r="277" spans="1:21">
      <c r="A277" s="23">
        <v>45541</v>
      </c>
      <c r="B277" s="12">
        <v>2024</v>
      </c>
      <c r="C277" s="12" t="s">
        <v>32</v>
      </c>
      <c r="D277" s="12">
        <v>6</v>
      </c>
      <c r="E277" s="12">
        <v>700</v>
      </c>
      <c r="F277" s="24">
        <v>32.22</v>
      </c>
      <c r="G277" s="12">
        <v>49.5</v>
      </c>
      <c r="H277" s="24">
        <v>128.89</v>
      </c>
      <c r="I277" s="12">
        <f t="shared" si="8"/>
        <v>12.38</v>
      </c>
      <c r="J277" s="12">
        <v>13.54</v>
      </c>
      <c r="K277" s="12">
        <v>40.63</v>
      </c>
      <c r="L277" s="12">
        <f t="shared" si="9"/>
        <v>277.16</v>
      </c>
      <c r="M277" s="12">
        <v>98.75</v>
      </c>
      <c r="N277" s="12">
        <v>101.13</v>
      </c>
      <c r="O277" s="12">
        <v>64</v>
      </c>
      <c r="P277" s="12">
        <v>4255</v>
      </c>
      <c r="Q277" s="12">
        <v>2590</v>
      </c>
      <c r="R277" s="12">
        <v>61</v>
      </c>
      <c r="S277" s="12">
        <v>1156</v>
      </c>
      <c r="T277" s="12">
        <v>795</v>
      </c>
      <c r="U277" s="12">
        <v>586</v>
      </c>
    </row>
    <row r="278" spans="1:21">
      <c r="A278" s="23">
        <v>45542</v>
      </c>
      <c r="B278" s="12">
        <v>2024</v>
      </c>
      <c r="C278" s="12" t="s">
        <v>32</v>
      </c>
      <c r="D278" s="12">
        <v>7</v>
      </c>
      <c r="E278" s="12">
        <v>700</v>
      </c>
      <c r="F278" s="24">
        <v>13.78</v>
      </c>
      <c r="G278" s="12">
        <v>74.82</v>
      </c>
      <c r="H278" s="24">
        <v>55.1</v>
      </c>
      <c r="I278" s="12">
        <f t="shared" si="8"/>
        <v>18.71</v>
      </c>
      <c r="J278" s="12">
        <v>64.96</v>
      </c>
      <c r="K278" s="12">
        <v>64.96</v>
      </c>
      <c r="L278" s="12">
        <f t="shared" si="9"/>
        <v>292.33</v>
      </c>
      <c r="M278" s="12">
        <v>263.75</v>
      </c>
      <c r="N278" s="12">
        <v>97.65</v>
      </c>
      <c r="O278" s="12">
        <v>61</v>
      </c>
      <c r="P278" s="12">
        <v>4216</v>
      </c>
      <c r="Q278" s="12">
        <v>2558</v>
      </c>
      <c r="R278" s="12">
        <v>52</v>
      </c>
      <c r="S278" s="12">
        <v>1152</v>
      </c>
      <c r="T278" s="12">
        <v>779</v>
      </c>
      <c r="U278" s="12">
        <v>579</v>
      </c>
    </row>
    <row r="279" spans="1:21">
      <c r="A279" s="23">
        <v>45543</v>
      </c>
      <c r="B279" s="12">
        <v>2024</v>
      </c>
      <c r="C279" s="12" t="s">
        <v>32</v>
      </c>
      <c r="D279" s="12">
        <v>8</v>
      </c>
      <c r="E279" s="12">
        <v>700</v>
      </c>
      <c r="F279" s="24">
        <v>12.79</v>
      </c>
      <c r="G279" s="12">
        <v>76.75</v>
      </c>
      <c r="H279" s="24">
        <v>51.17</v>
      </c>
      <c r="I279" s="12">
        <f t="shared" si="8"/>
        <v>19.19</v>
      </c>
      <c r="J279" s="12">
        <v>24.75</v>
      </c>
      <c r="K279" s="12">
        <v>74.26</v>
      </c>
      <c r="L279" s="12">
        <f t="shared" si="9"/>
        <v>258.91</v>
      </c>
      <c r="M279" s="12">
        <v>148.75</v>
      </c>
      <c r="N279" s="12">
        <v>299.93</v>
      </c>
      <c r="O279" s="12">
        <v>61</v>
      </c>
      <c r="P279" s="12">
        <v>4180</v>
      </c>
      <c r="Q279" s="12">
        <v>2506</v>
      </c>
      <c r="R279" s="12">
        <v>35</v>
      </c>
      <c r="S279" s="12">
        <v>1151</v>
      </c>
      <c r="T279" s="12">
        <v>753</v>
      </c>
      <c r="U279" s="12">
        <v>572</v>
      </c>
    </row>
    <row r="280" spans="1:21">
      <c r="A280" s="23">
        <v>45544</v>
      </c>
      <c r="B280" s="12">
        <v>2024</v>
      </c>
      <c r="C280" s="12" t="s">
        <v>32</v>
      </c>
      <c r="D280" s="12">
        <v>9</v>
      </c>
      <c r="E280" s="12">
        <v>700</v>
      </c>
      <c r="F280" s="24">
        <v>40.9</v>
      </c>
      <c r="G280" s="12">
        <v>49.82</v>
      </c>
      <c r="H280" s="24">
        <v>163.59</v>
      </c>
      <c r="I280" s="12">
        <f t="shared" si="8"/>
        <v>12.46</v>
      </c>
      <c r="J280" s="12">
        <v>31.98</v>
      </c>
      <c r="K280" s="12">
        <v>95.94</v>
      </c>
      <c r="L280" s="12">
        <f t="shared" si="9"/>
        <v>394.69</v>
      </c>
      <c r="M280" s="12">
        <v>207.5</v>
      </c>
      <c r="N280" s="12">
        <v>129.5</v>
      </c>
      <c r="O280" s="12">
        <v>62</v>
      </c>
      <c r="P280" s="12">
        <v>4141</v>
      </c>
      <c r="Q280" s="12">
        <v>2444</v>
      </c>
      <c r="R280" s="12">
        <v>62</v>
      </c>
      <c r="S280" s="12">
        <v>1162</v>
      </c>
      <c r="T280" s="12">
        <v>722</v>
      </c>
      <c r="U280" s="12">
        <v>565</v>
      </c>
    </row>
    <row r="281" spans="1:21">
      <c r="A281" s="23">
        <v>45545</v>
      </c>
      <c r="B281" s="12">
        <v>2024</v>
      </c>
      <c r="C281" s="12" t="s">
        <v>32</v>
      </c>
      <c r="D281" s="12">
        <v>10</v>
      </c>
      <c r="E281" s="12">
        <v>700</v>
      </c>
      <c r="F281" s="24">
        <v>18.34</v>
      </c>
      <c r="G281" s="12">
        <v>41.26</v>
      </c>
      <c r="H281" s="24">
        <v>73.34</v>
      </c>
      <c r="I281" s="12">
        <f t="shared" si="8"/>
        <v>10.32</v>
      </c>
      <c r="J281" s="12">
        <v>39.54</v>
      </c>
      <c r="K281" s="12">
        <v>79.07</v>
      </c>
      <c r="L281" s="12">
        <f t="shared" si="9"/>
        <v>261.87</v>
      </c>
      <c r="M281" s="12">
        <v>251.25</v>
      </c>
      <c r="N281" s="12">
        <v>116.49</v>
      </c>
      <c r="O281" s="12">
        <v>66</v>
      </c>
      <c r="P281" s="12">
        <v>4102</v>
      </c>
      <c r="Q281" s="12">
        <v>2378</v>
      </c>
      <c r="R281" s="12">
        <v>66</v>
      </c>
      <c r="S281" s="12">
        <v>1189</v>
      </c>
      <c r="T281" s="12">
        <v>689</v>
      </c>
      <c r="U281" s="12">
        <v>558</v>
      </c>
    </row>
    <row r="282" spans="1:21">
      <c r="A282" s="23">
        <v>45546</v>
      </c>
      <c r="B282" s="12">
        <v>2024</v>
      </c>
      <c r="C282" s="12" t="s">
        <v>32</v>
      </c>
      <c r="D282" s="12">
        <v>11</v>
      </c>
      <c r="E282" s="12">
        <v>700</v>
      </c>
      <c r="F282" s="24">
        <v>9.91</v>
      </c>
      <c r="G282" s="12">
        <v>60.82</v>
      </c>
      <c r="H282" s="24">
        <v>39.64</v>
      </c>
      <c r="I282" s="12">
        <f t="shared" si="8"/>
        <v>15.21</v>
      </c>
      <c r="J282" s="12">
        <v>72.76</v>
      </c>
      <c r="K282" s="12">
        <v>72.76</v>
      </c>
      <c r="L282" s="12">
        <f t="shared" si="9"/>
        <v>271.1</v>
      </c>
      <c r="M282" s="12">
        <v>131.25</v>
      </c>
      <c r="N282" s="12">
        <v>209.15</v>
      </c>
      <c r="O282" s="12">
        <v>72</v>
      </c>
      <c r="P282" s="12">
        <v>4066</v>
      </c>
      <c r="Q282" s="12">
        <v>2306</v>
      </c>
      <c r="R282" s="12">
        <v>72</v>
      </c>
      <c r="S282" s="12">
        <v>1210</v>
      </c>
      <c r="T282" s="12">
        <v>653</v>
      </c>
      <c r="U282" s="12">
        <v>552</v>
      </c>
    </row>
    <row r="283" spans="1:21">
      <c r="A283" s="23">
        <v>45547</v>
      </c>
      <c r="B283" s="12">
        <v>2024</v>
      </c>
      <c r="C283" s="12" t="s">
        <v>32</v>
      </c>
      <c r="D283" s="12">
        <v>12</v>
      </c>
      <c r="E283" s="12">
        <v>700</v>
      </c>
      <c r="F283" s="24">
        <v>17.35</v>
      </c>
      <c r="G283" s="12">
        <v>50.89</v>
      </c>
      <c r="H283" s="24">
        <v>69.39</v>
      </c>
      <c r="I283" s="12">
        <f t="shared" si="8"/>
        <v>12.72</v>
      </c>
      <c r="J283" s="12">
        <v>15.59</v>
      </c>
      <c r="K283" s="12">
        <v>46.77</v>
      </c>
      <c r="L283" s="12">
        <f t="shared" si="9"/>
        <v>212.71</v>
      </c>
      <c r="M283" s="12">
        <v>157.5</v>
      </c>
      <c r="N283" s="12">
        <v>193.39</v>
      </c>
      <c r="O283" s="12">
        <v>76</v>
      </c>
      <c r="P283" s="12">
        <v>4030</v>
      </c>
      <c r="Q283" s="12">
        <v>2262</v>
      </c>
      <c r="R283" s="12">
        <v>76</v>
      </c>
      <c r="S283" s="12">
        <v>1216</v>
      </c>
      <c r="T283" s="12">
        <v>631</v>
      </c>
      <c r="U283" s="12">
        <v>545</v>
      </c>
    </row>
    <row r="284" spans="1:21">
      <c r="A284" s="23">
        <v>45548</v>
      </c>
      <c r="B284" s="12">
        <v>2024</v>
      </c>
      <c r="C284" s="12" t="s">
        <v>32</v>
      </c>
      <c r="D284" s="12">
        <v>13</v>
      </c>
      <c r="E284" s="12">
        <v>700</v>
      </c>
      <c r="F284" s="24">
        <v>25.5</v>
      </c>
      <c r="G284" s="12">
        <v>96.96</v>
      </c>
      <c r="H284" s="24">
        <v>102.01</v>
      </c>
      <c r="I284" s="12">
        <f t="shared" si="8"/>
        <v>24.24</v>
      </c>
      <c r="J284" s="12">
        <v>88.88</v>
      </c>
      <c r="K284" s="12">
        <v>88.88</v>
      </c>
      <c r="L284" s="12">
        <f t="shared" si="9"/>
        <v>426.47</v>
      </c>
      <c r="M284" s="12">
        <v>63.75</v>
      </c>
      <c r="N284" s="12">
        <v>91.25</v>
      </c>
      <c r="O284" s="12">
        <v>73</v>
      </c>
      <c r="P284" s="12">
        <v>3994</v>
      </c>
      <c r="Q284" s="12">
        <v>2236</v>
      </c>
      <c r="R284" s="12">
        <v>73</v>
      </c>
      <c r="S284" s="12">
        <v>1212</v>
      </c>
      <c r="T284" s="12">
        <v>618</v>
      </c>
      <c r="U284" s="12">
        <v>539</v>
      </c>
    </row>
    <row r="285" spans="1:21">
      <c r="A285" s="23">
        <v>45549</v>
      </c>
      <c r="B285" s="12">
        <v>2024</v>
      </c>
      <c r="C285" s="12" t="s">
        <v>32</v>
      </c>
      <c r="D285" s="12">
        <v>14</v>
      </c>
      <c r="E285" s="12">
        <v>700</v>
      </c>
      <c r="F285" s="24">
        <v>27.42</v>
      </c>
      <c r="G285" s="12">
        <v>58.64</v>
      </c>
      <c r="H285" s="24">
        <v>109.69</v>
      </c>
      <c r="I285" s="12">
        <f t="shared" si="8"/>
        <v>14.66</v>
      </c>
      <c r="J285" s="12">
        <v>45.07</v>
      </c>
      <c r="K285" s="12">
        <v>90.14</v>
      </c>
      <c r="L285" s="12">
        <f t="shared" si="9"/>
        <v>345.62</v>
      </c>
      <c r="M285" s="12">
        <v>176.25</v>
      </c>
      <c r="N285" s="12">
        <v>118.5</v>
      </c>
      <c r="O285" s="12">
        <v>69</v>
      </c>
      <c r="P285" s="12">
        <v>3961</v>
      </c>
      <c r="Q285" s="12">
        <v>2228</v>
      </c>
      <c r="R285" s="12">
        <v>69</v>
      </c>
      <c r="S285" s="12">
        <v>1197</v>
      </c>
      <c r="T285" s="12">
        <v>614</v>
      </c>
      <c r="U285" s="12">
        <v>533</v>
      </c>
    </row>
    <row r="286" spans="1:21">
      <c r="A286" s="23">
        <v>45550</v>
      </c>
      <c r="B286" s="12">
        <v>2024</v>
      </c>
      <c r="C286" s="12" t="s">
        <v>32</v>
      </c>
      <c r="D286" s="12">
        <v>15</v>
      </c>
      <c r="E286" s="12">
        <v>700</v>
      </c>
      <c r="F286" s="24">
        <v>18.33</v>
      </c>
      <c r="G286" s="12">
        <v>67.62</v>
      </c>
      <c r="H286" s="24">
        <v>73.31</v>
      </c>
      <c r="I286" s="12">
        <f t="shared" si="8"/>
        <v>16.91</v>
      </c>
      <c r="J286" s="12">
        <v>135.25</v>
      </c>
      <c r="K286" s="12">
        <v>135.25</v>
      </c>
      <c r="L286" s="12">
        <f t="shared" si="9"/>
        <v>446.67</v>
      </c>
      <c r="M286" s="12">
        <v>132.5</v>
      </c>
      <c r="N286" s="12">
        <v>265.73</v>
      </c>
      <c r="O286" s="12">
        <v>63</v>
      </c>
      <c r="P286" s="12">
        <v>3922</v>
      </c>
      <c r="Q286" s="12">
        <v>2234</v>
      </c>
      <c r="R286" s="12">
        <v>63</v>
      </c>
      <c r="S286" s="12">
        <v>1171</v>
      </c>
      <c r="T286" s="12">
        <v>617</v>
      </c>
      <c r="U286" s="12">
        <v>526</v>
      </c>
    </row>
    <row r="287" spans="1:21">
      <c r="A287" s="23">
        <v>45551</v>
      </c>
      <c r="B287" s="12">
        <v>2024</v>
      </c>
      <c r="C287" s="12" t="s">
        <v>32</v>
      </c>
      <c r="D287" s="12">
        <v>16</v>
      </c>
      <c r="E287" s="12">
        <v>700</v>
      </c>
      <c r="F287" s="24">
        <v>21.1</v>
      </c>
      <c r="G287" s="12">
        <v>72.03</v>
      </c>
      <c r="H287" s="24">
        <v>84.38</v>
      </c>
      <c r="I287" s="12">
        <f t="shared" si="8"/>
        <v>18.01</v>
      </c>
      <c r="J287" s="12">
        <v>21.95</v>
      </c>
      <c r="K287" s="12">
        <v>65.86</v>
      </c>
      <c r="L287" s="12">
        <f t="shared" si="9"/>
        <v>283.33</v>
      </c>
      <c r="M287" s="12">
        <v>328.75</v>
      </c>
      <c r="N287" s="12">
        <v>170.34</v>
      </c>
      <c r="O287" s="12">
        <v>57</v>
      </c>
      <c r="P287" s="12">
        <v>3892</v>
      </c>
      <c r="Q287" s="12">
        <v>2250</v>
      </c>
      <c r="R287" s="12">
        <v>57</v>
      </c>
      <c r="S287" s="12">
        <v>1153</v>
      </c>
      <c r="T287" s="12">
        <v>625</v>
      </c>
      <c r="U287" s="12">
        <v>520</v>
      </c>
    </row>
    <row r="288" spans="1:21">
      <c r="A288" s="23">
        <v>45552</v>
      </c>
      <c r="B288" s="12">
        <v>2024</v>
      </c>
      <c r="C288" s="12" t="s">
        <v>32</v>
      </c>
      <c r="D288" s="12">
        <v>17</v>
      </c>
      <c r="E288" s="12">
        <v>700</v>
      </c>
      <c r="F288" s="24">
        <v>27.53</v>
      </c>
      <c r="G288" s="12">
        <v>130.64</v>
      </c>
      <c r="H288" s="24">
        <v>110.12</v>
      </c>
      <c r="I288" s="12">
        <f t="shared" si="8"/>
        <v>32.66</v>
      </c>
      <c r="J288" s="12">
        <v>59.51</v>
      </c>
      <c r="K288" s="12">
        <v>59.51</v>
      </c>
      <c r="L288" s="12">
        <f t="shared" si="9"/>
        <v>419.97</v>
      </c>
      <c r="M288" s="12">
        <v>127.5</v>
      </c>
      <c r="N288" s="12">
        <v>176.96</v>
      </c>
      <c r="O288" s="12">
        <v>49</v>
      </c>
      <c r="P288" s="12">
        <v>3859</v>
      </c>
      <c r="Q288" s="12">
        <v>2276</v>
      </c>
      <c r="R288" s="12">
        <v>49</v>
      </c>
      <c r="S288" s="12">
        <v>1150</v>
      </c>
      <c r="T288" s="12">
        <v>638</v>
      </c>
      <c r="U288" s="12">
        <v>515</v>
      </c>
    </row>
    <row r="289" spans="1:21">
      <c r="A289" s="23">
        <v>45553</v>
      </c>
      <c r="B289" s="12">
        <v>2024</v>
      </c>
      <c r="C289" s="12" t="s">
        <v>32</v>
      </c>
      <c r="D289" s="12">
        <v>18</v>
      </c>
      <c r="E289" s="12">
        <v>700</v>
      </c>
      <c r="F289" s="24">
        <v>17.73</v>
      </c>
      <c r="G289" s="12">
        <v>56.6</v>
      </c>
      <c r="H289" s="24">
        <v>70.91</v>
      </c>
      <c r="I289" s="12">
        <f t="shared" si="8"/>
        <v>14.15</v>
      </c>
      <c r="J289" s="12">
        <v>22.39</v>
      </c>
      <c r="K289" s="12">
        <v>67.18</v>
      </c>
      <c r="L289" s="12">
        <f t="shared" si="9"/>
        <v>248.96</v>
      </c>
      <c r="M289" s="12">
        <v>153.75</v>
      </c>
      <c r="N289" s="12">
        <v>249.89</v>
      </c>
      <c r="O289" s="12">
        <v>42</v>
      </c>
      <c r="P289" s="12">
        <v>3829</v>
      </c>
      <c r="Q289" s="12">
        <v>2320</v>
      </c>
      <c r="R289" s="12">
        <v>42</v>
      </c>
      <c r="S289" s="12">
        <v>1157</v>
      </c>
      <c r="T289" s="12">
        <v>660</v>
      </c>
      <c r="U289" s="12">
        <v>509</v>
      </c>
    </row>
    <row r="290" spans="1:21">
      <c r="A290" s="23">
        <v>45554</v>
      </c>
      <c r="B290" s="12">
        <v>2024</v>
      </c>
      <c r="C290" s="12" t="s">
        <v>32</v>
      </c>
      <c r="D290" s="12">
        <v>19</v>
      </c>
      <c r="E290" s="12">
        <v>700</v>
      </c>
      <c r="F290" s="24">
        <v>30</v>
      </c>
      <c r="G290" s="12">
        <v>58.07</v>
      </c>
      <c r="H290" s="24">
        <v>120</v>
      </c>
      <c r="I290" s="12">
        <f t="shared" si="8"/>
        <v>14.52</v>
      </c>
      <c r="J290" s="12">
        <v>63.6</v>
      </c>
      <c r="K290" s="12">
        <v>63.6</v>
      </c>
      <c r="L290" s="12">
        <f t="shared" si="9"/>
        <v>349.79</v>
      </c>
      <c r="M290" s="12">
        <v>71.25</v>
      </c>
      <c r="N290" s="12">
        <v>255.63</v>
      </c>
      <c r="O290" s="12">
        <v>38</v>
      </c>
      <c r="P290" s="12">
        <v>3796</v>
      </c>
      <c r="Q290" s="12">
        <v>2364</v>
      </c>
      <c r="R290" s="12">
        <v>38</v>
      </c>
      <c r="S290" s="12">
        <v>1182</v>
      </c>
      <c r="T290" s="12">
        <v>682</v>
      </c>
      <c r="U290" s="12">
        <v>503</v>
      </c>
    </row>
    <row r="291" spans="1:21">
      <c r="A291" s="23">
        <v>45555</v>
      </c>
      <c r="B291" s="12">
        <v>2024</v>
      </c>
      <c r="C291" s="12" t="s">
        <v>32</v>
      </c>
      <c r="D291" s="12">
        <v>20</v>
      </c>
      <c r="E291" s="12">
        <v>700</v>
      </c>
      <c r="F291" s="24">
        <v>8.97</v>
      </c>
      <c r="G291" s="12">
        <v>60.76</v>
      </c>
      <c r="H291" s="24">
        <v>35.86</v>
      </c>
      <c r="I291" s="12">
        <f t="shared" si="8"/>
        <v>15.19</v>
      </c>
      <c r="J291" s="12">
        <v>35.86</v>
      </c>
      <c r="K291" s="12">
        <v>107.57</v>
      </c>
      <c r="L291" s="12">
        <f t="shared" si="9"/>
        <v>264.21</v>
      </c>
      <c r="M291" s="12">
        <v>150</v>
      </c>
      <c r="N291" s="12">
        <v>142.64</v>
      </c>
      <c r="O291" s="12">
        <v>36</v>
      </c>
      <c r="P291" s="12">
        <v>3769</v>
      </c>
      <c r="Q291" s="12">
        <v>2432</v>
      </c>
      <c r="R291" s="12">
        <v>36</v>
      </c>
      <c r="S291" s="12">
        <v>1193</v>
      </c>
      <c r="T291" s="12">
        <v>716</v>
      </c>
      <c r="U291" s="12">
        <v>499</v>
      </c>
    </row>
    <row r="292" spans="1:21">
      <c r="A292" s="23">
        <v>45556</v>
      </c>
      <c r="B292" s="12">
        <v>2024</v>
      </c>
      <c r="C292" s="12" t="s">
        <v>32</v>
      </c>
      <c r="D292" s="12">
        <v>21</v>
      </c>
      <c r="E292" s="12">
        <v>700</v>
      </c>
      <c r="F292" s="24">
        <v>7.95</v>
      </c>
      <c r="G292" s="12">
        <v>74.37</v>
      </c>
      <c r="H292" s="24">
        <v>31.81</v>
      </c>
      <c r="I292" s="12">
        <f t="shared" si="8"/>
        <v>18.59</v>
      </c>
      <c r="J292" s="12">
        <v>39.87</v>
      </c>
      <c r="K292" s="12">
        <v>39.87</v>
      </c>
      <c r="L292" s="12">
        <f t="shared" si="9"/>
        <v>212.46</v>
      </c>
      <c r="M292" s="12">
        <v>73.75</v>
      </c>
      <c r="N292" s="12">
        <v>273.24</v>
      </c>
      <c r="O292" s="12">
        <v>38</v>
      </c>
      <c r="P292" s="12">
        <v>3742</v>
      </c>
      <c r="Q292" s="12">
        <v>2502</v>
      </c>
      <c r="R292" s="12">
        <v>38</v>
      </c>
      <c r="S292" s="12">
        <v>1192</v>
      </c>
      <c r="T292" s="12">
        <v>751</v>
      </c>
      <c r="U292" s="12">
        <v>493</v>
      </c>
    </row>
    <row r="293" spans="1:21">
      <c r="A293" s="23">
        <v>45557</v>
      </c>
      <c r="B293" s="12">
        <v>2024</v>
      </c>
      <c r="C293" s="12" t="s">
        <v>32</v>
      </c>
      <c r="D293" s="12">
        <v>22</v>
      </c>
      <c r="E293" s="12">
        <v>700</v>
      </c>
      <c r="F293" s="24">
        <v>23.72</v>
      </c>
      <c r="G293" s="12">
        <v>62.17</v>
      </c>
      <c r="H293" s="24">
        <v>94.89</v>
      </c>
      <c r="I293" s="12">
        <f t="shared" si="8"/>
        <v>15.54</v>
      </c>
      <c r="J293" s="12">
        <v>20.25</v>
      </c>
      <c r="K293" s="12">
        <v>40.49</v>
      </c>
      <c r="L293" s="12">
        <f t="shared" si="9"/>
        <v>257.06</v>
      </c>
      <c r="M293" s="12">
        <v>52.5</v>
      </c>
      <c r="N293" s="12">
        <v>153.88</v>
      </c>
      <c r="O293" s="12">
        <v>44</v>
      </c>
      <c r="P293" s="12">
        <v>3712</v>
      </c>
      <c r="Q293" s="12">
        <v>2570</v>
      </c>
      <c r="R293" s="12">
        <v>43</v>
      </c>
      <c r="S293" s="12">
        <v>1175</v>
      </c>
      <c r="T293" s="12">
        <v>785</v>
      </c>
      <c r="U293" s="12">
        <v>488</v>
      </c>
    </row>
    <row r="294" spans="1:21">
      <c r="A294" s="23">
        <v>45558</v>
      </c>
      <c r="B294" s="12">
        <v>2024</v>
      </c>
      <c r="C294" s="12" t="s">
        <v>32</v>
      </c>
      <c r="D294" s="12">
        <v>23</v>
      </c>
      <c r="E294" s="12">
        <v>700</v>
      </c>
      <c r="F294" s="24">
        <v>19.26</v>
      </c>
      <c r="G294" s="12">
        <v>75.07</v>
      </c>
      <c r="H294" s="24">
        <v>77.03</v>
      </c>
      <c r="I294" s="12">
        <f t="shared" si="8"/>
        <v>18.77</v>
      </c>
      <c r="J294" s="12">
        <v>22.49</v>
      </c>
      <c r="K294" s="12">
        <v>44.97</v>
      </c>
      <c r="L294" s="12">
        <f t="shared" si="9"/>
        <v>257.59</v>
      </c>
      <c r="M294" s="12">
        <v>91.25</v>
      </c>
      <c r="N294" s="12">
        <v>74.78</v>
      </c>
      <c r="O294" s="12">
        <v>53</v>
      </c>
      <c r="P294" s="12">
        <v>3688</v>
      </c>
      <c r="Q294" s="12">
        <v>2626</v>
      </c>
      <c r="R294" s="12">
        <v>28</v>
      </c>
      <c r="S294" s="12">
        <v>1149</v>
      </c>
      <c r="T294" s="12">
        <v>813</v>
      </c>
      <c r="U294" s="12">
        <v>484</v>
      </c>
    </row>
    <row r="295" spans="1:21">
      <c r="A295" s="23">
        <v>45559</v>
      </c>
      <c r="B295" s="12">
        <v>2024</v>
      </c>
      <c r="C295" s="12" t="s">
        <v>32</v>
      </c>
      <c r="D295" s="12">
        <v>24</v>
      </c>
      <c r="E295" s="12">
        <v>700</v>
      </c>
      <c r="F295" s="24">
        <v>9.09</v>
      </c>
      <c r="G295" s="12">
        <v>58.46</v>
      </c>
      <c r="H295" s="24">
        <v>36.34</v>
      </c>
      <c r="I295" s="12">
        <f t="shared" si="8"/>
        <v>14.62</v>
      </c>
      <c r="J295" s="12">
        <v>30.22</v>
      </c>
      <c r="K295" s="12">
        <v>60.44</v>
      </c>
      <c r="L295" s="12">
        <f t="shared" si="9"/>
        <v>209.17</v>
      </c>
      <c r="M295" s="12">
        <v>65</v>
      </c>
      <c r="N295" s="12">
        <v>190.45</v>
      </c>
      <c r="O295" s="12">
        <v>63</v>
      </c>
      <c r="P295" s="12">
        <v>3664</v>
      </c>
      <c r="Q295" s="12">
        <v>2684</v>
      </c>
      <c r="R295" s="12">
        <v>33</v>
      </c>
      <c r="S295" s="12">
        <v>1127</v>
      </c>
      <c r="T295" s="12">
        <v>842</v>
      </c>
      <c r="U295" s="12">
        <v>480</v>
      </c>
    </row>
    <row r="296" spans="1:21">
      <c r="A296" s="23">
        <v>45560</v>
      </c>
      <c r="B296" s="12">
        <v>2024</v>
      </c>
      <c r="C296" s="12" t="s">
        <v>32</v>
      </c>
      <c r="D296" s="12">
        <v>25</v>
      </c>
      <c r="E296" s="12">
        <v>700</v>
      </c>
      <c r="F296" s="24">
        <v>8.22</v>
      </c>
      <c r="G296" s="12">
        <v>46.97</v>
      </c>
      <c r="H296" s="24">
        <v>32.88</v>
      </c>
      <c r="I296" s="12">
        <f t="shared" si="8"/>
        <v>11.74</v>
      </c>
      <c r="J296" s="12">
        <v>17.36</v>
      </c>
      <c r="K296" s="12">
        <v>52.09</v>
      </c>
      <c r="L296" s="12">
        <f t="shared" si="9"/>
        <v>169.26</v>
      </c>
      <c r="M296" s="12">
        <v>138.75</v>
      </c>
      <c r="N296" s="12">
        <v>197.38</v>
      </c>
      <c r="O296" s="12">
        <v>70</v>
      </c>
      <c r="P296" s="12">
        <v>3643</v>
      </c>
      <c r="Q296" s="12">
        <v>2710</v>
      </c>
      <c r="R296" s="12">
        <v>64</v>
      </c>
      <c r="S296" s="12">
        <v>1123</v>
      </c>
      <c r="T296" s="12">
        <v>855</v>
      </c>
      <c r="U296" s="12">
        <v>476</v>
      </c>
    </row>
    <row r="297" spans="1:21">
      <c r="A297" s="23">
        <v>45561</v>
      </c>
      <c r="B297" s="12">
        <v>2024</v>
      </c>
      <c r="C297" s="12" t="s">
        <v>32</v>
      </c>
      <c r="D297" s="12">
        <v>26</v>
      </c>
      <c r="E297" s="12">
        <v>700</v>
      </c>
      <c r="F297" s="24">
        <v>33</v>
      </c>
      <c r="G297" s="12">
        <v>127.68</v>
      </c>
      <c r="H297" s="24">
        <v>132</v>
      </c>
      <c r="I297" s="12">
        <f t="shared" si="8"/>
        <v>31.92</v>
      </c>
      <c r="J297" s="12">
        <v>11.18</v>
      </c>
      <c r="K297" s="12">
        <v>33.54</v>
      </c>
      <c r="L297" s="12">
        <f t="shared" si="9"/>
        <v>369.32</v>
      </c>
      <c r="M297" s="12">
        <v>90</v>
      </c>
      <c r="N297" s="12">
        <v>131.53</v>
      </c>
      <c r="O297" s="12">
        <v>86</v>
      </c>
      <c r="P297" s="12">
        <v>3619</v>
      </c>
      <c r="Q297" s="12">
        <v>2734</v>
      </c>
      <c r="R297" s="12">
        <v>69</v>
      </c>
      <c r="S297" s="12">
        <v>1125</v>
      </c>
      <c r="T297" s="12">
        <v>867</v>
      </c>
      <c r="U297" s="12">
        <v>472</v>
      </c>
    </row>
    <row r="298" spans="1:21">
      <c r="A298" s="23">
        <v>45562</v>
      </c>
      <c r="B298" s="12">
        <v>2024</v>
      </c>
      <c r="C298" s="12" t="s">
        <v>32</v>
      </c>
      <c r="D298" s="12">
        <v>27</v>
      </c>
      <c r="E298" s="12">
        <v>700</v>
      </c>
      <c r="F298" s="24">
        <v>35.23</v>
      </c>
      <c r="G298" s="12">
        <v>61.18</v>
      </c>
      <c r="H298" s="24">
        <v>140.9</v>
      </c>
      <c r="I298" s="12">
        <f t="shared" si="8"/>
        <v>15.3</v>
      </c>
      <c r="J298" s="12">
        <v>126.07</v>
      </c>
      <c r="K298" s="12">
        <v>126.07</v>
      </c>
      <c r="L298" s="12">
        <f t="shared" si="9"/>
        <v>504.75</v>
      </c>
      <c r="M298" s="12">
        <v>67.5</v>
      </c>
      <c r="N298" s="12">
        <v>165.31</v>
      </c>
      <c r="O298" s="12">
        <v>98</v>
      </c>
      <c r="P298" s="12">
        <v>3601</v>
      </c>
      <c r="Q298" s="12">
        <v>2744</v>
      </c>
      <c r="R298" s="12">
        <v>90</v>
      </c>
      <c r="S298" s="12">
        <v>1145</v>
      </c>
      <c r="T298" s="12">
        <v>872</v>
      </c>
      <c r="U298" s="12">
        <v>468</v>
      </c>
    </row>
    <row r="299" spans="1:21">
      <c r="A299" s="23">
        <v>45563</v>
      </c>
      <c r="B299" s="12">
        <v>2024</v>
      </c>
      <c r="C299" s="12" t="s">
        <v>32</v>
      </c>
      <c r="D299" s="12">
        <v>28</v>
      </c>
      <c r="E299" s="12">
        <v>700</v>
      </c>
      <c r="F299" s="24">
        <v>15.02</v>
      </c>
      <c r="G299" s="12">
        <v>132.91</v>
      </c>
      <c r="H299" s="24">
        <v>60.07</v>
      </c>
      <c r="I299" s="12">
        <f t="shared" si="8"/>
        <v>33.23</v>
      </c>
      <c r="J299" s="12">
        <v>116.3</v>
      </c>
      <c r="K299" s="12">
        <v>116.3</v>
      </c>
      <c r="L299" s="12">
        <f t="shared" si="9"/>
        <v>473.83</v>
      </c>
      <c r="M299" s="12">
        <v>128.75</v>
      </c>
      <c r="N299" s="12">
        <v>114.96</v>
      </c>
      <c r="O299" s="12">
        <v>109</v>
      </c>
      <c r="P299" s="12">
        <v>3583</v>
      </c>
      <c r="Q299" s="12">
        <v>2744</v>
      </c>
      <c r="R299" s="12">
        <v>64</v>
      </c>
      <c r="S299" s="12">
        <v>1170</v>
      </c>
      <c r="T299" s="12">
        <v>872</v>
      </c>
      <c r="U299" s="12">
        <v>465</v>
      </c>
    </row>
    <row r="300" spans="1:21">
      <c r="A300" s="23">
        <v>45564</v>
      </c>
      <c r="B300" s="12">
        <v>2024</v>
      </c>
      <c r="C300" s="12" t="s">
        <v>32</v>
      </c>
      <c r="D300" s="12">
        <v>29</v>
      </c>
      <c r="E300" s="12">
        <v>700</v>
      </c>
      <c r="F300" s="24">
        <v>31.42</v>
      </c>
      <c r="G300" s="12">
        <v>105.27</v>
      </c>
      <c r="H300" s="24">
        <v>125.69</v>
      </c>
      <c r="I300" s="12">
        <f t="shared" si="8"/>
        <v>26.32</v>
      </c>
      <c r="J300" s="12">
        <v>15.52</v>
      </c>
      <c r="K300" s="12">
        <v>46.57</v>
      </c>
      <c r="L300" s="12">
        <f t="shared" si="9"/>
        <v>350.79</v>
      </c>
      <c r="M300" s="12">
        <v>203.75</v>
      </c>
      <c r="N300" s="12">
        <v>125.79</v>
      </c>
      <c r="O300" s="12">
        <v>119</v>
      </c>
      <c r="P300" s="12">
        <v>3565</v>
      </c>
      <c r="Q300" s="12">
        <v>2732</v>
      </c>
      <c r="R300" s="12">
        <v>81</v>
      </c>
      <c r="S300" s="12">
        <v>1184</v>
      </c>
      <c r="T300" s="12">
        <v>866</v>
      </c>
      <c r="U300" s="12">
        <v>462</v>
      </c>
    </row>
    <row r="301" spans="1:21">
      <c r="A301" s="23">
        <v>45565</v>
      </c>
      <c r="B301" s="12">
        <v>2024</v>
      </c>
      <c r="C301" s="12" t="s">
        <v>32</v>
      </c>
      <c r="D301" s="12">
        <v>30</v>
      </c>
      <c r="E301" s="12">
        <v>700</v>
      </c>
      <c r="F301" s="24">
        <v>20.86</v>
      </c>
      <c r="G301" s="12">
        <v>67.35</v>
      </c>
      <c r="H301" s="24">
        <v>83.44</v>
      </c>
      <c r="I301" s="12">
        <f t="shared" si="8"/>
        <v>16.84</v>
      </c>
      <c r="J301" s="12">
        <v>39.04</v>
      </c>
      <c r="K301" s="12">
        <v>78.08</v>
      </c>
      <c r="L301" s="12">
        <f t="shared" si="9"/>
        <v>305.61</v>
      </c>
      <c r="M301" s="12">
        <v>187.5</v>
      </c>
      <c r="N301" s="12">
        <v>153.61</v>
      </c>
      <c r="O301" s="12">
        <v>123</v>
      </c>
      <c r="P301" s="12">
        <v>3553</v>
      </c>
      <c r="Q301" s="12">
        <v>2722</v>
      </c>
      <c r="R301" s="12">
        <v>80</v>
      </c>
      <c r="S301" s="12">
        <v>1184</v>
      </c>
      <c r="T301" s="12">
        <v>861</v>
      </c>
      <c r="U301" s="12">
        <v>460</v>
      </c>
    </row>
    <row r="302" spans="1:21">
      <c r="A302" s="23"/>
      <c r="B302" s="12">
        <v>2024</v>
      </c>
      <c r="C302" s="12" t="s">
        <v>33</v>
      </c>
      <c r="D302" s="12">
        <v>0.01</v>
      </c>
      <c r="E302" s="12">
        <v>0</v>
      </c>
      <c r="F302" s="12">
        <v>0</v>
      </c>
      <c r="G302" s="12">
        <v>0</v>
      </c>
      <c r="H302" s="12">
        <f t="shared" si="8"/>
        <v>0</v>
      </c>
      <c r="I302" s="12">
        <f t="shared" si="8"/>
        <v>0</v>
      </c>
      <c r="J302" s="12">
        <v>0</v>
      </c>
      <c r="K302" s="12">
        <v>0</v>
      </c>
      <c r="L302" s="12">
        <f t="shared" si="9"/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</row>
    <row r="303" spans="1:21">
      <c r="A303" s="23"/>
      <c r="B303" s="12">
        <v>2024</v>
      </c>
      <c r="C303" s="12" t="s">
        <v>33</v>
      </c>
      <c r="D303" s="12">
        <v>0.02</v>
      </c>
      <c r="E303" s="12">
        <v>0</v>
      </c>
      <c r="F303" s="12">
        <v>0</v>
      </c>
      <c r="G303" s="12">
        <v>0</v>
      </c>
      <c r="H303" s="12">
        <f t="shared" si="8"/>
        <v>0</v>
      </c>
      <c r="I303" s="12">
        <f t="shared" si="8"/>
        <v>0</v>
      </c>
      <c r="J303" s="12">
        <v>0</v>
      </c>
      <c r="K303" s="12">
        <v>0</v>
      </c>
      <c r="L303" s="12">
        <f t="shared" si="9"/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</row>
    <row r="304" spans="1:21">
      <c r="A304" s="23">
        <v>45566</v>
      </c>
      <c r="B304" s="12">
        <v>2024</v>
      </c>
      <c r="C304" s="12" t="s">
        <v>33</v>
      </c>
      <c r="D304" s="12">
        <v>1</v>
      </c>
      <c r="E304" s="12">
        <v>770</v>
      </c>
      <c r="F304" s="24">
        <v>35.67</v>
      </c>
      <c r="G304" s="12">
        <v>142.66</v>
      </c>
      <c r="H304" s="12">
        <f t="shared" si="8"/>
        <v>8.92</v>
      </c>
      <c r="I304" s="12">
        <v>123.49</v>
      </c>
      <c r="J304" s="12">
        <v>162.6</v>
      </c>
      <c r="K304" s="12">
        <v>162.6</v>
      </c>
      <c r="L304" s="12">
        <f t="shared" si="9"/>
        <v>635.94</v>
      </c>
      <c r="M304" s="12">
        <v>157.5</v>
      </c>
      <c r="N304" s="12">
        <v>181.94</v>
      </c>
      <c r="O304" s="12">
        <v>126</v>
      </c>
      <c r="P304" s="12">
        <v>3541</v>
      </c>
      <c r="Q304" s="12">
        <v>2692</v>
      </c>
      <c r="R304" s="12">
        <v>126</v>
      </c>
      <c r="S304" s="12">
        <v>1177</v>
      </c>
      <c r="T304" s="12">
        <v>846</v>
      </c>
      <c r="U304" s="12">
        <v>457</v>
      </c>
    </row>
    <row r="305" spans="1:21">
      <c r="A305" s="23">
        <v>45567</v>
      </c>
      <c r="B305" s="12">
        <v>2024</v>
      </c>
      <c r="C305" s="12" t="s">
        <v>33</v>
      </c>
      <c r="D305" s="12">
        <v>2</v>
      </c>
      <c r="E305" s="12">
        <v>770</v>
      </c>
      <c r="F305" s="24">
        <v>30.87</v>
      </c>
      <c r="G305" s="12">
        <v>123.49</v>
      </c>
      <c r="H305" s="12">
        <f t="shared" ref="H305:I368" si="10">ROUND(F305*0.25,2)</f>
        <v>7.72</v>
      </c>
      <c r="I305" s="12">
        <v>138.06</v>
      </c>
      <c r="J305" s="12">
        <v>54.46</v>
      </c>
      <c r="K305" s="12">
        <v>108.91</v>
      </c>
      <c r="L305" s="12">
        <f t="shared" si="9"/>
        <v>463.51</v>
      </c>
      <c r="M305" s="12">
        <v>133.75</v>
      </c>
      <c r="N305" s="12">
        <v>195.18</v>
      </c>
      <c r="O305" s="12">
        <v>126</v>
      </c>
      <c r="P305" s="12">
        <v>3529</v>
      </c>
      <c r="Q305" s="12">
        <v>2642</v>
      </c>
      <c r="R305" s="12">
        <v>126</v>
      </c>
      <c r="S305" s="12">
        <v>1158</v>
      </c>
      <c r="T305" s="12">
        <v>821</v>
      </c>
      <c r="U305" s="12">
        <v>455</v>
      </c>
    </row>
    <row r="306" spans="1:21">
      <c r="A306" s="23">
        <v>45568</v>
      </c>
      <c r="B306" s="12">
        <v>2024</v>
      </c>
      <c r="C306" s="12" t="s">
        <v>33</v>
      </c>
      <c r="D306" s="12">
        <v>3</v>
      </c>
      <c r="E306" s="12">
        <v>770</v>
      </c>
      <c r="F306" s="24">
        <v>45.91</v>
      </c>
      <c r="G306" s="12">
        <v>183.64</v>
      </c>
      <c r="H306" s="12">
        <f t="shared" si="10"/>
        <v>11.48</v>
      </c>
      <c r="I306" s="12">
        <v>127.25</v>
      </c>
      <c r="J306" s="12">
        <v>33.53</v>
      </c>
      <c r="K306" s="12">
        <v>100.58</v>
      </c>
      <c r="L306" s="12">
        <f t="shared" si="9"/>
        <v>502.39</v>
      </c>
      <c r="M306" s="12">
        <v>110</v>
      </c>
      <c r="N306" s="12">
        <v>237.14</v>
      </c>
      <c r="O306" s="12">
        <v>125</v>
      </c>
      <c r="P306" s="12">
        <v>3517</v>
      </c>
      <c r="Q306" s="12">
        <v>2598</v>
      </c>
      <c r="R306" s="12">
        <v>125</v>
      </c>
      <c r="S306" s="12">
        <v>1133</v>
      </c>
      <c r="T306" s="12">
        <v>799</v>
      </c>
      <c r="U306" s="12">
        <v>453</v>
      </c>
    </row>
    <row r="307" spans="1:21">
      <c r="A307" s="23">
        <v>45569</v>
      </c>
      <c r="B307" s="12">
        <v>2024</v>
      </c>
      <c r="C307" s="12" t="s">
        <v>33</v>
      </c>
      <c r="D307" s="12">
        <v>4</v>
      </c>
      <c r="E307" s="12">
        <v>770</v>
      </c>
      <c r="F307" s="24">
        <v>42.66</v>
      </c>
      <c r="G307" s="12">
        <v>170.63</v>
      </c>
      <c r="H307" s="12">
        <f t="shared" si="10"/>
        <v>10.67</v>
      </c>
      <c r="I307" s="12">
        <v>139.68</v>
      </c>
      <c r="J307" s="12">
        <v>50.97</v>
      </c>
      <c r="K307" s="12">
        <v>101.93</v>
      </c>
      <c r="L307" s="12">
        <f t="shared" si="9"/>
        <v>516.54</v>
      </c>
      <c r="M307" s="12">
        <v>45</v>
      </c>
      <c r="N307" s="12">
        <v>203.33</v>
      </c>
      <c r="O307" s="12">
        <v>118</v>
      </c>
      <c r="P307" s="12">
        <v>3508</v>
      </c>
      <c r="Q307" s="12">
        <v>2542</v>
      </c>
      <c r="R307" s="12">
        <v>118</v>
      </c>
      <c r="S307" s="12">
        <v>1108</v>
      </c>
      <c r="T307" s="12">
        <v>771</v>
      </c>
      <c r="U307" s="12">
        <v>452</v>
      </c>
    </row>
    <row r="308" spans="1:21">
      <c r="A308" s="23">
        <v>45570</v>
      </c>
      <c r="B308" s="12">
        <v>2024</v>
      </c>
      <c r="C308" s="12" t="s">
        <v>33</v>
      </c>
      <c r="D308" s="12">
        <v>5</v>
      </c>
      <c r="E308" s="12">
        <v>770</v>
      </c>
      <c r="F308" s="24">
        <v>37.95</v>
      </c>
      <c r="G308" s="12">
        <v>151.78</v>
      </c>
      <c r="H308" s="12">
        <f t="shared" si="10"/>
        <v>9.49</v>
      </c>
      <c r="I308" s="12">
        <v>197.16</v>
      </c>
      <c r="J308" s="12">
        <v>65.47</v>
      </c>
      <c r="K308" s="12">
        <v>130.94</v>
      </c>
      <c r="L308" s="12">
        <f t="shared" si="9"/>
        <v>592.79</v>
      </c>
      <c r="M308" s="12">
        <v>198.75</v>
      </c>
      <c r="N308" s="12">
        <v>91.15</v>
      </c>
      <c r="O308" s="12">
        <v>110</v>
      </c>
      <c r="P308" s="12">
        <v>3505</v>
      </c>
      <c r="Q308" s="12">
        <v>2466</v>
      </c>
      <c r="R308" s="12">
        <v>110</v>
      </c>
      <c r="S308" s="12">
        <v>1091</v>
      </c>
      <c r="T308" s="12">
        <v>733</v>
      </c>
      <c r="U308" s="12">
        <v>451</v>
      </c>
    </row>
    <row r="309" spans="1:21">
      <c r="A309" s="23">
        <v>45571</v>
      </c>
      <c r="B309" s="12">
        <v>2024</v>
      </c>
      <c r="C309" s="12" t="s">
        <v>33</v>
      </c>
      <c r="D309" s="12">
        <v>6</v>
      </c>
      <c r="E309" s="12">
        <v>770</v>
      </c>
      <c r="F309" s="24">
        <v>28.29</v>
      </c>
      <c r="G309" s="12">
        <v>113.15</v>
      </c>
      <c r="H309" s="12">
        <f t="shared" si="10"/>
        <v>7.07</v>
      </c>
      <c r="I309" s="12">
        <v>60.59</v>
      </c>
      <c r="J309" s="12">
        <v>49.15</v>
      </c>
      <c r="K309" s="12">
        <v>147.46</v>
      </c>
      <c r="L309" s="12">
        <f t="shared" si="9"/>
        <v>405.71</v>
      </c>
      <c r="M309" s="12">
        <v>216.25</v>
      </c>
      <c r="N309" s="12">
        <v>160.88</v>
      </c>
      <c r="O309" s="12">
        <v>103</v>
      </c>
      <c r="P309" s="12">
        <v>3496</v>
      </c>
      <c r="Q309" s="12">
        <v>2398</v>
      </c>
      <c r="R309" s="12">
        <v>103</v>
      </c>
      <c r="S309" s="12">
        <v>1085</v>
      </c>
      <c r="T309" s="12">
        <v>699</v>
      </c>
      <c r="U309" s="12">
        <v>449</v>
      </c>
    </row>
    <row r="310" spans="1:21">
      <c r="A310" s="23">
        <v>45572</v>
      </c>
      <c r="B310" s="12">
        <v>2024</v>
      </c>
      <c r="C310" s="12" t="s">
        <v>33</v>
      </c>
      <c r="D310" s="12">
        <v>7</v>
      </c>
      <c r="E310" s="12">
        <v>770</v>
      </c>
      <c r="F310" s="24">
        <v>33.47</v>
      </c>
      <c r="G310" s="12">
        <v>133.86</v>
      </c>
      <c r="H310" s="12">
        <f t="shared" si="10"/>
        <v>8.37</v>
      </c>
      <c r="I310" s="12">
        <v>196.51</v>
      </c>
      <c r="J310" s="12">
        <v>148.1</v>
      </c>
      <c r="K310" s="12">
        <v>148.1</v>
      </c>
      <c r="L310" s="12">
        <f t="shared" si="9"/>
        <v>668.41</v>
      </c>
      <c r="M310" s="12">
        <v>90</v>
      </c>
      <c r="N310" s="12">
        <v>41.26</v>
      </c>
      <c r="O310" s="12">
        <v>97</v>
      </c>
      <c r="P310" s="12">
        <v>3493</v>
      </c>
      <c r="Q310" s="12">
        <v>2324</v>
      </c>
      <c r="R310" s="12">
        <v>97</v>
      </c>
      <c r="S310" s="12">
        <v>1086</v>
      </c>
      <c r="T310" s="12">
        <v>662</v>
      </c>
      <c r="U310" s="12">
        <v>449</v>
      </c>
    </row>
    <row r="311" spans="1:21">
      <c r="A311" s="23">
        <v>45573</v>
      </c>
      <c r="B311" s="12">
        <v>2024</v>
      </c>
      <c r="C311" s="12" t="s">
        <v>33</v>
      </c>
      <c r="D311" s="12">
        <v>8</v>
      </c>
      <c r="E311" s="12">
        <v>770</v>
      </c>
      <c r="F311" s="24">
        <v>22.63</v>
      </c>
      <c r="G311" s="12">
        <v>90.52</v>
      </c>
      <c r="H311" s="12">
        <f t="shared" si="10"/>
        <v>5.66</v>
      </c>
      <c r="I311" s="12">
        <v>96.74</v>
      </c>
      <c r="J311" s="12">
        <v>47.68</v>
      </c>
      <c r="K311" s="12">
        <v>95.36</v>
      </c>
      <c r="L311" s="12">
        <f t="shared" si="9"/>
        <v>358.59</v>
      </c>
      <c r="M311" s="12">
        <v>112.5</v>
      </c>
      <c r="N311" s="12">
        <v>294.55</v>
      </c>
      <c r="O311" s="12">
        <v>92</v>
      </c>
      <c r="P311" s="12">
        <v>3490</v>
      </c>
      <c r="Q311" s="12">
        <v>2266</v>
      </c>
      <c r="R311" s="12">
        <v>92</v>
      </c>
      <c r="S311" s="12">
        <v>1103</v>
      </c>
      <c r="T311" s="12">
        <v>633</v>
      </c>
      <c r="U311" s="12">
        <v>448</v>
      </c>
    </row>
    <row r="312" spans="1:21">
      <c r="A312" s="23">
        <v>45574</v>
      </c>
      <c r="B312" s="12">
        <v>2024</v>
      </c>
      <c r="C312" s="12" t="s">
        <v>33</v>
      </c>
      <c r="D312" s="12">
        <v>9</v>
      </c>
      <c r="E312" s="12">
        <v>770</v>
      </c>
      <c r="F312" s="24">
        <v>28.06</v>
      </c>
      <c r="G312" s="12">
        <v>112.22</v>
      </c>
      <c r="H312" s="12">
        <f t="shared" si="10"/>
        <v>7.02</v>
      </c>
      <c r="I312" s="12">
        <v>171.31</v>
      </c>
      <c r="J312" s="12">
        <v>138.78</v>
      </c>
      <c r="K312" s="12">
        <v>138.78</v>
      </c>
      <c r="L312" s="12">
        <f t="shared" si="9"/>
        <v>596.17</v>
      </c>
      <c r="M312" s="12">
        <v>90</v>
      </c>
      <c r="N312" s="12">
        <v>106.36</v>
      </c>
      <c r="O312" s="12">
        <v>86</v>
      </c>
      <c r="P312" s="12">
        <v>3490</v>
      </c>
      <c r="Q312" s="12">
        <v>2228</v>
      </c>
      <c r="R312" s="12">
        <v>86</v>
      </c>
      <c r="S312" s="12">
        <v>1127</v>
      </c>
      <c r="T312" s="12">
        <v>614</v>
      </c>
      <c r="U312" s="12">
        <v>448</v>
      </c>
    </row>
    <row r="313" spans="1:21">
      <c r="A313" s="23">
        <v>45575</v>
      </c>
      <c r="B313" s="12">
        <v>2024</v>
      </c>
      <c r="C313" s="12" t="s">
        <v>33</v>
      </c>
      <c r="D313" s="12">
        <v>10</v>
      </c>
      <c r="E313" s="12">
        <v>770</v>
      </c>
      <c r="F313" s="24">
        <v>26.03</v>
      </c>
      <c r="G313" s="12">
        <v>104.12</v>
      </c>
      <c r="H313" s="12">
        <f t="shared" si="10"/>
        <v>6.51</v>
      </c>
      <c r="I313" s="12">
        <v>111.06</v>
      </c>
      <c r="J313" s="12">
        <v>28.61</v>
      </c>
      <c r="K313" s="12">
        <v>85.82</v>
      </c>
      <c r="L313" s="12">
        <f t="shared" si="9"/>
        <v>362.15</v>
      </c>
      <c r="M313" s="12">
        <v>231.25</v>
      </c>
      <c r="N313" s="12">
        <v>134.79</v>
      </c>
      <c r="O313" s="12">
        <v>83</v>
      </c>
      <c r="P313" s="12">
        <v>3490</v>
      </c>
      <c r="Q313" s="12">
        <v>2198</v>
      </c>
      <c r="R313" s="12">
        <v>83</v>
      </c>
      <c r="S313" s="12">
        <v>1141</v>
      </c>
      <c r="T313" s="12">
        <v>599</v>
      </c>
      <c r="U313" s="12">
        <v>448</v>
      </c>
    </row>
    <row r="314" spans="1:21">
      <c r="A314" s="23">
        <v>45576</v>
      </c>
      <c r="B314" s="12">
        <v>2024</v>
      </c>
      <c r="C314" s="12" t="s">
        <v>33</v>
      </c>
      <c r="D314" s="12">
        <v>11</v>
      </c>
      <c r="E314" s="12">
        <v>770</v>
      </c>
      <c r="F314" s="24">
        <v>18.67</v>
      </c>
      <c r="G314" s="12">
        <v>74.68</v>
      </c>
      <c r="H314" s="12">
        <f t="shared" si="10"/>
        <v>4.67</v>
      </c>
      <c r="I314" s="12">
        <v>89.38</v>
      </c>
      <c r="J314" s="12">
        <v>126.42</v>
      </c>
      <c r="K314" s="12">
        <v>126.42</v>
      </c>
      <c r="L314" s="12">
        <f t="shared" si="9"/>
        <v>440.24</v>
      </c>
      <c r="M314" s="12">
        <v>88.75</v>
      </c>
      <c r="N314" s="12">
        <v>197.75</v>
      </c>
      <c r="O314" s="12">
        <v>83</v>
      </c>
      <c r="P314" s="12">
        <v>3496</v>
      </c>
      <c r="Q314" s="12">
        <v>2182</v>
      </c>
      <c r="R314" s="12">
        <v>83</v>
      </c>
      <c r="S314" s="12">
        <v>1141</v>
      </c>
      <c r="T314" s="12">
        <v>591</v>
      </c>
      <c r="U314" s="12">
        <v>449</v>
      </c>
    </row>
    <row r="315" spans="1:21">
      <c r="A315" s="23">
        <v>45577</v>
      </c>
      <c r="B315" s="12">
        <v>2024</v>
      </c>
      <c r="C315" s="12" t="s">
        <v>33</v>
      </c>
      <c r="D315" s="12">
        <v>12</v>
      </c>
      <c r="E315" s="12">
        <v>770</v>
      </c>
      <c r="F315" s="24">
        <v>17.15</v>
      </c>
      <c r="G315" s="12">
        <v>68.61</v>
      </c>
      <c r="H315" s="12">
        <f t="shared" si="10"/>
        <v>4.29</v>
      </c>
      <c r="I315" s="12">
        <v>71.29</v>
      </c>
      <c r="J315" s="12">
        <v>37.88</v>
      </c>
      <c r="K315" s="12">
        <v>113.63</v>
      </c>
      <c r="L315" s="12">
        <f t="shared" si="9"/>
        <v>312.85</v>
      </c>
      <c r="M315" s="12">
        <v>138.75</v>
      </c>
      <c r="N315" s="12">
        <v>94.44</v>
      </c>
      <c r="O315" s="12">
        <v>89</v>
      </c>
      <c r="P315" s="12">
        <v>3505</v>
      </c>
      <c r="Q315" s="12">
        <v>2174</v>
      </c>
      <c r="R315" s="12">
        <v>89</v>
      </c>
      <c r="S315" s="12">
        <v>1136</v>
      </c>
      <c r="T315" s="12">
        <v>587</v>
      </c>
      <c r="U315" s="12">
        <v>451</v>
      </c>
    </row>
    <row r="316" spans="1:21">
      <c r="A316" s="23">
        <v>45578</v>
      </c>
      <c r="B316" s="12">
        <v>2024</v>
      </c>
      <c r="C316" s="12" t="s">
        <v>33</v>
      </c>
      <c r="D316" s="12">
        <v>13</v>
      </c>
      <c r="E316" s="12">
        <v>770</v>
      </c>
      <c r="F316" s="24">
        <v>28.55</v>
      </c>
      <c r="G316" s="12">
        <v>114.19</v>
      </c>
      <c r="H316" s="12">
        <f t="shared" si="10"/>
        <v>7.14</v>
      </c>
      <c r="I316" s="12">
        <v>94.54</v>
      </c>
      <c r="J316" s="12">
        <v>43.29</v>
      </c>
      <c r="K316" s="12">
        <v>86.58</v>
      </c>
      <c r="L316" s="12">
        <f t="shared" si="9"/>
        <v>374.29</v>
      </c>
      <c r="M316" s="12">
        <v>80</v>
      </c>
      <c r="N316" s="12">
        <v>99.06</v>
      </c>
      <c r="O316" s="12">
        <v>95</v>
      </c>
      <c r="P316" s="12">
        <v>3520</v>
      </c>
      <c r="Q316" s="12">
        <v>2176</v>
      </c>
      <c r="R316" s="12">
        <v>95</v>
      </c>
      <c r="S316" s="12">
        <v>1121</v>
      </c>
      <c r="T316" s="12">
        <v>588</v>
      </c>
      <c r="U316" s="12">
        <v>454</v>
      </c>
    </row>
    <row r="317" spans="1:21">
      <c r="A317" s="23">
        <v>45579</v>
      </c>
      <c r="B317" s="12">
        <v>2024</v>
      </c>
      <c r="C317" s="12" t="s">
        <v>33</v>
      </c>
      <c r="D317" s="12">
        <v>14</v>
      </c>
      <c r="E317" s="12">
        <v>770</v>
      </c>
      <c r="F317" s="24">
        <v>8.9</v>
      </c>
      <c r="G317" s="12">
        <v>35.6</v>
      </c>
      <c r="H317" s="12">
        <f t="shared" si="10"/>
        <v>2.23</v>
      </c>
      <c r="I317" s="12">
        <v>55.2</v>
      </c>
      <c r="J317" s="12">
        <v>22.8</v>
      </c>
      <c r="K317" s="12">
        <v>68.4</v>
      </c>
      <c r="L317" s="12">
        <f t="shared" si="9"/>
        <v>193.13</v>
      </c>
      <c r="M317" s="12">
        <v>137.5</v>
      </c>
      <c r="N317" s="12">
        <v>107.25</v>
      </c>
      <c r="O317" s="12">
        <v>106</v>
      </c>
      <c r="P317" s="12">
        <v>3529</v>
      </c>
      <c r="Q317" s="12">
        <v>2202</v>
      </c>
      <c r="R317" s="12">
        <v>106</v>
      </c>
      <c r="S317" s="12">
        <v>1096</v>
      </c>
      <c r="T317" s="12">
        <v>601</v>
      </c>
      <c r="U317" s="12">
        <v>455</v>
      </c>
    </row>
    <row r="318" spans="1:21">
      <c r="A318" s="23">
        <v>45580</v>
      </c>
      <c r="B318" s="12">
        <v>2024</v>
      </c>
      <c r="C318" s="12" t="s">
        <v>33</v>
      </c>
      <c r="D318" s="12">
        <v>15</v>
      </c>
      <c r="E318" s="12">
        <v>770</v>
      </c>
      <c r="F318" s="24">
        <v>15.92</v>
      </c>
      <c r="G318" s="12">
        <v>63.69</v>
      </c>
      <c r="H318" s="12">
        <f t="shared" si="10"/>
        <v>3.98</v>
      </c>
      <c r="I318" s="12">
        <v>31.35</v>
      </c>
      <c r="J318" s="12">
        <v>24.75</v>
      </c>
      <c r="K318" s="12">
        <v>49.5</v>
      </c>
      <c r="L318" s="12">
        <f t="shared" si="9"/>
        <v>189.19</v>
      </c>
      <c r="M318" s="12">
        <v>147.5</v>
      </c>
      <c r="N318" s="12">
        <v>52.7</v>
      </c>
      <c r="O318" s="12">
        <v>117</v>
      </c>
      <c r="P318" s="12">
        <v>3550</v>
      </c>
      <c r="Q318" s="12">
        <v>2256</v>
      </c>
      <c r="R318" s="12">
        <v>117</v>
      </c>
      <c r="S318" s="12">
        <v>1067</v>
      </c>
      <c r="T318" s="12">
        <v>628</v>
      </c>
      <c r="U318" s="12">
        <v>459</v>
      </c>
    </row>
    <row r="319" spans="1:21">
      <c r="A319" s="23">
        <v>45581</v>
      </c>
      <c r="B319" s="12">
        <v>2024</v>
      </c>
      <c r="C319" s="12" t="s">
        <v>33</v>
      </c>
      <c r="D319" s="12">
        <v>16</v>
      </c>
      <c r="E319" s="12">
        <v>770</v>
      </c>
      <c r="F319" s="24">
        <v>13.97</v>
      </c>
      <c r="G319" s="12">
        <v>55.89</v>
      </c>
      <c r="H319" s="12">
        <f t="shared" si="10"/>
        <v>3.49</v>
      </c>
      <c r="I319" s="12">
        <v>53.19</v>
      </c>
      <c r="J319" s="12">
        <v>8.91</v>
      </c>
      <c r="K319" s="12">
        <v>17.82</v>
      </c>
      <c r="L319" s="12">
        <f t="shared" si="9"/>
        <v>153.27</v>
      </c>
      <c r="M319" s="12">
        <v>32.5</v>
      </c>
      <c r="N319" s="12">
        <v>123</v>
      </c>
      <c r="O319" s="12">
        <v>129</v>
      </c>
      <c r="P319" s="12">
        <v>3571</v>
      </c>
      <c r="Q319" s="12">
        <v>2318</v>
      </c>
      <c r="R319" s="12">
        <v>129</v>
      </c>
      <c r="S319" s="12">
        <v>1052</v>
      </c>
      <c r="T319" s="12">
        <v>659</v>
      </c>
      <c r="U319" s="12">
        <v>463</v>
      </c>
    </row>
    <row r="320" spans="1:21">
      <c r="A320" s="23">
        <v>45582</v>
      </c>
      <c r="B320" s="12">
        <v>2024</v>
      </c>
      <c r="C320" s="12" t="s">
        <v>33</v>
      </c>
      <c r="D320" s="12">
        <v>17</v>
      </c>
      <c r="E320" s="12">
        <v>770</v>
      </c>
      <c r="F320" s="24">
        <v>13.87</v>
      </c>
      <c r="G320" s="12">
        <v>55.46</v>
      </c>
      <c r="H320" s="12">
        <f t="shared" si="10"/>
        <v>3.47</v>
      </c>
      <c r="I320" s="12">
        <v>37.13</v>
      </c>
      <c r="J320" s="12">
        <v>23.97</v>
      </c>
      <c r="K320" s="12">
        <v>23.97</v>
      </c>
      <c r="L320" s="12">
        <f t="shared" si="9"/>
        <v>157.87</v>
      </c>
      <c r="M320" s="12">
        <v>32.5</v>
      </c>
      <c r="N320" s="12">
        <v>83.49</v>
      </c>
      <c r="O320" s="12">
        <v>140</v>
      </c>
      <c r="P320" s="12">
        <v>3595</v>
      </c>
      <c r="Q320" s="12">
        <v>2384</v>
      </c>
      <c r="R320" s="12">
        <v>140</v>
      </c>
      <c r="S320" s="12">
        <v>1042</v>
      </c>
      <c r="T320" s="12">
        <v>692</v>
      </c>
      <c r="U320" s="12">
        <v>467</v>
      </c>
    </row>
    <row r="321" spans="1:21">
      <c r="A321" s="23">
        <v>45583</v>
      </c>
      <c r="B321" s="12">
        <v>2024</v>
      </c>
      <c r="C321" s="12" t="s">
        <v>33</v>
      </c>
      <c r="D321" s="12">
        <v>18</v>
      </c>
      <c r="E321" s="12">
        <v>770</v>
      </c>
      <c r="F321" s="24">
        <v>13.71</v>
      </c>
      <c r="G321" s="12">
        <v>54.83</v>
      </c>
      <c r="H321" s="12">
        <f t="shared" si="10"/>
        <v>3.43</v>
      </c>
      <c r="I321" s="12">
        <v>41.93</v>
      </c>
      <c r="J321" s="12">
        <v>7.21</v>
      </c>
      <c r="K321" s="12">
        <v>14.41</v>
      </c>
      <c r="L321" s="12">
        <f t="shared" si="9"/>
        <v>135.52</v>
      </c>
      <c r="M321" s="12">
        <v>46.25</v>
      </c>
      <c r="N321" s="12">
        <v>70.6</v>
      </c>
      <c r="O321" s="12">
        <v>150</v>
      </c>
      <c r="P321" s="12">
        <v>3622</v>
      </c>
      <c r="Q321" s="12">
        <v>2424</v>
      </c>
      <c r="R321" s="12">
        <v>150</v>
      </c>
      <c r="S321" s="12">
        <v>1038</v>
      </c>
      <c r="T321" s="12">
        <v>712</v>
      </c>
      <c r="U321" s="12">
        <v>472</v>
      </c>
    </row>
    <row r="322" spans="1:21">
      <c r="A322" s="23">
        <v>45584</v>
      </c>
      <c r="B322" s="12">
        <v>2024</v>
      </c>
      <c r="C322" s="12" t="s">
        <v>33</v>
      </c>
      <c r="D322" s="12">
        <v>19</v>
      </c>
      <c r="E322" s="12">
        <v>770</v>
      </c>
      <c r="F322" s="24">
        <v>12.55</v>
      </c>
      <c r="G322" s="12">
        <v>50.19</v>
      </c>
      <c r="H322" s="12">
        <f t="shared" si="10"/>
        <v>3.14</v>
      </c>
      <c r="I322" s="12">
        <v>19.53</v>
      </c>
      <c r="J322" s="12">
        <v>5.99</v>
      </c>
      <c r="K322" s="12">
        <v>11.97</v>
      </c>
      <c r="L322" s="12">
        <f t="shared" si="9"/>
        <v>103.37</v>
      </c>
      <c r="M322" s="12">
        <v>57.5</v>
      </c>
      <c r="N322" s="12">
        <v>74.01</v>
      </c>
      <c r="O322" s="12">
        <v>158</v>
      </c>
      <c r="P322" s="12">
        <v>3652</v>
      </c>
      <c r="Q322" s="12">
        <v>2444</v>
      </c>
      <c r="R322" s="12">
        <v>158</v>
      </c>
      <c r="S322" s="12">
        <v>1050</v>
      </c>
      <c r="T322" s="12">
        <v>722</v>
      </c>
      <c r="U322" s="12">
        <v>477</v>
      </c>
    </row>
    <row r="323" spans="1:21">
      <c r="A323" s="23">
        <v>45585</v>
      </c>
      <c r="B323" s="12">
        <v>2024</v>
      </c>
      <c r="C323" s="12" t="s">
        <v>33</v>
      </c>
      <c r="D323" s="12">
        <v>20</v>
      </c>
      <c r="E323" s="12">
        <v>770</v>
      </c>
      <c r="F323" s="24">
        <v>3.59</v>
      </c>
      <c r="G323" s="12">
        <v>14.35</v>
      </c>
      <c r="H323" s="12">
        <f t="shared" si="10"/>
        <v>0.9</v>
      </c>
      <c r="I323" s="12">
        <v>41.36</v>
      </c>
      <c r="J323" s="12">
        <v>9.18</v>
      </c>
      <c r="K323" s="12">
        <v>18.36</v>
      </c>
      <c r="L323" s="12">
        <f t="shared" ref="L323:L368" si="11">SUM(F323:K323)</f>
        <v>87.74</v>
      </c>
      <c r="M323" s="12">
        <v>32.5</v>
      </c>
      <c r="N323" s="12">
        <v>119.24</v>
      </c>
      <c r="O323" s="12">
        <v>160</v>
      </c>
      <c r="P323" s="12">
        <v>3685</v>
      </c>
      <c r="Q323" s="12">
        <v>2442</v>
      </c>
      <c r="R323" s="12">
        <v>160</v>
      </c>
      <c r="S323" s="12">
        <v>1074</v>
      </c>
      <c r="T323" s="12">
        <v>721</v>
      </c>
      <c r="U323" s="12">
        <v>483</v>
      </c>
    </row>
    <row r="324" spans="1:21">
      <c r="A324" s="23">
        <v>45586</v>
      </c>
      <c r="B324" s="12">
        <v>2024</v>
      </c>
      <c r="C324" s="12" t="s">
        <v>33</v>
      </c>
      <c r="D324" s="12">
        <v>21</v>
      </c>
      <c r="E324" s="12">
        <v>770</v>
      </c>
      <c r="F324" s="24">
        <v>9.8</v>
      </c>
      <c r="G324" s="12">
        <v>39.19</v>
      </c>
      <c r="H324" s="12">
        <f t="shared" si="10"/>
        <v>2.45</v>
      </c>
      <c r="I324" s="12">
        <v>40.47</v>
      </c>
      <c r="J324" s="12">
        <v>26.63</v>
      </c>
      <c r="K324" s="12">
        <v>26.63</v>
      </c>
      <c r="L324" s="12">
        <f t="shared" si="11"/>
        <v>145.17</v>
      </c>
      <c r="M324" s="12">
        <v>68.75</v>
      </c>
      <c r="N324" s="12">
        <v>44.86</v>
      </c>
      <c r="O324" s="12">
        <v>161</v>
      </c>
      <c r="P324" s="12">
        <v>3718</v>
      </c>
      <c r="Q324" s="12">
        <v>2420</v>
      </c>
      <c r="R324" s="12">
        <v>161</v>
      </c>
      <c r="S324" s="12">
        <v>1090</v>
      </c>
      <c r="T324" s="12">
        <v>710</v>
      </c>
      <c r="U324" s="12">
        <v>490</v>
      </c>
    </row>
    <row r="325" spans="1:21">
      <c r="A325" s="23">
        <v>45587</v>
      </c>
      <c r="B325" s="12">
        <v>2024</v>
      </c>
      <c r="C325" s="12" t="s">
        <v>33</v>
      </c>
      <c r="D325" s="12">
        <v>22</v>
      </c>
      <c r="E325" s="12">
        <v>770</v>
      </c>
      <c r="F325" s="24">
        <v>12.81</v>
      </c>
      <c r="G325" s="12">
        <v>51.23</v>
      </c>
      <c r="H325" s="12">
        <f t="shared" si="10"/>
        <v>3.2</v>
      </c>
      <c r="I325" s="12">
        <v>38.8</v>
      </c>
      <c r="J325" s="12">
        <v>34.88</v>
      </c>
      <c r="K325" s="12">
        <v>34.88</v>
      </c>
      <c r="L325" s="12">
        <f t="shared" si="11"/>
        <v>175.8</v>
      </c>
      <c r="M325" s="12">
        <v>37.5</v>
      </c>
      <c r="N325" s="12">
        <v>62.64</v>
      </c>
      <c r="O325" s="12">
        <v>155</v>
      </c>
      <c r="P325" s="12">
        <v>3751</v>
      </c>
      <c r="Q325" s="12">
        <v>2364</v>
      </c>
      <c r="R325" s="12">
        <v>155</v>
      </c>
      <c r="S325" s="12">
        <v>1092</v>
      </c>
      <c r="T325" s="12">
        <v>682</v>
      </c>
      <c r="U325" s="12">
        <v>495</v>
      </c>
    </row>
    <row r="326" spans="1:21">
      <c r="A326" s="23">
        <v>45588</v>
      </c>
      <c r="B326" s="12">
        <v>2024</v>
      </c>
      <c r="C326" s="12" t="s">
        <v>33</v>
      </c>
      <c r="D326" s="12">
        <v>23</v>
      </c>
      <c r="E326" s="12">
        <v>770</v>
      </c>
      <c r="F326" s="24">
        <v>6.7</v>
      </c>
      <c r="G326" s="12">
        <v>26.79</v>
      </c>
      <c r="H326" s="12">
        <f t="shared" si="10"/>
        <v>1.68</v>
      </c>
      <c r="I326" s="12">
        <v>16.92</v>
      </c>
      <c r="J326" s="12">
        <v>5.25</v>
      </c>
      <c r="K326" s="12">
        <v>15.75</v>
      </c>
      <c r="L326" s="12">
        <f t="shared" si="11"/>
        <v>73.09</v>
      </c>
      <c r="M326" s="12">
        <v>135</v>
      </c>
      <c r="N326" s="12">
        <v>45.61</v>
      </c>
      <c r="O326" s="12">
        <v>148</v>
      </c>
      <c r="P326" s="12">
        <v>3796</v>
      </c>
      <c r="Q326" s="12">
        <v>2300</v>
      </c>
      <c r="R326" s="12">
        <v>117</v>
      </c>
      <c r="S326" s="12">
        <v>1084</v>
      </c>
      <c r="T326" s="12">
        <v>650</v>
      </c>
      <c r="U326" s="12">
        <v>503</v>
      </c>
    </row>
    <row r="327" spans="1:21">
      <c r="A327" s="23">
        <v>45589</v>
      </c>
      <c r="B327" s="12">
        <v>2024</v>
      </c>
      <c r="C327" s="12" t="s">
        <v>33</v>
      </c>
      <c r="D327" s="12">
        <v>24</v>
      </c>
      <c r="E327" s="12">
        <v>770</v>
      </c>
      <c r="F327" s="24">
        <v>7.41</v>
      </c>
      <c r="G327" s="12">
        <v>29.62</v>
      </c>
      <c r="H327" s="12">
        <f t="shared" si="10"/>
        <v>1.85</v>
      </c>
      <c r="I327" s="12">
        <v>24.6</v>
      </c>
      <c r="J327" s="12">
        <v>4.77</v>
      </c>
      <c r="K327" s="12">
        <v>14.31</v>
      </c>
      <c r="L327" s="12">
        <f t="shared" si="11"/>
        <v>82.56</v>
      </c>
      <c r="M327" s="12">
        <v>46.25</v>
      </c>
      <c r="N327" s="12">
        <v>149.75</v>
      </c>
      <c r="O327" s="12">
        <v>132</v>
      </c>
      <c r="P327" s="12">
        <v>3835</v>
      </c>
      <c r="Q327" s="12">
        <v>2230</v>
      </c>
      <c r="R327" s="12">
        <v>112</v>
      </c>
      <c r="S327" s="12">
        <v>1067</v>
      </c>
      <c r="T327" s="12">
        <v>615</v>
      </c>
      <c r="U327" s="12">
        <v>510</v>
      </c>
    </row>
    <row r="328" spans="1:21">
      <c r="A328" s="23">
        <v>45590</v>
      </c>
      <c r="B328" s="12">
        <v>2024</v>
      </c>
      <c r="C328" s="12" t="s">
        <v>33</v>
      </c>
      <c r="D328" s="12">
        <v>25</v>
      </c>
      <c r="E328" s="12">
        <v>770</v>
      </c>
      <c r="F328" s="24">
        <v>14.96</v>
      </c>
      <c r="G328" s="12">
        <v>59.83</v>
      </c>
      <c r="H328" s="12">
        <f t="shared" si="10"/>
        <v>3.74</v>
      </c>
      <c r="I328" s="12">
        <v>27.98</v>
      </c>
      <c r="J328" s="12">
        <v>22.3</v>
      </c>
      <c r="K328" s="12">
        <v>44.6</v>
      </c>
      <c r="L328" s="12">
        <f t="shared" si="11"/>
        <v>173.41</v>
      </c>
      <c r="M328" s="12">
        <v>31.25</v>
      </c>
      <c r="N328" s="12">
        <v>111.88</v>
      </c>
      <c r="O328" s="12">
        <v>117</v>
      </c>
      <c r="P328" s="12">
        <v>3877</v>
      </c>
      <c r="Q328" s="12">
        <v>2176</v>
      </c>
      <c r="R328" s="12">
        <v>90</v>
      </c>
      <c r="S328" s="12">
        <v>1043</v>
      </c>
      <c r="T328" s="12">
        <v>588</v>
      </c>
      <c r="U328" s="12">
        <v>518</v>
      </c>
    </row>
    <row r="329" spans="1:21">
      <c r="A329" s="23">
        <v>45591</v>
      </c>
      <c r="B329" s="12">
        <v>2024</v>
      </c>
      <c r="C329" s="12" t="s">
        <v>33</v>
      </c>
      <c r="D329" s="12">
        <v>26</v>
      </c>
      <c r="E329" s="12">
        <v>770</v>
      </c>
      <c r="F329" s="24">
        <v>7.21</v>
      </c>
      <c r="G329" s="12">
        <v>28.83</v>
      </c>
      <c r="H329" s="12">
        <f t="shared" si="10"/>
        <v>1.8</v>
      </c>
      <c r="I329" s="12">
        <v>66.96</v>
      </c>
      <c r="J329" s="12">
        <v>14.42</v>
      </c>
      <c r="K329" s="12">
        <v>28.83</v>
      </c>
      <c r="L329" s="12">
        <f t="shared" si="11"/>
        <v>148.05</v>
      </c>
      <c r="M329" s="12">
        <v>56.25</v>
      </c>
      <c r="N329" s="12">
        <v>157.1</v>
      </c>
      <c r="O329" s="12">
        <v>95</v>
      </c>
      <c r="P329" s="12">
        <v>3913</v>
      </c>
      <c r="Q329" s="12">
        <v>2160</v>
      </c>
      <c r="R329" s="12">
        <v>52</v>
      </c>
      <c r="S329" s="12">
        <v>1018</v>
      </c>
      <c r="T329" s="12">
        <v>580</v>
      </c>
      <c r="U329" s="12">
        <v>525</v>
      </c>
    </row>
    <row r="330" spans="1:21">
      <c r="A330" s="23">
        <v>45592</v>
      </c>
      <c r="B330" s="12">
        <v>2024</v>
      </c>
      <c r="C330" s="12" t="s">
        <v>33</v>
      </c>
      <c r="D330" s="12">
        <v>27</v>
      </c>
      <c r="E330" s="12">
        <v>770</v>
      </c>
      <c r="F330" s="24">
        <v>12.34</v>
      </c>
      <c r="G330" s="12">
        <v>49.35</v>
      </c>
      <c r="H330" s="12">
        <f t="shared" si="10"/>
        <v>3.09</v>
      </c>
      <c r="I330" s="12">
        <v>61.95</v>
      </c>
      <c r="J330" s="12">
        <v>30.1</v>
      </c>
      <c r="K330" s="12">
        <v>30.1</v>
      </c>
      <c r="L330" s="12">
        <f t="shared" si="11"/>
        <v>186.93</v>
      </c>
      <c r="M330" s="12">
        <v>68.75</v>
      </c>
      <c r="N330" s="12">
        <v>138.88</v>
      </c>
      <c r="O330" s="12">
        <v>72</v>
      </c>
      <c r="P330" s="12">
        <v>3952</v>
      </c>
      <c r="Q330" s="12">
        <v>2152</v>
      </c>
      <c r="R330" s="12">
        <v>66</v>
      </c>
      <c r="S330" s="12">
        <v>998</v>
      </c>
      <c r="T330" s="12">
        <v>576</v>
      </c>
      <c r="U330" s="12">
        <v>531</v>
      </c>
    </row>
    <row r="331" spans="1:21">
      <c r="A331" s="23">
        <v>45593</v>
      </c>
      <c r="B331" s="12">
        <v>2024</v>
      </c>
      <c r="C331" s="12" t="s">
        <v>33</v>
      </c>
      <c r="D331" s="12">
        <v>28</v>
      </c>
      <c r="E331" s="12">
        <v>770</v>
      </c>
      <c r="F331" s="24">
        <v>19.9</v>
      </c>
      <c r="G331" s="12">
        <v>79.6</v>
      </c>
      <c r="H331" s="12">
        <f t="shared" si="10"/>
        <v>4.98</v>
      </c>
      <c r="I331" s="12">
        <v>72.8</v>
      </c>
      <c r="J331" s="12">
        <v>21.6</v>
      </c>
      <c r="K331" s="12">
        <v>43.2</v>
      </c>
      <c r="L331" s="12">
        <f t="shared" si="11"/>
        <v>242.08</v>
      </c>
      <c r="M331" s="12">
        <v>107.5</v>
      </c>
      <c r="N331" s="12">
        <v>95.5</v>
      </c>
      <c r="O331" s="12">
        <v>51</v>
      </c>
      <c r="P331" s="12">
        <v>3991</v>
      </c>
      <c r="Q331" s="12">
        <v>2158</v>
      </c>
      <c r="R331" s="12">
        <v>34</v>
      </c>
      <c r="S331" s="12">
        <v>991</v>
      </c>
      <c r="T331" s="12">
        <v>579</v>
      </c>
      <c r="U331" s="12">
        <v>538</v>
      </c>
    </row>
    <row r="332" spans="1:21">
      <c r="A332" s="23">
        <v>45594</v>
      </c>
      <c r="B332" s="12">
        <v>2024</v>
      </c>
      <c r="C332" s="12" t="s">
        <v>33</v>
      </c>
      <c r="D332" s="12">
        <v>29</v>
      </c>
      <c r="E332" s="12">
        <v>770</v>
      </c>
      <c r="F332" s="24">
        <v>13.34</v>
      </c>
      <c r="G332" s="12">
        <v>53.36</v>
      </c>
      <c r="H332" s="12">
        <f t="shared" si="10"/>
        <v>3.34</v>
      </c>
      <c r="I332" s="12">
        <v>109.02</v>
      </c>
      <c r="J332" s="12">
        <v>21.39</v>
      </c>
      <c r="K332" s="12">
        <v>42.78</v>
      </c>
      <c r="L332" s="12">
        <f t="shared" si="11"/>
        <v>243.23</v>
      </c>
      <c r="M332" s="12">
        <v>63.75</v>
      </c>
      <c r="N332" s="12">
        <v>187.3</v>
      </c>
      <c r="O332" s="12">
        <v>37</v>
      </c>
      <c r="P332" s="12">
        <v>4027</v>
      </c>
      <c r="Q332" s="12">
        <v>2172</v>
      </c>
      <c r="R332" s="12">
        <v>27</v>
      </c>
      <c r="S332" s="12">
        <v>991</v>
      </c>
      <c r="T332" s="12">
        <v>586</v>
      </c>
      <c r="U332" s="12">
        <v>545</v>
      </c>
    </row>
    <row r="333" spans="1:21">
      <c r="A333" s="23">
        <v>45595</v>
      </c>
      <c r="B333" s="12">
        <v>2024</v>
      </c>
      <c r="C333" s="12" t="s">
        <v>33</v>
      </c>
      <c r="D333" s="12">
        <v>30</v>
      </c>
      <c r="E333" s="12">
        <v>770</v>
      </c>
      <c r="F333" s="24">
        <v>28.04</v>
      </c>
      <c r="G333" s="12">
        <v>112.15</v>
      </c>
      <c r="H333" s="12">
        <f t="shared" si="10"/>
        <v>7.01</v>
      </c>
      <c r="I333" s="12">
        <v>112.15</v>
      </c>
      <c r="J333" s="12">
        <v>57.13</v>
      </c>
      <c r="K333" s="12">
        <v>57.13</v>
      </c>
      <c r="L333" s="12">
        <f t="shared" si="11"/>
        <v>373.61</v>
      </c>
      <c r="M333" s="12">
        <v>112.5</v>
      </c>
      <c r="N333" s="12">
        <v>68.26</v>
      </c>
      <c r="O333" s="12">
        <v>28</v>
      </c>
      <c r="P333" s="12">
        <v>4066</v>
      </c>
      <c r="Q333" s="12">
        <v>2194</v>
      </c>
      <c r="R333" s="12">
        <v>18</v>
      </c>
      <c r="S333" s="12">
        <v>993</v>
      </c>
      <c r="T333" s="12">
        <v>597</v>
      </c>
      <c r="U333" s="12">
        <v>552</v>
      </c>
    </row>
    <row r="334" spans="1:21">
      <c r="A334" s="23">
        <v>45596</v>
      </c>
      <c r="B334" s="12">
        <v>2024</v>
      </c>
      <c r="C334" s="12" t="s">
        <v>33</v>
      </c>
      <c r="D334" s="12">
        <v>31</v>
      </c>
      <c r="E334" s="12">
        <v>770</v>
      </c>
      <c r="F334" s="24">
        <v>32.54</v>
      </c>
      <c r="G334" s="12">
        <v>130.17</v>
      </c>
      <c r="H334" s="12">
        <f t="shared" si="10"/>
        <v>8.14</v>
      </c>
      <c r="I334" s="12">
        <v>57.72</v>
      </c>
      <c r="J334" s="12">
        <v>45.13</v>
      </c>
      <c r="K334" s="12">
        <v>90.26</v>
      </c>
      <c r="L334" s="12">
        <f t="shared" si="11"/>
        <v>363.96</v>
      </c>
      <c r="M334" s="12">
        <v>147.5</v>
      </c>
      <c r="N334" s="12">
        <v>124.54</v>
      </c>
      <c r="O334" s="12">
        <v>23</v>
      </c>
      <c r="P334" s="12">
        <v>4099</v>
      </c>
      <c r="Q334" s="12">
        <v>2228</v>
      </c>
      <c r="R334" s="12">
        <v>14</v>
      </c>
      <c r="S334" s="12">
        <v>1004</v>
      </c>
      <c r="T334" s="12">
        <v>614</v>
      </c>
      <c r="U334" s="12">
        <v>558</v>
      </c>
    </row>
    <row r="335" spans="2:21">
      <c r="B335" s="12">
        <v>2024</v>
      </c>
      <c r="C335" s="12" t="s">
        <v>34</v>
      </c>
      <c r="D335" s="12">
        <v>0.01</v>
      </c>
      <c r="E335" s="12">
        <v>0</v>
      </c>
      <c r="F335" s="12">
        <v>0</v>
      </c>
      <c r="G335" s="12">
        <v>0</v>
      </c>
      <c r="H335" s="12">
        <f t="shared" si="10"/>
        <v>0</v>
      </c>
      <c r="I335" s="12">
        <f t="shared" si="10"/>
        <v>0</v>
      </c>
      <c r="J335" s="12">
        <v>0</v>
      </c>
      <c r="K335" s="12">
        <v>0</v>
      </c>
      <c r="L335" s="12">
        <f t="shared" si="11"/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</row>
    <row r="336" spans="2:21">
      <c r="B336" s="12">
        <v>2024</v>
      </c>
      <c r="C336" s="12" t="s">
        <v>34</v>
      </c>
      <c r="D336" s="12">
        <v>0.02</v>
      </c>
      <c r="E336" s="12">
        <v>0</v>
      </c>
      <c r="F336" s="12">
        <v>0</v>
      </c>
      <c r="G336" s="12">
        <v>0</v>
      </c>
      <c r="H336" s="12">
        <f t="shared" si="10"/>
        <v>0</v>
      </c>
      <c r="I336" s="12">
        <f t="shared" si="10"/>
        <v>0</v>
      </c>
      <c r="J336" s="12">
        <v>0</v>
      </c>
      <c r="K336" s="12">
        <v>0</v>
      </c>
      <c r="L336" s="12">
        <f t="shared" si="11"/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</row>
    <row r="337" spans="2:21">
      <c r="B337" s="12">
        <v>2024</v>
      </c>
      <c r="C337" s="12" t="s">
        <v>34</v>
      </c>
      <c r="D337" s="12">
        <v>0.03</v>
      </c>
      <c r="E337" s="12">
        <v>0</v>
      </c>
      <c r="F337" s="12">
        <v>0</v>
      </c>
      <c r="G337" s="12">
        <v>0</v>
      </c>
      <c r="H337" s="12">
        <f t="shared" si="10"/>
        <v>0</v>
      </c>
      <c r="I337" s="12">
        <f t="shared" si="10"/>
        <v>0</v>
      </c>
      <c r="J337" s="12">
        <v>0</v>
      </c>
      <c r="K337" s="12">
        <v>0</v>
      </c>
      <c r="L337" s="12">
        <f t="shared" si="11"/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</row>
    <row r="338" spans="2:21">
      <c r="B338" s="12">
        <v>2024</v>
      </c>
      <c r="C338" s="12" t="s">
        <v>34</v>
      </c>
      <c r="D338" s="12">
        <v>0.04</v>
      </c>
      <c r="E338" s="12">
        <v>0</v>
      </c>
      <c r="F338" s="12">
        <v>0</v>
      </c>
      <c r="G338" s="12">
        <v>0</v>
      </c>
      <c r="H338" s="12">
        <f t="shared" si="10"/>
        <v>0</v>
      </c>
      <c r="I338" s="12">
        <f t="shared" si="10"/>
        <v>0</v>
      </c>
      <c r="J338" s="12">
        <v>0</v>
      </c>
      <c r="K338" s="12">
        <v>0</v>
      </c>
      <c r="L338" s="12">
        <f t="shared" si="11"/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</row>
    <row r="339" spans="2:21">
      <c r="B339" s="12">
        <v>2024</v>
      </c>
      <c r="C339" s="12" t="s">
        <v>34</v>
      </c>
      <c r="D339" s="12">
        <v>0.05</v>
      </c>
      <c r="E339" s="12">
        <v>0</v>
      </c>
      <c r="F339" s="12">
        <v>0</v>
      </c>
      <c r="G339" s="12">
        <v>0</v>
      </c>
      <c r="H339" s="12">
        <f t="shared" si="10"/>
        <v>0</v>
      </c>
      <c r="I339" s="12">
        <f t="shared" si="10"/>
        <v>0</v>
      </c>
      <c r="J339" s="12">
        <v>0</v>
      </c>
      <c r="K339" s="12">
        <v>0</v>
      </c>
      <c r="L339" s="12">
        <f t="shared" si="11"/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</row>
    <row r="340" spans="1:21">
      <c r="A340" s="23">
        <v>45597</v>
      </c>
      <c r="B340" s="12">
        <v>2024</v>
      </c>
      <c r="C340" s="12" t="s">
        <v>34</v>
      </c>
      <c r="D340" s="12">
        <v>1</v>
      </c>
      <c r="E340" s="12">
        <v>900</v>
      </c>
      <c r="F340" s="24">
        <v>70.82</v>
      </c>
      <c r="G340" s="12">
        <v>95.34</v>
      </c>
      <c r="H340" s="12">
        <f t="shared" si="10"/>
        <v>17.71</v>
      </c>
      <c r="I340" s="12">
        <f t="shared" si="10"/>
        <v>23.84</v>
      </c>
      <c r="J340" s="12">
        <v>70.82</v>
      </c>
      <c r="K340" s="12">
        <v>114.41</v>
      </c>
      <c r="L340" s="12">
        <f t="shared" si="11"/>
        <v>392.94</v>
      </c>
      <c r="M340" s="12">
        <v>167.5</v>
      </c>
      <c r="N340" s="12">
        <v>253.15</v>
      </c>
      <c r="O340" s="12">
        <v>22</v>
      </c>
      <c r="P340" s="12">
        <v>4135</v>
      </c>
      <c r="Q340" s="12">
        <v>2266</v>
      </c>
      <c r="R340" s="12">
        <v>21</v>
      </c>
      <c r="S340" s="12">
        <v>1026</v>
      </c>
      <c r="T340" s="12">
        <v>633</v>
      </c>
      <c r="U340" s="12">
        <v>564</v>
      </c>
    </row>
    <row r="341" spans="1:21">
      <c r="A341" s="23">
        <v>45598</v>
      </c>
      <c r="B341" s="12">
        <v>2024</v>
      </c>
      <c r="C341" s="12" t="s">
        <v>34</v>
      </c>
      <c r="D341" s="12">
        <v>2</v>
      </c>
      <c r="E341" s="12">
        <v>900</v>
      </c>
      <c r="F341" s="24">
        <v>90.04</v>
      </c>
      <c r="G341" s="12">
        <v>82.72</v>
      </c>
      <c r="H341" s="12">
        <f t="shared" si="10"/>
        <v>22.51</v>
      </c>
      <c r="I341" s="12">
        <f t="shared" si="10"/>
        <v>20.68</v>
      </c>
      <c r="J341" s="12">
        <v>30.01</v>
      </c>
      <c r="K341" s="12">
        <v>125.17</v>
      </c>
      <c r="L341" s="12">
        <f t="shared" si="11"/>
        <v>371.13</v>
      </c>
      <c r="M341" s="12">
        <v>181.25</v>
      </c>
      <c r="N341" s="12">
        <v>163.84</v>
      </c>
      <c r="O341" s="12">
        <v>23</v>
      </c>
      <c r="P341" s="12">
        <v>4162</v>
      </c>
      <c r="Q341" s="12">
        <v>2318</v>
      </c>
      <c r="R341" s="12">
        <v>20</v>
      </c>
      <c r="S341" s="12">
        <v>1051</v>
      </c>
      <c r="T341" s="12">
        <v>659</v>
      </c>
      <c r="U341" s="12">
        <v>569</v>
      </c>
    </row>
    <row r="342" spans="1:21">
      <c r="A342" s="23">
        <v>45599</v>
      </c>
      <c r="B342" s="12">
        <v>2024</v>
      </c>
      <c r="C342" s="12" t="s">
        <v>34</v>
      </c>
      <c r="D342" s="12">
        <v>3</v>
      </c>
      <c r="E342" s="12">
        <v>900</v>
      </c>
      <c r="F342" s="24">
        <v>159.39</v>
      </c>
      <c r="G342" s="12">
        <v>112.42</v>
      </c>
      <c r="H342" s="12">
        <f t="shared" si="10"/>
        <v>39.85</v>
      </c>
      <c r="I342" s="12">
        <f t="shared" si="10"/>
        <v>28.11</v>
      </c>
      <c r="J342" s="12">
        <v>159.39</v>
      </c>
      <c r="K342" s="12">
        <v>182.49</v>
      </c>
      <c r="L342" s="12">
        <f t="shared" si="11"/>
        <v>681.65</v>
      </c>
      <c r="M342" s="12">
        <v>66.25</v>
      </c>
      <c r="N342" s="12">
        <v>144.13</v>
      </c>
      <c r="O342" s="12">
        <v>32</v>
      </c>
      <c r="P342" s="12">
        <v>4192</v>
      </c>
      <c r="Q342" s="12">
        <v>2372</v>
      </c>
      <c r="R342" s="12">
        <v>25</v>
      </c>
      <c r="S342" s="12">
        <v>1077</v>
      </c>
      <c r="T342" s="12">
        <v>686</v>
      </c>
      <c r="U342" s="12">
        <v>574</v>
      </c>
    </row>
    <row r="343" spans="1:21">
      <c r="A343" s="23">
        <v>45600</v>
      </c>
      <c r="B343" s="12">
        <v>2024</v>
      </c>
      <c r="C343" s="12" t="s">
        <v>34</v>
      </c>
      <c r="D343" s="12">
        <v>4</v>
      </c>
      <c r="E343" s="12">
        <v>900</v>
      </c>
      <c r="F343" s="24">
        <v>82.81</v>
      </c>
      <c r="G343" s="12">
        <v>125.42</v>
      </c>
      <c r="H343" s="12">
        <f t="shared" si="10"/>
        <v>20.7</v>
      </c>
      <c r="I343" s="12">
        <f t="shared" si="10"/>
        <v>31.36</v>
      </c>
      <c r="J343" s="12">
        <v>27.6</v>
      </c>
      <c r="K343" s="12">
        <v>143.92</v>
      </c>
      <c r="L343" s="12">
        <f t="shared" si="11"/>
        <v>431.81</v>
      </c>
      <c r="M343" s="12">
        <v>145</v>
      </c>
      <c r="N343" s="12">
        <v>296.61</v>
      </c>
      <c r="O343" s="12">
        <v>36</v>
      </c>
      <c r="P343" s="12">
        <v>4213</v>
      </c>
      <c r="Q343" s="12">
        <v>2442</v>
      </c>
      <c r="R343" s="12">
        <v>35</v>
      </c>
      <c r="S343" s="12">
        <v>1097</v>
      </c>
      <c r="T343" s="12">
        <v>721</v>
      </c>
      <c r="U343" s="12">
        <v>579</v>
      </c>
    </row>
    <row r="344" spans="1:21">
      <c r="A344" s="23">
        <v>45601</v>
      </c>
      <c r="B344" s="12">
        <v>2024</v>
      </c>
      <c r="C344" s="12" t="s">
        <v>34</v>
      </c>
      <c r="D344" s="12">
        <v>5</v>
      </c>
      <c r="E344" s="12">
        <v>900</v>
      </c>
      <c r="F344" s="24">
        <v>120.45</v>
      </c>
      <c r="G344" s="12">
        <v>205.43</v>
      </c>
      <c r="H344" s="12">
        <f t="shared" si="10"/>
        <v>30.11</v>
      </c>
      <c r="I344" s="12">
        <f t="shared" si="10"/>
        <v>51.36</v>
      </c>
      <c r="J344" s="12">
        <v>120.45</v>
      </c>
      <c r="K344" s="12">
        <v>129.53</v>
      </c>
      <c r="L344" s="12">
        <f t="shared" si="11"/>
        <v>657.33</v>
      </c>
      <c r="M344" s="12">
        <v>48.75</v>
      </c>
      <c r="N344" s="12">
        <v>186.68</v>
      </c>
      <c r="O344" s="12">
        <v>45</v>
      </c>
      <c r="P344" s="12">
        <v>4234</v>
      </c>
      <c r="Q344" s="12">
        <v>2512</v>
      </c>
      <c r="R344" s="12">
        <v>33</v>
      </c>
      <c r="S344" s="12">
        <v>1109</v>
      </c>
      <c r="T344" s="12">
        <v>756</v>
      </c>
      <c r="U344" s="12">
        <v>582</v>
      </c>
    </row>
    <row r="345" spans="1:21">
      <c r="A345" s="23">
        <v>45602</v>
      </c>
      <c r="B345" s="12">
        <v>2024</v>
      </c>
      <c r="C345" s="12" t="s">
        <v>34</v>
      </c>
      <c r="D345" s="12">
        <v>6</v>
      </c>
      <c r="E345" s="12">
        <v>900</v>
      </c>
      <c r="F345" s="24">
        <v>160.74</v>
      </c>
      <c r="G345" s="12">
        <v>125.21</v>
      </c>
      <c r="H345" s="12">
        <f t="shared" si="10"/>
        <v>40.19</v>
      </c>
      <c r="I345" s="12">
        <f t="shared" si="10"/>
        <v>31.3</v>
      </c>
      <c r="J345" s="12">
        <v>160.74</v>
      </c>
      <c r="K345" s="12">
        <v>161.59</v>
      </c>
      <c r="L345" s="12">
        <f t="shared" si="11"/>
        <v>679.77</v>
      </c>
      <c r="M345" s="12">
        <v>135</v>
      </c>
      <c r="N345" s="12">
        <v>148.6</v>
      </c>
      <c r="O345" s="12">
        <v>54</v>
      </c>
      <c r="P345" s="12">
        <v>4255</v>
      </c>
      <c r="Q345" s="12">
        <v>2586</v>
      </c>
      <c r="R345" s="12">
        <v>52</v>
      </c>
      <c r="S345" s="12">
        <v>1112</v>
      </c>
      <c r="T345" s="12">
        <v>793</v>
      </c>
      <c r="U345" s="12">
        <v>586</v>
      </c>
    </row>
    <row r="346" spans="1:21">
      <c r="A346" s="23">
        <v>45603</v>
      </c>
      <c r="B346" s="12">
        <v>2024</v>
      </c>
      <c r="C346" s="12" t="s">
        <v>34</v>
      </c>
      <c r="D346" s="12">
        <v>7</v>
      </c>
      <c r="E346" s="12">
        <v>900</v>
      </c>
      <c r="F346" s="24">
        <v>128.55</v>
      </c>
      <c r="G346" s="12">
        <v>87.41</v>
      </c>
      <c r="H346" s="12">
        <f t="shared" si="10"/>
        <v>32.14</v>
      </c>
      <c r="I346" s="12">
        <f t="shared" si="10"/>
        <v>21.85</v>
      </c>
      <c r="J346" s="12">
        <v>128.55</v>
      </c>
      <c r="K346" s="12">
        <v>149.12</v>
      </c>
      <c r="L346" s="12">
        <f t="shared" si="11"/>
        <v>547.62</v>
      </c>
      <c r="M346" s="12">
        <v>196.25</v>
      </c>
      <c r="N346" s="12">
        <v>267.25</v>
      </c>
      <c r="O346" s="12">
        <v>64</v>
      </c>
      <c r="P346" s="12">
        <v>4267</v>
      </c>
      <c r="Q346" s="12">
        <v>2656</v>
      </c>
      <c r="R346" s="12">
        <v>42</v>
      </c>
      <c r="S346" s="12">
        <v>1114</v>
      </c>
      <c r="T346" s="12">
        <v>828</v>
      </c>
      <c r="U346" s="12">
        <v>588</v>
      </c>
    </row>
    <row r="347" spans="1:21">
      <c r="A347" s="23">
        <v>45604</v>
      </c>
      <c r="B347" s="12">
        <v>2024</v>
      </c>
      <c r="C347" s="12" t="s">
        <v>34</v>
      </c>
      <c r="D347" s="12">
        <v>8</v>
      </c>
      <c r="E347" s="12">
        <v>900</v>
      </c>
      <c r="F347" s="24">
        <v>160.7</v>
      </c>
      <c r="G347" s="12">
        <v>220.32</v>
      </c>
      <c r="H347" s="12">
        <f t="shared" si="10"/>
        <v>40.18</v>
      </c>
      <c r="I347" s="12">
        <f t="shared" si="10"/>
        <v>55.08</v>
      </c>
      <c r="J347" s="12">
        <v>160.7</v>
      </c>
      <c r="K347" s="12">
        <v>98.5</v>
      </c>
      <c r="L347" s="12">
        <f t="shared" si="11"/>
        <v>735.48</v>
      </c>
      <c r="M347" s="12">
        <v>91.25</v>
      </c>
      <c r="N347" s="12">
        <v>246.1</v>
      </c>
      <c r="O347" s="12">
        <v>70</v>
      </c>
      <c r="P347" s="12">
        <v>4279</v>
      </c>
      <c r="Q347" s="12">
        <v>2716</v>
      </c>
      <c r="R347" s="12">
        <v>40</v>
      </c>
      <c r="S347" s="12">
        <v>1102</v>
      </c>
      <c r="T347" s="12">
        <v>858</v>
      </c>
      <c r="U347" s="12">
        <v>590</v>
      </c>
    </row>
    <row r="348" spans="1:21">
      <c r="A348" s="23">
        <v>45605</v>
      </c>
      <c r="B348" s="12">
        <v>2024</v>
      </c>
      <c r="C348" s="12" t="s">
        <v>34</v>
      </c>
      <c r="D348" s="12">
        <v>9</v>
      </c>
      <c r="E348" s="12">
        <v>900</v>
      </c>
      <c r="F348" s="24">
        <v>49.42</v>
      </c>
      <c r="G348" s="12">
        <v>159.53</v>
      </c>
      <c r="H348" s="12">
        <f t="shared" si="10"/>
        <v>12.36</v>
      </c>
      <c r="I348" s="12">
        <f t="shared" si="10"/>
        <v>39.88</v>
      </c>
      <c r="J348" s="12">
        <v>49.42</v>
      </c>
      <c r="K348" s="12">
        <v>126.58</v>
      </c>
      <c r="L348" s="12">
        <f t="shared" si="11"/>
        <v>437.19</v>
      </c>
      <c r="M348" s="12">
        <v>158.75</v>
      </c>
      <c r="N348" s="12">
        <v>304.25</v>
      </c>
      <c r="O348" s="12">
        <v>75</v>
      </c>
      <c r="P348" s="12">
        <v>4291</v>
      </c>
      <c r="Q348" s="12">
        <v>2764</v>
      </c>
      <c r="R348" s="12">
        <v>47</v>
      </c>
      <c r="S348" s="12">
        <v>1073</v>
      </c>
      <c r="T348" s="12">
        <v>882</v>
      </c>
      <c r="U348" s="12">
        <v>592</v>
      </c>
    </row>
    <row r="349" spans="1:21">
      <c r="A349" s="23">
        <v>45606</v>
      </c>
      <c r="B349" s="12">
        <v>2024</v>
      </c>
      <c r="C349" s="12" t="s">
        <v>34</v>
      </c>
      <c r="D349" s="12">
        <v>10</v>
      </c>
      <c r="E349" s="12">
        <v>900</v>
      </c>
      <c r="F349" s="24">
        <v>62.93</v>
      </c>
      <c r="G349" s="12">
        <v>80.17</v>
      </c>
      <c r="H349" s="12">
        <f t="shared" si="10"/>
        <v>15.73</v>
      </c>
      <c r="I349" s="12">
        <f t="shared" si="10"/>
        <v>20.04</v>
      </c>
      <c r="J349" s="12">
        <v>20.98</v>
      </c>
      <c r="K349" s="12">
        <v>182.74</v>
      </c>
      <c r="L349" s="12">
        <f t="shared" si="11"/>
        <v>382.59</v>
      </c>
      <c r="M349" s="12">
        <v>255</v>
      </c>
      <c r="N349" s="12">
        <v>205.65</v>
      </c>
      <c r="O349" s="12">
        <v>77</v>
      </c>
      <c r="P349" s="12">
        <v>4294</v>
      </c>
      <c r="Q349" s="12">
        <v>2804</v>
      </c>
      <c r="R349" s="12">
        <v>41</v>
      </c>
      <c r="S349" s="12">
        <v>1054</v>
      </c>
      <c r="T349" s="12">
        <v>902</v>
      </c>
      <c r="U349" s="12">
        <v>593</v>
      </c>
    </row>
    <row r="350" spans="1:21">
      <c r="A350" s="23">
        <v>45607</v>
      </c>
      <c r="B350" s="12">
        <v>2024</v>
      </c>
      <c r="C350" s="12" t="s">
        <v>34</v>
      </c>
      <c r="D350" s="12">
        <v>11</v>
      </c>
      <c r="E350" s="12">
        <v>900</v>
      </c>
      <c r="F350" s="24">
        <v>104.19</v>
      </c>
      <c r="G350" s="12">
        <v>151.16</v>
      </c>
      <c r="H350" s="12">
        <f t="shared" si="10"/>
        <v>26.05</v>
      </c>
      <c r="I350" s="12">
        <f t="shared" si="10"/>
        <v>37.79</v>
      </c>
      <c r="J350" s="12">
        <v>52.1</v>
      </c>
      <c r="K350" s="12">
        <v>81.98</v>
      </c>
      <c r="L350" s="12">
        <f t="shared" si="11"/>
        <v>453.27</v>
      </c>
      <c r="M350" s="12">
        <v>288.75</v>
      </c>
      <c r="N350" s="12">
        <v>291.11</v>
      </c>
      <c r="O350" s="12">
        <v>76</v>
      </c>
      <c r="P350" s="12">
        <v>4294</v>
      </c>
      <c r="Q350" s="12">
        <v>2832</v>
      </c>
      <c r="R350" s="12">
        <v>52</v>
      </c>
      <c r="S350" s="12">
        <v>1044</v>
      </c>
      <c r="T350" s="12">
        <v>916</v>
      </c>
      <c r="U350" s="12">
        <v>593</v>
      </c>
    </row>
    <row r="351" spans="1:21">
      <c r="A351" s="23">
        <v>45608</v>
      </c>
      <c r="B351" s="12">
        <v>2024</v>
      </c>
      <c r="C351" s="12" t="s">
        <v>34</v>
      </c>
      <c r="D351" s="12">
        <v>12</v>
      </c>
      <c r="E351" s="12">
        <v>900</v>
      </c>
      <c r="F351" s="24">
        <v>127.76</v>
      </c>
      <c r="G351" s="12">
        <v>74.32</v>
      </c>
      <c r="H351" s="12">
        <f t="shared" si="10"/>
        <v>31.94</v>
      </c>
      <c r="I351" s="12">
        <f t="shared" si="10"/>
        <v>18.58</v>
      </c>
      <c r="J351" s="12">
        <v>127.76</v>
      </c>
      <c r="K351" s="12">
        <v>162.83</v>
      </c>
      <c r="L351" s="12">
        <f t="shared" si="11"/>
        <v>543.19</v>
      </c>
      <c r="M351" s="12">
        <v>238.75</v>
      </c>
      <c r="N351" s="12">
        <v>256.99</v>
      </c>
      <c r="O351" s="12">
        <v>68</v>
      </c>
      <c r="P351" s="12">
        <v>4288</v>
      </c>
      <c r="Q351" s="12">
        <v>2844</v>
      </c>
      <c r="R351" s="12">
        <v>44</v>
      </c>
      <c r="S351" s="12">
        <v>1044</v>
      </c>
      <c r="T351" s="12">
        <v>922</v>
      </c>
      <c r="U351" s="12">
        <v>592</v>
      </c>
    </row>
    <row r="352" spans="1:21">
      <c r="A352" s="23">
        <v>45609</v>
      </c>
      <c r="B352" s="12">
        <v>2024</v>
      </c>
      <c r="C352" s="12" t="s">
        <v>34</v>
      </c>
      <c r="D352" s="12">
        <v>13</v>
      </c>
      <c r="E352" s="12">
        <v>900</v>
      </c>
      <c r="F352" s="24">
        <v>152.15</v>
      </c>
      <c r="G352" s="12">
        <v>98.98</v>
      </c>
      <c r="H352" s="12">
        <f t="shared" si="10"/>
        <v>38.04</v>
      </c>
      <c r="I352" s="12">
        <f t="shared" si="10"/>
        <v>24.75</v>
      </c>
      <c r="J352" s="12">
        <v>50.72</v>
      </c>
      <c r="K352" s="12">
        <v>198.77</v>
      </c>
      <c r="L352" s="12">
        <f t="shared" si="11"/>
        <v>563.41</v>
      </c>
      <c r="M352" s="12">
        <v>165</v>
      </c>
      <c r="N352" s="12">
        <v>70.75</v>
      </c>
      <c r="O352" s="12">
        <v>54</v>
      </c>
      <c r="P352" s="12">
        <v>4282</v>
      </c>
      <c r="Q352" s="12">
        <v>2854</v>
      </c>
      <c r="R352" s="12">
        <v>50</v>
      </c>
      <c r="S352" s="12">
        <v>1049</v>
      </c>
      <c r="T352" s="12">
        <v>927</v>
      </c>
      <c r="U352" s="12">
        <v>590</v>
      </c>
    </row>
    <row r="353" spans="1:21">
      <c r="A353" s="23">
        <v>45610</v>
      </c>
      <c r="B353" s="12">
        <v>2024</v>
      </c>
      <c r="C353" s="12" t="s">
        <v>34</v>
      </c>
      <c r="D353" s="12">
        <v>14</v>
      </c>
      <c r="E353" s="12">
        <v>900</v>
      </c>
      <c r="F353" s="24">
        <v>101.25</v>
      </c>
      <c r="G353" s="12">
        <v>145.54</v>
      </c>
      <c r="H353" s="12">
        <f t="shared" si="10"/>
        <v>25.31</v>
      </c>
      <c r="I353" s="12">
        <f t="shared" si="10"/>
        <v>36.39</v>
      </c>
      <c r="J353" s="12">
        <v>50.63</v>
      </c>
      <c r="K353" s="12">
        <v>88.59</v>
      </c>
      <c r="L353" s="12">
        <f t="shared" si="11"/>
        <v>447.71</v>
      </c>
      <c r="M353" s="12">
        <v>103.75</v>
      </c>
      <c r="N353" s="12">
        <v>301.66</v>
      </c>
      <c r="O353" s="12">
        <v>44</v>
      </c>
      <c r="P353" s="12">
        <v>4261</v>
      </c>
      <c r="Q353" s="12">
        <v>2864</v>
      </c>
      <c r="R353" s="12">
        <v>24</v>
      </c>
      <c r="S353" s="12">
        <v>1059</v>
      </c>
      <c r="T353" s="12">
        <v>932</v>
      </c>
      <c r="U353" s="12">
        <v>587</v>
      </c>
    </row>
    <row r="354" spans="1:21">
      <c r="A354" s="23">
        <v>45611</v>
      </c>
      <c r="B354" s="12">
        <v>2024</v>
      </c>
      <c r="C354" s="12" t="s">
        <v>34</v>
      </c>
      <c r="D354" s="12">
        <v>15</v>
      </c>
      <c r="E354" s="12">
        <v>900</v>
      </c>
      <c r="F354" s="24">
        <v>141.19</v>
      </c>
      <c r="G354" s="12">
        <v>174.98</v>
      </c>
      <c r="H354" s="12">
        <f t="shared" si="10"/>
        <v>35.3</v>
      </c>
      <c r="I354" s="12">
        <f t="shared" si="10"/>
        <v>43.75</v>
      </c>
      <c r="J354" s="12">
        <v>141.19</v>
      </c>
      <c r="K354" s="12">
        <v>204.27</v>
      </c>
      <c r="L354" s="12">
        <f t="shared" si="11"/>
        <v>740.68</v>
      </c>
      <c r="M354" s="12">
        <v>98.75</v>
      </c>
      <c r="N354" s="12">
        <v>108.08</v>
      </c>
      <c r="O354" s="12">
        <v>27</v>
      </c>
      <c r="P354" s="12">
        <v>4240</v>
      </c>
      <c r="Q354" s="12">
        <v>2862</v>
      </c>
      <c r="R354" s="12">
        <v>26</v>
      </c>
      <c r="S354" s="12">
        <v>1074</v>
      </c>
      <c r="T354" s="12">
        <v>931</v>
      </c>
      <c r="U354" s="12">
        <v>583</v>
      </c>
    </row>
    <row r="355" spans="1:21">
      <c r="A355" s="23">
        <v>45612</v>
      </c>
      <c r="B355" s="12">
        <v>2024</v>
      </c>
      <c r="C355" s="12" t="s">
        <v>34</v>
      </c>
      <c r="D355" s="12">
        <v>16</v>
      </c>
      <c r="E355" s="12">
        <v>900</v>
      </c>
      <c r="F355" s="24">
        <v>146.22</v>
      </c>
      <c r="G355" s="12">
        <v>133.57</v>
      </c>
      <c r="H355" s="12">
        <f t="shared" si="10"/>
        <v>36.56</v>
      </c>
      <c r="I355" s="12">
        <f t="shared" si="10"/>
        <v>33.39</v>
      </c>
      <c r="J355" s="12">
        <v>146.22</v>
      </c>
      <c r="K355" s="12">
        <v>177.86</v>
      </c>
      <c r="L355" s="12">
        <f t="shared" si="11"/>
        <v>673.82</v>
      </c>
      <c r="M355" s="12">
        <v>87.5</v>
      </c>
      <c r="N355" s="12">
        <v>53.36</v>
      </c>
      <c r="O355" s="12">
        <v>18</v>
      </c>
      <c r="P355" s="12">
        <v>4213</v>
      </c>
      <c r="Q355" s="12">
        <v>2850</v>
      </c>
      <c r="R355" s="12">
        <v>10</v>
      </c>
      <c r="S355" s="12">
        <v>1094</v>
      </c>
      <c r="T355" s="12">
        <v>925</v>
      </c>
      <c r="U355" s="12">
        <v>579</v>
      </c>
    </row>
    <row r="356" spans="1:21">
      <c r="A356" s="23">
        <v>45613</v>
      </c>
      <c r="B356" s="12">
        <v>2024</v>
      </c>
      <c r="C356" s="12" t="s">
        <v>34</v>
      </c>
      <c r="D356" s="12">
        <v>17</v>
      </c>
      <c r="E356" s="12">
        <v>900</v>
      </c>
      <c r="F356" s="24">
        <v>63.15</v>
      </c>
      <c r="G356" s="12">
        <v>155.59</v>
      </c>
      <c r="H356" s="12">
        <f t="shared" si="10"/>
        <v>15.79</v>
      </c>
      <c r="I356" s="12">
        <f t="shared" si="10"/>
        <v>38.9</v>
      </c>
      <c r="J356" s="12">
        <v>31.58</v>
      </c>
      <c r="K356" s="12">
        <v>104.16</v>
      </c>
      <c r="L356" s="12">
        <f t="shared" si="11"/>
        <v>409.17</v>
      </c>
      <c r="M356" s="12">
        <v>201.25</v>
      </c>
      <c r="N356" s="12">
        <v>64.24</v>
      </c>
      <c r="O356" s="12">
        <v>3</v>
      </c>
      <c r="P356" s="12">
        <v>4183</v>
      </c>
      <c r="Q356" s="12">
        <v>2832</v>
      </c>
      <c r="R356" s="12">
        <v>3</v>
      </c>
      <c r="S356" s="12">
        <v>1121</v>
      </c>
      <c r="T356" s="12">
        <v>916</v>
      </c>
      <c r="U356" s="12">
        <v>573</v>
      </c>
    </row>
    <row r="357" spans="1:21">
      <c r="A357" s="23">
        <v>45614</v>
      </c>
      <c r="B357" s="12">
        <v>2024</v>
      </c>
      <c r="C357" s="12" t="s">
        <v>34</v>
      </c>
      <c r="D357" s="12">
        <v>18</v>
      </c>
      <c r="E357" s="12">
        <v>900</v>
      </c>
      <c r="F357" s="24">
        <v>105.79</v>
      </c>
      <c r="G357" s="12">
        <v>112.88</v>
      </c>
      <c r="H357" s="12">
        <f t="shared" si="10"/>
        <v>26.45</v>
      </c>
      <c r="I357" s="12">
        <f t="shared" si="10"/>
        <v>28.22</v>
      </c>
      <c r="J357" s="12">
        <v>35.26</v>
      </c>
      <c r="K357" s="12">
        <v>138.29</v>
      </c>
      <c r="L357" s="12">
        <f t="shared" si="11"/>
        <v>446.89</v>
      </c>
      <c r="M357" s="12">
        <v>176.25</v>
      </c>
      <c r="N357" s="12">
        <v>67.2</v>
      </c>
      <c r="O357" s="12">
        <v>1</v>
      </c>
      <c r="P357" s="12">
        <v>4147</v>
      </c>
      <c r="Q357" s="12">
        <v>2808</v>
      </c>
      <c r="R357" s="12">
        <v>1</v>
      </c>
      <c r="S357" s="12">
        <v>1148</v>
      </c>
      <c r="T357" s="12">
        <v>904</v>
      </c>
      <c r="U357" s="12">
        <v>566</v>
      </c>
    </row>
    <row r="358" spans="1:21">
      <c r="A358" s="23">
        <v>45615</v>
      </c>
      <c r="B358" s="12">
        <v>2024</v>
      </c>
      <c r="C358" s="12" t="s">
        <v>34</v>
      </c>
      <c r="D358" s="12">
        <v>19</v>
      </c>
      <c r="E358" s="12">
        <v>900</v>
      </c>
      <c r="F358" s="24">
        <v>103.64</v>
      </c>
      <c r="G358" s="12">
        <v>63.37</v>
      </c>
      <c r="H358" s="12">
        <f t="shared" si="10"/>
        <v>25.91</v>
      </c>
      <c r="I358" s="12">
        <f t="shared" si="10"/>
        <v>15.84</v>
      </c>
      <c r="J358" s="12">
        <v>103.64</v>
      </c>
      <c r="K358" s="12">
        <v>123.51</v>
      </c>
      <c r="L358" s="12">
        <f t="shared" si="11"/>
        <v>435.91</v>
      </c>
      <c r="M358" s="12">
        <v>56.25</v>
      </c>
      <c r="N358" s="12">
        <v>148.06</v>
      </c>
      <c r="O358" s="12">
        <v>0</v>
      </c>
      <c r="P358" s="12">
        <v>4108</v>
      </c>
      <c r="Q358" s="12">
        <v>2770</v>
      </c>
      <c r="R358" s="12">
        <v>0</v>
      </c>
      <c r="S358" s="12">
        <v>1175</v>
      </c>
      <c r="T358" s="12">
        <v>885</v>
      </c>
      <c r="U358" s="12">
        <v>560</v>
      </c>
    </row>
    <row r="359" spans="1:21">
      <c r="A359" s="23">
        <v>45616</v>
      </c>
      <c r="B359" s="12">
        <v>2024</v>
      </c>
      <c r="C359" s="12" t="s">
        <v>34</v>
      </c>
      <c r="D359" s="12">
        <v>20</v>
      </c>
      <c r="E359" s="12">
        <v>900</v>
      </c>
      <c r="F359" s="24">
        <v>94.76</v>
      </c>
      <c r="G359" s="12">
        <v>64.45</v>
      </c>
      <c r="H359" s="12">
        <f t="shared" si="10"/>
        <v>23.69</v>
      </c>
      <c r="I359" s="12">
        <f t="shared" si="10"/>
        <v>16.11</v>
      </c>
      <c r="J359" s="12">
        <v>47.38</v>
      </c>
      <c r="K359" s="12">
        <v>82.73</v>
      </c>
      <c r="L359" s="12">
        <f t="shared" si="11"/>
        <v>329.12</v>
      </c>
      <c r="M359" s="12">
        <v>45</v>
      </c>
      <c r="N359" s="12">
        <v>144.29</v>
      </c>
      <c r="O359" s="12">
        <v>3</v>
      </c>
      <c r="P359" s="12">
        <v>4075</v>
      </c>
      <c r="Q359" s="12">
        <v>2726</v>
      </c>
      <c r="R359" s="12">
        <v>2</v>
      </c>
      <c r="S359" s="12">
        <v>1193</v>
      </c>
      <c r="T359" s="12">
        <v>863</v>
      </c>
      <c r="U359" s="12">
        <v>554</v>
      </c>
    </row>
    <row r="360" spans="1:21">
      <c r="A360" s="23">
        <v>45617</v>
      </c>
      <c r="B360" s="12">
        <v>2024</v>
      </c>
      <c r="C360" s="12" t="s">
        <v>34</v>
      </c>
      <c r="D360" s="12">
        <v>21</v>
      </c>
      <c r="E360" s="12">
        <v>900</v>
      </c>
      <c r="F360" s="24">
        <v>86.33</v>
      </c>
      <c r="G360" s="12">
        <v>92.43</v>
      </c>
      <c r="H360" s="12">
        <f t="shared" si="10"/>
        <v>21.58</v>
      </c>
      <c r="I360" s="12">
        <f t="shared" si="10"/>
        <v>23.11</v>
      </c>
      <c r="J360" s="12">
        <v>43.17</v>
      </c>
      <c r="K360" s="12">
        <v>63.22</v>
      </c>
      <c r="L360" s="12">
        <f t="shared" si="11"/>
        <v>329.84</v>
      </c>
      <c r="M360" s="12">
        <v>63.75</v>
      </c>
      <c r="N360" s="12">
        <v>153.58</v>
      </c>
      <c r="O360" s="12">
        <v>10</v>
      </c>
      <c r="P360" s="12">
        <v>4030</v>
      </c>
      <c r="Q360" s="12">
        <v>2672</v>
      </c>
      <c r="R360" s="12">
        <v>9</v>
      </c>
      <c r="S360" s="12">
        <v>1204</v>
      </c>
      <c r="T360" s="12">
        <v>836</v>
      </c>
      <c r="U360" s="12">
        <v>545</v>
      </c>
    </row>
    <row r="361" spans="1:21">
      <c r="A361" s="23">
        <v>45618</v>
      </c>
      <c r="B361" s="12">
        <v>2024</v>
      </c>
      <c r="C361" s="12" t="s">
        <v>34</v>
      </c>
      <c r="D361" s="12">
        <v>22</v>
      </c>
      <c r="E361" s="12">
        <v>900</v>
      </c>
      <c r="F361" s="24">
        <v>68</v>
      </c>
      <c r="G361" s="12">
        <v>78.4</v>
      </c>
      <c r="H361" s="12">
        <f t="shared" si="10"/>
        <v>17</v>
      </c>
      <c r="I361" s="12">
        <f t="shared" si="10"/>
        <v>19.6</v>
      </c>
      <c r="J361" s="12">
        <v>68</v>
      </c>
      <c r="K361" s="12">
        <v>79.6</v>
      </c>
      <c r="L361" s="12">
        <f t="shared" si="11"/>
        <v>330.6</v>
      </c>
      <c r="M361" s="12">
        <v>96.25</v>
      </c>
      <c r="N361" s="12">
        <v>65</v>
      </c>
      <c r="O361" s="12">
        <v>16</v>
      </c>
      <c r="P361" s="12">
        <v>3994</v>
      </c>
      <c r="Q361" s="12">
        <v>2606</v>
      </c>
      <c r="R361" s="12">
        <v>14</v>
      </c>
      <c r="S361" s="12">
        <v>1213</v>
      </c>
      <c r="T361" s="12">
        <v>803</v>
      </c>
      <c r="U361" s="12">
        <v>539</v>
      </c>
    </row>
    <row r="362" spans="1:21">
      <c r="A362" s="23">
        <v>45619</v>
      </c>
      <c r="B362" s="12">
        <v>2024</v>
      </c>
      <c r="C362" s="12" t="s">
        <v>34</v>
      </c>
      <c r="D362" s="12">
        <v>23</v>
      </c>
      <c r="E362" s="12">
        <v>900</v>
      </c>
      <c r="F362" s="24">
        <v>70.11</v>
      </c>
      <c r="G362" s="12">
        <v>45.76</v>
      </c>
      <c r="H362" s="12">
        <f t="shared" si="10"/>
        <v>17.53</v>
      </c>
      <c r="I362" s="12">
        <f t="shared" si="10"/>
        <v>11.44</v>
      </c>
      <c r="J362" s="12">
        <v>23.37</v>
      </c>
      <c r="K362" s="12">
        <v>34.32</v>
      </c>
      <c r="L362" s="12">
        <f t="shared" si="11"/>
        <v>202.53</v>
      </c>
      <c r="M362" s="12">
        <v>51.25</v>
      </c>
      <c r="N362" s="12">
        <v>141.56</v>
      </c>
      <c r="O362" s="12">
        <v>21</v>
      </c>
      <c r="P362" s="12">
        <v>3952</v>
      </c>
      <c r="Q362" s="12">
        <v>2540</v>
      </c>
      <c r="R362" s="12">
        <v>19</v>
      </c>
      <c r="S362" s="12">
        <v>1215</v>
      </c>
      <c r="T362" s="12">
        <v>770</v>
      </c>
      <c r="U362" s="12">
        <v>531</v>
      </c>
    </row>
    <row r="363" spans="1:21">
      <c r="A363" s="23">
        <v>45620</v>
      </c>
      <c r="B363" s="12">
        <v>2024</v>
      </c>
      <c r="C363" s="12" t="s">
        <v>34</v>
      </c>
      <c r="D363" s="12">
        <v>24</v>
      </c>
      <c r="E363" s="12">
        <v>900</v>
      </c>
      <c r="F363" s="24">
        <v>22.44</v>
      </c>
      <c r="G363" s="12">
        <v>60.86</v>
      </c>
      <c r="H363" s="12">
        <f t="shared" si="10"/>
        <v>5.61</v>
      </c>
      <c r="I363" s="12">
        <f t="shared" si="10"/>
        <v>15.22</v>
      </c>
      <c r="J363" s="12">
        <v>11.22</v>
      </c>
      <c r="K363" s="12">
        <v>58.82</v>
      </c>
      <c r="L363" s="12">
        <f t="shared" si="11"/>
        <v>174.17</v>
      </c>
      <c r="M363" s="12">
        <v>48.75</v>
      </c>
      <c r="N363" s="12">
        <v>162.6</v>
      </c>
      <c r="O363" s="12">
        <v>25</v>
      </c>
      <c r="P363" s="12">
        <v>3919</v>
      </c>
      <c r="Q363" s="12">
        <v>2468</v>
      </c>
      <c r="R363" s="12">
        <v>22</v>
      </c>
      <c r="S363" s="12">
        <v>1216</v>
      </c>
      <c r="T363" s="12">
        <v>734</v>
      </c>
      <c r="U363" s="12">
        <v>526</v>
      </c>
    </row>
    <row r="364" spans="1:21">
      <c r="A364" s="23">
        <v>45621</v>
      </c>
      <c r="B364" s="12">
        <v>2024</v>
      </c>
      <c r="C364" s="12" t="s">
        <v>34</v>
      </c>
      <c r="D364" s="12">
        <v>25</v>
      </c>
      <c r="E364" s="12">
        <v>900</v>
      </c>
      <c r="F364" s="24">
        <v>35.85</v>
      </c>
      <c r="G364" s="12">
        <v>57.82</v>
      </c>
      <c r="H364" s="12">
        <f t="shared" si="10"/>
        <v>8.96</v>
      </c>
      <c r="I364" s="12">
        <f t="shared" si="10"/>
        <v>14.46</v>
      </c>
      <c r="J364" s="12">
        <v>17.93</v>
      </c>
      <c r="K364" s="12">
        <v>42.31</v>
      </c>
      <c r="L364" s="12">
        <f t="shared" si="11"/>
        <v>177.33</v>
      </c>
      <c r="M364" s="12">
        <v>131.25</v>
      </c>
      <c r="N364" s="12">
        <v>52.35</v>
      </c>
      <c r="O364" s="12">
        <v>23</v>
      </c>
      <c r="P364" s="12">
        <v>3895</v>
      </c>
      <c r="Q364" s="12">
        <v>2394</v>
      </c>
      <c r="R364" s="12">
        <v>21</v>
      </c>
      <c r="S364" s="12">
        <v>1210</v>
      </c>
      <c r="T364" s="12">
        <v>697</v>
      </c>
      <c r="U364" s="12">
        <v>521</v>
      </c>
    </row>
    <row r="365" spans="1:21">
      <c r="A365" s="23">
        <v>45622</v>
      </c>
      <c r="B365" s="12">
        <v>2024</v>
      </c>
      <c r="C365" s="12" t="s">
        <v>34</v>
      </c>
      <c r="D365" s="12">
        <v>26</v>
      </c>
      <c r="E365" s="12">
        <v>900</v>
      </c>
      <c r="F365" s="24">
        <v>23.48</v>
      </c>
      <c r="G365" s="12">
        <v>27.23</v>
      </c>
      <c r="H365" s="12">
        <f t="shared" si="10"/>
        <v>5.87</v>
      </c>
      <c r="I365" s="12">
        <f t="shared" si="10"/>
        <v>6.81</v>
      </c>
      <c r="J365" s="12">
        <v>7.83</v>
      </c>
      <c r="K365" s="12">
        <v>65.1</v>
      </c>
      <c r="L365" s="12">
        <f t="shared" si="11"/>
        <v>136.32</v>
      </c>
      <c r="M365" s="12">
        <v>116.25</v>
      </c>
      <c r="N365" s="12">
        <v>98.29</v>
      </c>
      <c r="O365" s="12">
        <v>14</v>
      </c>
      <c r="P365" s="12">
        <v>3877</v>
      </c>
      <c r="Q365" s="12">
        <v>2322</v>
      </c>
      <c r="R365" s="12">
        <v>9</v>
      </c>
      <c r="S365" s="12">
        <v>1193</v>
      </c>
      <c r="T365" s="12">
        <v>661</v>
      </c>
      <c r="U365" s="12">
        <v>518</v>
      </c>
    </row>
    <row r="366" spans="1:21">
      <c r="A366" s="23">
        <v>45623</v>
      </c>
      <c r="B366" s="12">
        <v>2024</v>
      </c>
      <c r="C366" s="12" t="s">
        <v>34</v>
      </c>
      <c r="D366" s="12">
        <v>27</v>
      </c>
      <c r="E366" s="12">
        <v>900</v>
      </c>
      <c r="F366" s="24">
        <v>18.04</v>
      </c>
      <c r="G366" s="12">
        <v>49.14</v>
      </c>
      <c r="H366" s="12">
        <f t="shared" si="10"/>
        <v>4.51</v>
      </c>
      <c r="I366" s="12">
        <f t="shared" si="10"/>
        <v>12.29</v>
      </c>
      <c r="J366" s="12">
        <v>6.01</v>
      </c>
      <c r="K366" s="12">
        <v>81.79</v>
      </c>
      <c r="L366" s="12">
        <f t="shared" si="11"/>
        <v>171.78</v>
      </c>
      <c r="M366" s="12">
        <v>103.75</v>
      </c>
      <c r="N366" s="12">
        <v>72.41</v>
      </c>
      <c r="O366" s="12">
        <v>7</v>
      </c>
      <c r="P366" s="12">
        <v>3853</v>
      </c>
      <c r="Q366" s="12">
        <v>2278</v>
      </c>
      <c r="R366" s="12">
        <v>5</v>
      </c>
      <c r="S366" s="12">
        <v>1172</v>
      </c>
      <c r="T366" s="12">
        <v>639</v>
      </c>
      <c r="U366" s="12">
        <v>514</v>
      </c>
    </row>
    <row r="367" spans="1:21">
      <c r="A367" s="23">
        <v>45624</v>
      </c>
      <c r="B367" s="12">
        <v>2024</v>
      </c>
      <c r="C367" s="12" t="s">
        <v>34</v>
      </c>
      <c r="D367" s="12">
        <v>28</v>
      </c>
      <c r="E367" s="12">
        <v>900</v>
      </c>
      <c r="F367" s="24">
        <v>47.38</v>
      </c>
      <c r="G367" s="12">
        <v>35.62</v>
      </c>
      <c r="H367" s="12">
        <f t="shared" si="10"/>
        <v>11.85</v>
      </c>
      <c r="I367" s="12">
        <f t="shared" si="10"/>
        <v>8.91</v>
      </c>
      <c r="J367" s="12">
        <v>15.79</v>
      </c>
      <c r="K367" s="12">
        <v>60.42</v>
      </c>
      <c r="L367" s="12">
        <f t="shared" si="11"/>
        <v>179.97</v>
      </c>
      <c r="M367" s="12">
        <v>108.75</v>
      </c>
      <c r="N367" s="12">
        <v>44.08</v>
      </c>
      <c r="O367" s="12">
        <v>0</v>
      </c>
      <c r="P367" s="12">
        <v>3847</v>
      </c>
      <c r="Q367" s="12">
        <v>2224</v>
      </c>
      <c r="R367" s="12">
        <v>0</v>
      </c>
      <c r="S367" s="12">
        <v>1146</v>
      </c>
      <c r="T367" s="12">
        <v>612</v>
      </c>
      <c r="U367" s="12">
        <v>512</v>
      </c>
    </row>
    <row r="368" spans="1:21">
      <c r="A368" s="23">
        <v>45625</v>
      </c>
      <c r="B368" s="12">
        <v>2024</v>
      </c>
      <c r="C368" s="12" t="s">
        <v>34</v>
      </c>
      <c r="D368" s="12">
        <v>29</v>
      </c>
      <c r="E368" s="12">
        <v>900</v>
      </c>
      <c r="F368" s="24">
        <v>58.33</v>
      </c>
      <c r="G368" s="12">
        <v>41.53</v>
      </c>
      <c r="H368" s="12">
        <f t="shared" si="10"/>
        <v>14.58</v>
      </c>
      <c r="I368" s="12">
        <f t="shared" si="10"/>
        <v>10.38</v>
      </c>
      <c r="J368" s="12">
        <v>58.33</v>
      </c>
      <c r="K368" s="12">
        <v>50.4</v>
      </c>
      <c r="L368" s="12">
        <f t="shared" si="11"/>
        <v>233.55</v>
      </c>
      <c r="M368" s="12">
        <v>97.5</v>
      </c>
      <c r="N368" s="12">
        <v>67.53</v>
      </c>
      <c r="O368" s="12">
        <v>0</v>
      </c>
      <c r="P368" s="12">
        <v>3838</v>
      </c>
      <c r="Q368" s="12">
        <v>2194</v>
      </c>
      <c r="R368" s="12">
        <v>0</v>
      </c>
      <c r="S368" s="12">
        <v>1123</v>
      </c>
      <c r="T368" s="12">
        <v>597</v>
      </c>
      <c r="U368" s="12">
        <v>511</v>
      </c>
    </row>
    <row r="369" spans="1:21">
      <c r="A369" s="23">
        <v>45626</v>
      </c>
      <c r="B369" s="12">
        <v>2024</v>
      </c>
      <c r="C369" s="12" t="s">
        <v>34</v>
      </c>
      <c r="D369" s="12">
        <v>30</v>
      </c>
      <c r="E369" s="12">
        <v>900</v>
      </c>
      <c r="F369" s="24">
        <v>44.3</v>
      </c>
      <c r="G369" s="12">
        <v>45.55</v>
      </c>
      <c r="H369" s="12">
        <f t="shared" ref="H369:I400" si="12">ROUND(F369*0.25,2)</f>
        <v>11.08</v>
      </c>
      <c r="I369" s="12">
        <f t="shared" si="12"/>
        <v>11.39</v>
      </c>
      <c r="J369" s="12">
        <v>22.15</v>
      </c>
      <c r="K369" s="12">
        <v>46.18</v>
      </c>
      <c r="L369" s="12">
        <f t="shared" ref="L369:L400" si="13">SUM(F369:K369)</f>
        <v>180.65</v>
      </c>
      <c r="M369" s="12">
        <v>96.25</v>
      </c>
      <c r="N369" s="12">
        <v>73.36</v>
      </c>
      <c r="O369" s="12">
        <v>0</v>
      </c>
      <c r="P369" s="12">
        <v>3838</v>
      </c>
      <c r="Q369" s="12">
        <v>2168</v>
      </c>
      <c r="R369" s="12">
        <v>0</v>
      </c>
      <c r="S369" s="12">
        <v>1105</v>
      </c>
      <c r="T369" s="12">
        <v>584</v>
      </c>
      <c r="U369" s="12">
        <v>511</v>
      </c>
    </row>
    <row r="370" spans="1:21">
      <c r="A370" s="23">
        <v>45627</v>
      </c>
      <c r="B370" s="12">
        <v>2024</v>
      </c>
      <c r="C370" s="12" t="s">
        <v>35</v>
      </c>
      <c r="D370" s="12">
        <v>1</v>
      </c>
      <c r="E370" s="12">
        <v>800</v>
      </c>
      <c r="F370" s="12">
        <v>39.15</v>
      </c>
      <c r="G370" s="12">
        <v>35.37</v>
      </c>
      <c r="H370" s="12">
        <f t="shared" si="12"/>
        <v>9.79</v>
      </c>
      <c r="I370" s="12">
        <f t="shared" si="12"/>
        <v>8.84</v>
      </c>
      <c r="J370" s="12">
        <v>29.3</v>
      </c>
      <c r="K370" s="12">
        <v>58.59</v>
      </c>
      <c r="L370" s="12">
        <f t="shared" si="13"/>
        <v>181.04</v>
      </c>
      <c r="M370" s="12">
        <v>36.25</v>
      </c>
      <c r="N370" s="12">
        <v>115.74</v>
      </c>
      <c r="O370" s="12">
        <v>0</v>
      </c>
      <c r="P370" s="12">
        <v>3844</v>
      </c>
      <c r="Q370" s="12">
        <v>2156</v>
      </c>
      <c r="R370" s="12">
        <v>0</v>
      </c>
      <c r="S370" s="12">
        <v>1095</v>
      </c>
      <c r="T370" s="12">
        <v>578</v>
      </c>
      <c r="U370" s="12">
        <v>512</v>
      </c>
    </row>
    <row r="371" spans="1:21">
      <c r="A371" s="23">
        <v>45628</v>
      </c>
      <c r="B371" s="12">
        <v>2024</v>
      </c>
      <c r="C371" s="12" t="s">
        <v>35</v>
      </c>
      <c r="D371" s="12">
        <v>2</v>
      </c>
      <c r="E371" s="12">
        <v>800</v>
      </c>
      <c r="F371" s="12">
        <v>83.49</v>
      </c>
      <c r="G371" s="12">
        <v>65.67</v>
      </c>
      <c r="H371" s="12">
        <f t="shared" si="12"/>
        <v>20.87</v>
      </c>
      <c r="I371" s="12">
        <f t="shared" si="12"/>
        <v>16.42</v>
      </c>
      <c r="J371" s="12">
        <v>13.53</v>
      </c>
      <c r="K371" s="12">
        <v>27.06</v>
      </c>
      <c r="L371" s="12">
        <f t="shared" si="13"/>
        <v>227.04</v>
      </c>
      <c r="M371" s="12">
        <v>108.75</v>
      </c>
      <c r="N371" s="12">
        <v>51.85</v>
      </c>
      <c r="O371" s="12">
        <v>0</v>
      </c>
      <c r="P371" s="12">
        <v>3853</v>
      </c>
      <c r="Q371" s="12">
        <v>2150</v>
      </c>
      <c r="R371" s="12">
        <v>0</v>
      </c>
      <c r="S371" s="12">
        <v>1094</v>
      </c>
      <c r="T371" s="12">
        <v>575</v>
      </c>
      <c r="U371" s="12">
        <v>514</v>
      </c>
    </row>
    <row r="372" spans="1:21">
      <c r="A372" s="23">
        <v>45629</v>
      </c>
      <c r="B372" s="12">
        <v>2024</v>
      </c>
      <c r="C372" s="12" t="s">
        <v>35</v>
      </c>
      <c r="D372" s="12">
        <v>3</v>
      </c>
      <c r="E372" s="12">
        <v>800</v>
      </c>
      <c r="F372" s="12">
        <v>35.2</v>
      </c>
      <c r="G372" s="12">
        <v>84</v>
      </c>
      <c r="H372" s="12">
        <f t="shared" si="12"/>
        <v>8.8</v>
      </c>
      <c r="I372" s="12">
        <f t="shared" si="12"/>
        <v>21</v>
      </c>
      <c r="J372" s="12">
        <v>18</v>
      </c>
      <c r="K372" s="12">
        <v>36</v>
      </c>
      <c r="L372" s="12">
        <f t="shared" si="13"/>
        <v>203</v>
      </c>
      <c r="M372" s="12">
        <v>168.75</v>
      </c>
      <c r="N372" s="12">
        <v>84.75</v>
      </c>
      <c r="O372" s="12">
        <v>0</v>
      </c>
      <c r="P372" s="12">
        <v>3859</v>
      </c>
      <c r="Q372" s="12">
        <v>2148</v>
      </c>
      <c r="R372" s="12">
        <v>0</v>
      </c>
      <c r="S372" s="12">
        <v>1101</v>
      </c>
      <c r="T372" s="12">
        <v>574</v>
      </c>
      <c r="U372" s="12">
        <v>515</v>
      </c>
    </row>
    <row r="373" spans="1:21">
      <c r="A373" s="23">
        <v>45630</v>
      </c>
      <c r="B373" s="12">
        <v>2024</v>
      </c>
      <c r="C373" s="12" t="s">
        <v>35</v>
      </c>
      <c r="D373" s="12">
        <v>4</v>
      </c>
      <c r="E373" s="12">
        <v>800</v>
      </c>
      <c r="F373" s="12">
        <v>39.78</v>
      </c>
      <c r="G373" s="12">
        <v>99.68</v>
      </c>
      <c r="H373" s="12">
        <f t="shared" si="12"/>
        <v>9.95</v>
      </c>
      <c r="I373" s="12">
        <f t="shared" si="12"/>
        <v>24.92</v>
      </c>
      <c r="J373" s="12">
        <v>28.86</v>
      </c>
      <c r="K373" s="12">
        <v>86.58</v>
      </c>
      <c r="L373" s="12">
        <f t="shared" si="13"/>
        <v>289.77</v>
      </c>
      <c r="M373" s="12">
        <v>98.75</v>
      </c>
      <c r="N373" s="12">
        <v>180.7</v>
      </c>
      <c r="O373" s="12">
        <v>4</v>
      </c>
      <c r="P373" s="12">
        <v>3871</v>
      </c>
      <c r="Q373" s="12">
        <v>2166</v>
      </c>
      <c r="R373" s="12">
        <v>2</v>
      </c>
      <c r="S373" s="12">
        <v>1121</v>
      </c>
      <c r="T373" s="12">
        <v>583</v>
      </c>
      <c r="U373" s="12">
        <v>517</v>
      </c>
    </row>
    <row r="374" spans="1:21">
      <c r="A374" s="23">
        <v>45631</v>
      </c>
      <c r="B374" s="12">
        <v>2024</v>
      </c>
      <c r="C374" s="12" t="s">
        <v>35</v>
      </c>
      <c r="D374" s="12">
        <v>5</v>
      </c>
      <c r="E374" s="12">
        <v>800</v>
      </c>
      <c r="F374" s="12">
        <v>129.18</v>
      </c>
      <c r="G374" s="12">
        <v>105.59</v>
      </c>
      <c r="H374" s="12">
        <f t="shared" si="12"/>
        <v>32.3</v>
      </c>
      <c r="I374" s="12">
        <f t="shared" si="12"/>
        <v>26.4</v>
      </c>
      <c r="J374" s="12">
        <v>39.93</v>
      </c>
      <c r="K374" s="12">
        <v>79.86</v>
      </c>
      <c r="L374" s="12">
        <f t="shared" si="13"/>
        <v>413.26</v>
      </c>
      <c r="M374" s="12">
        <v>37.5</v>
      </c>
      <c r="N374" s="12">
        <v>113.86</v>
      </c>
      <c r="O374" s="12">
        <v>9</v>
      </c>
      <c r="P374" s="12">
        <v>3880</v>
      </c>
      <c r="Q374" s="12">
        <v>2208</v>
      </c>
      <c r="R374" s="12">
        <v>8</v>
      </c>
      <c r="S374" s="12">
        <v>1147</v>
      </c>
      <c r="T374" s="12">
        <v>604</v>
      </c>
      <c r="U374" s="12">
        <v>518</v>
      </c>
    </row>
    <row r="375" spans="1:21">
      <c r="A375" s="23">
        <v>45632</v>
      </c>
      <c r="B375" s="12">
        <v>2024</v>
      </c>
      <c r="C375" s="12" t="s">
        <v>35</v>
      </c>
      <c r="D375" s="12">
        <v>6</v>
      </c>
      <c r="E375" s="12">
        <v>800</v>
      </c>
      <c r="F375" s="12">
        <v>134.06</v>
      </c>
      <c r="G375" s="12">
        <v>57.62</v>
      </c>
      <c r="H375" s="12">
        <f t="shared" si="12"/>
        <v>33.52</v>
      </c>
      <c r="I375" s="12">
        <f t="shared" si="12"/>
        <v>14.41</v>
      </c>
      <c r="J375" s="12">
        <v>130.54</v>
      </c>
      <c r="K375" s="12">
        <v>130.54</v>
      </c>
      <c r="L375" s="12">
        <f t="shared" si="13"/>
        <v>500.69</v>
      </c>
      <c r="M375" s="12">
        <v>86.25</v>
      </c>
      <c r="N375" s="12">
        <v>142.28</v>
      </c>
      <c r="O375" s="12">
        <v>14</v>
      </c>
      <c r="P375" s="12">
        <v>3898</v>
      </c>
      <c r="Q375" s="12">
        <v>2268</v>
      </c>
      <c r="R375" s="12">
        <v>13</v>
      </c>
      <c r="S375" s="12">
        <v>1156</v>
      </c>
      <c r="T375" s="12">
        <v>634</v>
      </c>
      <c r="U375" s="12">
        <v>522</v>
      </c>
    </row>
    <row r="376" spans="1:21">
      <c r="A376" s="23">
        <v>45633</v>
      </c>
      <c r="B376" s="12">
        <v>2024</v>
      </c>
      <c r="C376" s="12" t="s">
        <v>35</v>
      </c>
      <c r="D376" s="12">
        <v>7</v>
      </c>
      <c r="E376" s="12">
        <v>800</v>
      </c>
      <c r="F376" s="12">
        <v>67.52</v>
      </c>
      <c r="G376" s="12">
        <v>54.9</v>
      </c>
      <c r="H376" s="12">
        <f t="shared" si="12"/>
        <v>16.88</v>
      </c>
      <c r="I376" s="12">
        <f t="shared" si="12"/>
        <v>13.73</v>
      </c>
      <c r="J376" s="12">
        <v>107.9</v>
      </c>
      <c r="K376" s="12">
        <v>107.9</v>
      </c>
      <c r="L376" s="12">
        <f t="shared" si="13"/>
        <v>368.83</v>
      </c>
      <c r="M376" s="12">
        <v>260</v>
      </c>
      <c r="N376" s="12">
        <v>154.56</v>
      </c>
      <c r="O376" s="12">
        <v>12</v>
      </c>
      <c r="P376" s="12">
        <v>3913</v>
      </c>
      <c r="Q376" s="12">
        <v>2334</v>
      </c>
      <c r="R376" s="12">
        <v>9</v>
      </c>
      <c r="S376" s="12">
        <v>1158</v>
      </c>
      <c r="T376" s="12">
        <v>667</v>
      </c>
      <c r="U376" s="12">
        <v>525</v>
      </c>
    </row>
    <row r="377" spans="1:21">
      <c r="A377" s="23">
        <v>45634</v>
      </c>
      <c r="B377" s="12">
        <v>2024</v>
      </c>
      <c r="C377" s="12" t="s">
        <v>35</v>
      </c>
      <c r="D377" s="12">
        <v>8</v>
      </c>
      <c r="E377" s="12">
        <v>800</v>
      </c>
      <c r="F377" s="12">
        <v>73.04</v>
      </c>
      <c r="G377" s="12">
        <v>152.06</v>
      </c>
      <c r="H377" s="12">
        <f t="shared" si="12"/>
        <v>18.26</v>
      </c>
      <c r="I377" s="12">
        <f t="shared" si="12"/>
        <v>38.02</v>
      </c>
      <c r="J377" s="12">
        <v>41.17</v>
      </c>
      <c r="K377" s="12">
        <v>41.17</v>
      </c>
      <c r="L377" s="12">
        <f t="shared" si="13"/>
        <v>363.72</v>
      </c>
      <c r="M377" s="12">
        <v>148.75</v>
      </c>
      <c r="N377" s="12">
        <v>207.41</v>
      </c>
      <c r="O377" s="12">
        <v>10</v>
      </c>
      <c r="P377" s="12">
        <v>3934</v>
      </c>
      <c r="Q377" s="12">
        <v>2398</v>
      </c>
      <c r="R377" s="12">
        <v>10</v>
      </c>
      <c r="S377" s="12">
        <v>1150</v>
      </c>
      <c r="T377" s="12">
        <v>699</v>
      </c>
      <c r="U377" s="12">
        <v>528</v>
      </c>
    </row>
    <row r="378" spans="1:21">
      <c r="A378" s="23">
        <v>45635</v>
      </c>
      <c r="B378" s="12">
        <v>2024</v>
      </c>
      <c r="C378" s="12" t="s">
        <v>35</v>
      </c>
      <c r="D378" s="12">
        <v>9</v>
      </c>
      <c r="E378" s="12">
        <v>800</v>
      </c>
      <c r="F378" s="12">
        <v>126.45</v>
      </c>
      <c r="G378" s="12">
        <v>87.76</v>
      </c>
      <c r="H378" s="12">
        <f t="shared" si="12"/>
        <v>31.61</v>
      </c>
      <c r="I378" s="12">
        <f t="shared" si="12"/>
        <v>21.94</v>
      </c>
      <c r="J378" s="12">
        <v>87.76</v>
      </c>
      <c r="K378" s="12">
        <v>87.76</v>
      </c>
      <c r="L378" s="12">
        <f t="shared" si="13"/>
        <v>443.28</v>
      </c>
      <c r="M378" s="12">
        <v>313.75</v>
      </c>
      <c r="N378" s="12">
        <v>128.21</v>
      </c>
      <c r="O378" s="12">
        <v>4</v>
      </c>
      <c r="P378" s="12">
        <v>3949</v>
      </c>
      <c r="Q378" s="12">
        <v>2424</v>
      </c>
      <c r="R378" s="12">
        <v>3</v>
      </c>
      <c r="S378" s="12">
        <v>1139</v>
      </c>
      <c r="T378" s="12">
        <v>712</v>
      </c>
      <c r="U378" s="12">
        <v>531</v>
      </c>
    </row>
    <row r="379" spans="1:21">
      <c r="A379" s="23">
        <v>45636</v>
      </c>
      <c r="B379" s="12">
        <v>2024</v>
      </c>
      <c r="C379" s="12" t="s">
        <v>35</v>
      </c>
      <c r="D379" s="12">
        <v>10</v>
      </c>
      <c r="E379" s="12">
        <v>800</v>
      </c>
      <c r="F379" s="12">
        <v>131.01</v>
      </c>
      <c r="G379" s="12">
        <v>96.83</v>
      </c>
      <c r="H379" s="12">
        <f t="shared" si="12"/>
        <v>32.75</v>
      </c>
      <c r="I379" s="12">
        <f t="shared" si="12"/>
        <v>24.21</v>
      </c>
      <c r="J379" s="12">
        <v>29.19</v>
      </c>
      <c r="K379" s="12">
        <v>87.58</v>
      </c>
      <c r="L379" s="12">
        <f t="shared" si="13"/>
        <v>401.57</v>
      </c>
      <c r="M379" s="12">
        <v>257.5</v>
      </c>
      <c r="N379" s="12">
        <v>161.73</v>
      </c>
      <c r="O379" s="12">
        <v>0</v>
      </c>
      <c r="P379" s="12">
        <v>3973</v>
      </c>
      <c r="Q379" s="12">
        <v>2428</v>
      </c>
      <c r="R379" s="12">
        <v>0</v>
      </c>
      <c r="S379" s="12">
        <v>1114</v>
      </c>
      <c r="T379" s="12">
        <v>714</v>
      </c>
      <c r="U379" s="12">
        <v>536</v>
      </c>
    </row>
    <row r="380" spans="1:21">
      <c r="A380" s="23">
        <v>45637</v>
      </c>
      <c r="B380" s="12">
        <v>2024</v>
      </c>
      <c r="C380" s="12" t="s">
        <v>35</v>
      </c>
      <c r="D380" s="12">
        <v>11</v>
      </c>
      <c r="E380" s="12">
        <v>800</v>
      </c>
      <c r="F380" s="12">
        <v>78.11</v>
      </c>
      <c r="G380" s="12">
        <v>93.44</v>
      </c>
      <c r="H380" s="12">
        <f t="shared" si="12"/>
        <v>19.53</v>
      </c>
      <c r="I380" s="12">
        <f t="shared" si="12"/>
        <v>23.36</v>
      </c>
      <c r="J380" s="12">
        <v>45.63</v>
      </c>
      <c r="K380" s="12">
        <v>91.25</v>
      </c>
      <c r="L380" s="12">
        <f t="shared" si="13"/>
        <v>351.32</v>
      </c>
      <c r="M380" s="12">
        <v>250</v>
      </c>
      <c r="N380" s="12">
        <v>278.88</v>
      </c>
      <c r="O380" s="12">
        <v>0</v>
      </c>
      <c r="P380" s="12">
        <v>3994</v>
      </c>
      <c r="Q380" s="12">
        <v>2416</v>
      </c>
      <c r="R380" s="12">
        <v>0</v>
      </c>
      <c r="S380" s="12">
        <v>1090</v>
      </c>
      <c r="T380" s="12">
        <v>708</v>
      </c>
      <c r="U380" s="12">
        <v>539</v>
      </c>
    </row>
    <row r="381" spans="1:21">
      <c r="A381" s="23">
        <v>45638</v>
      </c>
      <c r="B381" s="12">
        <v>2024</v>
      </c>
      <c r="C381" s="12" t="s">
        <v>35</v>
      </c>
      <c r="D381" s="12">
        <v>12</v>
      </c>
      <c r="E381" s="12">
        <v>800</v>
      </c>
      <c r="F381" s="12">
        <v>138.38</v>
      </c>
      <c r="G381" s="12">
        <v>116.06</v>
      </c>
      <c r="H381" s="12">
        <f t="shared" si="12"/>
        <v>34.6</v>
      </c>
      <c r="I381" s="12">
        <f t="shared" si="12"/>
        <v>29.02</v>
      </c>
      <c r="J381" s="12">
        <v>32.74</v>
      </c>
      <c r="K381" s="12">
        <v>98.21</v>
      </c>
      <c r="L381" s="12">
        <f t="shared" si="13"/>
        <v>449.01</v>
      </c>
      <c r="M381" s="12">
        <v>205</v>
      </c>
      <c r="N381" s="12">
        <v>227.84</v>
      </c>
      <c r="O381" s="12">
        <v>0</v>
      </c>
      <c r="P381" s="12">
        <v>4021</v>
      </c>
      <c r="Q381" s="12">
        <v>2380</v>
      </c>
      <c r="R381" s="12">
        <v>0</v>
      </c>
      <c r="S381" s="12">
        <v>1067</v>
      </c>
      <c r="T381" s="12">
        <v>690</v>
      </c>
      <c r="U381" s="12">
        <v>544</v>
      </c>
    </row>
    <row r="382" spans="1:21">
      <c r="A382" s="23">
        <v>45639</v>
      </c>
      <c r="B382" s="12">
        <v>2024</v>
      </c>
      <c r="C382" s="12" t="s">
        <v>35</v>
      </c>
      <c r="D382" s="12">
        <v>13</v>
      </c>
      <c r="E382" s="12">
        <v>800</v>
      </c>
      <c r="F382" s="12">
        <v>106.46</v>
      </c>
      <c r="G382" s="12">
        <v>70.97</v>
      </c>
      <c r="H382" s="12">
        <f t="shared" si="12"/>
        <v>26.62</v>
      </c>
      <c r="I382" s="12">
        <f t="shared" si="12"/>
        <v>17.74</v>
      </c>
      <c r="J382" s="12">
        <v>51.09</v>
      </c>
      <c r="K382" s="12">
        <v>153.27</v>
      </c>
      <c r="L382" s="12">
        <f t="shared" si="13"/>
        <v>426.15</v>
      </c>
      <c r="M382" s="12">
        <v>285</v>
      </c>
      <c r="N382" s="12">
        <v>155.31</v>
      </c>
      <c r="O382" s="12">
        <v>0</v>
      </c>
      <c r="P382" s="12">
        <v>4042</v>
      </c>
      <c r="Q382" s="12">
        <v>2326</v>
      </c>
      <c r="R382" s="12">
        <v>0</v>
      </c>
      <c r="S382" s="12">
        <v>1055</v>
      </c>
      <c r="T382" s="12">
        <v>663</v>
      </c>
      <c r="U382" s="12">
        <v>547</v>
      </c>
    </row>
    <row r="383" spans="1:21">
      <c r="A383" s="23">
        <v>45640</v>
      </c>
      <c r="B383" s="12">
        <v>2024</v>
      </c>
      <c r="C383" s="12" t="s">
        <v>35</v>
      </c>
      <c r="D383" s="12">
        <v>14</v>
      </c>
      <c r="E383" s="12">
        <v>800</v>
      </c>
      <c r="F383" s="12">
        <v>139.45</v>
      </c>
      <c r="G383" s="12">
        <v>112.01</v>
      </c>
      <c r="H383" s="12">
        <f t="shared" si="12"/>
        <v>34.86</v>
      </c>
      <c r="I383" s="12">
        <f t="shared" si="12"/>
        <v>28</v>
      </c>
      <c r="J383" s="12">
        <v>68.58</v>
      </c>
      <c r="K383" s="12">
        <v>68.58</v>
      </c>
      <c r="L383" s="12">
        <f t="shared" si="13"/>
        <v>451.48</v>
      </c>
      <c r="M383" s="12">
        <v>242.5</v>
      </c>
      <c r="N383" s="12">
        <v>144.45</v>
      </c>
      <c r="O383" s="12">
        <v>0</v>
      </c>
      <c r="P383" s="12">
        <v>4069</v>
      </c>
      <c r="Q383" s="12">
        <v>2266</v>
      </c>
      <c r="R383" s="12">
        <v>0</v>
      </c>
      <c r="S383" s="12">
        <v>1048</v>
      </c>
      <c r="T383" s="12">
        <v>633</v>
      </c>
      <c r="U383" s="12">
        <v>553</v>
      </c>
    </row>
    <row r="384" spans="1:21">
      <c r="A384" s="23">
        <v>45641</v>
      </c>
      <c r="B384" s="12">
        <v>2024</v>
      </c>
      <c r="C384" s="12" t="s">
        <v>35</v>
      </c>
      <c r="D384" s="12">
        <v>15</v>
      </c>
      <c r="E384" s="12">
        <v>800</v>
      </c>
      <c r="F384" s="12">
        <v>73.63</v>
      </c>
      <c r="G384" s="12">
        <v>106.61</v>
      </c>
      <c r="H384" s="12">
        <f t="shared" si="12"/>
        <v>18.41</v>
      </c>
      <c r="I384" s="12">
        <f t="shared" si="12"/>
        <v>26.65</v>
      </c>
      <c r="J384" s="12">
        <v>77.47</v>
      </c>
      <c r="K384" s="12">
        <v>154.93</v>
      </c>
      <c r="L384" s="12">
        <f t="shared" si="13"/>
        <v>457.7</v>
      </c>
      <c r="M384" s="12">
        <v>226.25</v>
      </c>
      <c r="N384" s="12">
        <v>180.14</v>
      </c>
      <c r="O384" s="12">
        <v>7</v>
      </c>
      <c r="P384" s="12">
        <v>4093</v>
      </c>
      <c r="Q384" s="12">
        <v>2234</v>
      </c>
      <c r="R384" s="12">
        <v>4</v>
      </c>
      <c r="S384" s="12">
        <v>1051</v>
      </c>
      <c r="T384" s="12">
        <v>617</v>
      </c>
      <c r="U384" s="12">
        <v>557</v>
      </c>
    </row>
    <row r="385" spans="1:21">
      <c r="A385" s="23">
        <v>45642</v>
      </c>
      <c r="B385" s="12">
        <v>2024</v>
      </c>
      <c r="C385" s="12" t="s">
        <v>35</v>
      </c>
      <c r="D385" s="12">
        <v>16</v>
      </c>
      <c r="E385" s="12">
        <v>800</v>
      </c>
      <c r="F385" s="12">
        <v>83.6</v>
      </c>
      <c r="G385" s="12">
        <v>194.05</v>
      </c>
      <c r="H385" s="12">
        <f t="shared" si="12"/>
        <v>20.9</v>
      </c>
      <c r="I385" s="12">
        <f t="shared" si="12"/>
        <v>48.51</v>
      </c>
      <c r="J385" s="12">
        <v>127.32</v>
      </c>
      <c r="K385" s="12">
        <v>127.32</v>
      </c>
      <c r="L385" s="12">
        <f t="shared" si="13"/>
        <v>601.7</v>
      </c>
      <c r="M385" s="12">
        <v>205</v>
      </c>
      <c r="N385" s="12">
        <v>97.46</v>
      </c>
      <c r="O385" s="12">
        <v>21</v>
      </c>
      <c r="P385" s="12">
        <v>4120</v>
      </c>
      <c r="Q385" s="12">
        <v>2226</v>
      </c>
      <c r="R385" s="12">
        <v>19</v>
      </c>
      <c r="S385" s="12">
        <v>1072</v>
      </c>
      <c r="T385" s="12">
        <v>613</v>
      </c>
      <c r="U385" s="12">
        <v>562</v>
      </c>
    </row>
    <row r="386" spans="1:21">
      <c r="A386" s="23">
        <v>45643</v>
      </c>
      <c r="B386" s="12">
        <v>2024</v>
      </c>
      <c r="C386" s="12" t="s">
        <v>35</v>
      </c>
      <c r="D386" s="12">
        <v>17</v>
      </c>
      <c r="E386" s="12">
        <v>800</v>
      </c>
      <c r="F386" s="12">
        <v>174.27</v>
      </c>
      <c r="G386" s="12">
        <v>111.87</v>
      </c>
      <c r="H386" s="12">
        <f t="shared" si="12"/>
        <v>43.57</v>
      </c>
      <c r="I386" s="12">
        <f t="shared" si="12"/>
        <v>27.97</v>
      </c>
      <c r="J386" s="12">
        <v>33.74</v>
      </c>
      <c r="K386" s="12">
        <v>101.21</v>
      </c>
      <c r="L386" s="12">
        <f t="shared" si="13"/>
        <v>492.63</v>
      </c>
      <c r="M386" s="12">
        <v>142.5</v>
      </c>
      <c r="N386" s="12">
        <v>274.99</v>
      </c>
      <c r="O386" s="12">
        <v>30</v>
      </c>
      <c r="P386" s="12">
        <v>4150</v>
      </c>
      <c r="Q386" s="12">
        <v>2228</v>
      </c>
      <c r="R386" s="12">
        <v>28</v>
      </c>
      <c r="S386" s="12">
        <v>1091</v>
      </c>
      <c r="T386" s="12">
        <v>614</v>
      </c>
      <c r="U386" s="12">
        <v>567</v>
      </c>
    </row>
    <row r="387" spans="1:21">
      <c r="A387" s="23">
        <v>45644</v>
      </c>
      <c r="B387" s="12">
        <v>2024</v>
      </c>
      <c r="C387" s="12" t="s">
        <v>35</v>
      </c>
      <c r="D387" s="12">
        <v>18</v>
      </c>
      <c r="E387" s="12">
        <v>800</v>
      </c>
      <c r="F387" s="12">
        <v>89.37</v>
      </c>
      <c r="G387" s="12">
        <v>136.68</v>
      </c>
      <c r="H387" s="12">
        <f t="shared" si="12"/>
        <v>22.34</v>
      </c>
      <c r="I387" s="12">
        <f t="shared" si="12"/>
        <v>34.17</v>
      </c>
      <c r="J387" s="12">
        <v>38.3</v>
      </c>
      <c r="K387" s="12">
        <v>114.9</v>
      </c>
      <c r="L387" s="12">
        <f t="shared" si="13"/>
        <v>435.76</v>
      </c>
      <c r="M387" s="12">
        <v>131.25</v>
      </c>
      <c r="N387" s="12">
        <v>308.08</v>
      </c>
      <c r="O387" s="12">
        <v>38</v>
      </c>
      <c r="P387" s="12">
        <v>4183</v>
      </c>
      <c r="Q387" s="12">
        <v>2238</v>
      </c>
      <c r="R387" s="12">
        <v>33</v>
      </c>
      <c r="S387" s="12">
        <v>1094</v>
      </c>
      <c r="T387" s="12">
        <v>619</v>
      </c>
      <c r="U387" s="12">
        <v>573</v>
      </c>
    </row>
    <row r="388" spans="1:21">
      <c r="A388" s="23">
        <v>45645</v>
      </c>
      <c r="B388" s="12">
        <v>2024</v>
      </c>
      <c r="C388" s="12" t="s">
        <v>35</v>
      </c>
      <c r="D388" s="12">
        <v>19</v>
      </c>
      <c r="E388" s="12">
        <v>800</v>
      </c>
      <c r="F388" s="12">
        <v>80.03</v>
      </c>
      <c r="G388" s="12">
        <v>52.61</v>
      </c>
      <c r="H388" s="12">
        <f t="shared" si="12"/>
        <v>20.01</v>
      </c>
      <c r="I388" s="12">
        <f t="shared" si="12"/>
        <v>13.15</v>
      </c>
      <c r="J388" s="12">
        <v>66.32</v>
      </c>
      <c r="K388" s="12">
        <v>132.64</v>
      </c>
      <c r="L388" s="12">
        <f t="shared" si="13"/>
        <v>364.76</v>
      </c>
      <c r="M388" s="12">
        <v>171.25</v>
      </c>
      <c r="N388" s="12">
        <v>367.31</v>
      </c>
      <c r="O388" s="12">
        <v>41</v>
      </c>
      <c r="P388" s="12">
        <v>4210</v>
      </c>
      <c r="Q388" s="12">
        <v>2262</v>
      </c>
      <c r="R388" s="12">
        <v>33</v>
      </c>
      <c r="S388" s="12">
        <v>1088</v>
      </c>
      <c r="T388" s="12">
        <v>631</v>
      </c>
      <c r="U388" s="12">
        <v>578</v>
      </c>
    </row>
    <row r="389" spans="1:21">
      <c r="A389" s="23">
        <v>45646</v>
      </c>
      <c r="B389" s="12">
        <v>2024</v>
      </c>
      <c r="C389" s="12" t="s">
        <v>35</v>
      </c>
      <c r="D389" s="12">
        <v>20</v>
      </c>
      <c r="E389" s="12">
        <v>800</v>
      </c>
      <c r="F389" s="12">
        <v>194.57</v>
      </c>
      <c r="G389" s="12">
        <v>164.8</v>
      </c>
      <c r="H389" s="12">
        <f t="shared" si="12"/>
        <v>48.64</v>
      </c>
      <c r="I389" s="12">
        <f t="shared" si="12"/>
        <v>41.2</v>
      </c>
      <c r="J389" s="12">
        <v>127.05</v>
      </c>
      <c r="K389" s="12">
        <v>127.05</v>
      </c>
      <c r="L389" s="12">
        <f t="shared" si="13"/>
        <v>703.31</v>
      </c>
      <c r="M389" s="12">
        <v>83.75</v>
      </c>
      <c r="N389" s="12">
        <v>51.4</v>
      </c>
      <c r="O389" s="12">
        <v>41</v>
      </c>
      <c r="P389" s="12">
        <v>4243</v>
      </c>
      <c r="Q389" s="12">
        <v>2308</v>
      </c>
      <c r="R389" s="12">
        <v>34</v>
      </c>
      <c r="S389" s="12">
        <v>1073</v>
      </c>
      <c r="T389" s="12">
        <v>654</v>
      </c>
      <c r="U389" s="12">
        <v>584</v>
      </c>
    </row>
    <row r="390" spans="1:21">
      <c r="A390" s="23">
        <v>45647</v>
      </c>
      <c r="B390" s="12">
        <v>2024</v>
      </c>
      <c r="C390" s="12" t="s">
        <v>35</v>
      </c>
      <c r="D390" s="12">
        <v>21</v>
      </c>
      <c r="E390" s="12">
        <v>800</v>
      </c>
      <c r="F390" s="12">
        <v>194.03</v>
      </c>
      <c r="G390" s="12">
        <v>175.75</v>
      </c>
      <c r="H390" s="12">
        <f t="shared" si="12"/>
        <v>48.51</v>
      </c>
      <c r="I390" s="12">
        <f t="shared" si="12"/>
        <v>43.94</v>
      </c>
      <c r="J390" s="12">
        <v>51.55</v>
      </c>
      <c r="K390" s="12">
        <v>154.66</v>
      </c>
      <c r="L390" s="12">
        <f t="shared" si="13"/>
        <v>668.44</v>
      </c>
      <c r="M390" s="12">
        <v>16.25</v>
      </c>
      <c r="N390" s="12">
        <v>33.59</v>
      </c>
      <c r="O390" s="12">
        <v>34</v>
      </c>
      <c r="P390" s="12">
        <v>4273</v>
      </c>
      <c r="Q390" s="12">
        <v>2374</v>
      </c>
      <c r="R390" s="12">
        <v>28</v>
      </c>
      <c r="S390" s="12">
        <v>1050</v>
      </c>
      <c r="T390" s="12">
        <v>687</v>
      </c>
      <c r="U390" s="12">
        <v>590</v>
      </c>
    </row>
    <row r="391" spans="1:21">
      <c r="A391" s="23">
        <v>45648</v>
      </c>
      <c r="B391" s="12">
        <v>2024</v>
      </c>
      <c r="C391" s="12" t="s">
        <v>35</v>
      </c>
      <c r="D391" s="12">
        <v>22</v>
      </c>
      <c r="E391" s="12">
        <v>800</v>
      </c>
      <c r="F391" s="12">
        <v>147.13</v>
      </c>
      <c r="G391" s="12">
        <v>45.43</v>
      </c>
      <c r="H391" s="12">
        <f t="shared" si="12"/>
        <v>36.78</v>
      </c>
      <c r="I391" s="12">
        <f t="shared" si="12"/>
        <v>11.36</v>
      </c>
      <c r="J391" s="12">
        <v>43.39</v>
      </c>
      <c r="K391" s="12">
        <v>43.39</v>
      </c>
      <c r="L391" s="12">
        <f t="shared" si="13"/>
        <v>327.48</v>
      </c>
      <c r="M391" s="12">
        <v>186.25</v>
      </c>
      <c r="N391" s="12">
        <v>272.39</v>
      </c>
      <c r="O391" s="12">
        <v>26</v>
      </c>
      <c r="P391" s="12">
        <v>4300</v>
      </c>
      <c r="Q391" s="12">
        <v>2446</v>
      </c>
      <c r="R391" s="12">
        <v>18</v>
      </c>
      <c r="S391" s="12">
        <v>1019</v>
      </c>
      <c r="T391" s="12">
        <v>723</v>
      </c>
      <c r="U391" s="12">
        <v>594</v>
      </c>
    </row>
    <row r="392" spans="1:21">
      <c r="A392" s="23">
        <v>45649</v>
      </c>
      <c r="B392" s="12">
        <v>2024</v>
      </c>
      <c r="C392" s="12" t="s">
        <v>35</v>
      </c>
      <c r="D392" s="12">
        <v>23</v>
      </c>
      <c r="E392" s="12">
        <v>800</v>
      </c>
      <c r="F392" s="12">
        <v>100.41</v>
      </c>
      <c r="G392" s="12">
        <v>59.33</v>
      </c>
      <c r="H392" s="12">
        <f t="shared" si="12"/>
        <v>25.1</v>
      </c>
      <c r="I392" s="12">
        <f t="shared" si="12"/>
        <v>14.83</v>
      </c>
      <c r="J392" s="12">
        <v>35.54</v>
      </c>
      <c r="K392" s="12">
        <v>71.07</v>
      </c>
      <c r="L392" s="12">
        <f t="shared" si="13"/>
        <v>306.28</v>
      </c>
      <c r="M392" s="12">
        <v>141.25</v>
      </c>
      <c r="N392" s="12">
        <v>295.54</v>
      </c>
      <c r="O392" s="12">
        <v>12</v>
      </c>
      <c r="P392" s="12">
        <v>4342</v>
      </c>
      <c r="Q392" s="12">
        <v>2512</v>
      </c>
      <c r="R392" s="12">
        <v>6</v>
      </c>
      <c r="S392" s="12">
        <v>999</v>
      </c>
      <c r="T392" s="12">
        <v>756</v>
      </c>
      <c r="U392" s="12">
        <v>601</v>
      </c>
    </row>
    <row r="393" spans="1:21">
      <c r="A393" s="23">
        <v>45650</v>
      </c>
      <c r="B393" s="12">
        <v>2024</v>
      </c>
      <c r="C393" s="12" t="s">
        <v>35</v>
      </c>
      <c r="D393" s="12">
        <v>24</v>
      </c>
      <c r="E393" s="12">
        <v>800</v>
      </c>
      <c r="F393" s="12">
        <v>65.83</v>
      </c>
      <c r="G393" s="12">
        <v>128.55</v>
      </c>
      <c r="H393" s="12">
        <f t="shared" si="12"/>
        <v>16.46</v>
      </c>
      <c r="I393" s="12">
        <f t="shared" si="12"/>
        <v>32.14</v>
      </c>
      <c r="J393" s="12">
        <v>45.34</v>
      </c>
      <c r="K393" s="12">
        <v>90.67</v>
      </c>
      <c r="L393" s="12">
        <f t="shared" si="13"/>
        <v>378.99</v>
      </c>
      <c r="M393" s="12">
        <v>115</v>
      </c>
      <c r="N393" s="12">
        <v>168.18</v>
      </c>
      <c r="O393" s="12">
        <v>5</v>
      </c>
      <c r="P393" s="12">
        <v>4372</v>
      </c>
      <c r="Q393" s="12">
        <v>2560</v>
      </c>
      <c r="R393" s="12">
        <v>5</v>
      </c>
      <c r="S393" s="12">
        <v>986</v>
      </c>
      <c r="T393" s="12">
        <v>780</v>
      </c>
      <c r="U393" s="12">
        <v>607</v>
      </c>
    </row>
    <row r="394" spans="1:21">
      <c r="A394" s="23">
        <v>45651</v>
      </c>
      <c r="B394" s="12">
        <v>2024</v>
      </c>
      <c r="C394" s="12" t="s">
        <v>35</v>
      </c>
      <c r="D394" s="12">
        <v>25</v>
      </c>
      <c r="E394" s="12">
        <v>800</v>
      </c>
      <c r="F394" s="12">
        <v>89.96</v>
      </c>
      <c r="G394" s="12">
        <v>148.76</v>
      </c>
      <c r="H394" s="12">
        <f t="shared" si="12"/>
        <v>22.49</v>
      </c>
      <c r="I394" s="12">
        <f t="shared" si="12"/>
        <v>37.19</v>
      </c>
      <c r="J394" s="12">
        <v>112.31</v>
      </c>
      <c r="K394" s="12">
        <v>112.31</v>
      </c>
      <c r="L394" s="12">
        <f t="shared" si="13"/>
        <v>523.02</v>
      </c>
      <c r="M394" s="12">
        <v>81.25</v>
      </c>
      <c r="N394" s="12">
        <v>184.46</v>
      </c>
      <c r="O394" s="12">
        <v>5</v>
      </c>
      <c r="P394" s="12">
        <v>4405</v>
      </c>
      <c r="Q394" s="12">
        <v>2604</v>
      </c>
      <c r="R394" s="12">
        <v>3</v>
      </c>
      <c r="S394" s="12">
        <v>985</v>
      </c>
      <c r="T394" s="12">
        <v>802</v>
      </c>
      <c r="U394" s="12">
        <v>613</v>
      </c>
    </row>
    <row r="395" spans="1:21">
      <c r="A395" s="23">
        <v>45652</v>
      </c>
      <c r="B395" s="12">
        <v>2024</v>
      </c>
      <c r="C395" s="12" t="s">
        <v>35</v>
      </c>
      <c r="D395" s="12">
        <v>26</v>
      </c>
      <c r="E395" s="12">
        <v>800</v>
      </c>
      <c r="F395" s="12">
        <v>81.8</v>
      </c>
      <c r="G395" s="12">
        <v>36.23</v>
      </c>
      <c r="H395" s="12">
        <f t="shared" si="12"/>
        <v>20.45</v>
      </c>
      <c r="I395" s="12">
        <f t="shared" si="12"/>
        <v>9.06</v>
      </c>
      <c r="J395" s="12">
        <v>19.76</v>
      </c>
      <c r="K395" s="12">
        <v>59.29</v>
      </c>
      <c r="L395" s="12">
        <f t="shared" si="13"/>
        <v>226.59</v>
      </c>
      <c r="M395" s="12">
        <v>71.25</v>
      </c>
      <c r="N395" s="12">
        <v>292.33</v>
      </c>
      <c r="O395" s="12">
        <v>4</v>
      </c>
      <c r="P395" s="12">
        <v>4444</v>
      </c>
      <c r="Q395" s="12">
        <v>2622</v>
      </c>
      <c r="R395" s="12">
        <v>3</v>
      </c>
      <c r="S395" s="12">
        <v>987</v>
      </c>
      <c r="T395" s="12">
        <v>811</v>
      </c>
      <c r="U395" s="12">
        <v>620</v>
      </c>
    </row>
    <row r="396" spans="1:21">
      <c r="A396" s="23">
        <v>45653</v>
      </c>
      <c r="B396" s="12">
        <v>2024</v>
      </c>
      <c r="C396" s="12" t="s">
        <v>35</v>
      </c>
      <c r="D396" s="12">
        <v>27</v>
      </c>
      <c r="E396" s="12">
        <v>800</v>
      </c>
      <c r="F396" s="12">
        <v>74.5</v>
      </c>
      <c r="G396" s="12">
        <v>105</v>
      </c>
      <c r="H396" s="12">
        <f t="shared" si="12"/>
        <v>18.63</v>
      </c>
      <c r="I396" s="12">
        <f t="shared" si="12"/>
        <v>26.25</v>
      </c>
      <c r="J396" s="12">
        <v>27.25</v>
      </c>
      <c r="K396" s="12">
        <v>54.5</v>
      </c>
      <c r="L396" s="12">
        <f t="shared" si="13"/>
        <v>306.13</v>
      </c>
      <c r="M396" s="12">
        <v>195</v>
      </c>
      <c r="N396" s="12">
        <v>77.5</v>
      </c>
      <c r="O396" s="12">
        <v>5</v>
      </c>
      <c r="P396" s="12">
        <v>4477</v>
      </c>
      <c r="Q396" s="12">
        <v>2626</v>
      </c>
      <c r="R396" s="12">
        <v>2</v>
      </c>
      <c r="S396" s="12">
        <v>994</v>
      </c>
      <c r="T396" s="12">
        <v>813</v>
      </c>
      <c r="U396" s="12">
        <v>626</v>
      </c>
    </row>
    <row r="397" spans="1:21">
      <c r="A397" s="23">
        <v>45654</v>
      </c>
      <c r="B397" s="12">
        <v>2024</v>
      </c>
      <c r="C397" s="12" t="s">
        <v>35</v>
      </c>
      <c r="D397" s="12">
        <v>28</v>
      </c>
      <c r="E397" s="12">
        <v>800</v>
      </c>
      <c r="F397" s="12">
        <v>111.8</v>
      </c>
      <c r="G397" s="12">
        <v>36.82</v>
      </c>
      <c r="H397" s="12">
        <f t="shared" si="12"/>
        <v>27.95</v>
      </c>
      <c r="I397" s="12">
        <f t="shared" si="12"/>
        <v>9.21</v>
      </c>
      <c r="J397" s="12">
        <v>11.37</v>
      </c>
      <c r="K397" s="12">
        <v>34.12</v>
      </c>
      <c r="L397" s="12">
        <f t="shared" si="13"/>
        <v>231.27</v>
      </c>
      <c r="M397" s="12">
        <v>78.75</v>
      </c>
      <c r="N397" s="12">
        <v>197.36</v>
      </c>
      <c r="O397" s="12">
        <v>6</v>
      </c>
      <c r="P397" s="12">
        <v>4516</v>
      </c>
      <c r="Q397" s="12">
        <v>2614</v>
      </c>
      <c r="R397" s="12">
        <v>4</v>
      </c>
      <c r="S397" s="12">
        <v>1006</v>
      </c>
      <c r="T397" s="12">
        <v>807</v>
      </c>
      <c r="U397" s="12">
        <v>633</v>
      </c>
    </row>
    <row r="398" spans="1:21">
      <c r="A398" s="23">
        <v>45655</v>
      </c>
      <c r="B398" s="12">
        <v>2024</v>
      </c>
      <c r="C398" s="12" t="s">
        <v>35</v>
      </c>
      <c r="D398" s="12">
        <v>29</v>
      </c>
      <c r="E398" s="12">
        <v>800</v>
      </c>
      <c r="F398" s="12">
        <v>111.23</v>
      </c>
      <c r="G398" s="12">
        <v>99.94</v>
      </c>
      <c r="H398" s="12">
        <f t="shared" si="12"/>
        <v>27.81</v>
      </c>
      <c r="I398" s="12">
        <f t="shared" si="12"/>
        <v>24.99</v>
      </c>
      <c r="J398" s="12">
        <v>54.81</v>
      </c>
      <c r="K398" s="12">
        <v>54.81</v>
      </c>
      <c r="L398" s="12">
        <f t="shared" si="13"/>
        <v>373.59</v>
      </c>
      <c r="M398" s="12">
        <v>105</v>
      </c>
      <c r="N398" s="12">
        <v>47.34</v>
      </c>
      <c r="O398" s="12">
        <v>6</v>
      </c>
      <c r="P398" s="12">
        <v>4552</v>
      </c>
      <c r="Q398" s="12">
        <v>2592</v>
      </c>
      <c r="R398" s="12">
        <v>5</v>
      </c>
      <c r="S398" s="12">
        <v>1021</v>
      </c>
      <c r="T398" s="12">
        <v>796</v>
      </c>
      <c r="U398" s="12">
        <v>639</v>
      </c>
    </row>
    <row r="399" spans="1:21">
      <c r="A399" s="23">
        <v>45656</v>
      </c>
      <c r="B399" s="12">
        <v>2024</v>
      </c>
      <c r="C399" s="12" t="s">
        <v>35</v>
      </c>
      <c r="D399" s="12">
        <v>30</v>
      </c>
      <c r="E399" s="12">
        <v>800</v>
      </c>
      <c r="F399" s="12">
        <v>63.66</v>
      </c>
      <c r="G399" s="12">
        <v>65.87</v>
      </c>
      <c r="H399" s="12">
        <f t="shared" si="12"/>
        <v>15.92</v>
      </c>
      <c r="I399" s="12">
        <f t="shared" si="12"/>
        <v>16.47</v>
      </c>
      <c r="J399" s="12">
        <v>11.41</v>
      </c>
      <c r="K399" s="12">
        <v>34.22</v>
      </c>
      <c r="L399" s="12">
        <f t="shared" si="13"/>
        <v>207.55</v>
      </c>
      <c r="M399" s="12">
        <v>90</v>
      </c>
      <c r="N399" s="12">
        <v>131.81</v>
      </c>
      <c r="O399" s="12">
        <v>6</v>
      </c>
      <c r="P399" s="12">
        <v>4585</v>
      </c>
      <c r="Q399" s="12">
        <v>2562</v>
      </c>
      <c r="R399" s="12">
        <v>4</v>
      </c>
      <c r="S399" s="12">
        <v>1040</v>
      </c>
      <c r="T399" s="12">
        <v>781</v>
      </c>
      <c r="U399" s="12">
        <v>645</v>
      </c>
    </row>
    <row r="400" spans="1:21">
      <c r="A400" s="23">
        <v>45657</v>
      </c>
      <c r="B400" s="12">
        <v>2024</v>
      </c>
      <c r="C400" s="12" t="s">
        <v>35</v>
      </c>
      <c r="D400" s="12">
        <v>31</v>
      </c>
      <c r="E400" s="12">
        <v>800</v>
      </c>
      <c r="F400" s="12">
        <v>81.89</v>
      </c>
      <c r="G400" s="12">
        <v>57.29</v>
      </c>
      <c r="H400" s="12">
        <f t="shared" si="12"/>
        <v>20.47</v>
      </c>
      <c r="I400" s="12">
        <f t="shared" si="12"/>
        <v>14.32</v>
      </c>
      <c r="J400" s="12">
        <v>34.37</v>
      </c>
      <c r="K400" s="12">
        <v>34.37</v>
      </c>
      <c r="L400" s="12">
        <f t="shared" si="13"/>
        <v>242.71</v>
      </c>
      <c r="M400" s="12">
        <v>57.5</v>
      </c>
      <c r="N400" s="12">
        <v>81.64</v>
      </c>
      <c r="O400" s="12">
        <v>8</v>
      </c>
      <c r="P400" s="12">
        <v>1000</v>
      </c>
      <c r="Q400" s="12">
        <v>2526</v>
      </c>
      <c r="R400" s="12">
        <v>8</v>
      </c>
      <c r="S400" s="12">
        <v>1040</v>
      </c>
      <c r="T400" s="12">
        <v>781</v>
      </c>
      <c r="U400" s="12">
        <v>645</v>
      </c>
    </row>
    <row r="401" spans="6:17"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6:17"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spans="15:17">
      <c r="O403" s="12"/>
      <c r="P403" s="12"/>
      <c r="Q403" s="12"/>
    </row>
    <row r="404" spans="15:17">
      <c r="O404" s="12"/>
      <c r="P404" s="12"/>
      <c r="Q404" s="12"/>
    </row>
    <row r="405" spans="15:17">
      <c r="O405" s="12"/>
      <c r="P405" s="12"/>
      <c r="Q405" s="12"/>
    </row>
    <row r="406" spans="15:17">
      <c r="O406" s="12"/>
      <c r="P406" s="12"/>
      <c r="Q406" s="12"/>
    </row>
    <row r="407" spans="15:17">
      <c r="O407" s="12"/>
      <c r="P407" s="12"/>
      <c r="Q407" s="12"/>
    </row>
    <row r="408" spans="15:17">
      <c r="O408" s="12"/>
      <c r="P408" s="12"/>
      <c r="Q408" s="12"/>
    </row>
    <row r="409" spans="15:17">
      <c r="O409" s="12"/>
      <c r="P409" s="12"/>
      <c r="Q409" s="12"/>
    </row>
    <row r="410" spans="15:17">
      <c r="O410" s="12"/>
      <c r="P410" s="12"/>
      <c r="Q410" s="12"/>
    </row>
    <row r="411" spans="15:17">
      <c r="O411" s="12"/>
      <c r="P411" s="12"/>
      <c r="Q411" s="12"/>
    </row>
    <row r="412" spans="15:17">
      <c r="O412" s="12"/>
      <c r="P412" s="12"/>
      <c r="Q412" s="12"/>
    </row>
    <row r="413" spans="15:17">
      <c r="O413" s="12"/>
      <c r="P413" s="12"/>
      <c r="Q413" s="12"/>
    </row>
    <row r="414" spans="15:17">
      <c r="O414" s="12"/>
      <c r="P414" s="12"/>
      <c r="Q414" s="12"/>
    </row>
    <row r="415" spans="15:17">
      <c r="O415" s="12"/>
      <c r="P415" s="12"/>
      <c r="Q415" s="12"/>
    </row>
    <row r="416" spans="15:17">
      <c r="O416" s="12"/>
      <c r="P416" s="12"/>
      <c r="Q416" s="12"/>
    </row>
    <row r="417" spans="15:17">
      <c r="O417" s="12"/>
      <c r="P417" s="12"/>
      <c r="Q417" s="12"/>
    </row>
    <row r="418" spans="15:17">
      <c r="O418" s="12"/>
      <c r="P418" s="12"/>
      <c r="Q418" s="12"/>
    </row>
    <row r="419" spans="15:17">
      <c r="O419" s="12"/>
      <c r="P419" s="12"/>
      <c r="Q419" s="12"/>
    </row>
    <row r="420" spans="15:17">
      <c r="O420" s="12"/>
      <c r="P420" s="12"/>
      <c r="Q420" s="12"/>
    </row>
    <row r="421" spans="15:17">
      <c r="O421" s="12"/>
      <c r="P421" s="12"/>
      <c r="Q421" s="12"/>
    </row>
    <row r="422" spans="15:17">
      <c r="O422" s="12"/>
      <c r="P422" s="12"/>
      <c r="Q422" s="12"/>
    </row>
    <row r="423" spans="15:17">
      <c r="O423" s="12"/>
      <c r="P423" s="12"/>
      <c r="Q423" s="12"/>
    </row>
    <row r="424" spans="15:17">
      <c r="O424" s="12"/>
      <c r="P424" s="12"/>
      <c r="Q424" s="12"/>
    </row>
    <row r="425" spans="15:17">
      <c r="O425" s="12"/>
      <c r="P425" s="12"/>
      <c r="Q425" s="12"/>
    </row>
    <row r="426" spans="15:17">
      <c r="O426" s="12"/>
      <c r="P426" s="12"/>
      <c r="Q426" s="12"/>
    </row>
    <row r="427" spans="15:17">
      <c r="O427" s="12"/>
      <c r="P427" s="12"/>
      <c r="Q427" s="12"/>
    </row>
    <row r="428" spans="15:17">
      <c r="O428" s="12"/>
      <c r="P428" s="12"/>
      <c r="Q428" s="12"/>
    </row>
    <row r="429" spans="15:17">
      <c r="O429" s="12"/>
      <c r="P429" s="12"/>
      <c r="Q429" s="12"/>
    </row>
    <row r="430" spans="15:17">
      <c r="O430" s="12"/>
      <c r="P430" s="12"/>
      <c r="Q430" s="12"/>
    </row>
    <row r="431" spans="15:17">
      <c r="O431" s="12"/>
      <c r="P431" s="12"/>
      <c r="Q431" s="12"/>
    </row>
  </sheetData>
  <mergeCells count="2">
    <mergeCell ref="F1:K1"/>
    <mergeCell ref="V2:AN3"/>
  </mergeCells>
  <hyperlinks>
    <hyperlink ref="V2" r:id="rId1" display="https://exceltable.com/en/templates/amazon-affiliate-marketing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topLeftCell="J1" workbookViewId="0">
      <selection activeCell="M14" sqref="M14:AE15"/>
    </sheetView>
  </sheetViews>
  <sheetFormatPr defaultColWidth="9" defaultRowHeight="15"/>
  <cols>
    <col min="1" max="1" width="18.1428571428571"/>
    <col min="2" max="2" width="13"/>
    <col min="3" max="3" width="17.2857142857143"/>
    <col min="4" max="4" width="17.7142857142857"/>
    <col min="5" max="5" width="23"/>
    <col min="6" max="6" width="19.2857142857143"/>
    <col min="7" max="7" width="16.4285714285714"/>
    <col min="8" max="8" width="15.7142857142857"/>
    <col min="9" max="9" width="18.2857142857143"/>
    <col min="10" max="10" width="17.7142857142857"/>
    <col min="11" max="11" width="17.4285714285714"/>
    <col min="12" max="12" width="19.2857142857143"/>
    <col min="13" max="13" width="16.4285714285714"/>
    <col min="14" max="14" width="15.7142857142857"/>
    <col min="15" max="15" width="18.2857142857143"/>
    <col min="16" max="16" width="17.7142857142857"/>
    <col min="17" max="17" width="17.4285714285714"/>
    <col min="18" max="18" width="15"/>
    <col min="19" max="145" width="4" customWidth="1"/>
    <col min="146" max="273" width="5" customWidth="1"/>
    <col min="274" max="274" width="10.7809523809524" customWidth="1"/>
  </cols>
  <sheetData>
    <row r="1" spans="1:18">
      <c r="A1" t="s">
        <v>36</v>
      </c>
      <c r="L1" t="s">
        <v>37</v>
      </c>
      <c r="N1" t="s">
        <v>38</v>
      </c>
      <c r="P1" t="s">
        <v>39</v>
      </c>
      <c r="R1" t="s">
        <v>40</v>
      </c>
    </row>
    <row r="2" spans="1:18">
      <c r="A2" s="18" t="s">
        <v>24</v>
      </c>
      <c r="L2">
        <v>309.47</v>
      </c>
      <c r="N2">
        <v>544.49</v>
      </c>
      <c r="P2">
        <v>316.4</v>
      </c>
      <c r="R2">
        <v>2100</v>
      </c>
    </row>
    <row r="3" spans="1:11">
      <c r="A3" t="s">
        <v>36</v>
      </c>
      <c r="B3" t="s">
        <v>41</v>
      </c>
      <c r="C3" t="s">
        <v>42</v>
      </c>
      <c r="D3" t="s">
        <v>43</v>
      </c>
      <c r="E3" t="s">
        <v>37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</row>
    <row r="4" spans="1:13">
      <c r="A4" s="18">
        <v>0.01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t="s">
        <v>51</v>
      </c>
    </row>
    <row r="5" spans="1:13">
      <c r="A5" s="18">
        <v>1</v>
      </c>
      <c r="B5">
        <v>496</v>
      </c>
      <c r="C5">
        <v>475</v>
      </c>
      <c r="D5">
        <v>498</v>
      </c>
      <c r="E5">
        <v>521.25</v>
      </c>
      <c r="F5">
        <v>77</v>
      </c>
      <c r="G5">
        <v>177.1</v>
      </c>
      <c r="H5">
        <v>19.25</v>
      </c>
      <c r="I5">
        <v>44.28</v>
      </c>
      <c r="J5">
        <v>101.81</v>
      </c>
      <c r="K5">
        <v>101.81</v>
      </c>
      <c r="L5">
        <v>14</v>
      </c>
      <c r="M5">
        <v>10</v>
      </c>
    </row>
    <row r="6" spans="1:11">
      <c r="A6" s="18">
        <v>2</v>
      </c>
      <c r="B6">
        <v>516</v>
      </c>
      <c r="C6">
        <v>485</v>
      </c>
      <c r="D6">
        <v>492</v>
      </c>
      <c r="E6">
        <v>538.96</v>
      </c>
      <c r="F6">
        <v>121.67</v>
      </c>
      <c r="G6">
        <v>112.92</v>
      </c>
      <c r="H6">
        <v>30.42</v>
      </c>
      <c r="I6">
        <v>28.23</v>
      </c>
      <c r="J6">
        <v>81.91</v>
      </c>
      <c r="K6">
        <v>163.81</v>
      </c>
    </row>
    <row r="7" spans="1:17">
      <c r="A7" s="18">
        <v>3</v>
      </c>
      <c r="B7">
        <v>539</v>
      </c>
      <c r="C7">
        <v>510</v>
      </c>
      <c r="D7">
        <v>484</v>
      </c>
      <c r="E7">
        <v>472.26</v>
      </c>
      <c r="F7">
        <v>121.92</v>
      </c>
      <c r="G7">
        <v>135.47</v>
      </c>
      <c r="H7">
        <v>30.48</v>
      </c>
      <c r="I7">
        <v>33.87</v>
      </c>
      <c r="J7">
        <v>37.63</v>
      </c>
      <c r="K7">
        <v>112.89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</row>
    <row r="8" spans="1:17">
      <c r="A8" s="18">
        <v>4</v>
      </c>
      <c r="B8">
        <v>557</v>
      </c>
      <c r="C8">
        <v>541</v>
      </c>
      <c r="D8">
        <v>479</v>
      </c>
      <c r="E8">
        <v>309.47</v>
      </c>
      <c r="F8">
        <v>82.96</v>
      </c>
      <c r="G8">
        <v>104.07</v>
      </c>
      <c r="H8">
        <v>20.74</v>
      </c>
      <c r="I8">
        <v>26.02</v>
      </c>
      <c r="J8">
        <v>18.92</v>
      </c>
      <c r="K8">
        <v>56.76</v>
      </c>
      <c r="L8">
        <v>82.96</v>
      </c>
      <c r="M8">
        <v>104.07</v>
      </c>
      <c r="N8">
        <v>20.74</v>
      </c>
      <c r="O8">
        <v>26.02</v>
      </c>
      <c r="P8">
        <v>18.92</v>
      </c>
      <c r="Q8">
        <v>56.76</v>
      </c>
    </row>
    <row r="9" spans="1:11">
      <c r="A9" s="18">
        <v>5</v>
      </c>
      <c r="B9">
        <v>575</v>
      </c>
      <c r="C9">
        <v>567</v>
      </c>
      <c r="D9">
        <v>472</v>
      </c>
      <c r="E9">
        <v>414.4</v>
      </c>
      <c r="F9">
        <v>156.98</v>
      </c>
      <c r="G9">
        <v>52.09</v>
      </c>
      <c r="H9">
        <v>39.25</v>
      </c>
      <c r="I9">
        <v>13.02</v>
      </c>
      <c r="J9">
        <v>51.02</v>
      </c>
      <c r="K9">
        <v>102.04</v>
      </c>
    </row>
    <row r="10" spans="1:11">
      <c r="A10" s="18">
        <v>6</v>
      </c>
      <c r="B10">
        <v>586</v>
      </c>
      <c r="C10">
        <v>585</v>
      </c>
      <c r="D10">
        <v>465</v>
      </c>
      <c r="E10">
        <v>446.42</v>
      </c>
      <c r="F10">
        <v>71.71</v>
      </c>
      <c r="G10">
        <v>127.8</v>
      </c>
      <c r="H10">
        <v>17.93</v>
      </c>
      <c r="I10">
        <v>31.95</v>
      </c>
      <c r="J10">
        <v>65.68</v>
      </c>
      <c r="K10">
        <v>131.35</v>
      </c>
    </row>
    <row r="11" spans="1:11">
      <c r="A11" s="18">
        <v>7</v>
      </c>
      <c r="B11">
        <v>597</v>
      </c>
      <c r="C11">
        <v>590</v>
      </c>
      <c r="D11">
        <v>458</v>
      </c>
      <c r="E11">
        <v>514.08</v>
      </c>
      <c r="F11">
        <v>147.83</v>
      </c>
      <c r="G11">
        <v>164.88</v>
      </c>
      <c r="H11">
        <v>36.96</v>
      </c>
      <c r="I11">
        <v>41.22</v>
      </c>
      <c r="J11">
        <v>30.8</v>
      </c>
      <c r="K11">
        <v>92.39</v>
      </c>
    </row>
    <row r="12" spans="1:11">
      <c r="A12" s="18">
        <v>8</v>
      </c>
      <c r="B12">
        <v>604</v>
      </c>
      <c r="C12">
        <v>584</v>
      </c>
      <c r="D12">
        <v>452</v>
      </c>
      <c r="E12">
        <v>562.05</v>
      </c>
      <c r="F12">
        <v>176.61</v>
      </c>
      <c r="G12">
        <v>171.62</v>
      </c>
      <c r="H12">
        <v>44.15</v>
      </c>
      <c r="I12">
        <v>42.91</v>
      </c>
      <c r="J12">
        <v>63.38</v>
      </c>
      <c r="K12">
        <v>63.38</v>
      </c>
    </row>
    <row r="13" spans="1:11">
      <c r="A13" s="18">
        <v>9</v>
      </c>
      <c r="B13">
        <v>606</v>
      </c>
      <c r="C13">
        <v>564</v>
      </c>
      <c r="D13">
        <v>446</v>
      </c>
      <c r="E13">
        <v>469.85</v>
      </c>
      <c r="F13">
        <v>137.41</v>
      </c>
      <c r="G13">
        <v>121.67</v>
      </c>
      <c r="H13">
        <v>34.35</v>
      </c>
      <c r="I13">
        <v>30.42</v>
      </c>
      <c r="J13">
        <v>48.67</v>
      </c>
      <c r="K13">
        <v>97.33</v>
      </c>
    </row>
    <row r="14" spans="1:31">
      <c r="A14" s="18">
        <v>10</v>
      </c>
      <c r="B14">
        <v>602</v>
      </c>
      <c r="C14">
        <v>525</v>
      </c>
      <c r="D14">
        <v>439</v>
      </c>
      <c r="E14">
        <v>325.55</v>
      </c>
      <c r="F14">
        <v>94.61</v>
      </c>
      <c r="G14">
        <v>50.94</v>
      </c>
      <c r="H14">
        <v>23.65</v>
      </c>
      <c r="I14">
        <v>12.74</v>
      </c>
      <c r="J14">
        <v>35.9</v>
      </c>
      <c r="K14">
        <v>107.71</v>
      </c>
      <c r="M14" s="15" t="s">
        <v>0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>
      <c r="A15" s="18">
        <v>11</v>
      </c>
      <c r="B15">
        <v>584</v>
      </c>
      <c r="C15">
        <v>488</v>
      </c>
      <c r="D15">
        <v>434</v>
      </c>
      <c r="E15">
        <v>641</v>
      </c>
      <c r="F15">
        <v>161.87</v>
      </c>
      <c r="G15">
        <v>175.91</v>
      </c>
      <c r="H15">
        <v>40.47</v>
      </c>
      <c r="I15">
        <v>43.98</v>
      </c>
      <c r="J15">
        <v>54.69</v>
      </c>
      <c r="K15">
        <v>164.08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11">
      <c r="A16" s="18">
        <v>12</v>
      </c>
      <c r="B16">
        <v>560</v>
      </c>
      <c r="C16">
        <v>475</v>
      </c>
      <c r="D16">
        <v>428</v>
      </c>
      <c r="E16">
        <v>476.14</v>
      </c>
      <c r="F16">
        <v>158.33</v>
      </c>
      <c r="G16">
        <v>100.76</v>
      </c>
      <c r="H16">
        <v>39.58</v>
      </c>
      <c r="I16">
        <v>25.19</v>
      </c>
      <c r="J16">
        <v>50.76</v>
      </c>
      <c r="K16">
        <v>101.52</v>
      </c>
    </row>
    <row r="17" spans="1:11">
      <c r="A17" s="18">
        <v>13</v>
      </c>
      <c r="B17">
        <v>535</v>
      </c>
      <c r="C17">
        <v>470</v>
      </c>
      <c r="D17">
        <v>422</v>
      </c>
      <c r="E17">
        <v>524.84</v>
      </c>
      <c r="F17">
        <v>153.08</v>
      </c>
      <c r="G17">
        <v>165.57</v>
      </c>
      <c r="H17">
        <v>38.27</v>
      </c>
      <c r="I17">
        <v>41.39</v>
      </c>
      <c r="J17">
        <v>42.18</v>
      </c>
      <c r="K17">
        <v>84.35</v>
      </c>
    </row>
    <row r="18" spans="1:11">
      <c r="A18" s="18">
        <v>14</v>
      </c>
      <c r="B18">
        <v>523</v>
      </c>
      <c r="C18">
        <v>471</v>
      </c>
      <c r="D18">
        <v>417</v>
      </c>
      <c r="E18">
        <v>632.01</v>
      </c>
      <c r="F18">
        <v>174.83</v>
      </c>
      <c r="G18">
        <v>192.64</v>
      </c>
      <c r="H18">
        <v>43.71</v>
      </c>
      <c r="I18">
        <v>48.16</v>
      </c>
      <c r="J18">
        <v>43.17</v>
      </c>
      <c r="K18">
        <v>129.5</v>
      </c>
    </row>
    <row r="19" spans="1:11">
      <c r="A19" s="18">
        <v>15</v>
      </c>
      <c r="B19">
        <v>521</v>
      </c>
      <c r="C19">
        <v>485</v>
      </c>
      <c r="D19">
        <v>411</v>
      </c>
      <c r="E19">
        <v>566.51</v>
      </c>
      <c r="F19">
        <v>183.34</v>
      </c>
      <c r="G19">
        <v>161.38</v>
      </c>
      <c r="H19">
        <v>45.84</v>
      </c>
      <c r="I19">
        <v>40.35</v>
      </c>
      <c r="J19">
        <v>45.2</v>
      </c>
      <c r="K19">
        <v>90.4</v>
      </c>
    </row>
    <row r="20" spans="1:11">
      <c r="A20" s="18">
        <v>16</v>
      </c>
      <c r="B20">
        <v>526</v>
      </c>
      <c r="C20">
        <v>514</v>
      </c>
      <c r="D20">
        <v>406</v>
      </c>
      <c r="E20">
        <v>496.78</v>
      </c>
      <c r="F20">
        <v>232.53</v>
      </c>
      <c r="G20">
        <v>75.44</v>
      </c>
      <c r="H20">
        <v>58.13</v>
      </c>
      <c r="I20">
        <v>18.86</v>
      </c>
      <c r="J20">
        <v>55.91</v>
      </c>
      <c r="K20">
        <v>55.91</v>
      </c>
    </row>
    <row r="21" spans="1:11">
      <c r="A21" s="18">
        <v>17</v>
      </c>
      <c r="B21">
        <v>536</v>
      </c>
      <c r="C21">
        <v>588</v>
      </c>
      <c r="D21">
        <v>400</v>
      </c>
      <c r="E21">
        <v>548.94</v>
      </c>
      <c r="F21">
        <v>174.18</v>
      </c>
      <c r="G21">
        <v>116.13</v>
      </c>
      <c r="H21">
        <v>43.55</v>
      </c>
      <c r="I21">
        <v>29.03</v>
      </c>
      <c r="J21">
        <v>46.51</v>
      </c>
      <c r="K21">
        <v>139.54</v>
      </c>
    </row>
    <row r="22" spans="1:11">
      <c r="A22" s="18">
        <v>18</v>
      </c>
      <c r="B22">
        <v>553</v>
      </c>
      <c r="C22">
        <v>652</v>
      </c>
      <c r="D22">
        <v>395</v>
      </c>
      <c r="E22">
        <v>663.14</v>
      </c>
      <c r="F22">
        <v>136.57</v>
      </c>
      <c r="G22">
        <v>71.77</v>
      </c>
      <c r="H22">
        <v>34.14</v>
      </c>
      <c r="I22">
        <v>17.94</v>
      </c>
      <c r="J22">
        <v>201.36</v>
      </c>
      <c r="K22">
        <v>201.36</v>
      </c>
    </row>
    <row r="23" spans="1:11">
      <c r="A23" s="18">
        <v>19</v>
      </c>
      <c r="B23">
        <v>573</v>
      </c>
      <c r="C23">
        <v>681</v>
      </c>
      <c r="D23">
        <v>390</v>
      </c>
      <c r="E23">
        <v>773.15</v>
      </c>
      <c r="F23">
        <v>183.82</v>
      </c>
      <c r="G23">
        <v>176.51</v>
      </c>
      <c r="H23">
        <v>45.96</v>
      </c>
      <c r="I23">
        <v>44.13</v>
      </c>
      <c r="J23">
        <v>107.58</v>
      </c>
      <c r="K23">
        <v>215.15</v>
      </c>
    </row>
    <row r="24" spans="1:11">
      <c r="A24" s="18">
        <v>20</v>
      </c>
      <c r="B24">
        <v>599</v>
      </c>
      <c r="C24">
        <v>691</v>
      </c>
      <c r="D24">
        <v>385</v>
      </c>
      <c r="E24">
        <v>478.54</v>
      </c>
      <c r="F24">
        <v>78.89</v>
      </c>
      <c r="G24">
        <v>161.01</v>
      </c>
      <c r="H24">
        <v>19.72</v>
      </c>
      <c r="I24">
        <v>40.25</v>
      </c>
      <c r="J24">
        <v>44.67</v>
      </c>
      <c r="K24">
        <v>134</v>
      </c>
    </row>
    <row r="25" spans="1:11">
      <c r="A25" s="18">
        <v>21</v>
      </c>
      <c r="B25">
        <v>625</v>
      </c>
      <c r="C25">
        <v>691</v>
      </c>
      <c r="D25">
        <v>380</v>
      </c>
      <c r="E25">
        <v>865.03</v>
      </c>
      <c r="F25">
        <v>276.9</v>
      </c>
      <c r="G25">
        <v>99.68</v>
      </c>
      <c r="H25">
        <v>69.23</v>
      </c>
      <c r="I25">
        <v>24.92</v>
      </c>
      <c r="J25">
        <v>197.15</v>
      </c>
      <c r="K25">
        <v>197.15</v>
      </c>
    </row>
    <row r="26" spans="1:11">
      <c r="A26" s="18">
        <v>22</v>
      </c>
      <c r="B26">
        <v>644</v>
      </c>
      <c r="C26">
        <v>682</v>
      </c>
      <c r="D26">
        <v>374</v>
      </c>
      <c r="E26">
        <v>636.9</v>
      </c>
      <c r="F26">
        <v>81.49</v>
      </c>
      <c r="G26">
        <v>89.41</v>
      </c>
      <c r="H26">
        <v>20.37</v>
      </c>
      <c r="I26">
        <v>22.35</v>
      </c>
      <c r="J26">
        <v>211.64</v>
      </c>
      <c r="K26">
        <v>211.64</v>
      </c>
    </row>
    <row r="27" spans="1:11">
      <c r="A27" s="18">
        <v>23</v>
      </c>
      <c r="B27">
        <v>658</v>
      </c>
      <c r="C27">
        <v>654</v>
      </c>
      <c r="D27">
        <v>371</v>
      </c>
      <c r="E27">
        <v>643.85</v>
      </c>
      <c r="F27">
        <v>139.89</v>
      </c>
      <c r="G27">
        <v>261.44</v>
      </c>
      <c r="H27">
        <v>34.97</v>
      </c>
      <c r="I27">
        <v>65.36</v>
      </c>
      <c r="J27">
        <v>35.55</v>
      </c>
      <c r="K27">
        <v>106.64</v>
      </c>
    </row>
    <row r="28" spans="1:11">
      <c r="A28" s="18">
        <v>24</v>
      </c>
      <c r="B28">
        <v>666</v>
      </c>
      <c r="C28">
        <v>607</v>
      </c>
      <c r="D28">
        <v>365</v>
      </c>
      <c r="E28">
        <v>870.01</v>
      </c>
      <c r="F28">
        <v>225.34</v>
      </c>
      <c r="G28">
        <v>169.59</v>
      </c>
      <c r="H28">
        <v>56.34</v>
      </c>
      <c r="I28">
        <v>42.4</v>
      </c>
      <c r="J28">
        <v>188.17</v>
      </c>
      <c r="K28">
        <v>188.17</v>
      </c>
    </row>
    <row r="29" spans="1:11">
      <c r="A29" s="18">
        <v>25</v>
      </c>
      <c r="B29">
        <v>668</v>
      </c>
      <c r="C29">
        <v>557</v>
      </c>
      <c r="D29">
        <v>362</v>
      </c>
      <c r="E29">
        <v>840.78</v>
      </c>
      <c r="F29">
        <v>306.37</v>
      </c>
      <c r="G29">
        <v>203.47</v>
      </c>
      <c r="H29">
        <v>76.59</v>
      </c>
      <c r="I29">
        <v>50.87</v>
      </c>
      <c r="J29">
        <v>101.74</v>
      </c>
      <c r="K29">
        <v>101.74</v>
      </c>
    </row>
    <row r="30" spans="1:11">
      <c r="A30" s="18">
        <v>26</v>
      </c>
      <c r="B30">
        <v>665</v>
      </c>
      <c r="C30">
        <v>528</v>
      </c>
      <c r="D30">
        <v>357</v>
      </c>
      <c r="E30">
        <v>1047.23</v>
      </c>
      <c r="F30">
        <v>315.9</v>
      </c>
      <c r="G30">
        <v>300.63</v>
      </c>
      <c r="H30">
        <v>78.98</v>
      </c>
      <c r="I30">
        <v>75.16</v>
      </c>
      <c r="J30">
        <v>92.19</v>
      </c>
      <c r="K30">
        <v>184.37</v>
      </c>
    </row>
    <row r="31" spans="1:11">
      <c r="A31" s="18">
        <v>27</v>
      </c>
      <c r="B31">
        <v>654</v>
      </c>
      <c r="C31">
        <v>515</v>
      </c>
      <c r="D31">
        <v>354</v>
      </c>
      <c r="E31">
        <v>602.65</v>
      </c>
      <c r="F31">
        <v>118.83</v>
      </c>
      <c r="G31">
        <v>94.12</v>
      </c>
      <c r="H31">
        <v>29.71</v>
      </c>
      <c r="I31">
        <v>23.53</v>
      </c>
      <c r="J31">
        <v>168.23</v>
      </c>
      <c r="K31">
        <v>168.23</v>
      </c>
    </row>
    <row r="32" spans="1:11">
      <c r="A32" s="18">
        <v>28</v>
      </c>
      <c r="B32">
        <v>629</v>
      </c>
      <c r="C32">
        <v>514</v>
      </c>
      <c r="D32">
        <v>349</v>
      </c>
      <c r="E32">
        <v>747.45</v>
      </c>
      <c r="F32">
        <v>313.17</v>
      </c>
      <c r="G32">
        <v>175.94</v>
      </c>
      <c r="H32">
        <v>78.29</v>
      </c>
      <c r="I32">
        <v>43.99</v>
      </c>
      <c r="J32">
        <v>68.03</v>
      </c>
      <c r="K32">
        <v>68.03</v>
      </c>
    </row>
    <row r="33" spans="1:11">
      <c r="A33" s="18">
        <v>29</v>
      </c>
      <c r="B33">
        <v>605</v>
      </c>
      <c r="C33">
        <v>520</v>
      </c>
      <c r="D33">
        <v>347</v>
      </c>
      <c r="E33">
        <v>862.3</v>
      </c>
      <c r="F33">
        <v>186.76</v>
      </c>
      <c r="G33">
        <v>110.89</v>
      </c>
      <c r="H33">
        <v>46.69</v>
      </c>
      <c r="I33">
        <v>27.72</v>
      </c>
      <c r="J33">
        <v>245.12</v>
      </c>
      <c r="K33">
        <v>245.12</v>
      </c>
    </row>
    <row r="34" spans="1:11">
      <c r="A34" s="18">
        <v>30</v>
      </c>
      <c r="B34">
        <v>586</v>
      </c>
      <c r="C34">
        <v>534</v>
      </c>
      <c r="D34">
        <v>342</v>
      </c>
      <c r="E34">
        <v>931.39</v>
      </c>
      <c r="F34">
        <v>266.52</v>
      </c>
      <c r="G34">
        <v>196.14</v>
      </c>
      <c r="H34">
        <v>66.63</v>
      </c>
      <c r="I34">
        <v>49.04</v>
      </c>
      <c r="J34">
        <v>117.69</v>
      </c>
      <c r="K34">
        <v>235.37</v>
      </c>
    </row>
    <row r="35" spans="1:11">
      <c r="A35" s="18">
        <v>31</v>
      </c>
      <c r="B35">
        <v>578</v>
      </c>
      <c r="C35">
        <v>554</v>
      </c>
      <c r="D35">
        <v>338</v>
      </c>
      <c r="E35">
        <v>959.85</v>
      </c>
      <c r="F35">
        <v>248.88</v>
      </c>
      <c r="G35">
        <v>220.34</v>
      </c>
      <c r="H35">
        <v>62.22</v>
      </c>
      <c r="I35">
        <v>55.09</v>
      </c>
      <c r="J35">
        <v>124.44</v>
      </c>
      <c r="K35">
        <v>248.88</v>
      </c>
    </row>
    <row r="42" spans="1:15">
      <c r="A42" t="s">
        <v>36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37</v>
      </c>
      <c r="L42" t="s">
        <v>50</v>
      </c>
      <c r="M42" t="s">
        <v>52</v>
      </c>
      <c r="N42" t="s">
        <v>53</v>
      </c>
      <c r="O42" t="s">
        <v>51</v>
      </c>
    </row>
    <row r="43" spans="1:15">
      <c r="A43" s="18">
        <v>4</v>
      </c>
      <c r="B43">
        <v>557</v>
      </c>
      <c r="C43">
        <v>541</v>
      </c>
      <c r="D43">
        <v>479</v>
      </c>
      <c r="E43">
        <v>82.96</v>
      </c>
      <c r="F43">
        <v>104.07</v>
      </c>
      <c r="G43">
        <v>20.74</v>
      </c>
      <c r="H43">
        <v>26.02</v>
      </c>
      <c r="I43">
        <v>18.92</v>
      </c>
      <c r="J43">
        <v>56.76</v>
      </c>
      <c r="K43">
        <v>309.47</v>
      </c>
      <c r="L43">
        <v>14</v>
      </c>
      <c r="M43">
        <v>3658</v>
      </c>
      <c r="N43">
        <v>2382</v>
      </c>
      <c r="O43">
        <v>10</v>
      </c>
    </row>
    <row r="44" spans="1:15">
      <c r="A44" s="18" t="s">
        <v>54</v>
      </c>
      <c r="B44">
        <v>557</v>
      </c>
      <c r="C44">
        <v>541</v>
      </c>
      <c r="D44">
        <v>479</v>
      </c>
      <c r="E44">
        <v>82.96</v>
      </c>
      <c r="F44">
        <v>104.07</v>
      </c>
      <c r="G44">
        <v>20.74</v>
      </c>
      <c r="H44">
        <v>26.02</v>
      </c>
      <c r="I44">
        <v>18.92</v>
      </c>
      <c r="J44">
        <v>56.76</v>
      </c>
      <c r="K44">
        <v>309.47</v>
      </c>
      <c r="L44">
        <v>14</v>
      </c>
      <c r="M44">
        <v>3658</v>
      </c>
      <c r="N44">
        <v>2382</v>
      </c>
      <c r="O44">
        <v>10</v>
      </c>
    </row>
  </sheetData>
  <mergeCells count="1">
    <mergeCell ref="M14:AE15"/>
  </mergeCells>
  <hyperlinks>
    <hyperlink ref="M14" r:id="rId10" display="https://exceltable.com/en/templates/amazon-affiliate-marketing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U81"/>
  <sheetViews>
    <sheetView topLeftCell="L31" workbookViewId="0">
      <selection activeCell="V2" sqref="V2:AN3"/>
    </sheetView>
  </sheetViews>
  <sheetFormatPr defaultColWidth="9" defaultRowHeight="15"/>
  <cols>
    <col min="1" max="1" width="12.552380952381" customWidth="1"/>
    <col min="3" max="3" width="8.55238095238095" customWidth="1"/>
    <col min="6" max="6" width="11" customWidth="1"/>
    <col min="15" max="15" width="9.21904761904762" customWidth="1"/>
    <col min="17" max="17" width="14" customWidth="1"/>
    <col min="18" max="23" width="10.1047619047619" customWidth="1"/>
  </cols>
  <sheetData>
    <row r="1" spans="1:28">
      <c r="A1" s="1" t="s">
        <v>55</v>
      </c>
      <c r="B1" s="2">
        <f ca="1">GETPIVOTDATA("Budget",Control!$R$1)</f>
        <v>2100</v>
      </c>
      <c r="C1" s="3">
        <f ca="1">SUM(B2:B4)</f>
        <v>0.557314285714286</v>
      </c>
      <c r="D1" s="4" t="s">
        <v>56</v>
      </c>
      <c r="E1" s="4"/>
      <c r="F1" s="4"/>
      <c r="G1" s="4"/>
      <c r="I1" s="1" t="s">
        <v>5</v>
      </c>
      <c r="J1" t="s">
        <v>24</v>
      </c>
      <c r="L1" s="1" t="s">
        <v>57</v>
      </c>
      <c r="M1" t="s">
        <v>58</v>
      </c>
      <c r="AB1" t="s">
        <v>59</v>
      </c>
    </row>
    <row r="2" spans="1:28">
      <c r="A2" t="s">
        <v>60</v>
      </c>
      <c r="B2" s="5">
        <f ca="1">C2/$B$1</f>
        <v>0.259280952380952</v>
      </c>
      <c r="C2" s="6">
        <f ca="1">GETPIVOTDATA("Creative Costs",Control!$N$1)</f>
        <v>544.49</v>
      </c>
      <c r="D2" s="5">
        <f ca="1">$B$2</f>
        <v>0.259280952380952</v>
      </c>
      <c r="E2" s="5">
        <f ca="1">$B$3</f>
        <v>0.147366666666667</v>
      </c>
      <c r="F2" s="5">
        <f ca="1">$B$4</f>
        <v>0.150666666666667</v>
      </c>
      <c r="G2" s="5">
        <f ca="1">$B$5</f>
        <v>0.442420326530612</v>
      </c>
      <c r="M2" t="s">
        <v>61</v>
      </c>
      <c r="AB2" t="str">
        <f>R7&amp;CHAR(10)&amp;CHAR(10)&amp;S7&amp;CHAR(10)&amp;CHAR(10)&amp;T7&amp;CHAR(10)&amp;CHAR(10)&amp;U7&amp;CHAR(10)&amp;CHAR(10)&amp;V7&amp;CHAR(10)&amp;CHAR(10)&amp;W7</f>
        <v>Google Ads
Youtube
Twetter
WhatsApp
Instagram
Facebook</v>
      </c>
    </row>
    <row r="3" spans="1:28">
      <c r="A3" t="s">
        <v>62</v>
      </c>
      <c r="B3" s="5">
        <f ca="1" t="shared" ref="B3:B5" si="0">C3/$B$1</f>
        <v>0.147366666666667</v>
      </c>
      <c r="C3" s="6">
        <f ca="1">GETPIVOTDATA("Total Adv Costs",Control!$L$1)</f>
        <v>309.47</v>
      </c>
      <c r="D3" s="1" t="s">
        <v>63</v>
      </c>
      <c r="E3" s="1"/>
      <c r="F3" s="1"/>
      <c r="G3" s="1"/>
      <c r="M3" t="s">
        <v>64</v>
      </c>
      <c r="AB3" t="str">
        <f ca="1">R39&amp;CHAR(10)&amp;CHAR(10)&amp;S39&amp;CHAR(10)&amp;CHAR(10)&amp;T39&amp;CHAR(10)&amp;CHAR(10)&amp;U39&amp;CHAR(10)&amp;CHAR(10)&amp;V39&amp;CHAR(10)&amp;CHAR(10)&amp;W39</f>
        <v>83
104
21
26
19
57</v>
      </c>
    </row>
    <row r="4" spans="1:7">
      <c r="A4" t="s">
        <v>65</v>
      </c>
      <c r="B4" s="5">
        <f ca="1" t="shared" si="0"/>
        <v>0.150666666666667</v>
      </c>
      <c r="C4" s="6">
        <f ca="1">GETPIVOTDATA("Other Costs",Control!$P$1)</f>
        <v>316.4</v>
      </c>
      <c r="D4" s="5">
        <f ca="1">GETPIVOTDATA("Sum of Orders",Control!$L$4)/GETPIVOTDATA("Sum of Leads",Control!$L$4)</f>
        <v>0.714285714285714</v>
      </c>
      <c r="E4" s="5">
        <f ca="1">1-D4</f>
        <v>0.285714285714286</v>
      </c>
      <c r="F4" s="5"/>
      <c r="G4" s="5"/>
    </row>
    <row r="5" spans="1:33">
      <c r="A5" t="s">
        <v>66</v>
      </c>
      <c r="B5" s="5">
        <f ca="1" t="shared" si="0"/>
        <v>0.442420326530612</v>
      </c>
      <c r="C5" s="6">
        <f ca="1">B1-SUM(C1:C4)</f>
        <v>929.082685714286</v>
      </c>
      <c r="M5" s="12" t="str">
        <f>IF(M6,"","•")</f>
        <v/>
      </c>
      <c r="N5" s="12" t="str">
        <f t="shared" ref="N5:P5" si="1">IF(N6,"","•")</f>
        <v/>
      </c>
      <c r="O5" s="12" t="str">
        <f t="shared" si="1"/>
        <v/>
      </c>
      <c r="P5" s="12" t="str">
        <f t="shared" si="1"/>
        <v>•</v>
      </c>
      <c r="AB5" s="12" t="str">
        <f t="shared" ref="AB5:AG5" si="2">IF(AB6,"","•")</f>
        <v/>
      </c>
      <c r="AC5" s="12" t="str">
        <f t="shared" si="2"/>
        <v>•</v>
      </c>
      <c r="AD5" s="12" t="str">
        <f t="shared" si="2"/>
        <v>•</v>
      </c>
      <c r="AE5" s="12" t="str">
        <f t="shared" si="2"/>
        <v/>
      </c>
      <c r="AF5" s="12" t="str">
        <f t="shared" si="2"/>
        <v/>
      </c>
      <c r="AG5" s="12" t="str">
        <f t="shared" si="2"/>
        <v/>
      </c>
    </row>
    <row r="6" spans="1:33">
      <c r="A6" s="1"/>
      <c r="C6" s="7"/>
      <c r="D6" s="1"/>
      <c r="E6" s="1"/>
      <c r="F6" s="30" t="s">
        <v>67</v>
      </c>
      <c r="G6" s="1"/>
      <c r="M6" t="b">
        <v>1</v>
      </c>
      <c r="N6" t="b">
        <v>1</v>
      </c>
      <c r="O6" t="b">
        <v>1</v>
      </c>
      <c r="P6" t="b">
        <v>0</v>
      </c>
      <c r="R6" t="s">
        <v>68</v>
      </c>
      <c r="AB6" t="b">
        <v>1</v>
      </c>
      <c r="AC6" t="b">
        <v>0</v>
      </c>
      <c r="AD6" t="b">
        <v>0</v>
      </c>
      <c r="AE6" t="b">
        <v>1</v>
      </c>
      <c r="AF6" t="b">
        <v>1</v>
      </c>
      <c r="AG6" t="b">
        <v>1</v>
      </c>
    </row>
    <row r="7" spans="1:33">
      <c r="A7" s="4" t="s">
        <v>6</v>
      </c>
      <c r="B7" s="4" t="s">
        <v>69</v>
      </c>
      <c r="C7" s="4" t="s">
        <v>70</v>
      </c>
      <c r="D7" s="4" t="s">
        <v>71</v>
      </c>
      <c r="E7" s="4" t="s">
        <v>22</v>
      </c>
      <c r="F7" s="4" t="s">
        <v>72</v>
      </c>
      <c r="G7" s="4" t="s">
        <v>23</v>
      </c>
      <c r="H7" s="4" t="s">
        <v>73</v>
      </c>
      <c r="I7" s="4" t="s">
        <v>74</v>
      </c>
      <c r="J7" s="4" t="s">
        <v>75</v>
      </c>
      <c r="L7" s="4" t="s">
        <v>6</v>
      </c>
      <c r="M7" s="4" t="s">
        <v>21</v>
      </c>
      <c r="N7" s="4" t="s">
        <v>22</v>
      </c>
      <c r="O7" s="4" t="s">
        <v>23</v>
      </c>
      <c r="P7" s="4" t="s">
        <v>74</v>
      </c>
      <c r="Q7" s="4"/>
      <c r="R7" t="s">
        <v>8</v>
      </c>
      <c r="S7" t="s">
        <v>9</v>
      </c>
      <c r="T7" t="s">
        <v>10</v>
      </c>
      <c r="U7" t="s">
        <v>11</v>
      </c>
      <c r="V7" t="s">
        <v>12</v>
      </c>
      <c r="W7" t="s">
        <v>13</v>
      </c>
      <c r="Y7" t="s">
        <v>14</v>
      </c>
      <c r="Z7" t="s">
        <v>76</v>
      </c>
      <c r="AB7" t="s">
        <v>8</v>
      </c>
      <c r="AC7" t="s">
        <v>9</v>
      </c>
      <c r="AD7" t="s">
        <v>10</v>
      </c>
      <c r="AE7" t="s">
        <v>11</v>
      </c>
      <c r="AF7" t="s">
        <v>12</v>
      </c>
      <c r="AG7" t="s">
        <v>13</v>
      </c>
    </row>
    <row r="8" spans="1:33">
      <c r="A8">
        <v>1</v>
      </c>
      <c r="B8">
        <f ca="1">IF($M$6,M8,NA())</f>
        <v>496</v>
      </c>
      <c r="C8" t="e">
        <f ca="1">CHOOSE($M$6*1+1,NA(),IF(ISNA(D8),D8,B8))</f>
        <v>#N/A</v>
      </c>
      <c r="D8" t="e">
        <f ca="1">IFERROR((GETPIVOTDATA(""&amp;$B$7,Control!$A$42,""&amp;$A$7,A8)*0=0)*0.1,NA())</f>
        <v>#N/A</v>
      </c>
      <c r="E8">
        <f ca="1">IF($N$6,N8,NA())</f>
        <v>475</v>
      </c>
      <c r="F8" t="e">
        <f ca="1">CHOOSE($N$6*1+1,NA(),IF(ISNA(D8),D8,E8))</f>
        <v>#N/A</v>
      </c>
      <c r="G8">
        <f ca="1">IF($O$6,O8,NA())</f>
        <v>498</v>
      </c>
      <c r="H8" t="e">
        <f ca="1">CHOOSE($O$6*1+1,NA(),IF(ISNA(D8),D8,G8))</f>
        <v>#N/A</v>
      </c>
      <c r="I8" t="e">
        <f ca="1">CHOOSE($P$6*1+1,NA(),P8)</f>
        <v>#N/A</v>
      </c>
      <c r="J8" t="e">
        <f ca="1">CHOOSE($P$6*1+1,NA(),IF(ISNA(D8),D8,I8))</f>
        <v>#N/A</v>
      </c>
      <c r="L8">
        <v>1</v>
      </c>
      <c r="M8" s="12">
        <f ca="1">GETPIVOTDATA(""&amp;M$7,Control!$A$3,""&amp;$L$7,$L8)</f>
        <v>496</v>
      </c>
      <c r="N8" s="12">
        <f ca="1">GETPIVOTDATA(""&amp;N$7,Control!$A$3,""&amp;$L$7,$L8)</f>
        <v>475</v>
      </c>
      <c r="O8" s="12">
        <f ca="1">GETPIVOTDATA(""&amp;O$7,Control!$A$3,""&amp;$L$7,$L8)</f>
        <v>498</v>
      </c>
      <c r="P8">
        <f ca="1" t="shared" ref="P8:P38" si="3">IF(M8-N8&lt;=0,NA(),M8-N8)</f>
        <v>21</v>
      </c>
      <c r="R8" t="e">
        <f ca="1">IFERROR(GETPIVOTDATA(""&amp;R$7,Control!$A$42,""&amp;$L$7,$L8),NA())</f>
        <v>#N/A</v>
      </c>
      <c r="S8" t="e">
        <f ca="1">IFERROR(GETPIVOTDATA(""&amp;S$7,Control!$A$42,""&amp;$L$7,$L8),NA())</f>
        <v>#N/A</v>
      </c>
      <c r="T8" t="e">
        <f ca="1">IFERROR(GETPIVOTDATA(""&amp;T$7,Control!$A$42,""&amp;$L$7,$L8),NA())</f>
        <v>#N/A</v>
      </c>
      <c r="U8" t="e">
        <f ca="1">IFERROR(GETPIVOTDATA(""&amp;U$7,Control!$A$42,""&amp;$L$7,$L8),NA())</f>
        <v>#N/A</v>
      </c>
      <c r="V8" t="e">
        <f ca="1">IFERROR(GETPIVOTDATA(""&amp;V$7,Control!$A$42,""&amp;$L$7,$L8),NA())</f>
        <v>#N/A</v>
      </c>
      <c r="W8" t="e">
        <f ca="1">IFERROR(GETPIVOTDATA(""&amp;W$7,Control!$A$42,""&amp;$L$7,$L8),NA())</f>
        <v>#N/A</v>
      </c>
      <c r="Y8">
        <f ca="1">GETPIVOTDATA(""&amp;$Y$7,Control!$A$3,$L$7,$L8)</f>
        <v>521.25</v>
      </c>
      <c r="Z8" t="e">
        <f ca="1">R8*$AB$6+S8*$AC$6+T8*$AD$6+U8*$AE$6+V8*$AF$6+W8*$AG$6</f>
        <v>#N/A</v>
      </c>
      <c r="AB8">
        <f ca="1">IFERROR(GETPIVOTDATA(""&amp;R$7,Control!$A$3,""&amp;$L$7,$L8),NA())</f>
        <v>77</v>
      </c>
      <c r="AC8">
        <f ca="1">IFERROR(GETPIVOTDATA(""&amp;S$7,Control!$A$3,""&amp;$L$7,$L8),NA())</f>
        <v>177.1</v>
      </c>
      <c r="AD8">
        <f ca="1">IFERROR(GETPIVOTDATA(""&amp;T$7,Control!$A$3,""&amp;$L$7,$L8),NA())</f>
        <v>19.25</v>
      </c>
      <c r="AE8">
        <f ca="1">IFERROR(GETPIVOTDATA(""&amp;U$7,Control!$A$3,""&amp;$L$7,$L8),NA())</f>
        <v>44.28</v>
      </c>
      <c r="AF8">
        <f ca="1">IFERROR(GETPIVOTDATA(""&amp;V$7,Control!$A$3,""&amp;$L$7,$L8),NA())</f>
        <v>101.81</v>
      </c>
      <c r="AG8">
        <f ca="1">IFERROR(GETPIVOTDATA(""&amp;W$7,Control!$A$3,""&amp;$L$7,$L8),NA())</f>
        <v>101.81</v>
      </c>
    </row>
    <row r="9" spans="1:33">
      <c r="A9">
        <v>2</v>
      </c>
      <c r="B9">
        <f ca="1" t="shared" ref="B9:B38" si="4">IF($M$6,M9,NA())</f>
        <v>516</v>
      </c>
      <c r="C9" t="e">
        <f ca="1" t="shared" ref="C9:C38" si="5">CHOOSE($M$6*1+1,NA(),IF(ISNA(D9),D9,B9))</f>
        <v>#N/A</v>
      </c>
      <c r="D9" t="e">
        <f ca="1">IFERROR((GETPIVOTDATA(""&amp;$B$7,Control!$A$42,""&amp;$A$7,A9)*0=0)*0.1,NA())</f>
        <v>#N/A</v>
      </c>
      <c r="E9">
        <f ca="1" t="shared" ref="E9:E38" si="6">IF($N$6,N9,NA())</f>
        <v>485</v>
      </c>
      <c r="F9" t="e">
        <f ca="1" t="shared" ref="F9:F38" si="7">CHOOSE($N$6*1+1,NA(),IF(ISNA(D9),D9,E9))</f>
        <v>#N/A</v>
      </c>
      <c r="G9">
        <f ca="1" t="shared" ref="G9:G38" si="8">IF($O$6,O9,NA())</f>
        <v>492</v>
      </c>
      <c r="H9" t="e">
        <f ca="1" t="shared" ref="H9:H38" si="9">CHOOSE($O$6*1+1,NA(),IF(ISNA(D9),D9,G9))</f>
        <v>#N/A</v>
      </c>
      <c r="I9" t="e">
        <f ca="1" t="shared" ref="I9:I38" si="10">CHOOSE($P$6*1+1,NA(),P9)</f>
        <v>#N/A</v>
      </c>
      <c r="J9" t="e">
        <f ca="1" t="shared" ref="J9:J38" si="11">CHOOSE($P$6*1+1,NA(),IF(ISNA(D9),D9,I9))</f>
        <v>#N/A</v>
      </c>
      <c r="L9">
        <v>2</v>
      </c>
      <c r="M9" s="12">
        <f ca="1">GETPIVOTDATA(""&amp;M$7,Control!$A$3,""&amp;$L$7,$L9)</f>
        <v>516</v>
      </c>
      <c r="N9" s="12">
        <f ca="1">GETPIVOTDATA(""&amp;N$7,Control!$A$3,""&amp;$L$7,$L9)</f>
        <v>485</v>
      </c>
      <c r="O9" s="12">
        <f ca="1">GETPIVOTDATA(""&amp;O$7,Control!$A$3,""&amp;$L$7,$L9)</f>
        <v>492</v>
      </c>
      <c r="P9">
        <f ca="1" t="shared" si="3"/>
        <v>31</v>
      </c>
      <c r="R9" t="e">
        <f ca="1">IFERROR(GETPIVOTDATA(""&amp;R$7,Control!$A$42,""&amp;$L$7,$L9),NA())</f>
        <v>#N/A</v>
      </c>
      <c r="S9" t="e">
        <f ca="1">IFERROR(GETPIVOTDATA(""&amp;S$7,Control!$A$42,""&amp;$L$7,$L9),NA())</f>
        <v>#N/A</v>
      </c>
      <c r="T9" t="e">
        <f ca="1">IFERROR(GETPIVOTDATA(""&amp;T$7,Control!$A$42,""&amp;$L$7,$L9),NA())</f>
        <v>#N/A</v>
      </c>
      <c r="U9" t="e">
        <f ca="1">IFERROR(GETPIVOTDATA(""&amp;U$7,Control!$A$42,""&amp;$L$7,$L9),NA())</f>
        <v>#N/A</v>
      </c>
      <c r="V9" t="e">
        <f ca="1">IFERROR(GETPIVOTDATA(""&amp;V$7,Control!$A$42,""&amp;$L$7,$L9),NA())</f>
        <v>#N/A</v>
      </c>
      <c r="W9" t="e">
        <f ca="1">IFERROR(GETPIVOTDATA(""&amp;W$7,Control!$A$42,""&amp;$L$7,$L9),NA())</f>
        <v>#N/A</v>
      </c>
      <c r="Y9">
        <f ca="1">GETPIVOTDATA(""&amp;$Y$7,Control!$A$3,$L$7,$L9)</f>
        <v>538.96</v>
      </c>
      <c r="Z9" t="e">
        <f ca="1" t="shared" ref="Z9:Z39" si="12">R9*$AB$6+S9*$AC$6+T9*$AD$6+U9*$AE$6+V9*$AF$6+W9*$AG$6</f>
        <v>#N/A</v>
      </c>
      <c r="AB9">
        <f ca="1">IFERROR(GETPIVOTDATA(""&amp;R$7,Control!$A$3,""&amp;$L$7,$L9),NA())</f>
        <v>121.67</v>
      </c>
      <c r="AC9">
        <f ca="1">IFERROR(GETPIVOTDATA(""&amp;S$7,Control!$A$3,""&amp;$L$7,$L9),NA())</f>
        <v>112.92</v>
      </c>
      <c r="AD9">
        <f ca="1">IFERROR(GETPIVOTDATA(""&amp;T$7,Control!$A$3,""&amp;$L$7,$L9),NA())</f>
        <v>30.42</v>
      </c>
      <c r="AE9">
        <f ca="1">IFERROR(GETPIVOTDATA(""&amp;U$7,Control!$A$3,""&amp;$L$7,$L9),NA())</f>
        <v>28.23</v>
      </c>
      <c r="AF9">
        <f ca="1">IFERROR(GETPIVOTDATA(""&amp;V$7,Control!$A$3,""&amp;$L$7,$L9),NA())</f>
        <v>81.91</v>
      </c>
      <c r="AG9">
        <f ca="1">IFERROR(GETPIVOTDATA(""&amp;W$7,Control!$A$3,""&amp;$L$7,$L9),NA())</f>
        <v>163.81</v>
      </c>
    </row>
    <row r="10" spans="1:33">
      <c r="A10">
        <v>3</v>
      </c>
      <c r="B10">
        <f ca="1" t="shared" si="4"/>
        <v>539</v>
      </c>
      <c r="C10" t="e">
        <f ca="1" t="shared" si="5"/>
        <v>#N/A</v>
      </c>
      <c r="D10" t="e">
        <f ca="1">IFERROR((GETPIVOTDATA(""&amp;$B$7,Control!$A$42,""&amp;$A$7,A10)*0=0)*0.1,NA())</f>
        <v>#N/A</v>
      </c>
      <c r="E10">
        <f ca="1" t="shared" si="6"/>
        <v>510</v>
      </c>
      <c r="F10" t="e">
        <f ca="1" t="shared" si="7"/>
        <v>#N/A</v>
      </c>
      <c r="G10">
        <f ca="1" t="shared" si="8"/>
        <v>484</v>
      </c>
      <c r="H10" t="e">
        <f ca="1" t="shared" si="9"/>
        <v>#N/A</v>
      </c>
      <c r="I10" t="e">
        <f ca="1" t="shared" si="10"/>
        <v>#N/A</v>
      </c>
      <c r="J10" t="e">
        <f ca="1" t="shared" si="11"/>
        <v>#N/A</v>
      </c>
      <c r="L10">
        <v>3</v>
      </c>
      <c r="M10" s="12">
        <f ca="1">GETPIVOTDATA(""&amp;M$7,Control!$A$3,""&amp;$L$7,$L10)</f>
        <v>539</v>
      </c>
      <c r="N10" s="12">
        <f ca="1">GETPIVOTDATA(""&amp;N$7,Control!$A$3,""&amp;$L$7,$L10)</f>
        <v>510</v>
      </c>
      <c r="O10" s="12">
        <f ca="1">GETPIVOTDATA(""&amp;O$7,Control!$A$3,""&amp;$L$7,$L10)</f>
        <v>484</v>
      </c>
      <c r="P10">
        <f ca="1" t="shared" si="3"/>
        <v>29</v>
      </c>
      <c r="R10" t="e">
        <f ca="1">IFERROR(GETPIVOTDATA(""&amp;R$7,Control!$A$42,""&amp;$L$7,$L10),NA())</f>
        <v>#N/A</v>
      </c>
      <c r="S10" t="e">
        <f ca="1">IFERROR(GETPIVOTDATA(""&amp;S$7,Control!$A$42,""&amp;$L$7,$L10),NA())</f>
        <v>#N/A</v>
      </c>
      <c r="T10" t="e">
        <f ca="1">IFERROR(GETPIVOTDATA(""&amp;T$7,Control!$A$42,""&amp;$L$7,$L10),NA())</f>
        <v>#N/A</v>
      </c>
      <c r="U10" t="e">
        <f ca="1">IFERROR(GETPIVOTDATA(""&amp;U$7,Control!$A$42,""&amp;$L$7,$L10),NA())</f>
        <v>#N/A</v>
      </c>
      <c r="V10" t="e">
        <f ca="1">IFERROR(GETPIVOTDATA(""&amp;V$7,Control!$A$42,""&amp;$L$7,$L10),NA())</f>
        <v>#N/A</v>
      </c>
      <c r="W10" t="e">
        <f ca="1">IFERROR(GETPIVOTDATA(""&amp;W$7,Control!$A$42,""&amp;$L$7,$L10),NA())</f>
        <v>#N/A</v>
      </c>
      <c r="Y10">
        <f ca="1">GETPIVOTDATA(""&amp;$Y$7,Control!$A$3,$L$7,$L10)</f>
        <v>472.26</v>
      </c>
      <c r="Z10" t="e">
        <f ca="1" t="shared" si="12"/>
        <v>#N/A</v>
      </c>
      <c r="AB10">
        <f ca="1">IFERROR(GETPIVOTDATA(""&amp;R$7,Control!$A$3,""&amp;$L$7,$L10),NA())</f>
        <v>121.92</v>
      </c>
      <c r="AC10">
        <f ca="1">IFERROR(GETPIVOTDATA(""&amp;S$7,Control!$A$3,""&amp;$L$7,$L10),NA())</f>
        <v>135.47</v>
      </c>
      <c r="AD10">
        <f ca="1">IFERROR(GETPIVOTDATA(""&amp;T$7,Control!$A$3,""&amp;$L$7,$L10),NA())</f>
        <v>30.48</v>
      </c>
      <c r="AE10">
        <f ca="1">IFERROR(GETPIVOTDATA(""&amp;U$7,Control!$A$3,""&amp;$L$7,$L10),NA())</f>
        <v>33.87</v>
      </c>
      <c r="AF10">
        <f ca="1">IFERROR(GETPIVOTDATA(""&amp;V$7,Control!$A$3,""&amp;$L$7,$L10),NA())</f>
        <v>37.63</v>
      </c>
      <c r="AG10">
        <f ca="1">IFERROR(GETPIVOTDATA(""&amp;W$7,Control!$A$3,""&amp;$L$7,$L10),NA())</f>
        <v>112.89</v>
      </c>
    </row>
    <row r="11" spans="1:33">
      <c r="A11">
        <v>4</v>
      </c>
      <c r="B11">
        <f ca="1" t="shared" si="4"/>
        <v>557</v>
      </c>
      <c r="C11">
        <f ca="1" t="shared" si="5"/>
        <v>557</v>
      </c>
      <c r="D11">
        <f ca="1">IFERROR((GETPIVOTDATA(""&amp;$B$7,Control!$A$42,""&amp;$A$7,A11)*0=0)*0.1,NA())</f>
        <v>0.1</v>
      </c>
      <c r="E11">
        <f ca="1" t="shared" si="6"/>
        <v>541</v>
      </c>
      <c r="F11">
        <f ca="1" t="shared" si="7"/>
        <v>541</v>
      </c>
      <c r="G11">
        <f ca="1" t="shared" si="8"/>
        <v>479</v>
      </c>
      <c r="H11">
        <f ca="1" t="shared" si="9"/>
        <v>479</v>
      </c>
      <c r="I11" t="e">
        <f ca="1" t="shared" si="10"/>
        <v>#N/A</v>
      </c>
      <c r="J11" t="e">
        <f ca="1" t="shared" si="11"/>
        <v>#N/A</v>
      </c>
      <c r="L11">
        <v>4</v>
      </c>
      <c r="M11" s="12">
        <f ca="1">GETPIVOTDATA(""&amp;M$7,Control!$A$3,""&amp;$L$7,$L11)</f>
        <v>557</v>
      </c>
      <c r="N11" s="12">
        <f ca="1">GETPIVOTDATA(""&amp;N$7,Control!$A$3,""&amp;$L$7,$L11)</f>
        <v>541</v>
      </c>
      <c r="O11" s="12">
        <f ca="1">GETPIVOTDATA(""&amp;O$7,Control!$A$3,""&amp;$L$7,$L11)</f>
        <v>479</v>
      </c>
      <c r="P11">
        <f ca="1" t="shared" si="3"/>
        <v>16</v>
      </c>
      <c r="R11">
        <f ca="1">IFERROR(GETPIVOTDATA(""&amp;R$7,Control!$A$42,""&amp;$L$7,$L11),NA())</f>
        <v>82.96</v>
      </c>
      <c r="S11">
        <f ca="1">IFERROR(GETPIVOTDATA(""&amp;S$7,Control!$A$42,""&amp;$L$7,$L11),NA())</f>
        <v>104.07</v>
      </c>
      <c r="T11">
        <f ca="1">IFERROR(GETPIVOTDATA(""&amp;T$7,Control!$A$42,""&amp;$L$7,$L11),NA())</f>
        <v>20.74</v>
      </c>
      <c r="U11">
        <f ca="1">IFERROR(GETPIVOTDATA(""&amp;U$7,Control!$A$42,""&amp;$L$7,$L11),NA())</f>
        <v>26.02</v>
      </c>
      <c r="V11">
        <f ca="1">IFERROR(GETPIVOTDATA(""&amp;V$7,Control!$A$42,""&amp;$L$7,$L11),NA())</f>
        <v>18.92</v>
      </c>
      <c r="W11">
        <f ca="1">IFERROR(GETPIVOTDATA(""&amp;W$7,Control!$A$42,""&amp;$L$7,$L11),NA())</f>
        <v>56.76</v>
      </c>
      <c r="Y11">
        <f ca="1">GETPIVOTDATA(""&amp;$Y$7,Control!$A$3,$L$7,$L11)</f>
        <v>309.47</v>
      </c>
      <c r="Z11">
        <f ca="1" t="shared" si="12"/>
        <v>184.66</v>
      </c>
      <c r="AB11">
        <f ca="1">IFERROR(GETPIVOTDATA(""&amp;R$7,Control!$A$3,""&amp;$L$7,$L11),NA())</f>
        <v>82.96</v>
      </c>
      <c r="AC11">
        <f ca="1">IFERROR(GETPIVOTDATA(""&amp;S$7,Control!$A$3,""&amp;$L$7,$L11),NA())</f>
        <v>104.07</v>
      </c>
      <c r="AD11">
        <f ca="1">IFERROR(GETPIVOTDATA(""&amp;T$7,Control!$A$3,""&amp;$L$7,$L11),NA())</f>
        <v>20.74</v>
      </c>
      <c r="AE11">
        <f ca="1">IFERROR(GETPIVOTDATA(""&amp;U$7,Control!$A$3,""&amp;$L$7,$L11),NA())</f>
        <v>26.02</v>
      </c>
      <c r="AF11">
        <f ca="1">IFERROR(GETPIVOTDATA(""&amp;V$7,Control!$A$3,""&amp;$L$7,$L11),NA())</f>
        <v>18.92</v>
      </c>
      <c r="AG11">
        <f ca="1">IFERROR(GETPIVOTDATA(""&amp;W$7,Control!$A$3,""&amp;$L$7,$L11),NA())</f>
        <v>56.76</v>
      </c>
    </row>
    <row r="12" spans="1:33">
      <c r="A12">
        <v>5</v>
      </c>
      <c r="B12">
        <f ca="1" t="shared" si="4"/>
        <v>575</v>
      </c>
      <c r="C12" t="e">
        <f ca="1" t="shared" si="5"/>
        <v>#N/A</v>
      </c>
      <c r="D12" t="e">
        <f ca="1">IFERROR((GETPIVOTDATA(""&amp;$B$7,Control!$A$42,""&amp;$A$7,A12)*0=0)*0.1,NA())</f>
        <v>#N/A</v>
      </c>
      <c r="E12">
        <f ca="1" t="shared" si="6"/>
        <v>567</v>
      </c>
      <c r="F12" t="e">
        <f ca="1" t="shared" si="7"/>
        <v>#N/A</v>
      </c>
      <c r="G12">
        <f ca="1" t="shared" si="8"/>
        <v>472</v>
      </c>
      <c r="H12" t="e">
        <f ca="1" t="shared" si="9"/>
        <v>#N/A</v>
      </c>
      <c r="I12" t="e">
        <f ca="1" t="shared" si="10"/>
        <v>#N/A</v>
      </c>
      <c r="J12" t="e">
        <f ca="1" t="shared" si="11"/>
        <v>#N/A</v>
      </c>
      <c r="L12">
        <v>5</v>
      </c>
      <c r="M12" s="12">
        <f ca="1">GETPIVOTDATA(""&amp;M$7,Control!$A$3,""&amp;$L$7,$L12)</f>
        <v>575</v>
      </c>
      <c r="N12" s="12">
        <f ca="1">GETPIVOTDATA(""&amp;N$7,Control!$A$3,""&amp;$L$7,$L12)</f>
        <v>567</v>
      </c>
      <c r="O12" s="12">
        <f ca="1">GETPIVOTDATA(""&amp;O$7,Control!$A$3,""&amp;$L$7,$L12)</f>
        <v>472</v>
      </c>
      <c r="P12">
        <f ca="1" t="shared" si="3"/>
        <v>8</v>
      </c>
      <c r="R12" t="e">
        <f ca="1">IFERROR(GETPIVOTDATA(""&amp;R$7,Control!$A$42,""&amp;$L$7,$L12),NA())</f>
        <v>#N/A</v>
      </c>
      <c r="S12" t="e">
        <f ca="1">IFERROR(GETPIVOTDATA(""&amp;S$7,Control!$A$42,""&amp;$L$7,$L12),NA())</f>
        <v>#N/A</v>
      </c>
      <c r="T12" t="e">
        <f ca="1">IFERROR(GETPIVOTDATA(""&amp;T$7,Control!$A$42,""&amp;$L$7,$L12),NA())</f>
        <v>#N/A</v>
      </c>
      <c r="U12" t="e">
        <f ca="1">IFERROR(GETPIVOTDATA(""&amp;U$7,Control!$A$42,""&amp;$L$7,$L12),NA())</f>
        <v>#N/A</v>
      </c>
      <c r="V12" t="e">
        <f ca="1">IFERROR(GETPIVOTDATA(""&amp;V$7,Control!$A$42,""&amp;$L$7,$L12),NA())</f>
        <v>#N/A</v>
      </c>
      <c r="W12" t="e">
        <f ca="1">IFERROR(GETPIVOTDATA(""&amp;W$7,Control!$A$42,""&amp;$L$7,$L12),NA())</f>
        <v>#N/A</v>
      </c>
      <c r="Y12">
        <f ca="1">GETPIVOTDATA(""&amp;$Y$7,Control!$A$3,$L$7,$L12)</f>
        <v>414.4</v>
      </c>
      <c r="Z12" t="e">
        <f ca="1" t="shared" si="12"/>
        <v>#N/A</v>
      </c>
      <c r="AB12">
        <f ca="1">IFERROR(GETPIVOTDATA(""&amp;R$7,Control!$A$3,""&amp;$L$7,$L12),NA())</f>
        <v>156.98</v>
      </c>
      <c r="AC12">
        <f ca="1">IFERROR(GETPIVOTDATA(""&amp;S$7,Control!$A$3,""&amp;$L$7,$L12),NA())</f>
        <v>52.09</v>
      </c>
      <c r="AD12">
        <f ca="1">IFERROR(GETPIVOTDATA(""&amp;T$7,Control!$A$3,""&amp;$L$7,$L12),NA())</f>
        <v>39.25</v>
      </c>
      <c r="AE12">
        <f ca="1">IFERROR(GETPIVOTDATA(""&amp;U$7,Control!$A$3,""&amp;$L$7,$L12),NA())</f>
        <v>13.02</v>
      </c>
      <c r="AF12">
        <f ca="1">IFERROR(GETPIVOTDATA(""&amp;V$7,Control!$A$3,""&amp;$L$7,$L12),NA())</f>
        <v>51.02</v>
      </c>
      <c r="AG12">
        <f ca="1">IFERROR(GETPIVOTDATA(""&amp;W$7,Control!$A$3,""&amp;$L$7,$L12),NA())</f>
        <v>102.04</v>
      </c>
    </row>
    <row r="13" spans="1:33">
      <c r="A13">
        <v>6</v>
      </c>
      <c r="B13">
        <f ca="1" t="shared" si="4"/>
        <v>586</v>
      </c>
      <c r="C13" t="e">
        <f ca="1" t="shared" si="5"/>
        <v>#N/A</v>
      </c>
      <c r="D13" t="e">
        <f ca="1">IFERROR((GETPIVOTDATA(""&amp;$B$7,Control!$A$42,""&amp;$A$7,A13)*0=0)*0.1,NA())</f>
        <v>#N/A</v>
      </c>
      <c r="E13">
        <f ca="1" t="shared" si="6"/>
        <v>585</v>
      </c>
      <c r="F13" t="e">
        <f ca="1" t="shared" si="7"/>
        <v>#N/A</v>
      </c>
      <c r="G13">
        <f ca="1" t="shared" si="8"/>
        <v>465</v>
      </c>
      <c r="H13" t="e">
        <f ca="1" t="shared" si="9"/>
        <v>#N/A</v>
      </c>
      <c r="I13" t="e">
        <f ca="1" t="shared" si="10"/>
        <v>#N/A</v>
      </c>
      <c r="J13" t="e">
        <f ca="1" t="shared" si="11"/>
        <v>#N/A</v>
      </c>
      <c r="L13">
        <v>6</v>
      </c>
      <c r="M13" s="12">
        <f ca="1">GETPIVOTDATA(""&amp;M$7,Control!$A$3,""&amp;$L$7,$L13)</f>
        <v>586</v>
      </c>
      <c r="N13" s="12">
        <f ca="1">GETPIVOTDATA(""&amp;N$7,Control!$A$3,""&amp;$L$7,$L13)</f>
        <v>585</v>
      </c>
      <c r="O13" s="12">
        <f ca="1">GETPIVOTDATA(""&amp;O$7,Control!$A$3,""&amp;$L$7,$L13)</f>
        <v>465</v>
      </c>
      <c r="P13">
        <f ca="1" t="shared" si="3"/>
        <v>1</v>
      </c>
      <c r="R13" t="e">
        <f ca="1">IFERROR(GETPIVOTDATA(""&amp;R$7,Control!$A$42,""&amp;$L$7,$L13),NA())</f>
        <v>#N/A</v>
      </c>
      <c r="S13" t="e">
        <f ca="1">IFERROR(GETPIVOTDATA(""&amp;S$7,Control!$A$42,""&amp;$L$7,$L13),NA())</f>
        <v>#N/A</v>
      </c>
      <c r="T13" t="e">
        <f ca="1">IFERROR(GETPIVOTDATA(""&amp;T$7,Control!$A$42,""&amp;$L$7,$L13),NA())</f>
        <v>#N/A</v>
      </c>
      <c r="U13" t="e">
        <f ca="1">IFERROR(GETPIVOTDATA(""&amp;U$7,Control!$A$42,""&amp;$L$7,$L13),NA())</f>
        <v>#N/A</v>
      </c>
      <c r="V13" t="e">
        <f ca="1">IFERROR(GETPIVOTDATA(""&amp;V$7,Control!$A$42,""&amp;$L$7,$L13),NA())</f>
        <v>#N/A</v>
      </c>
      <c r="W13" t="e">
        <f ca="1">IFERROR(GETPIVOTDATA(""&amp;W$7,Control!$A$42,""&amp;$L$7,$L13),NA())</f>
        <v>#N/A</v>
      </c>
      <c r="Y13">
        <f ca="1">GETPIVOTDATA(""&amp;$Y$7,Control!$A$3,$L$7,$L13)</f>
        <v>446.42</v>
      </c>
      <c r="Z13" t="e">
        <f ca="1" t="shared" si="12"/>
        <v>#N/A</v>
      </c>
      <c r="AB13">
        <f ca="1">IFERROR(GETPIVOTDATA(""&amp;R$7,Control!$A$3,""&amp;$L$7,$L13),NA())</f>
        <v>71.71</v>
      </c>
      <c r="AC13">
        <f ca="1">IFERROR(GETPIVOTDATA(""&amp;S$7,Control!$A$3,""&amp;$L$7,$L13),NA())</f>
        <v>127.8</v>
      </c>
      <c r="AD13">
        <f ca="1">IFERROR(GETPIVOTDATA(""&amp;T$7,Control!$A$3,""&amp;$L$7,$L13),NA())</f>
        <v>17.93</v>
      </c>
      <c r="AE13">
        <f ca="1">IFERROR(GETPIVOTDATA(""&amp;U$7,Control!$A$3,""&amp;$L$7,$L13),NA())</f>
        <v>31.95</v>
      </c>
      <c r="AF13">
        <f ca="1">IFERROR(GETPIVOTDATA(""&amp;V$7,Control!$A$3,""&amp;$L$7,$L13),NA())</f>
        <v>65.68</v>
      </c>
      <c r="AG13">
        <f ca="1">IFERROR(GETPIVOTDATA(""&amp;W$7,Control!$A$3,""&amp;$L$7,$L13),NA())</f>
        <v>131.35</v>
      </c>
    </row>
    <row r="14" spans="1:33">
      <c r="A14">
        <v>7</v>
      </c>
      <c r="B14">
        <f ca="1" t="shared" si="4"/>
        <v>597</v>
      </c>
      <c r="C14" t="e">
        <f ca="1" t="shared" si="5"/>
        <v>#N/A</v>
      </c>
      <c r="D14" t="e">
        <f ca="1">IFERROR((GETPIVOTDATA(""&amp;$B$7,Control!$A$42,""&amp;$A$7,A14)*0=0)*0.1,NA())</f>
        <v>#N/A</v>
      </c>
      <c r="E14">
        <f ca="1" t="shared" si="6"/>
        <v>590</v>
      </c>
      <c r="F14" t="e">
        <f ca="1" t="shared" si="7"/>
        <v>#N/A</v>
      </c>
      <c r="G14">
        <f ca="1" t="shared" si="8"/>
        <v>458</v>
      </c>
      <c r="H14" t="e">
        <f ca="1" t="shared" si="9"/>
        <v>#N/A</v>
      </c>
      <c r="I14" t="e">
        <f ca="1" t="shared" si="10"/>
        <v>#N/A</v>
      </c>
      <c r="J14" t="e">
        <f ca="1" t="shared" si="11"/>
        <v>#N/A</v>
      </c>
      <c r="L14">
        <v>7</v>
      </c>
      <c r="M14" s="12">
        <f ca="1">GETPIVOTDATA(""&amp;M$7,Control!$A$3,""&amp;$L$7,$L14)</f>
        <v>597</v>
      </c>
      <c r="N14" s="12">
        <f ca="1">GETPIVOTDATA(""&amp;N$7,Control!$A$3,""&amp;$L$7,$L14)</f>
        <v>590</v>
      </c>
      <c r="O14" s="12">
        <f ca="1">GETPIVOTDATA(""&amp;O$7,Control!$A$3,""&amp;$L$7,$L14)</f>
        <v>458</v>
      </c>
      <c r="P14">
        <f ca="1" t="shared" si="3"/>
        <v>7</v>
      </c>
      <c r="R14" t="e">
        <f ca="1">IFERROR(GETPIVOTDATA(""&amp;R$7,Control!$A$42,""&amp;$L$7,$L14),NA())</f>
        <v>#N/A</v>
      </c>
      <c r="S14" t="e">
        <f ca="1">IFERROR(GETPIVOTDATA(""&amp;S$7,Control!$A$42,""&amp;$L$7,$L14),NA())</f>
        <v>#N/A</v>
      </c>
      <c r="T14" t="e">
        <f ca="1">IFERROR(GETPIVOTDATA(""&amp;T$7,Control!$A$42,""&amp;$L$7,$L14),NA())</f>
        <v>#N/A</v>
      </c>
      <c r="U14" t="e">
        <f ca="1">IFERROR(GETPIVOTDATA(""&amp;U$7,Control!$A$42,""&amp;$L$7,$L14),NA())</f>
        <v>#N/A</v>
      </c>
      <c r="V14" t="e">
        <f ca="1">IFERROR(GETPIVOTDATA(""&amp;V$7,Control!$A$42,""&amp;$L$7,$L14),NA())</f>
        <v>#N/A</v>
      </c>
      <c r="W14" t="e">
        <f ca="1">IFERROR(GETPIVOTDATA(""&amp;W$7,Control!$A$42,""&amp;$L$7,$L14),NA())</f>
        <v>#N/A</v>
      </c>
      <c r="Y14">
        <f ca="1">GETPIVOTDATA(""&amp;$Y$7,Control!$A$3,$L$7,$L14)</f>
        <v>514.08</v>
      </c>
      <c r="Z14" t="e">
        <f ca="1" t="shared" si="12"/>
        <v>#N/A</v>
      </c>
      <c r="AB14">
        <f ca="1">IFERROR(GETPIVOTDATA(""&amp;R$7,Control!$A$3,""&amp;$L$7,$L14),NA())</f>
        <v>147.83</v>
      </c>
      <c r="AC14">
        <f ca="1">IFERROR(GETPIVOTDATA(""&amp;S$7,Control!$A$3,""&amp;$L$7,$L14),NA())</f>
        <v>164.88</v>
      </c>
      <c r="AD14">
        <f ca="1">IFERROR(GETPIVOTDATA(""&amp;T$7,Control!$A$3,""&amp;$L$7,$L14),NA())</f>
        <v>36.96</v>
      </c>
      <c r="AE14">
        <f ca="1">IFERROR(GETPIVOTDATA(""&amp;U$7,Control!$A$3,""&amp;$L$7,$L14),NA())</f>
        <v>41.22</v>
      </c>
      <c r="AF14">
        <f ca="1">IFERROR(GETPIVOTDATA(""&amp;V$7,Control!$A$3,""&amp;$L$7,$L14),NA())</f>
        <v>30.8</v>
      </c>
      <c r="AG14">
        <f ca="1">IFERROR(GETPIVOTDATA(""&amp;W$7,Control!$A$3,""&amp;$L$7,$L14),NA())</f>
        <v>92.39</v>
      </c>
    </row>
    <row r="15" spans="1:33">
      <c r="A15">
        <v>8</v>
      </c>
      <c r="B15">
        <f ca="1" t="shared" si="4"/>
        <v>604</v>
      </c>
      <c r="C15" t="e">
        <f ca="1" t="shared" si="5"/>
        <v>#N/A</v>
      </c>
      <c r="D15" t="e">
        <f ca="1">IFERROR((GETPIVOTDATA(""&amp;$B$7,Control!$A$42,""&amp;$A$7,A15)*0=0)*0.1,NA())</f>
        <v>#N/A</v>
      </c>
      <c r="E15">
        <f ca="1" t="shared" si="6"/>
        <v>584</v>
      </c>
      <c r="F15" t="e">
        <f ca="1" t="shared" si="7"/>
        <v>#N/A</v>
      </c>
      <c r="G15">
        <f ca="1" t="shared" si="8"/>
        <v>452</v>
      </c>
      <c r="H15" t="e">
        <f ca="1" t="shared" si="9"/>
        <v>#N/A</v>
      </c>
      <c r="I15" t="e">
        <f ca="1" t="shared" si="10"/>
        <v>#N/A</v>
      </c>
      <c r="J15" t="e">
        <f ca="1" t="shared" si="11"/>
        <v>#N/A</v>
      </c>
      <c r="L15">
        <v>8</v>
      </c>
      <c r="M15" s="12">
        <f ca="1">GETPIVOTDATA(""&amp;M$7,Control!$A$3,""&amp;$L$7,$L15)</f>
        <v>604</v>
      </c>
      <c r="N15" s="12">
        <f ca="1">GETPIVOTDATA(""&amp;N$7,Control!$A$3,""&amp;$L$7,$L15)</f>
        <v>584</v>
      </c>
      <c r="O15" s="12">
        <f ca="1">GETPIVOTDATA(""&amp;O$7,Control!$A$3,""&amp;$L$7,$L15)</f>
        <v>452</v>
      </c>
      <c r="P15">
        <f ca="1" t="shared" si="3"/>
        <v>20</v>
      </c>
      <c r="R15" t="e">
        <f ca="1">IFERROR(GETPIVOTDATA(""&amp;R$7,Control!$A$42,""&amp;$L$7,$L15),NA())</f>
        <v>#N/A</v>
      </c>
      <c r="S15" t="e">
        <f ca="1">IFERROR(GETPIVOTDATA(""&amp;S$7,Control!$A$42,""&amp;$L$7,$L15),NA())</f>
        <v>#N/A</v>
      </c>
      <c r="T15" t="e">
        <f ca="1">IFERROR(GETPIVOTDATA(""&amp;T$7,Control!$A$42,""&amp;$L$7,$L15),NA())</f>
        <v>#N/A</v>
      </c>
      <c r="U15" t="e">
        <f ca="1">IFERROR(GETPIVOTDATA(""&amp;U$7,Control!$A$42,""&amp;$L$7,$L15),NA())</f>
        <v>#N/A</v>
      </c>
      <c r="V15" t="e">
        <f ca="1">IFERROR(GETPIVOTDATA(""&amp;V$7,Control!$A$42,""&amp;$L$7,$L15),NA())</f>
        <v>#N/A</v>
      </c>
      <c r="W15" t="e">
        <f ca="1">IFERROR(GETPIVOTDATA(""&amp;W$7,Control!$A$42,""&amp;$L$7,$L15),NA())</f>
        <v>#N/A</v>
      </c>
      <c r="Y15">
        <f ca="1">GETPIVOTDATA(""&amp;$Y$7,Control!$A$3,$L$7,$L15)</f>
        <v>562.05</v>
      </c>
      <c r="Z15" t="e">
        <f ca="1" t="shared" si="12"/>
        <v>#N/A</v>
      </c>
      <c r="AB15">
        <f ca="1">IFERROR(GETPIVOTDATA(""&amp;R$7,Control!$A$3,""&amp;$L$7,$L15),NA())</f>
        <v>176.61</v>
      </c>
      <c r="AC15">
        <f ca="1">IFERROR(GETPIVOTDATA(""&amp;S$7,Control!$A$3,""&amp;$L$7,$L15),NA())</f>
        <v>171.62</v>
      </c>
      <c r="AD15">
        <f ca="1">IFERROR(GETPIVOTDATA(""&amp;T$7,Control!$A$3,""&amp;$L$7,$L15),NA())</f>
        <v>44.15</v>
      </c>
      <c r="AE15">
        <f ca="1">IFERROR(GETPIVOTDATA(""&amp;U$7,Control!$A$3,""&amp;$L$7,$L15),NA())</f>
        <v>42.91</v>
      </c>
      <c r="AF15">
        <f ca="1">IFERROR(GETPIVOTDATA(""&amp;V$7,Control!$A$3,""&amp;$L$7,$L15),NA())</f>
        <v>63.38</v>
      </c>
      <c r="AG15">
        <f ca="1">IFERROR(GETPIVOTDATA(""&amp;W$7,Control!$A$3,""&amp;$L$7,$L15),NA())</f>
        <v>63.38</v>
      </c>
    </row>
    <row r="16" spans="1:33">
      <c r="A16">
        <v>9</v>
      </c>
      <c r="B16">
        <f ca="1" t="shared" si="4"/>
        <v>606</v>
      </c>
      <c r="C16" t="e">
        <f ca="1" t="shared" si="5"/>
        <v>#N/A</v>
      </c>
      <c r="D16" t="e">
        <f ca="1">IFERROR((GETPIVOTDATA(""&amp;$B$7,Control!$A$42,""&amp;$A$7,A16)*0=0)*0.1,NA())</f>
        <v>#N/A</v>
      </c>
      <c r="E16">
        <f ca="1" t="shared" si="6"/>
        <v>564</v>
      </c>
      <c r="F16" t="e">
        <f ca="1" t="shared" si="7"/>
        <v>#N/A</v>
      </c>
      <c r="G16">
        <f ca="1" t="shared" si="8"/>
        <v>446</v>
      </c>
      <c r="H16" t="e">
        <f ca="1" t="shared" si="9"/>
        <v>#N/A</v>
      </c>
      <c r="I16" t="e">
        <f ca="1" t="shared" si="10"/>
        <v>#N/A</v>
      </c>
      <c r="J16" t="e">
        <f ca="1" t="shared" si="11"/>
        <v>#N/A</v>
      </c>
      <c r="L16">
        <v>9</v>
      </c>
      <c r="M16" s="12">
        <f ca="1">GETPIVOTDATA(""&amp;M$7,Control!$A$3,""&amp;$L$7,$L16)</f>
        <v>606</v>
      </c>
      <c r="N16" s="12">
        <f ca="1">GETPIVOTDATA(""&amp;N$7,Control!$A$3,""&amp;$L$7,$L16)</f>
        <v>564</v>
      </c>
      <c r="O16" s="12">
        <f ca="1">GETPIVOTDATA(""&amp;O$7,Control!$A$3,""&amp;$L$7,$L16)</f>
        <v>446</v>
      </c>
      <c r="P16">
        <f ca="1" t="shared" si="3"/>
        <v>42</v>
      </c>
      <c r="R16" t="e">
        <f ca="1">IFERROR(GETPIVOTDATA(""&amp;R$7,Control!$A$42,""&amp;$L$7,$L16),NA())</f>
        <v>#N/A</v>
      </c>
      <c r="S16" t="e">
        <f ca="1">IFERROR(GETPIVOTDATA(""&amp;S$7,Control!$A$42,""&amp;$L$7,$L16),NA())</f>
        <v>#N/A</v>
      </c>
      <c r="T16" t="e">
        <f ca="1">IFERROR(GETPIVOTDATA(""&amp;T$7,Control!$A$42,""&amp;$L$7,$L16),NA())</f>
        <v>#N/A</v>
      </c>
      <c r="U16" t="e">
        <f ca="1">IFERROR(GETPIVOTDATA(""&amp;U$7,Control!$A$42,""&amp;$L$7,$L16),NA())</f>
        <v>#N/A</v>
      </c>
      <c r="V16" t="e">
        <f ca="1">IFERROR(GETPIVOTDATA(""&amp;V$7,Control!$A$42,""&amp;$L$7,$L16),NA())</f>
        <v>#N/A</v>
      </c>
      <c r="W16" t="e">
        <f ca="1">IFERROR(GETPIVOTDATA(""&amp;W$7,Control!$A$42,""&amp;$L$7,$L16),NA())</f>
        <v>#N/A</v>
      </c>
      <c r="Y16">
        <f ca="1">GETPIVOTDATA(""&amp;$Y$7,Control!$A$3,$L$7,$L16)</f>
        <v>469.85</v>
      </c>
      <c r="Z16" t="e">
        <f ca="1" t="shared" si="12"/>
        <v>#N/A</v>
      </c>
      <c r="AB16">
        <f ca="1">IFERROR(GETPIVOTDATA(""&amp;R$7,Control!$A$3,""&amp;$L$7,$L16),NA())</f>
        <v>137.41</v>
      </c>
      <c r="AC16">
        <f ca="1">IFERROR(GETPIVOTDATA(""&amp;S$7,Control!$A$3,""&amp;$L$7,$L16),NA())</f>
        <v>121.67</v>
      </c>
      <c r="AD16">
        <f ca="1">IFERROR(GETPIVOTDATA(""&amp;T$7,Control!$A$3,""&amp;$L$7,$L16),NA())</f>
        <v>34.35</v>
      </c>
      <c r="AE16">
        <f ca="1">IFERROR(GETPIVOTDATA(""&amp;U$7,Control!$A$3,""&amp;$L$7,$L16),NA())</f>
        <v>30.42</v>
      </c>
      <c r="AF16">
        <f ca="1">IFERROR(GETPIVOTDATA(""&amp;V$7,Control!$A$3,""&amp;$L$7,$L16),NA())</f>
        <v>48.67</v>
      </c>
      <c r="AG16">
        <f ca="1">IFERROR(GETPIVOTDATA(""&amp;W$7,Control!$A$3,""&amp;$L$7,$L16),NA())</f>
        <v>97.33</v>
      </c>
    </row>
    <row r="17" spans="1:33">
      <c r="A17">
        <v>10</v>
      </c>
      <c r="B17">
        <f ca="1" t="shared" si="4"/>
        <v>602</v>
      </c>
      <c r="C17" t="e">
        <f ca="1" t="shared" si="5"/>
        <v>#N/A</v>
      </c>
      <c r="D17" t="e">
        <f ca="1">IFERROR((GETPIVOTDATA(""&amp;$B$7,Control!$A$42,""&amp;$A$7,A17)*0=0)*0.1,NA())</f>
        <v>#N/A</v>
      </c>
      <c r="E17">
        <f ca="1" t="shared" si="6"/>
        <v>525</v>
      </c>
      <c r="F17" t="e">
        <f ca="1" t="shared" si="7"/>
        <v>#N/A</v>
      </c>
      <c r="G17">
        <f ca="1" t="shared" si="8"/>
        <v>439</v>
      </c>
      <c r="H17" t="e">
        <f ca="1" t="shared" si="9"/>
        <v>#N/A</v>
      </c>
      <c r="I17" t="e">
        <f ca="1" t="shared" si="10"/>
        <v>#N/A</v>
      </c>
      <c r="J17" t="e">
        <f ca="1" t="shared" si="11"/>
        <v>#N/A</v>
      </c>
      <c r="L17">
        <v>10</v>
      </c>
      <c r="M17" s="12">
        <f ca="1">GETPIVOTDATA(""&amp;M$7,Control!$A$3,""&amp;$L$7,$L17)</f>
        <v>602</v>
      </c>
      <c r="N17" s="12">
        <f ca="1">GETPIVOTDATA(""&amp;N$7,Control!$A$3,""&amp;$L$7,$L17)</f>
        <v>525</v>
      </c>
      <c r="O17" s="12">
        <f ca="1">GETPIVOTDATA(""&amp;O$7,Control!$A$3,""&amp;$L$7,$L17)</f>
        <v>439</v>
      </c>
      <c r="P17">
        <f ca="1" t="shared" si="3"/>
        <v>77</v>
      </c>
      <c r="R17" t="e">
        <f ca="1">IFERROR(GETPIVOTDATA(""&amp;R$7,Control!$A$42,""&amp;$L$7,$L17),NA())</f>
        <v>#N/A</v>
      </c>
      <c r="S17" t="e">
        <f ca="1">IFERROR(GETPIVOTDATA(""&amp;S$7,Control!$A$42,""&amp;$L$7,$L17),NA())</f>
        <v>#N/A</v>
      </c>
      <c r="T17" t="e">
        <f ca="1">IFERROR(GETPIVOTDATA(""&amp;T$7,Control!$A$42,""&amp;$L$7,$L17),NA())</f>
        <v>#N/A</v>
      </c>
      <c r="U17" t="e">
        <f ca="1">IFERROR(GETPIVOTDATA(""&amp;U$7,Control!$A$42,""&amp;$L$7,$L17),NA())</f>
        <v>#N/A</v>
      </c>
      <c r="V17" t="e">
        <f ca="1">IFERROR(GETPIVOTDATA(""&amp;V$7,Control!$A$42,""&amp;$L$7,$L17),NA())</f>
        <v>#N/A</v>
      </c>
      <c r="W17" t="e">
        <f ca="1">IFERROR(GETPIVOTDATA(""&amp;W$7,Control!$A$42,""&amp;$L$7,$L17),NA())</f>
        <v>#N/A</v>
      </c>
      <c r="Y17">
        <f ca="1">GETPIVOTDATA(""&amp;$Y$7,Control!$A$3,$L$7,$L17)</f>
        <v>325.55</v>
      </c>
      <c r="Z17" t="e">
        <f ca="1" t="shared" si="12"/>
        <v>#N/A</v>
      </c>
      <c r="AB17">
        <f ca="1">IFERROR(GETPIVOTDATA(""&amp;R$7,Control!$A$3,""&amp;$L$7,$L17),NA())</f>
        <v>94.61</v>
      </c>
      <c r="AC17">
        <f ca="1">IFERROR(GETPIVOTDATA(""&amp;S$7,Control!$A$3,""&amp;$L$7,$L17),NA())</f>
        <v>50.94</v>
      </c>
      <c r="AD17">
        <f ca="1">IFERROR(GETPIVOTDATA(""&amp;T$7,Control!$A$3,""&amp;$L$7,$L17),NA())</f>
        <v>23.65</v>
      </c>
      <c r="AE17">
        <f ca="1">IFERROR(GETPIVOTDATA(""&amp;U$7,Control!$A$3,""&amp;$L$7,$L17),NA())</f>
        <v>12.74</v>
      </c>
      <c r="AF17">
        <f ca="1">IFERROR(GETPIVOTDATA(""&amp;V$7,Control!$A$3,""&amp;$L$7,$L17),NA())</f>
        <v>35.9</v>
      </c>
      <c r="AG17">
        <f ca="1">IFERROR(GETPIVOTDATA(""&amp;W$7,Control!$A$3,""&amp;$L$7,$L17),NA())</f>
        <v>107.71</v>
      </c>
    </row>
    <row r="18" spans="1:33">
      <c r="A18">
        <v>11</v>
      </c>
      <c r="B18">
        <f ca="1" t="shared" si="4"/>
        <v>584</v>
      </c>
      <c r="C18" t="e">
        <f ca="1" t="shared" si="5"/>
        <v>#N/A</v>
      </c>
      <c r="D18" t="e">
        <f ca="1">IFERROR((GETPIVOTDATA(""&amp;$B$7,Control!$A$42,""&amp;$A$7,A18)*0=0)*0.1,NA())</f>
        <v>#N/A</v>
      </c>
      <c r="E18">
        <f ca="1" t="shared" si="6"/>
        <v>488</v>
      </c>
      <c r="F18" t="e">
        <f ca="1" t="shared" si="7"/>
        <v>#N/A</v>
      </c>
      <c r="G18">
        <f ca="1" t="shared" si="8"/>
        <v>434</v>
      </c>
      <c r="H18" t="e">
        <f ca="1" t="shared" si="9"/>
        <v>#N/A</v>
      </c>
      <c r="I18" t="e">
        <f ca="1" t="shared" si="10"/>
        <v>#N/A</v>
      </c>
      <c r="J18" t="e">
        <f ca="1" t="shared" si="11"/>
        <v>#N/A</v>
      </c>
      <c r="L18">
        <v>11</v>
      </c>
      <c r="M18" s="12">
        <f ca="1">GETPIVOTDATA(""&amp;M$7,Control!$A$3,""&amp;$L$7,$L18)</f>
        <v>584</v>
      </c>
      <c r="N18" s="12">
        <f ca="1">GETPIVOTDATA(""&amp;N$7,Control!$A$3,""&amp;$L$7,$L18)</f>
        <v>488</v>
      </c>
      <c r="O18" s="12">
        <f ca="1">GETPIVOTDATA(""&amp;O$7,Control!$A$3,""&amp;$L$7,$L18)</f>
        <v>434</v>
      </c>
      <c r="P18">
        <f ca="1" t="shared" si="3"/>
        <v>96</v>
      </c>
      <c r="R18" t="e">
        <f ca="1">IFERROR(GETPIVOTDATA(""&amp;R$7,Control!$A$42,""&amp;$L$7,$L18),NA())</f>
        <v>#N/A</v>
      </c>
      <c r="S18" t="e">
        <f ca="1">IFERROR(GETPIVOTDATA(""&amp;S$7,Control!$A$42,""&amp;$L$7,$L18),NA())</f>
        <v>#N/A</v>
      </c>
      <c r="T18" t="e">
        <f ca="1">IFERROR(GETPIVOTDATA(""&amp;T$7,Control!$A$42,""&amp;$L$7,$L18),NA())</f>
        <v>#N/A</v>
      </c>
      <c r="U18" t="e">
        <f ca="1">IFERROR(GETPIVOTDATA(""&amp;U$7,Control!$A$42,""&amp;$L$7,$L18),NA())</f>
        <v>#N/A</v>
      </c>
      <c r="V18" t="e">
        <f ca="1">IFERROR(GETPIVOTDATA(""&amp;V$7,Control!$A$42,""&amp;$L$7,$L18),NA())</f>
        <v>#N/A</v>
      </c>
      <c r="W18" t="e">
        <f ca="1">IFERROR(GETPIVOTDATA(""&amp;W$7,Control!$A$42,""&amp;$L$7,$L18),NA())</f>
        <v>#N/A</v>
      </c>
      <c r="Y18">
        <f ca="1">GETPIVOTDATA(""&amp;$Y$7,Control!$A$3,$L$7,$L18)</f>
        <v>641</v>
      </c>
      <c r="Z18" t="e">
        <f ca="1" t="shared" si="12"/>
        <v>#N/A</v>
      </c>
      <c r="AB18">
        <f ca="1">IFERROR(GETPIVOTDATA(""&amp;R$7,Control!$A$3,""&amp;$L$7,$L18),NA())</f>
        <v>161.87</v>
      </c>
      <c r="AC18">
        <f ca="1">IFERROR(GETPIVOTDATA(""&amp;S$7,Control!$A$3,""&amp;$L$7,$L18),NA())</f>
        <v>175.91</v>
      </c>
      <c r="AD18">
        <f ca="1">IFERROR(GETPIVOTDATA(""&amp;T$7,Control!$A$3,""&amp;$L$7,$L18),NA())</f>
        <v>40.47</v>
      </c>
      <c r="AE18">
        <f ca="1">IFERROR(GETPIVOTDATA(""&amp;U$7,Control!$A$3,""&amp;$L$7,$L18),NA())</f>
        <v>43.98</v>
      </c>
      <c r="AF18">
        <f ca="1">IFERROR(GETPIVOTDATA(""&amp;V$7,Control!$A$3,""&amp;$L$7,$L18),NA())</f>
        <v>54.69</v>
      </c>
      <c r="AG18">
        <f ca="1">IFERROR(GETPIVOTDATA(""&amp;W$7,Control!$A$3,""&amp;$L$7,$L18),NA())</f>
        <v>164.08</v>
      </c>
    </row>
    <row r="19" spans="1:33">
      <c r="A19">
        <v>12</v>
      </c>
      <c r="B19">
        <f ca="1" t="shared" si="4"/>
        <v>560</v>
      </c>
      <c r="C19" t="e">
        <f ca="1" t="shared" si="5"/>
        <v>#N/A</v>
      </c>
      <c r="D19" t="e">
        <f ca="1">IFERROR((GETPIVOTDATA(""&amp;$B$7,Control!$A$42,""&amp;$A$7,A19)*0=0)*0.1,NA())</f>
        <v>#N/A</v>
      </c>
      <c r="E19">
        <f ca="1" t="shared" si="6"/>
        <v>475</v>
      </c>
      <c r="F19" t="e">
        <f ca="1" t="shared" si="7"/>
        <v>#N/A</v>
      </c>
      <c r="G19">
        <f ca="1" t="shared" si="8"/>
        <v>428</v>
      </c>
      <c r="H19" t="e">
        <f ca="1" t="shared" si="9"/>
        <v>#N/A</v>
      </c>
      <c r="I19" t="e">
        <f ca="1" t="shared" si="10"/>
        <v>#N/A</v>
      </c>
      <c r="J19" t="e">
        <f ca="1" t="shared" si="11"/>
        <v>#N/A</v>
      </c>
      <c r="L19">
        <v>12</v>
      </c>
      <c r="M19" s="12">
        <f ca="1">GETPIVOTDATA(""&amp;M$7,Control!$A$3,""&amp;$L$7,$L19)</f>
        <v>560</v>
      </c>
      <c r="N19" s="12">
        <f ca="1">GETPIVOTDATA(""&amp;N$7,Control!$A$3,""&amp;$L$7,$L19)</f>
        <v>475</v>
      </c>
      <c r="O19" s="12">
        <f ca="1">GETPIVOTDATA(""&amp;O$7,Control!$A$3,""&amp;$L$7,$L19)</f>
        <v>428</v>
      </c>
      <c r="P19">
        <f ca="1" t="shared" si="3"/>
        <v>85</v>
      </c>
      <c r="R19" t="e">
        <f ca="1">IFERROR(GETPIVOTDATA(""&amp;R$7,Control!$A$42,""&amp;$L$7,$L19),NA())</f>
        <v>#N/A</v>
      </c>
      <c r="S19" t="e">
        <f ca="1">IFERROR(GETPIVOTDATA(""&amp;S$7,Control!$A$42,""&amp;$L$7,$L19),NA())</f>
        <v>#N/A</v>
      </c>
      <c r="T19" t="e">
        <f ca="1">IFERROR(GETPIVOTDATA(""&amp;T$7,Control!$A$42,""&amp;$L$7,$L19),NA())</f>
        <v>#N/A</v>
      </c>
      <c r="U19" t="e">
        <f ca="1">IFERROR(GETPIVOTDATA(""&amp;U$7,Control!$A$42,""&amp;$L$7,$L19),NA())</f>
        <v>#N/A</v>
      </c>
      <c r="V19" t="e">
        <f ca="1">IFERROR(GETPIVOTDATA(""&amp;V$7,Control!$A$42,""&amp;$L$7,$L19),NA())</f>
        <v>#N/A</v>
      </c>
      <c r="W19" t="e">
        <f ca="1">IFERROR(GETPIVOTDATA(""&amp;W$7,Control!$A$42,""&amp;$L$7,$L19),NA())</f>
        <v>#N/A</v>
      </c>
      <c r="Y19">
        <f ca="1">GETPIVOTDATA(""&amp;$Y$7,Control!$A$3,$L$7,$L19)</f>
        <v>476.14</v>
      </c>
      <c r="Z19" t="e">
        <f ca="1" t="shared" si="12"/>
        <v>#N/A</v>
      </c>
      <c r="AB19">
        <f ca="1">IFERROR(GETPIVOTDATA(""&amp;R$7,Control!$A$3,""&amp;$L$7,$L19),NA())</f>
        <v>158.33</v>
      </c>
      <c r="AC19">
        <f ca="1">IFERROR(GETPIVOTDATA(""&amp;S$7,Control!$A$3,""&amp;$L$7,$L19),NA())</f>
        <v>100.76</v>
      </c>
      <c r="AD19">
        <f ca="1">IFERROR(GETPIVOTDATA(""&amp;T$7,Control!$A$3,""&amp;$L$7,$L19),NA())</f>
        <v>39.58</v>
      </c>
      <c r="AE19">
        <f ca="1">IFERROR(GETPIVOTDATA(""&amp;U$7,Control!$A$3,""&amp;$L$7,$L19),NA())</f>
        <v>25.19</v>
      </c>
      <c r="AF19">
        <f ca="1">IFERROR(GETPIVOTDATA(""&amp;V$7,Control!$A$3,""&amp;$L$7,$L19),NA())</f>
        <v>50.76</v>
      </c>
      <c r="AG19">
        <f ca="1">IFERROR(GETPIVOTDATA(""&amp;W$7,Control!$A$3,""&amp;$L$7,$L19),NA())</f>
        <v>101.52</v>
      </c>
    </row>
    <row r="20" spans="1:33">
      <c r="A20">
        <v>13</v>
      </c>
      <c r="B20">
        <f ca="1" t="shared" si="4"/>
        <v>535</v>
      </c>
      <c r="C20" t="e">
        <f ca="1" t="shared" si="5"/>
        <v>#N/A</v>
      </c>
      <c r="D20" t="e">
        <f ca="1">IFERROR((GETPIVOTDATA(""&amp;$B$7,Control!$A$42,""&amp;$A$7,A20)*0=0)*0.1,NA())</f>
        <v>#N/A</v>
      </c>
      <c r="E20">
        <f ca="1" t="shared" si="6"/>
        <v>470</v>
      </c>
      <c r="F20" t="e">
        <f ca="1" t="shared" si="7"/>
        <v>#N/A</v>
      </c>
      <c r="G20">
        <f ca="1" t="shared" si="8"/>
        <v>422</v>
      </c>
      <c r="H20" t="e">
        <f ca="1" t="shared" si="9"/>
        <v>#N/A</v>
      </c>
      <c r="I20" t="e">
        <f ca="1" t="shared" si="10"/>
        <v>#N/A</v>
      </c>
      <c r="J20" t="e">
        <f ca="1" t="shared" si="11"/>
        <v>#N/A</v>
      </c>
      <c r="L20">
        <v>13</v>
      </c>
      <c r="M20" s="12">
        <f ca="1">GETPIVOTDATA(""&amp;M$7,Control!$A$3,""&amp;$L$7,$L20)</f>
        <v>535</v>
      </c>
      <c r="N20" s="12">
        <f ca="1">GETPIVOTDATA(""&amp;N$7,Control!$A$3,""&amp;$L$7,$L20)</f>
        <v>470</v>
      </c>
      <c r="O20" s="12">
        <f ca="1">GETPIVOTDATA(""&amp;O$7,Control!$A$3,""&amp;$L$7,$L20)</f>
        <v>422</v>
      </c>
      <c r="P20">
        <f ca="1" t="shared" si="3"/>
        <v>65</v>
      </c>
      <c r="R20" t="e">
        <f ca="1">IFERROR(GETPIVOTDATA(""&amp;R$7,Control!$A$42,""&amp;$L$7,$L20),NA())</f>
        <v>#N/A</v>
      </c>
      <c r="S20" t="e">
        <f ca="1">IFERROR(GETPIVOTDATA(""&amp;S$7,Control!$A$42,""&amp;$L$7,$L20),NA())</f>
        <v>#N/A</v>
      </c>
      <c r="T20" t="e">
        <f ca="1">IFERROR(GETPIVOTDATA(""&amp;T$7,Control!$A$42,""&amp;$L$7,$L20),NA())</f>
        <v>#N/A</v>
      </c>
      <c r="U20" t="e">
        <f ca="1">IFERROR(GETPIVOTDATA(""&amp;U$7,Control!$A$42,""&amp;$L$7,$L20),NA())</f>
        <v>#N/A</v>
      </c>
      <c r="V20" t="e">
        <f ca="1">IFERROR(GETPIVOTDATA(""&amp;V$7,Control!$A$42,""&amp;$L$7,$L20),NA())</f>
        <v>#N/A</v>
      </c>
      <c r="W20" t="e">
        <f ca="1">IFERROR(GETPIVOTDATA(""&amp;W$7,Control!$A$42,""&amp;$L$7,$L20),NA())</f>
        <v>#N/A</v>
      </c>
      <c r="Y20">
        <f ca="1">GETPIVOTDATA(""&amp;$Y$7,Control!$A$3,$L$7,$L20)</f>
        <v>524.84</v>
      </c>
      <c r="Z20" t="e">
        <f ca="1" t="shared" si="12"/>
        <v>#N/A</v>
      </c>
      <c r="AB20">
        <f ca="1">IFERROR(GETPIVOTDATA(""&amp;R$7,Control!$A$3,""&amp;$L$7,$L20),NA())</f>
        <v>153.08</v>
      </c>
      <c r="AC20">
        <f ca="1">IFERROR(GETPIVOTDATA(""&amp;S$7,Control!$A$3,""&amp;$L$7,$L20),NA())</f>
        <v>165.57</v>
      </c>
      <c r="AD20">
        <f ca="1">IFERROR(GETPIVOTDATA(""&amp;T$7,Control!$A$3,""&amp;$L$7,$L20),NA())</f>
        <v>38.27</v>
      </c>
      <c r="AE20">
        <f ca="1">IFERROR(GETPIVOTDATA(""&amp;U$7,Control!$A$3,""&amp;$L$7,$L20),NA())</f>
        <v>41.39</v>
      </c>
      <c r="AF20">
        <f ca="1">IFERROR(GETPIVOTDATA(""&amp;V$7,Control!$A$3,""&amp;$L$7,$L20),NA())</f>
        <v>42.18</v>
      </c>
      <c r="AG20">
        <f ca="1">IFERROR(GETPIVOTDATA(""&amp;W$7,Control!$A$3,""&amp;$L$7,$L20),NA())</f>
        <v>84.35</v>
      </c>
    </row>
    <row r="21" spans="1:33">
      <c r="A21">
        <v>14</v>
      </c>
      <c r="B21">
        <f ca="1" t="shared" si="4"/>
        <v>523</v>
      </c>
      <c r="C21" t="e">
        <f ca="1" t="shared" si="5"/>
        <v>#N/A</v>
      </c>
      <c r="D21" t="e">
        <f ca="1">IFERROR((GETPIVOTDATA(""&amp;$B$7,Control!$A$42,""&amp;$A$7,A21)*0=0)*0.1,NA())</f>
        <v>#N/A</v>
      </c>
      <c r="E21">
        <f ca="1" t="shared" si="6"/>
        <v>471</v>
      </c>
      <c r="F21" t="e">
        <f ca="1" t="shared" si="7"/>
        <v>#N/A</v>
      </c>
      <c r="G21">
        <f ca="1" t="shared" si="8"/>
        <v>417</v>
      </c>
      <c r="H21" t="e">
        <f ca="1" t="shared" si="9"/>
        <v>#N/A</v>
      </c>
      <c r="I21" t="e">
        <f ca="1" t="shared" si="10"/>
        <v>#N/A</v>
      </c>
      <c r="J21" t="e">
        <f ca="1" t="shared" si="11"/>
        <v>#N/A</v>
      </c>
      <c r="L21">
        <v>14</v>
      </c>
      <c r="M21" s="12">
        <f ca="1">GETPIVOTDATA(""&amp;M$7,Control!$A$3,""&amp;$L$7,$L21)</f>
        <v>523</v>
      </c>
      <c r="N21" s="12">
        <f ca="1">GETPIVOTDATA(""&amp;N$7,Control!$A$3,""&amp;$L$7,$L21)</f>
        <v>471</v>
      </c>
      <c r="O21" s="12">
        <f ca="1">GETPIVOTDATA(""&amp;O$7,Control!$A$3,""&amp;$L$7,$L21)</f>
        <v>417</v>
      </c>
      <c r="P21">
        <f ca="1" t="shared" si="3"/>
        <v>52</v>
      </c>
      <c r="R21" t="e">
        <f ca="1">IFERROR(GETPIVOTDATA(""&amp;R$7,Control!$A$42,""&amp;$L$7,$L21),NA())</f>
        <v>#N/A</v>
      </c>
      <c r="S21" t="e">
        <f ca="1">IFERROR(GETPIVOTDATA(""&amp;S$7,Control!$A$42,""&amp;$L$7,$L21),NA())</f>
        <v>#N/A</v>
      </c>
      <c r="T21" t="e">
        <f ca="1">IFERROR(GETPIVOTDATA(""&amp;T$7,Control!$A$42,""&amp;$L$7,$L21),NA())</f>
        <v>#N/A</v>
      </c>
      <c r="U21" t="e">
        <f ca="1">IFERROR(GETPIVOTDATA(""&amp;U$7,Control!$A$42,""&amp;$L$7,$L21),NA())</f>
        <v>#N/A</v>
      </c>
      <c r="V21" t="e">
        <f ca="1">IFERROR(GETPIVOTDATA(""&amp;V$7,Control!$A$42,""&amp;$L$7,$L21),NA())</f>
        <v>#N/A</v>
      </c>
      <c r="W21" t="e">
        <f ca="1">IFERROR(GETPIVOTDATA(""&amp;W$7,Control!$A$42,""&amp;$L$7,$L21),NA())</f>
        <v>#N/A</v>
      </c>
      <c r="Y21">
        <f ca="1">GETPIVOTDATA(""&amp;$Y$7,Control!$A$3,$L$7,$L21)</f>
        <v>632.01</v>
      </c>
      <c r="Z21" t="e">
        <f ca="1" t="shared" si="12"/>
        <v>#N/A</v>
      </c>
      <c r="AB21">
        <f ca="1">IFERROR(GETPIVOTDATA(""&amp;R$7,Control!$A$3,""&amp;$L$7,$L21),NA())</f>
        <v>174.83</v>
      </c>
      <c r="AC21">
        <f ca="1">IFERROR(GETPIVOTDATA(""&amp;S$7,Control!$A$3,""&amp;$L$7,$L21),NA())</f>
        <v>192.64</v>
      </c>
      <c r="AD21">
        <f ca="1">IFERROR(GETPIVOTDATA(""&amp;T$7,Control!$A$3,""&amp;$L$7,$L21),NA())</f>
        <v>43.71</v>
      </c>
      <c r="AE21">
        <f ca="1">IFERROR(GETPIVOTDATA(""&amp;U$7,Control!$A$3,""&amp;$L$7,$L21),NA())</f>
        <v>48.16</v>
      </c>
      <c r="AF21">
        <f ca="1">IFERROR(GETPIVOTDATA(""&amp;V$7,Control!$A$3,""&amp;$L$7,$L21),NA())</f>
        <v>43.17</v>
      </c>
      <c r="AG21">
        <f ca="1">IFERROR(GETPIVOTDATA(""&amp;W$7,Control!$A$3,""&amp;$L$7,$L21),NA())</f>
        <v>129.5</v>
      </c>
    </row>
    <row r="22" spans="1:33">
      <c r="A22">
        <v>15</v>
      </c>
      <c r="B22">
        <f ca="1" t="shared" si="4"/>
        <v>521</v>
      </c>
      <c r="C22" t="e">
        <f ca="1" t="shared" si="5"/>
        <v>#N/A</v>
      </c>
      <c r="D22" t="e">
        <f ca="1">IFERROR((GETPIVOTDATA(""&amp;$B$7,Control!$A$42,""&amp;$A$7,A22)*0=0)*0.1,NA())</f>
        <v>#N/A</v>
      </c>
      <c r="E22">
        <f ca="1" t="shared" si="6"/>
        <v>485</v>
      </c>
      <c r="F22" t="e">
        <f ca="1" t="shared" si="7"/>
        <v>#N/A</v>
      </c>
      <c r="G22">
        <f ca="1" t="shared" si="8"/>
        <v>411</v>
      </c>
      <c r="H22" t="e">
        <f ca="1" t="shared" si="9"/>
        <v>#N/A</v>
      </c>
      <c r="I22" t="e">
        <f ca="1" t="shared" si="10"/>
        <v>#N/A</v>
      </c>
      <c r="J22" t="e">
        <f ca="1" t="shared" si="11"/>
        <v>#N/A</v>
      </c>
      <c r="L22">
        <v>15</v>
      </c>
      <c r="M22" s="12">
        <f ca="1">GETPIVOTDATA(""&amp;M$7,Control!$A$3,""&amp;$L$7,$L22)</f>
        <v>521</v>
      </c>
      <c r="N22" s="12">
        <f ca="1">GETPIVOTDATA(""&amp;N$7,Control!$A$3,""&amp;$L$7,$L22)</f>
        <v>485</v>
      </c>
      <c r="O22" s="12">
        <f ca="1">GETPIVOTDATA(""&amp;O$7,Control!$A$3,""&amp;$L$7,$L22)</f>
        <v>411</v>
      </c>
      <c r="P22">
        <f ca="1" t="shared" si="3"/>
        <v>36</v>
      </c>
      <c r="R22" t="e">
        <f ca="1">IFERROR(GETPIVOTDATA(""&amp;R$7,Control!$A$42,""&amp;$L$7,$L22),NA())</f>
        <v>#N/A</v>
      </c>
      <c r="S22" t="e">
        <f ca="1">IFERROR(GETPIVOTDATA(""&amp;S$7,Control!$A$42,""&amp;$L$7,$L22),NA())</f>
        <v>#N/A</v>
      </c>
      <c r="T22" t="e">
        <f ca="1">IFERROR(GETPIVOTDATA(""&amp;T$7,Control!$A$42,""&amp;$L$7,$L22),NA())</f>
        <v>#N/A</v>
      </c>
      <c r="U22" t="e">
        <f ca="1">IFERROR(GETPIVOTDATA(""&amp;U$7,Control!$A$42,""&amp;$L$7,$L22),NA())</f>
        <v>#N/A</v>
      </c>
      <c r="V22" t="e">
        <f ca="1">IFERROR(GETPIVOTDATA(""&amp;V$7,Control!$A$42,""&amp;$L$7,$L22),NA())</f>
        <v>#N/A</v>
      </c>
      <c r="W22" t="e">
        <f ca="1">IFERROR(GETPIVOTDATA(""&amp;W$7,Control!$A$42,""&amp;$L$7,$L22),NA())</f>
        <v>#N/A</v>
      </c>
      <c r="Y22">
        <f ca="1">GETPIVOTDATA(""&amp;$Y$7,Control!$A$3,$L$7,$L22)</f>
        <v>566.51</v>
      </c>
      <c r="Z22" t="e">
        <f ca="1" t="shared" si="12"/>
        <v>#N/A</v>
      </c>
      <c r="AB22">
        <f ca="1">IFERROR(GETPIVOTDATA(""&amp;R$7,Control!$A$3,""&amp;$L$7,$L22),NA())</f>
        <v>183.34</v>
      </c>
      <c r="AC22">
        <f ca="1">IFERROR(GETPIVOTDATA(""&amp;S$7,Control!$A$3,""&amp;$L$7,$L22),NA())</f>
        <v>161.38</v>
      </c>
      <c r="AD22">
        <f ca="1">IFERROR(GETPIVOTDATA(""&amp;T$7,Control!$A$3,""&amp;$L$7,$L22),NA())</f>
        <v>45.84</v>
      </c>
      <c r="AE22">
        <f ca="1">IFERROR(GETPIVOTDATA(""&amp;U$7,Control!$A$3,""&amp;$L$7,$L22),NA())</f>
        <v>40.35</v>
      </c>
      <c r="AF22">
        <f ca="1">IFERROR(GETPIVOTDATA(""&amp;V$7,Control!$A$3,""&amp;$L$7,$L22),NA())</f>
        <v>45.2</v>
      </c>
      <c r="AG22">
        <f ca="1">IFERROR(GETPIVOTDATA(""&amp;W$7,Control!$A$3,""&amp;$L$7,$L22),NA())</f>
        <v>90.4</v>
      </c>
    </row>
    <row r="23" spans="1:33">
      <c r="A23">
        <v>16</v>
      </c>
      <c r="B23">
        <f ca="1" t="shared" si="4"/>
        <v>526</v>
      </c>
      <c r="C23" t="e">
        <f ca="1" t="shared" si="5"/>
        <v>#N/A</v>
      </c>
      <c r="D23" t="e">
        <f ca="1">IFERROR((GETPIVOTDATA(""&amp;$B$7,Control!$A$42,""&amp;$A$7,A23)*0=0)*0.1,NA())</f>
        <v>#N/A</v>
      </c>
      <c r="E23">
        <f ca="1" t="shared" si="6"/>
        <v>514</v>
      </c>
      <c r="F23" t="e">
        <f ca="1" t="shared" si="7"/>
        <v>#N/A</v>
      </c>
      <c r="G23">
        <f ca="1" t="shared" si="8"/>
        <v>406</v>
      </c>
      <c r="H23" t="e">
        <f ca="1" t="shared" si="9"/>
        <v>#N/A</v>
      </c>
      <c r="I23" t="e">
        <f ca="1" t="shared" si="10"/>
        <v>#N/A</v>
      </c>
      <c r="J23" t="e">
        <f ca="1" t="shared" si="11"/>
        <v>#N/A</v>
      </c>
      <c r="L23">
        <v>16</v>
      </c>
      <c r="M23" s="12">
        <f ca="1">GETPIVOTDATA(""&amp;M$7,Control!$A$3,""&amp;$L$7,$L23)</f>
        <v>526</v>
      </c>
      <c r="N23" s="12">
        <f ca="1">GETPIVOTDATA(""&amp;N$7,Control!$A$3,""&amp;$L$7,$L23)</f>
        <v>514</v>
      </c>
      <c r="O23" s="12">
        <f ca="1">GETPIVOTDATA(""&amp;O$7,Control!$A$3,""&amp;$L$7,$L23)</f>
        <v>406</v>
      </c>
      <c r="P23">
        <f ca="1" t="shared" si="3"/>
        <v>12</v>
      </c>
      <c r="R23" t="e">
        <f ca="1">IFERROR(GETPIVOTDATA(""&amp;R$7,Control!$A$42,""&amp;$L$7,$L23),NA())</f>
        <v>#N/A</v>
      </c>
      <c r="S23" t="e">
        <f ca="1">IFERROR(GETPIVOTDATA(""&amp;S$7,Control!$A$42,""&amp;$L$7,$L23),NA())</f>
        <v>#N/A</v>
      </c>
      <c r="T23" t="e">
        <f ca="1">IFERROR(GETPIVOTDATA(""&amp;T$7,Control!$A$42,""&amp;$L$7,$L23),NA())</f>
        <v>#N/A</v>
      </c>
      <c r="U23" t="e">
        <f ca="1">IFERROR(GETPIVOTDATA(""&amp;U$7,Control!$A$42,""&amp;$L$7,$L23),NA())</f>
        <v>#N/A</v>
      </c>
      <c r="V23" t="e">
        <f ca="1">IFERROR(GETPIVOTDATA(""&amp;V$7,Control!$A$42,""&amp;$L$7,$L23),NA())</f>
        <v>#N/A</v>
      </c>
      <c r="W23" t="e">
        <f ca="1">IFERROR(GETPIVOTDATA(""&amp;W$7,Control!$A$42,""&amp;$L$7,$L23),NA())</f>
        <v>#N/A</v>
      </c>
      <c r="Y23">
        <f ca="1">GETPIVOTDATA(""&amp;$Y$7,Control!$A$3,$L$7,$L23)</f>
        <v>496.78</v>
      </c>
      <c r="Z23" t="e">
        <f ca="1" t="shared" si="12"/>
        <v>#N/A</v>
      </c>
      <c r="AB23">
        <f ca="1">IFERROR(GETPIVOTDATA(""&amp;R$7,Control!$A$3,""&amp;$L$7,$L23),NA())</f>
        <v>232.53</v>
      </c>
      <c r="AC23">
        <f ca="1">IFERROR(GETPIVOTDATA(""&amp;S$7,Control!$A$3,""&amp;$L$7,$L23),NA())</f>
        <v>75.44</v>
      </c>
      <c r="AD23">
        <f ca="1">IFERROR(GETPIVOTDATA(""&amp;T$7,Control!$A$3,""&amp;$L$7,$L23),NA())</f>
        <v>58.13</v>
      </c>
      <c r="AE23">
        <f ca="1">IFERROR(GETPIVOTDATA(""&amp;U$7,Control!$A$3,""&amp;$L$7,$L23),NA())</f>
        <v>18.86</v>
      </c>
      <c r="AF23">
        <f ca="1">IFERROR(GETPIVOTDATA(""&amp;V$7,Control!$A$3,""&amp;$L$7,$L23),NA())</f>
        <v>55.91</v>
      </c>
      <c r="AG23">
        <f ca="1">IFERROR(GETPIVOTDATA(""&amp;W$7,Control!$A$3,""&amp;$L$7,$L23),NA())</f>
        <v>55.91</v>
      </c>
    </row>
    <row r="24" spans="1:33">
      <c r="A24">
        <v>17</v>
      </c>
      <c r="B24">
        <f ca="1" t="shared" si="4"/>
        <v>536</v>
      </c>
      <c r="C24" t="e">
        <f ca="1" t="shared" si="5"/>
        <v>#N/A</v>
      </c>
      <c r="D24" t="e">
        <f ca="1">IFERROR((GETPIVOTDATA(""&amp;$B$7,Control!$A$42,""&amp;$A$7,A24)*0=0)*0.1,NA())</f>
        <v>#N/A</v>
      </c>
      <c r="E24">
        <f ca="1" t="shared" si="6"/>
        <v>588</v>
      </c>
      <c r="F24" t="e">
        <f ca="1" t="shared" si="7"/>
        <v>#N/A</v>
      </c>
      <c r="G24">
        <f ca="1" t="shared" si="8"/>
        <v>400</v>
      </c>
      <c r="H24" t="e">
        <f ca="1" t="shared" si="9"/>
        <v>#N/A</v>
      </c>
      <c r="I24" t="e">
        <f ca="1" t="shared" si="10"/>
        <v>#N/A</v>
      </c>
      <c r="J24" t="e">
        <f ca="1" t="shared" si="11"/>
        <v>#N/A</v>
      </c>
      <c r="L24">
        <v>17</v>
      </c>
      <c r="M24" s="12">
        <f ca="1">GETPIVOTDATA(""&amp;M$7,Control!$A$3,""&amp;$L$7,$L24)</f>
        <v>536</v>
      </c>
      <c r="N24" s="12">
        <f ca="1">GETPIVOTDATA(""&amp;N$7,Control!$A$3,""&amp;$L$7,$L24)</f>
        <v>588</v>
      </c>
      <c r="O24" s="12">
        <f ca="1">GETPIVOTDATA(""&amp;O$7,Control!$A$3,""&amp;$L$7,$L24)</f>
        <v>400</v>
      </c>
      <c r="P24" t="e">
        <f ca="1" t="shared" si="3"/>
        <v>#N/A</v>
      </c>
      <c r="R24" t="e">
        <f ca="1">IFERROR(GETPIVOTDATA(""&amp;R$7,Control!$A$42,""&amp;$L$7,$L24),NA())</f>
        <v>#N/A</v>
      </c>
      <c r="S24" t="e">
        <f ca="1">IFERROR(GETPIVOTDATA(""&amp;S$7,Control!$A$42,""&amp;$L$7,$L24),NA())</f>
        <v>#N/A</v>
      </c>
      <c r="T24" t="e">
        <f ca="1">IFERROR(GETPIVOTDATA(""&amp;T$7,Control!$A$42,""&amp;$L$7,$L24),NA())</f>
        <v>#N/A</v>
      </c>
      <c r="U24" t="e">
        <f ca="1">IFERROR(GETPIVOTDATA(""&amp;U$7,Control!$A$42,""&amp;$L$7,$L24),NA())</f>
        <v>#N/A</v>
      </c>
      <c r="V24" t="e">
        <f ca="1">IFERROR(GETPIVOTDATA(""&amp;V$7,Control!$A$42,""&amp;$L$7,$L24),NA())</f>
        <v>#N/A</v>
      </c>
      <c r="W24" t="e">
        <f ca="1">IFERROR(GETPIVOTDATA(""&amp;W$7,Control!$A$42,""&amp;$L$7,$L24),NA())</f>
        <v>#N/A</v>
      </c>
      <c r="Y24">
        <f ca="1">GETPIVOTDATA(""&amp;$Y$7,Control!$A$3,$L$7,$L24)</f>
        <v>548.94</v>
      </c>
      <c r="Z24" t="e">
        <f ca="1" t="shared" si="12"/>
        <v>#N/A</v>
      </c>
      <c r="AB24">
        <f ca="1">IFERROR(GETPIVOTDATA(""&amp;R$7,Control!$A$3,""&amp;$L$7,$L24),NA())</f>
        <v>174.18</v>
      </c>
      <c r="AC24">
        <f ca="1">IFERROR(GETPIVOTDATA(""&amp;S$7,Control!$A$3,""&amp;$L$7,$L24),NA())</f>
        <v>116.13</v>
      </c>
      <c r="AD24">
        <f ca="1">IFERROR(GETPIVOTDATA(""&amp;T$7,Control!$A$3,""&amp;$L$7,$L24),NA())</f>
        <v>43.55</v>
      </c>
      <c r="AE24">
        <f ca="1">IFERROR(GETPIVOTDATA(""&amp;U$7,Control!$A$3,""&amp;$L$7,$L24),NA())</f>
        <v>29.03</v>
      </c>
      <c r="AF24">
        <f ca="1">IFERROR(GETPIVOTDATA(""&amp;V$7,Control!$A$3,""&amp;$L$7,$L24),NA())</f>
        <v>46.51</v>
      </c>
      <c r="AG24">
        <f ca="1">IFERROR(GETPIVOTDATA(""&amp;W$7,Control!$A$3,""&amp;$L$7,$L24),NA())</f>
        <v>139.54</v>
      </c>
    </row>
    <row r="25" spans="1:33">
      <c r="A25">
        <v>18</v>
      </c>
      <c r="B25">
        <f ca="1" t="shared" si="4"/>
        <v>553</v>
      </c>
      <c r="C25" t="e">
        <f ca="1" t="shared" si="5"/>
        <v>#N/A</v>
      </c>
      <c r="D25" t="e">
        <f ca="1">IFERROR((GETPIVOTDATA(""&amp;$B$7,Control!$A$42,""&amp;$A$7,A25)*0=0)*0.1,NA())</f>
        <v>#N/A</v>
      </c>
      <c r="E25">
        <f ca="1" t="shared" si="6"/>
        <v>652</v>
      </c>
      <c r="F25" t="e">
        <f ca="1" t="shared" si="7"/>
        <v>#N/A</v>
      </c>
      <c r="G25">
        <f ca="1" t="shared" si="8"/>
        <v>395</v>
      </c>
      <c r="H25" t="e">
        <f ca="1" t="shared" si="9"/>
        <v>#N/A</v>
      </c>
      <c r="I25" t="e">
        <f ca="1" t="shared" si="10"/>
        <v>#N/A</v>
      </c>
      <c r="J25" t="e">
        <f ca="1" t="shared" si="11"/>
        <v>#N/A</v>
      </c>
      <c r="L25">
        <v>18</v>
      </c>
      <c r="M25" s="12">
        <f ca="1">GETPIVOTDATA(""&amp;M$7,Control!$A$3,""&amp;$L$7,$L25)</f>
        <v>553</v>
      </c>
      <c r="N25" s="12">
        <f ca="1">GETPIVOTDATA(""&amp;N$7,Control!$A$3,""&amp;$L$7,$L25)</f>
        <v>652</v>
      </c>
      <c r="O25" s="12">
        <f ca="1">GETPIVOTDATA(""&amp;O$7,Control!$A$3,""&amp;$L$7,$L25)</f>
        <v>395</v>
      </c>
      <c r="P25" t="e">
        <f ca="1" t="shared" si="3"/>
        <v>#N/A</v>
      </c>
      <c r="R25" t="e">
        <f ca="1">IFERROR(GETPIVOTDATA(""&amp;R$7,Control!$A$42,""&amp;$L$7,$L25),NA())</f>
        <v>#N/A</v>
      </c>
      <c r="S25" t="e">
        <f ca="1">IFERROR(GETPIVOTDATA(""&amp;S$7,Control!$A$42,""&amp;$L$7,$L25),NA())</f>
        <v>#N/A</v>
      </c>
      <c r="T25" t="e">
        <f ca="1">IFERROR(GETPIVOTDATA(""&amp;T$7,Control!$A$42,""&amp;$L$7,$L25),NA())</f>
        <v>#N/A</v>
      </c>
      <c r="U25" t="e">
        <f ca="1">IFERROR(GETPIVOTDATA(""&amp;U$7,Control!$A$42,""&amp;$L$7,$L25),NA())</f>
        <v>#N/A</v>
      </c>
      <c r="V25" t="e">
        <f ca="1">IFERROR(GETPIVOTDATA(""&amp;V$7,Control!$A$42,""&amp;$L$7,$L25),NA())</f>
        <v>#N/A</v>
      </c>
      <c r="W25" t="e">
        <f ca="1">IFERROR(GETPIVOTDATA(""&amp;W$7,Control!$A$42,""&amp;$L$7,$L25),NA())</f>
        <v>#N/A</v>
      </c>
      <c r="Y25">
        <f ca="1">GETPIVOTDATA(""&amp;$Y$7,Control!$A$3,$L$7,$L25)</f>
        <v>663.14</v>
      </c>
      <c r="Z25" t="e">
        <f ca="1" t="shared" si="12"/>
        <v>#N/A</v>
      </c>
      <c r="AB25">
        <f ca="1">IFERROR(GETPIVOTDATA(""&amp;R$7,Control!$A$3,""&amp;$L$7,$L25),NA())</f>
        <v>136.57</v>
      </c>
      <c r="AC25">
        <f ca="1">IFERROR(GETPIVOTDATA(""&amp;S$7,Control!$A$3,""&amp;$L$7,$L25),NA())</f>
        <v>71.77</v>
      </c>
      <c r="AD25">
        <f ca="1">IFERROR(GETPIVOTDATA(""&amp;T$7,Control!$A$3,""&amp;$L$7,$L25),NA())</f>
        <v>34.14</v>
      </c>
      <c r="AE25">
        <f ca="1">IFERROR(GETPIVOTDATA(""&amp;U$7,Control!$A$3,""&amp;$L$7,$L25),NA())</f>
        <v>17.94</v>
      </c>
      <c r="AF25">
        <f ca="1">IFERROR(GETPIVOTDATA(""&amp;V$7,Control!$A$3,""&amp;$L$7,$L25),NA())</f>
        <v>201.36</v>
      </c>
      <c r="AG25">
        <f ca="1">IFERROR(GETPIVOTDATA(""&amp;W$7,Control!$A$3,""&amp;$L$7,$L25),NA())</f>
        <v>201.36</v>
      </c>
    </row>
    <row r="26" spans="1:33">
      <c r="A26">
        <v>19</v>
      </c>
      <c r="B26">
        <f ca="1" t="shared" si="4"/>
        <v>573</v>
      </c>
      <c r="C26" t="e">
        <f ca="1" t="shared" si="5"/>
        <v>#N/A</v>
      </c>
      <c r="D26" t="e">
        <f ca="1">IFERROR((GETPIVOTDATA(""&amp;$B$7,Control!$A$42,""&amp;$A$7,A26)*0=0)*0.1,NA())</f>
        <v>#N/A</v>
      </c>
      <c r="E26">
        <f ca="1" t="shared" si="6"/>
        <v>681</v>
      </c>
      <c r="F26" t="e">
        <f ca="1" t="shared" si="7"/>
        <v>#N/A</v>
      </c>
      <c r="G26">
        <f ca="1" t="shared" si="8"/>
        <v>390</v>
      </c>
      <c r="H26" t="e">
        <f ca="1" t="shared" si="9"/>
        <v>#N/A</v>
      </c>
      <c r="I26" t="e">
        <f ca="1" t="shared" si="10"/>
        <v>#N/A</v>
      </c>
      <c r="J26" t="e">
        <f ca="1" t="shared" si="11"/>
        <v>#N/A</v>
      </c>
      <c r="L26">
        <v>19</v>
      </c>
      <c r="M26" s="12">
        <f ca="1">GETPIVOTDATA(""&amp;M$7,Control!$A$3,""&amp;$L$7,$L26)</f>
        <v>573</v>
      </c>
      <c r="N26" s="12">
        <f ca="1">GETPIVOTDATA(""&amp;N$7,Control!$A$3,""&amp;$L$7,$L26)</f>
        <v>681</v>
      </c>
      <c r="O26" s="12">
        <f ca="1">GETPIVOTDATA(""&amp;O$7,Control!$A$3,""&amp;$L$7,$L26)</f>
        <v>390</v>
      </c>
      <c r="P26" t="e">
        <f ca="1" t="shared" si="3"/>
        <v>#N/A</v>
      </c>
      <c r="R26" t="e">
        <f ca="1">IFERROR(GETPIVOTDATA(""&amp;R$7,Control!$A$42,""&amp;$L$7,$L26),NA())</f>
        <v>#N/A</v>
      </c>
      <c r="S26" t="e">
        <f ca="1">IFERROR(GETPIVOTDATA(""&amp;S$7,Control!$A$42,""&amp;$L$7,$L26),NA())</f>
        <v>#N/A</v>
      </c>
      <c r="T26" t="e">
        <f ca="1">IFERROR(GETPIVOTDATA(""&amp;T$7,Control!$A$42,""&amp;$L$7,$L26),NA())</f>
        <v>#N/A</v>
      </c>
      <c r="U26" t="e">
        <f ca="1">IFERROR(GETPIVOTDATA(""&amp;U$7,Control!$A$42,""&amp;$L$7,$L26),NA())</f>
        <v>#N/A</v>
      </c>
      <c r="V26" t="e">
        <f ca="1">IFERROR(GETPIVOTDATA(""&amp;V$7,Control!$A$42,""&amp;$L$7,$L26),NA())</f>
        <v>#N/A</v>
      </c>
      <c r="W26" t="e">
        <f ca="1">IFERROR(GETPIVOTDATA(""&amp;W$7,Control!$A$42,""&amp;$L$7,$L26),NA())</f>
        <v>#N/A</v>
      </c>
      <c r="Y26">
        <f ca="1">GETPIVOTDATA(""&amp;$Y$7,Control!$A$3,$L$7,$L26)</f>
        <v>773.15</v>
      </c>
      <c r="Z26" t="e">
        <f ca="1" t="shared" si="12"/>
        <v>#N/A</v>
      </c>
      <c r="AB26">
        <f ca="1">IFERROR(GETPIVOTDATA(""&amp;R$7,Control!$A$3,""&amp;$L$7,$L26),NA())</f>
        <v>183.82</v>
      </c>
      <c r="AC26">
        <f ca="1">IFERROR(GETPIVOTDATA(""&amp;S$7,Control!$A$3,""&amp;$L$7,$L26),NA())</f>
        <v>176.51</v>
      </c>
      <c r="AD26">
        <f ca="1">IFERROR(GETPIVOTDATA(""&amp;T$7,Control!$A$3,""&amp;$L$7,$L26),NA())</f>
        <v>45.96</v>
      </c>
      <c r="AE26">
        <f ca="1">IFERROR(GETPIVOTDATA(""&amp;U$7,Control!$A$3,""&amp;$L$7,$L26),NA())</f>
        <v>44.13</v>
      </c>
      <c r="AF26">
        <f ca="1">IFERROR(GETPIVOTDATA(""&amp;V$7,Control!$A$3,""&amp;$L$7,$L26),NA())</f>
        <v>107.58</v>
      </c>
      <c r="AG26">
        <f ca="1">IFERROR(GETPIVOTDATA(""&amp;W$7,Control!$A$3,""&amp;$L$7,$L26),NA())</f>
        <v>215.15</v>
      </c>
    </row>
    <row r="27" spans="1:33">
      <c r="A27">
        <v>20</v>
      </c>
      <c r="B27">
        <f ca="1" t="shared" si="4"/>
        <v>599</v>
      </c>
      <c r="C27" t="e">
        <f ca="1" t="shared" si="5"/>
        <v>#N/A</v>
      </c>
      <c r="D27" t="e">
        <f ca="1">IFERROR((GETPIVOTDATA(""&amp;$B$7,Control!$A$42,""&amp;$A$7,A27)*0=0)*0.1,NA())</f>
        <v>#N/A</v>
      </c>
      <c r="E27">
        <f ca="1" t="shared" si="6"/>
        <v>691</v>
      </c>
      <c r="F27" t="e">
        <f ca="1" t="shared" si="7"/>
        <v>#N/A</v>
      </c>
      <c r="G27">
        <f ca="1" t="shared" si="8"/>
        <v>385</v>
      </c>
      <c r="H27" t="e">
        <f ca="1" t="shared" si="9"/>
        <v>#N/A</v>
      </c>
      <c r="I27" t="e">
        <f ca="1" t="shared" si="10"/>
        <v>#N/A</v>
      </c>
      <c r="J27" t="e">
        <f ca="1" t="shared" si="11"/>
        <v>#N/A</v>
      </c>
      <c r="L27">
        <v>20</v>
      </c>
      <c r="M27" s="12">
        <f ca="1">GETPIVOTDATA(""&amp;M$7,Control!$A$3,""&amp;$L$7,$L27)</f>
        <v>599</v>
      </c>
      <c r="N27" s="12">
        <f ca="1">GETPIVOTDATA(""&amp;N$7,Control!$A$3,""&amp;$L$7,$L27)</f>
        <v>691</v>
      </c>
      <c r="O27" s="12">
        <f ca="1">GETPIVOTDATA(""&amp;O$7,Control!$A$3,""&amp;$L$7,$L27)</f>
        <v>385</v>
      </c>
      <c r="P27" t="e">
        <f ca="1" t="shared" si="3"/>
        <v>#N/A</v>
      </c>
      <c r="R27" t="e">
        <f ca="1">IFERROR(GETPIVOTDATA(""&amp;R$7,Control!$A$42,""&amp;$L$7,$L27),NA())</f>
        <v>#N/A</v>
      </c>
      <c r="S27" t="e">
        <f ca="1">IFERROR(GETPIVOTDATA(""&amp;S$7,Control!$A$42,""&amp;$L$7,$L27),NA())</f>
        <v>#N/A</v>
      </c>
      <c r="T27" t="e">
        <f ca="1">IFERROR(GETPIVOTDATA(""&amp;T$7,Control!$A$42,""&amp;$L$7,$L27),NA())</f>
        <v>#N/A</v>
      </c>
      <c r="U27" t="e">
        <f ca="1">IFERROR(GETPIVOTDATA(""&amp;U$7,Control!$A$42,""&amp;$L$7,$L27),NA())</f>
        <v>#N/A</v>
      </c>
      <c r="V27" t="e">
        <f ca="1">IFERROR(GETPIVOTDATA(""&amp;V$7,Control!$A$42,""&amp;$L$7,$L27),NA())</f>
        <v>#N/A</v>
      </c>
      <c r="W27" t="e">
        <f ca="1">IFERROR(GETPIVOTDATA(""&amp;W$7,Control!$A$42,""&amp;$L$7,$L27),NA())</f>
        <v>#N/A</v>
      </c>
      <c r="Y27">
        <f ca="1">GETPIVOTDATA(""&amp;$Y$7,Control!$A$3,$L$7,$L27)</f>
        <v>478.54</v>
      </c>
      <c r="Z27" t="e">
        <f ca="1" t="shared" si="12"/>
        <v>#N/A</v>
      </c>
      <c r="AB27">
        <f ca="1">IFERROR(GETPIVOTDATA(""&amp;R$7,Control!$A$3,""&amp;$L$7,$L27),NA())</f>
        <v>78.89</v>
      </c>
      <c r="AC27">
        <f ca="1">IFERROR(GETPIVOTDATA(""&amp;S$7,Control!$A$3,""&amp;$L$7,$L27),NA())</f>
        <v>161.01</v>
      </c>
      <c r="AD27">
        <f ca="1">IFERROR(GETPIVOTDATA(""&amp;T$7,Control!$A$3,""&amp;$L$7,$L27),NA())</f>
        <v>19.72</v>
      </c>
      <c r="AE27">
        <f ca="1">IFERROR(GETPIVOTDATA(""&amp;U$7,Control!$A$3,""&amp;$L$7,$L27),NA())</f>
        <v>40.25</v>
      </c>
      <c r="AF27">
        <f ca="1">IFERROR(GETPIVOTDATA(""&amp;V$7,Control!$A$3,""&amp;$L$7,$L27),NA())</f>
        <v>44.67</v>
      </c>
      <c r="AG27">
        <f ca="1">IFERROR(GETPIVOTDATA(""&amp;W$7,Control!$A$3,""&amp;$L$7,$L27),NA())</f>
        <v>134</v>
      </c>
    </row>
    <row r="28" spans="1:33">
      <c r="A28">
        <v>21</v>
      </c>
      <c r="B28">
        <f ca="1" t="shared" si="4"/>
        <v>625</v>
      </c>
      <c r="C28" t="e">
        <f ca="1" t="shared" si="5"/>
        <v>#N/A</v>
      </c>
      <c r="D28" t="e">
        <f ca="1">IFERROR((GETPIVOTDATA(""&amp;$B$7,Control!$A$42,""&amp;$A$7,A28)*0=0)*0.1,NA())</f>
        <v>#N/A</v>
      </c>
      <c r="E28">
        <f ca="1" t="shared" si="6"/>
        <v>691</v>
      </c>
      <c r="F28" t="e">
        <f ca="1" t="shared" si="7"/>
        <v>#N/A</v>
      </c>
      <c r="G28">
        <f ca="1" t="shared" si="8"/>
        <v>380</v>
      </c>
      <c r="H28" t="e">
        <f ca="1" t="shared" si="9"/>
        <v>#N/A</v>
      </c>
      <c r="I28" t="e">
        <f ca="1" t="shared" si="10"/>
        <v>#N/A</v>
      </c>
      <c r="J28" t="e">
        <f ca="1" t="shared" si="11"/>
        <v>#N/A</v>
      </c>
      <c r="L28">
        <v>21</v>
      </c>
      <c r="M28" s="12">
        <f ca="1">GETPIVOTDATA(""&amp;M$7,Control!$A$3,""&amp;$L$7,$L28)</f>
        <v>625</v>
      </c>
      <c r="N28" s="12">
        <f ca="1">GETPIVOTDATA(""&amp;N$7,Control!$A$3,""&amp;$L$7,$L28)</f>
        <v>691</v>
      </c>
      <c r="O28" s="12">
        <f ca="1">GETPIVOTDATA(""&amp;O$7,Control!$A$3,""&amp;$L$7,$L28)</f>
        <v>380</v>
      </c>
      <c r="P28" t="e">
        <f ca="1" t="shared" si="3"/>
        <v>#N/A</v>
      </c>
      <c r="R28" t="e">
        <f ca="1">IFERROR(GETPIVOTDATA(""&amp;R$7,Control!$A$42,""&amp;$L$7,$L28),NA())</f>
        <v>#N/A</v>
      </c>
      <c r="S28" t="e">
        <f ca="1">IFERROR(GETPIVOTDATA(""&amp;S$7,Control!$A$42,""&amp;$L$7,$L28),NA())</f>
        <v>#N/A</v>
      </c>
      <c r="T28" t="e">
        <f ca="1">IFERROR(GETPIVOTDATA(""&amp;T$7,Control!$A$42,""&amp;$L$7,$L28),NA())</f>
        <v>#N/A</v>
      </c>
      <c r="U28" t="e">
        <f ca="1">IFERROR(GETPIVOTDATA(""&amp;U$7,Control!$A$42,""&amp;$L$7,$L28),NA())</f>
        <v>#N/A</v>
      </c>
      <c r="V28" t="e">
        <f ca="1">IFERROR(GETPIVOTDATA(""&amp;V$7,Control!$A$42,""&amp;$L$7,$L28),NA())</f>
        <v>#N/A</v>
      </c>
      <c r="W28" t="e">
        <f ca="1">IFERROR(GETPIVOTDATA(""&amp;W$7,Control!$A$42,""&amp;$L$7,$L28),NA())</f>
        <v>#N/A</v>
      </c>
      <c r="Y28">
        <f ca="1">GETPIVOTDATA(""&amp;$Y$7,Control!$A$3,$L$7,$L28)</f>
        <v>865.03</v>
      </c>
      <c r="Z28" t="e">
        <f ca="1" t="shared" si="12"/>
        <v>#N/A</v>
      </c>
      <c r="AB28">
        <f ca="1">IFERROR(GETPIVOTDATA(""&amp;R$7,Control!$A$3,""&amp;$L$7,$L28),NA())</f>
        <v>276.9</v>
      </c>
      <c r="AC28">
        <f ca="1">IFERROR(GETPIVOTDATA(""&amp;S$7,Control!$A$3,""&amp;$L$7,$L28),NA())</f>
        <v>99.68</v>
      </c>
      <c r="AD28">
        <f ca="1">IFERROR(GETPIVOTDATA(""&amp;T$7,Control!$A$3,""&amp;$L$7,$L28),NA())</f>
        <v>69.23</v>
      </c>
      <c r="AE28">
        <f ca="1">IFERROR(GETPIVOTDATA(""&amp;U$7,Control!$A$3,""&amp;$L$7,$L28),NA())</f>
        <v>24.92</v>
      </c>
      <c r="AF28">
        <f ca="1">IFERROR(GETPIVOTDATA(""&amp;V$7,Control!$A$3,""&amp;$L$7,$L28),NA())</f>
        <v>197.15</v>
      </c>
      <c r="AG28">
        <f ca="1">IFERROR(GETPIVOTDATA(""&amp;W$7,Control!$A$3,""&amp;$L$7,$L28),NA())</f>
        <v>197.15</v>
      </c>
    </row>
    <row r="29" spans="1:33">
      <c r="A29">
        <v>22</v>
      </c>
      <c r="B29">
        <f ca="1" t="shared" si="4"/>
        <v>644</v>
      </c>
      <c r="C29" t="e">
        <f ca="1" t="shared" si="5"/>
        <v>#N/A</v>
      </c>
      <c r="D29" t="e">
        <f ca="1">IFERROR((GETPIVOTDATA(""&amp;$B$7,Control!$A$42,""&amp;$A$7,A29)*0=0)*0.1,NA())</f>
        <v>#N/A</v>
      </c>
      <c r="E29">
        <f ca="1" t="shared" si="6"/>
        <v>682</v>
      </c>
      <c r="F29" t="e">
        <f ca="1" t="shared" si="7"/>
        <v>#N/A</v>
      </c>
      <c r="G29">
        <f ca="1" t="shared" si="8"/>
        <v>374</v>
      </c>
      <c r="H29" t="e">
        <f ca="1" t="shared" si="9"/>
        <v>#N/A</v>
      </c>
      <c r="I29" t="e">
        <f ca="1" t="shared" si="10"/>
        <v>#N/A</v>
      </c>
      <c r="J29" t="e">
        <f ca="1" t="shared" si="11"/>
        <v>#N/A</v>
      </c>
      <c r="L29">
        <v>22</v>
      </c>
      <c r="M29" s="12">
        <f ca="1">GETPIVOTDATA(""&amp;M$7,Control!$A$3,""&amp;$L$7,$L29)</f>
        <v>644</v>
      </c>
      <c r="N29" s="12">
        <f ca="1">GETPIVOTDATA(""&amp;N$7,Control!$A$3,""&amp;$L$7,$L29)</f>
        <v>682</v>
      </c>
      <c r="O29" s="12">
        <f ca="1">GETPIVOTDATA(""&amp;O$7,Control!$A$3,""&amp;$L$7,$L29)</f>
        <v>374</v>
      </c>
      <c r="P29" t="e">
        <f ca="1" t="shared" si="3"/>
        <v>#N/A</v>
      </c>
      <c r="R29" t="e">
        <f ca="1">IFERROR(GETPIVOTDATA(""&amp;R$7,Control!$A$42,""&amp;$L$7,$L29),NA())</f>
        <v>#N/A</v>
      </c>
      <c r="S29" t="e">
        <f ca="1">IFERROR(GETPIVOTDATA(""&amp;S$7,Control!$A$42,""&amp;$L$7,$L29),NA())</f>
        <v>#N/A</v>
      </c>
      <c r="T29" t="e">
        <f ca="1">IFERROR(GETPIVOTDATA(""&amp;T$7,Control!$A$42,""&amp;$L$7,$L29),NA())</f>
        <v>#N/A</v>
      </c>
      <c r="U29" t="e">
        <f ca="1">IFERROR(GETPIVOTDATA(""&amp;U$7,Control!$A$42,""&amp;$L$7,$L29),NA())</f>
        <v>#N/A</v>
      </c>
      <c r="V29" t="e">
        <f ca="1">IFERROR(GETPIVOTDATA(""&amp;V$7,Control!$A$42,""&amp;$L$7,$L29),NA())</f>
        <v>#N/A</v>
      </c>
      <c r="W29" t="e">
        <f ca="1">IFERROR(GETPIVOTDATA(""&amp;W$7,Control!$A$42,""&amp;$L$7,$L29),NA())</f>
        <v>#N/A</v>
      </c>
      <c r="Y29">
        <f ca="1">GETPIVOTDATA(""&amp;$Y$7,Control!$A$3,$L$7,$L29)</f>
        <v>636.9</v>
      </c>
      <c r="Z29" t="e">
        <f ca="1" t="shared" si="12"/>
        <v>#N/A</v>
      </c>
      <c r="AB29">
        <f ca="1">IFERROR(GETPIVOTDATA(""&amp;R$7,Control!$A$3,""&amp;$L$7,$L29),NA())</f>
        <v>81.49</v>
      </c>
      <c r="AC29">
        <f ca="1">IFERROR(GETPIVOTDATA(""&amp;S$7,Control!$A$3,""&amp;$L$7,$L29),NA())</f>
        <v>89.41</v>
      </c>
      <c r="AD29">
        <f ca="1">IFERROR(GETPIVOTDATA(""&amp;T$7,Control!$A$3,""&amp;$L$7,$L29),NA())</f>
        <v>20.37</v>
      </c>
      <c r="AE29">
        <f ca="1">IFERROR(GETPIVOTDATA(""&amp;U$7,Control!$A$3,""&amp;$L$7,$L29),NA())</f>
        <v>22.35</v>
      </c>
      <c r="AF29">
        <f ca="1">IFERROR(GETPIVOTDATA(""&amp;V$7,Control!$A$3,""&amp;$L$7,$L29),NA())</f>
        <v>211.64</v>
      </c>
      <c r="AG29">
        <f ca="1">IFERROR(GETPIVOTDATA(""&amp;W$7,Control!$A$3,""&amp;$L$7,$L29),NA())</f>
        <v>211.64</v>
      </c>
    </row>
    <row r="30" spans="1:33">
      <c r="A30">
        <v>23</v>
      </c>
      <c r="B30">
        <f ca="1" t="shared" si="4"/>
        <v>658</v>
      </c>
      <c r="C30" t="e">
        <f ca="1" t="shared" si="5"/>
        <v>#N/A</v>
      </c>
      <c r="D30" t="e">
        <f ca="1">IFERROR((GETPIVOTDATA(""&amp;$B$7,Control!$A$42,""&amp;$A$7,A30)*0=0)*0.1,NA())</f>
        <v>#N/A</v>
      </c>
      <c r="E30">
        <f ca="1" t="shared" si="6"/>
        <v>654</v>
      </c>
      <c r="F30" t="e">
        <f ca="1" t="shared" si="7"/>
        <v>#N/A</v>
      </c>
      <c r="G30">
        <f ca="1" t="shared" si="8"/>
        <v>371</v>
      </c>
      <c r="H30" t="e">
        <f ca="1" t="shared" si="9"/>
        <v>#N/A</v>
      </c>
      <c r="I30" t="e">
        <f ca="1" t="shared" si="10"/>
        <v>#N/A</v>
      </c>
      <c r="J30" t="e">
        <f ca="1" t="shared" si="11"/>
        <v>#N/A</v>
      </c>
      <c r="L30">
        <v>23</v>
      </c>
      <c r="M30" s="12">
        <f ca="1">GETPIVOTDATA(""&amp;M$7,Control!$A$3,""&amp;$L$7,$L30)</f>
        <v>658</v>
      </c>
      <c r="N30" s="12">
        <f ca="1">GETPIVOTDATA(""&amp;N$7,Control!$A$3,""&amp;$L$7,$L30)</f>
        <v>654</v>
      </c>
      <c r="O30" s="12">
        <f ca="1">GETPIVOTDATA(""&amp;O$7,Control!$A$3,""&amp;$L$7,$L30)</f>
        <v>371</v>
      </c>
      <c r="P30">
        <f ca="1" t="shared" si="3"/>
        <v>4</v>
      </c>
      <c r="R30" t="e">
        <f ca="1">IFERROR(GETPIVOTDATA(""&amp;R$7,Control!$A$42,""&amp;$L$7,$L30),NA())</f>
        <v>#N/A</v>
      </c>
      <c r="S30" t="e">
        <f ca="1">IFERROR(GETPIVOTDATA(""&amp;S$7,Control!$A$42,""&amp;$L$7,$L30),NA())</f>
        <v>#N/A</v>
      </c>
      <c r="T30" t="e">
        <f ca="1">IFERROR(GETPIVOTDATA(""&amp;T$7,Control!$A$42,""&amp;$L$7,$L30),NA())</f>
        <v>#N/A</v>
      </c>
      <c r="U30" t="e">
        <f ca="1">IFERROR(GETPIVOTDATA(""&amp;U$7,Control!$A$42,""&amp;$L$7,$L30),NA())</f>
        <v>#N/A</v>
      </c>
      <c r="V30" t="e">
        <f ca="1">IFERROR(GETPIVOTDATA(""&amp;V$7,Control!$A$42,""&amp;$L$7,$L30),NA())</f>
        <v>#N/A</v>
      </c>
      <c r="W30" t="e">
        <f ca="1">IFERROR(GETPIVOTDATA(""&amp;W$7,Control!$A$42,""&amp;$L$7,$L30),NA())</f>
        <v>#N/A</v>
      </c>
      <c r="Y30">
        <f ca="1">GETPIVOTDATA(""&amp;$Y$7,Control!$A$3,$L$7,$L30)</f>
        <v>643.85</v>
      </c>
      <c r="Z30" t="e">
        <f ca="1" t="shared" si="12"/>
        <v>#N/A</v>
      </c>
      <c r="AB30">
        <f ca="1">IFERROR(GETPIVOTDATA(""&amp;R$7,Control!$A$3,""&amp;$L$7,$L30),NA())</f>
        <v>139.89</v>
      </c>
      <c r="AC30">
        <f ca="1">IFERROR(GETPIVOTDATA(""&amp;S$7,Control!$A$3,""&amp;$L$7,$L30),NA())</f>
        <v>261.44</v>
      </c>
      <c r="AD30">
        <f ca="1">IFERROR(GETPIVOTDATA(""&amp;T$7,Control!$A$3,""&amp;$L$7,$L30),NA())</f>
        <v>34.97</v>
      </c>
      <c r="AE30">
        <f ca="1">IFERROR(GETPIVOTDATA(""&amp;U$7,Control!$A$3,""&amp;$L$7,$L30),NA())</f>
        <v>65.36</v>
      </c>
      <c r="AF30">
        <f ca="1">IFERROR(GETPIVOTDATA(""&amp;V$7,Control!$A$3,""&amp;$L$7,$L30),NA())</f>
        <v>35.55</v>
      </c>
      <c r="AG30">
        <f ca="1">IFERROR(GETPIVOTDATA(""&amp;W$7,Control!$A$3,""&amp;$L$7,$L30),NA())</f>
        <v>106.64</v>
      </c>
    </row>
    <row r="31" spans="1:33">
      <c r="A31">
        <v>24</v>
      </c>
      <c r="B31">
        <f ca="1" t="shared" si="4"/>
        <v>666</v>
      </c>
      <c r="C31" t="e">
        <f ca="1" t="shared" si="5"/>
        <v>#N/A</v>
      </c>
      <c r="D31" t="e">
        <f ca="1">IFERROR((GETPIVOTDATA(""&amp;$B$7,Control!$A$42,""&amp;$A$7,A31)*0=0)*0.1,NA())</f>
        <v>#N/A</v>
      </c>
      <c r="E31">
        <f ca="1" t="shared" si="6"/>
        <v>607</v>
      </c>
      <c r="F31" t="e">
        <f ca="1" t="shared" si="7"/>
        <v>#N/A</v>
      </c>
      <c r="G31">
        <f ca="1" t="shared" si="8"/>
        <v>365</v>
      </c>
      <c r="H31" t="e">
        <f ca="1" t="shared" si="9"/>
        <v>#N/A</v>
      </c>
      <c r="I31" t="e">
        <f ca="1" t="shared" si="10"/>
        <v>#N/A</v>
      </c>
      <c r="J31" t="e">
        <f ca="1" t="shared" si="11"/>
        <v>#N/A</v>
      </c>
      <c r="L31">
        <v>24</v>
      </c>
      <c r="M31" s="12">
        <f ca="1">GETPIVOTDATA(""&amp;M$7,Control!$A$3,""&amp;$L$7,$L31)</f>
        <v>666</v>
      </c>
      <c r="N31" s="12">
        <f ca="1">GETPIVOTDATA(""&amp;N$7,Control!$A$3,""&amp;$L$7,$L31)</f>
        <v>607</v>
      </c>
      <c r="O31" s="12">
        <f ca="1">GETPIVOTDATA(""&amp;O$7,Control!$A$3,""&amp;$L$7,$L31)</f>
        <v>365</v>
      </c>
      <c r="P31">
        <f ca="1" t="shared" si="3"/>
        <v>59</v>
      </c>
      <c r="R31" t="e">
        <f ca="1">IFERROR(GETPIVOTDATA(""&amp;R$7,Control!$A$42,""&amp;$L$7,$L31),NA())</f>
        <v>#N/A</v>
      </c>
      <c r="S31" t="e">
        <f ca="1">IFERROR(GETPIVOTDATA(""&amp;S$7,Control!$A$42,""&amp;$L$7,$L31),NA())</f>
        <v>#N/A</v>
      </c>
      <c r="T31" t="e">
        <f ca="1">IFERROR(GETPIVOTDATA(""&amp;T$7,Control!$A$42,""&amp;$L$7,$L31),NA())</f>
        <v>#N/A</v>
      </c>
      <c r="U31" t="e">
        <f ca="1">IFERROR(GETPIVOTDATA(""&amp;U$7,Control!$A$42,""&amp;$L$7,$L31),NA())</f>
        <v>#N/A</v>
      </c>
      <c r="V31" t="e">
        <f ca="1">IFERROR(GETPIVOTDATA(""&amp;V$7,Control!$A$42,""&amp;$L$7,$L31),NA())</f>
        <v>#N/A</v>
      </c>
      <c r="W31" t="e">
        <f ca="1">IFERROR(GETPIVOTDATA(""&amp;W$7,Control!$A$42,""&amp;$L$7,$L31),NA())</f>
        <v>#N/A</v>
      </c>
      <c r="Y31">
        <f ca="1">GETPIVOTDATA(""&amp;$Y$7,Control!$A$3,$L$7,$L31)</f>
        <v>870.01</v>
      </c>
      <c r="Z31" t="e">
        <f ca="1" t="shared" si="12"/>
        <v>#N/A</v>
      </c>
      <c r="AA31" t="s">
        <v>4</v>
      </c>
      <c r="AB31">
        <f ca="1">IFERROR(GETPIVOTDATA(""&amp;R$7,Control!$A$3,""&amp;$L$7,$L31),NA())</f>
        <v>225.34</v>
      </c>
      <c r="AC31">
        <f ca="1">IFERROR(GETPIVOTDATA(""&amp;S$7,Control!$A$3,""&amp;$L$7,$L31),NA())</f>
        <v>169.59</v>
      </c>
      <c r="AD31">
        <f ca="1">IFERROR(GETPIVOTDATA(""&amp;T$7,Control!$A$3,""&amp;$L$7,$L31),NA())</f>
        <v>56.34</v>
      </c>
      <c r="AE31">
        <f ca="1">IFERROR(GETPIVOTDATA(""&amp;U$7,Control!$A$3,""&amp;$L$7,$L31),NA())</f>
        <v>42.4</v>
      </c>
      <c r="AF31">
        <f ca="1">IFERROR(GETPIVOTDATA(""&amp;V$7,Control!$A$3,""&amp;$L$7,$L31),NA())</f>
        <v>188.17</v>
      </c>
      <c r="AG31">
        <f ca="1">IFERROR(GETPIVOTDATA(""&amp;W$7,Control!$A$3,""&amp;$L$7,$L31),NA())</f>
        <v>188.17</v>
      </c>
    </row>
    <row r="32" spans="1:33">
      <c r="A32">
        <v>25</v>
      </c>
      <c r="B32">
        <f ca="1" t="shared" si="4"/>
        <v>668</v>
      </c>
      <c r="C32" t="e">
        <f ca="1" t="shared" si="5"/>
        <v>#N/A</v>
      </c>
      <c r="D32" t="e">
        <f ca="1">IFERROR((GETPIVOTDATA(""&amp;$B$7,Control!$A$42,""&amp;$A$7,A32)*0=0)*0.1,NA())</f>
        <v>#N/A</v>
      </c>
      <c r="E32">
        <f ca="1" t="shared" si="6"/>
        <v>557</v>
      </c>
      <c r="F32" t="e">
        <f ca="1" t="shared" si="7"/>
        <v>#N/A</v>
      </c>
      <c r="G32">
        <f ca="1" t="shared" si="8"/>
        <v>362</v>
      </c>
      <c r="H32" t="e">
        <f ca="1" t="shared" si="9"/>
        <v>#N/A</v>
      </c>
      <c r="I32" t="e">
        <f ca="1" t="shared" si="10"/>
        <v>#N/A</v>
      </c>
      <c r="J32" t="e">
        <f ca="1" t="shared" si="11"/>
        <v>#N/A</v>
      </c>
      <c r="L32">
        <v>25</v>
      </c>
      <c r="M32" s="12">
        <f ca="1">GETPIVOTDATA(""&amp;M$7,Control!$A$3,""&amp;$L$7,$L32)</f>
        <v>668</v>
      </c>
      <c r="N32" s="12">
        <f ca="1">GETPIVOTDATA(""&amp;N$7,Control!$A$3,""&amp;$L$7,$L32)</f>
        <v>557</v>
      </c>
      <c r="O32" s="12">
        <f ca="1">GETPIVOTDATA(""&amp;O$7,Control!$A$3,""&amp;$L$7,$L32)</f>
        <v>362</v>
      </c>
      <c r="P32">
        <f ca="1" t="shared" si="3"/>
        <v>111</v>
      </c>
      <c r="R32" t="e">
        <f ca="1">IFERROR(GETPIVOTDATA(""&amp;R$7,Control!$A$42,""&amp;$L$7,$L32),NA())</f>
        <v>#N/A</v>
      </c>
      <c r="S32" t="e">
        <f ca="1">IFERROR(GETPIVOTDATA(""&amp;S$7,Control!$A$42,""&amp;$L$7,$L32),NA())</f>
        <v>#N/A</v>
      </c>
      <c r="T32" t="e">
        <f ca="1">IFERROR(GETPIVOTDATA(""&amp;T$7,Control!$A$42,""&amp;$L$7,$L32),NA())</f>
        <v>#N/A</v>
      </c>
      <c r="U32" t="e">
        <f ca="1">IFERROR(GETPIVOTDATA(""&amp;U$7,Control!$A$42,""&amp;$L$7,$L32),NA())</f>
        <v>#N/A</v>
      </c>
      <c r="V32" t="e">
        <f ca="1">IFERROR(GETPIVOTDATA(""&amp;V$7,Control!$A$42,""&amp;$L$7,$L32),NA())</f>
        <v>#N/A</v>
      </c>
      <c r="W32" t="e">
        <f ca="1">IFERROR(GETPIVOTDATA(""&amp;W$7,Control!$A$42,""&amp;$L$7,$L32),NA())</f>
        <v>#N/A</v>
      </c>
      <c r="Y32">
        <f ca="1">GETPIVOTDATA(""&amp;$Y$7,Control!$A$3,$L$7,$L32)</f>
        <v>840.78</v>
      </c>
      <c r="Z32" t="e">
        <f ca="1" t="shared" si="12"/>
        <v>#N/A</v>
      </c>
      <c r="AA32">
        <f>YEAR(Data!A4)</f>
        <v>2024</v>
      </c>
      <c r="AB32">
        <f ca="1">IFERROR(GETPIVOTDATA(""&amp;R$7,Control!$A$3,""&amp;$L$7,$L32),NA())</f>
        <v>306.37</v>
      </c>
      <c r="AC32">
        <f ca="1">IFERROR(GETPIVOTDATA(""&amp;S$7,Control!$A$3,""&amp;$L$7,$L32),NA())</f>
        <v>203.47</v>
      </c>
      <c r="AD32">
        <f ca="1">IFERROR(GETPIVOTDATA(""&amp;T$7,Control!$A$3,""&amp;$L$7,$L32),NA())</f>
        <v>76.59</v>
      </c>
      <c r="AE32">
        <f ca="1">IFERROR(GETPIVOTDATA(""&amp;U$7,Control!$A$3,""&amp;$L$7,$L32),NA())</f>
        <v>50.87</v>
      </c>
      <c r="AF32">
        <f ca="1">IFERROR(GETPIVOTDATA(""&amp;V$7,Control!$A$3,""&amp;$L$7,$L32),NA())</f>
        <v>101.74</v>
      </c>
      <c r="AG32">
        <f ca="1">IFERROR(GETPIVOTDATA(""&amp;W$7,Control!$A$3,""&amp;$L$7,$L32),NA())</f>
        <v>101.74</v>
      </c>
    </row>
    <row r="33" spans="1:33">
      <c r="A33">
        <v>26</v>
      </c>
      <c r="B33">
        <f ca="1" t="shared" si="4"/>
        <v>665</v>
      </c>
      <c r="C33" t="e">
        <f ca="1" t="shared" si="5"/>
        <v>#N/A</v>
      </c>
      <c r="D33" t="e">
        <f ca="1">IFERROR((GETPIVOTDATA(""&amp;$B$7,Control!$A$42,""&amp;$A$7,A33)*0=0)*0.1,NA())</f>
        <v>#N/A</v>
      </c>
      <c r="E33">
        <f ca="1" t="shared" si="6"/>
        <v>528</v>
      </c>
      <c r="F33" t="e">
        <f ca="1" t="shared" si="7"/>
        <v>#N/A</v>
      </c>
      <c r="G33">
        <f ca="1" t="shared" si="8"/>
        <v>357</v>
      </c>
      <c r="H33" t="e">
        <f ca="1" t="shared" si="9"/>
        <v>#N/A</v>
      </c>
      <c r="I33" t="e">
        <f ca="1" t="shared" si="10"/>
        <v>#N/A</v>
      </c>
      <c r="J33" t="e">
        <f ca="1" t="shared" si="11"/>
        <v>#N/A</v>
      </c>
      <c r="L33">
        <v>26</v>
      </c>
      <c r="M33" s="12">
        <f ca="1">GETPIVOTDATA(""&amp;M$7,Control!$A$3,""&amp;$L$7,$L33)</f>
        <v>665</v>
      </c>
      <c r="N33" s="12">
        <f ca="1">GETPIVOTDATA(""&amp;N$7,Control!$A$3,""&amp;$L$7,$L33)</f>
        <v>528</v>
      </c>
      <c r="O33" s="12">
        <f ca="1">GETPIVOTDATA(""&amp;O$7,Control!$A$3,""&amp;$L$7,$L33)</f>
        <v>357</v>
      </c>
      <c r="P33">
        <f ca="1" t="shared" si="3"/>
        <v>137</v>
      </c>
      <c r="R33" t="e">
        <f ca="1">IFERROR(GETPIVOTDATA(""&amp;R$7,Control!$A$42,""&amp;$L$7,$L33),NA())</f>
        <v>#N/A</v>
      </c>
      <c r="S33" t="e">
        <f ca="1">IFERROR(GETPIVOTDATA(""&amp;S$7,Control!$A$42,""&amp;$L$7,$L33),NA())</f>
        <v>#N/A</v>
      </c>
      <c r="T33" t="e">
        <f ca="1">IFERROR(GETPIVOTDATA(""&amp;T$7,Control!$A$42,""&amp;$L$7,$L33),NA())</f>
        <v>#N/A</v>
      </c>
      <c r="U33" t="e">
        <f ca="1">IFERROR(GETPIVOTDATA(""&amp;U$7,Control!$A$42,""&amp;$L$7,$L33),NA())</f>
        <v>#N/A</v>
      </c>
      <c r="V33" t="e">
        <f ca="1">IFERROR(GETPIVOTDATA(""&amp;V$7,Control!$A$42,""&amp;$L$7,$L33),NA())</f>
        <v>#N/A</v>
      </c>
      <c r="W33" t="e">
        <f ca="1">IFERROR(GETPIVOTDATA(""&amp;W$7,Control!$A$42,""&amp;$L$7,$L33),NA())</f>
        <v>#N/A</v>
      </c>
      <c r="Y33">
        <f ca="1">GETPIVOTDATA(""&amp;$Y$7,Control!$A$3,$L$7,$L33)</f>
        <v>1047.23</v>
      </c>
      <c r="Z33" t="e">
        <f ca="1" t="shared" si="12"/>
        <v>#N/A</v>
      </c>
      <c r="AA33" s="1" t="s">
        <v>5</v>
      </c>
      <c r="AB33">
        <f ca="1">IFERROR(GETPIVOTDATA(""&amp;R$7,Control!$A$3,""&amp;$L$7,$L33),NA())</f>
        <v>315.9</v>
      </c>
      <c r="AC33">
        <f ca="1">IFERROR(GETPIVOTDATA(""&amp;S$7,Control!$A$3,""&amp;$L$7,$L33),NA())</f>
        <v>300.63</v>
      </c>
      <c r="AD33">
        <f ca="1">IFERROR(GETPIVOTDATA(""&amp;T$7,Control!$A$3,""&amp;$L$7,$L33),NA())</f>
        <v>78.98</v>
      </c>
      <c r="AE33">
        <f ca="1">IFERROR(GETPIVOTDATA(""&amp;U$7,Control!$A$3,""&amp;$L$7,$L33),NA())</f>
        <v>75.16</v>
      </c>
      <c r="AF33">
        <f ca="1">IFERROR(GETPIVOTDATA(""&amp;V$7,Control!$A$3,""&amp;$L$7,$L33),NA())</f>
        <v>92.19</v>
      </c>
      <c r="AG33">
        <f ca="1">IFERROR(GETPIVOTDATA(""&amp;W$7,Control!$A$3,""&amp;$L$7,$L33),NA())</f>
        <v>184.37</v>
      </c>
    </row>
    <row r="34" spans="1:33">
      <c r="A34">
        <v>27</v>
      </c>
      <c r="B34">
        <f ca="1" t="shared" si="4"/>
        <v>654</v>
      </c>
      <c r="C34" t="e">
        <f ca="1" t="shared" si="5"/>
        <v>#N/A</v>
      </c>
      <c r="D34" t="e">
        <f ca="1">IFERROR((GETPIVOTDATA(""&amp;$B$7,Control!$A$42,""&amp;$A$7,A34)*0=0)*0.1,NA())</f>
        <v>#N/A</v>
      </c>
      <c r="E34">
        <f ca="1" t="shared" si="6"/>
        <v>515</v>
      </c>
      <c r="F34" t="e">
        <f ca="1" t="shared" si="7"/>
        <v>#N/A</v>
      </c>
      <c r="G34">
        <f ca="1" t="shared" si="8"/>
        <v>354</v>
      </c>
      <c r="H34" t="e">
        <f ca="1" t="shared" si="9"/>
        <v>#N/A</v>
      </c>
      <c r="I34" t="e">
        <f ca="1" t="shared" si="10"/>
        <v>#N/A</v>
      </c>
      <c r="J34" t="e">
        <f ca="1" t="shared" si="11"/>
        <v>#N/A</v>
      </c>
      <c r="L34">
        <v>27</v>
      </c>
      <c r="M34" s="12">
        <f ca="1">GETPIVOTDATA(""&amp;M$7,Control!$A$3,""&amp;$L$7,$L34)</f>
        <v>654</v>
      </c>
      <c r="N34" s="12">
        <f ca="1">GETPIVOTDATA(""&amp;N$7,Control!$A$3,""&amp;$L$7,$L34)</f>
        <v>515</v>
      </c>
      <c r="O34" s="12">
        <f ca="1">GETPIVOTDATA(""&amp;O$7,Control!$A$3,""&amp;$L$7,$L34)</f>
        <v>354</v>
      </c>
      <c r="P34">
        <f ca="1" t="shared" si="3"/>
        <v>139</v>
      </c>
      <c r="R34" t="e">
        <f ca="1">IFERROR(GETPIVOTDATA(""&amp;R$7,Control!$A$42,""&amp;$L$7,$L34),NA())</f>
        <v>#N/A</v>
      </c>
      <c r="S34" t="e">
        <f ca="1">IFERROR(GETPIVOTDATA(""&amp;S$7,Control!$A$42,""&amp;$L$7,$L34),NA())</f>
        <v>#N/A</v>
      </c>
      <c r="T34" t="e">
        <f ca="1">IFERROR(GETPIVOTDATA(""&amp;T$7,Control!$A$42,""&amp;$L$7,$L34),NA())</f>
        <v>#N/A</v>
      </c>
      <c r="U34" t="e">
        <f ca="1">IFERROR(GETPIVOTDATA(""&amp;U$7,Control!$A$42,""&amp;$L$7,$L34),NA())</f>
        <v>#N/A</v>
      </c>
      <c r="V34" t="e">
        <f ca="1">IFERROR(GETPIVOTDATA(""&amp;V$7,Control!$A$42,""&amp;$L$7,$L34),NA())</f>
        <v>#N/A</v>
      </c>
      <c r="W34" t="e">
        <f ca="1">IFERROR(GETPIVOTDATA(""&amp;W$7,Control!$A$42,""&amp;$L$7,$L34),NA())</f>
        <v>#N/A</v>
      </c>
      <c r="Y34">
        <f ca="1">GETPIVOTDATA(""&amp;$Y$7,Control!$A$3,$L$7,$L34)</f>
        <v>602.65</v>
      </c>
      <c r="Z34" t="e">
        <f ca="1" t="shared" si="12"/>
        <v>#N/A</v>
      </c>
      <c r="AA34" s="14" t="s">
        <v>24</v>
      </c>
      <c r="AB34">
        <f ca="1">IFERROR(GETPIVOTDATA(""&amp;R$7,Control!$A$3,""&amp;$L$7,$L34),NA())</f>
        <v>118.83</v>
      </c>
      <c r="AC34">
        <f ca="1">IFERROR(GETPIVOTDATA(""&amp;S$7,Control!$A$3,""&amp;$L$7,$L34),NA())</f>
        <v>94.12</v>
      </c>
      <c r="AD34">
        <f ca="1">IFERROR(GETPIVOTDATA(""&amp;T$7,Control!$A$3,""&amp;$L$7,$L34),NA())</f>
        <v>29.71</v>
      </c>
      <c r="AE34">
        <f ca="1">IFERROR(GETPIVOTDATA(""&amp;U$7,Control!$A$3,""&amp;$L$7,$L34),NA())</f>
        <v>23.53</v>
      </c>
      <c r="AF34">
        <f ca="1">IFERROR(GETPIVOTDATA(""&amp;V$7,Control!$A$3,""&amp;$L$7,$L34),NA())</f>
        <v>168.23</v>
      </c>
      <c r="AG34">
        <f ca="1">IFERROR(GETPIVOTDATA(""&amp;W$7,Control!$A$3,""&amp;$L$7,$L34),NA())</f>
        <v>168.23</v>
      </c>
    </row>
    <row r="35" spans="1:33">
      <c r="A35">
        <v>28</v>
      </c>
      <c r="B35">
        <f ca="1" t="shared" si="4"/>
        <v>629</v>
      </c>
      <c r="C35" t="e">
        <f ca="1" t="shared" si="5"/>
        <v>#N/A</v>
      </c>
      <c r="D35" t="e">
        <f ca="1">IFERROR((GETPIVOTDATA(""&amp;$B$7,Control!$A$42,""&amp;$A$7,A35)*0=0)*0.1,NA())</f>
        <v>#N/A</v>
      </c>
      <c r="E35">
        <f ca="1" t="shared" si="6"/>
        <v>514</v>
      </c>
      <c r="F35" t="e">
        <f ca="1" t="shared" si="7"/>
        <v>#N/A</v>
      </c>
      <c r="G35">
        <f ca="1" t="shared" si="8"/>
        <v>349</v>
      </c>
      <c r="H35" t="e">
        <f ca="1" t="shared" si="9"/>
        <v>#N/A</v>
      </c>
      <c r="I35" t="e">
        <f ca="1" t="shared" si="10"/>
        <v>#N/A</v>
      </c>
      <c r="J35" t="e">
        <f ca="1" t="shared" si="11"/>
        <v>#N/A</v>
      </c>
      <c r="L35">
        <v>28</v>
      </c>
      <c r="M35" s="12">
        <f ca="1">GETPIVOTDATA(""&amp;M$7,Control!$A$3,""&amp;$L$7,$L35)</f>
        <v>629</v>
      </c>
      <c r="N35" s="12">
        <f ca="1">GETPIVOTDATA(""&amp;N$7,Control!$A$3,""&amp;$L$7,$L35)</f>
        <v>514</v>
      </c>
      <c r="O35" s="12">
        <f ca="1">GETPIVOTDATA(""&amp;O$7,Control!$A$3,""&amp;$L$7,$L35)</f>
        <v>349</v>
      </c>
      <c r="P35">
        <f ca="1" t="shared" si="3"/>
        <v>115</v>
      </c>
      <c r="R35" t="e">
        <f ca="1">IFERROR(GETPIVOTDATA(""&amp;R$7,Control!$A$42,""&amp;$L$7,$L35),NA())</f>
        <v>#N/A</v>
      </c>
      <c r="S35" t="e">
        <f ca="1">IFERROR(GETPIVOTDATA(""&amp;S$7,Control!$A$42,""&amp;$L$7,$L35),NA())</f>
        <v>#N/A</v>
      </c>
      <c r="T35" t="e">
        <f ca="1">IFERROR(GETPIVOTDATA(""&amp;T$7,Control!$A$42,""&amp;$L$7,$L35),NA())</f>
        <v>#N/A</v>
      </c>
      <c r="U35" t="e">
        <f ca="1">IFERROR(GETPIVOTDATA(""&amp;U$7,Control!$A$42,""&amp;$L$7,$L35),NA())</f>
        <v>#N/A</v>
      </c>
      <c r="V35" t="e">
        <f ca="1">IFERROR(GETPIVOTDATA(""&amp;V$7,Control!$A$42,""&amp;$L$7,$L35),NA())</f>
        <v>#N/A</v>
      </c>
      <c r="W35" t="e">
        <f ca="1">IFERROR(GETPIVOTDATA(""&amp;W$7,Control!$A$42,""&amp;$L$7,$L35),NA())</f>
        <v>#N/A</v>
      </c>
      <c r="Y35">
        <f ca="1">GETPIVOTDATA(""&amp;$Y$7,Control!$A$3,$L$7,$L35)</f>
        <v>747.45</v>
      </c>
      <c r="Z35" t="e">
        <f ca="1" t="shared" si="12"/>
        <v>#N/A</v>
      </c>
      <c r="AA35" s="14" t="s">
        <v>25</v>
      </c>
      <c r="AB35">
        <f ca="1">IFERROR(GETPIVOTDATA(""&amp;R$7,Control!$A$3,""&amp;$L$7,$L35),NA())</f>
        <v>313.17</v>
      </c>
      <c r="AC35">
        <f ca="1">IFERROR(GETPIVOTDATA(""&amp;S$7,Control!$A$3,""&amp;$L$7,$L35),NA())</f>
        <v>175.94</v>
      </c>
      <c r="AD35">
        <f ca="1">IFERROR(GETPIVOTDATA(""&amp;T$7,Control!$A$3,""&amp;$L$7,$L35),NA())</f>
        <v>78.29</v>
      </c>
      <c r="AE35">
        <f ca="1">IFERROR(GETPIVOTDATA(""&amp;U$7,Control!$A$3,""&amp;$L$7,$L35),NA())</f>
        <v>43.99</v>
      </c>
      <c r="AF35">
        <f ca="1">IFERROR(GETPIVOTDATA(""&amp;V$7,Control!$A$3,""&amp;$L$7,$L35),NA())</f>
        <v>68.03</v>
      </c>
      <c r="AG35">
        <f ca="1">IFERROR(GETPIVOTDATA(""&amp;W$7,Control!$A$3,""&amp;$L$7,$L35),NA())</f>
        <v>68.03</v>
      </c>
    </row>
    <row r="36" spans="1:33">
      <c r="A36">
        <f ca="1">IF(ISNA(M36),"",L36)</f>
        <v>29</v>
      </c>
      <c r="B36">
        <f ca="1" t="shared" si="4"/>
        <v>605</v>
      </c>
      <c r="C36" t="e">
        <f ca="1" t="shared" si="5"/>
        <v>#N/A</v>
      </c>
      <c r="D36" t="e">
        <f ca="1">IFERROR((GETPIVOTDATA(""&amp;$B$7,Control!$A$42,""&amp;$A$7,A36)*0=0)*0.1,NA())</f>
        <v>#N/A</v>
      </c>
      <c r="E36">
        <f ca="1" t="shared" si="6"/>
        <v>520</v>
      </c>
      <c r="F36" t="e">
        <f ca="1" t="shared" si="7"/>
        <v>#N/A</v>
      </c>
      <c r="G36">
        <f ca="1" t="shared" si="8"/>
        <v>347</v>
      </c>
      <c r="H36" t="e">
        <f ca="1" t="shared" si="9"/>
        <v>#N/A</v>
      </c>
      <c r="I36" t="e">
        <f ca="1" t="shared" si="10"/>
        <v>#N/A</v>
      </c>
      <c r="J36" t="e">
        <f ca="1" t="shared" si="11"/>
        <v>#N/A</v>
      </c>
      <c r="L36">
        <v>29</v>
      </c>
      <c r="M36" s="12">
        <f ca="1">IFERROR(GETPIVOTDATA(""&amp;M$7,Control!$A$3,""&amp;$L$7,$L36),NA())</f>
        <v>605</v>
      </c>
      <c r="N36" s="12">
        <f ca="1">IFERROR(GETPIVOTDATA(""&amp;N$7,Control!$A$3,""&amp;$L$7,$L36),NA())</f>
        <v>520</v>
      </c>
      <c r="O36" s="12">
        <f ca="1">IFERROR(GETPIVOTDATA(""&amp;O$7,Control!$A$3,""&amp;$L$7,$L36),NA())</f>
        <v>347</v>
      </c>
      <c r="P36">
        <f ca="1" t="shared" si="3"/>
        <v>85</v>
      </c>
      <c r="R36" t="e">
        <f ca="1">IFERROR(GETPIVOTDATA(""&amp;R$7,Control!$A$42,""&amp;$L$7,$L36),NA())</f>
        <v>#N/A</v>
      </c>
      <c r="S36" t="e">
        <f ca="1">IFERROR(GETPIVOTDATA(""&amp;S$7,Control!$A$42,""&amp;$L$7,$L36),NA())</f>
        <v>#N/A</v>
      </c>
      <c r="T36" t="e">
        <f ca="1">IFERROR(GETPIVOTDATA(""&amp;T$7,Control!$A$42,""&amp;$L$7,$L36),NA())</f>
        <v>#N/A</v>
      </c>
      <c r="U36" t="e">
        <f ca="1">IFERROR(GETPIVOTDATA(""&amp;U$7,Control!$A$42,""&amp;$L$7,$L36),NA())</f>
        <v>#N/A</v>
      </c>
      <c r="V36" t="e">
        <f ca="1">IFERROR(GETPIVOTDATA(""&amp;V$7,Control!$A$42,""&amp;$L$7,$L36),NA())</f>
        <v>#N/A</v>
      </c>
      <c r="W36" t="e">
        <f ca="1">IFERROR(GETPIVOTDATA(""&amp;W$7,Control!$A$42,""&amp;$L$7,$L36),NA())</f>
        <v>#N/A</v>
      </c>
      <c r="Y36">
        <f ca="1">GETPIVOTDATA(""&amp;$Y$7,Control!$A$3,$L$7,$L36)</f>
        <v>862.3</v>
      </c>
      <c r="Z36" t="e">
        <f ca="1" t="shared" si="12"/>
        <v>#N/A</v>
      </c>
      <c r="AA36" s="14" t="s">
        <v>26</v>
      </c>
      <c r="AB36">
        <f ca="1">IFERROR(GETPIVOTDATA(""&amp;R$7,Control!$A$3,""&amp;$L$7,$L36),NA())</f>
        <v>186.76</v>
      </c>
      <c r="AC36">
        <f ca="1">IFERROR(GETPIVOTDATA(""&amp;S$7,Control!$A$3,""&amp;$L$7,$L36),NA())</f>
        <v>110.89</v>
      </c>
      <c r="AD36">
        <f ca="1">IFERROR(GETPIVOTDATA(""&amp;T$7,Control!$A$3,""&amp;$L$7,$L36),NA())</f>
        <v>46.69</v>
      </c>
      <c r="AE36">
        <f ca="1">IFERROR(GETPIVOTDATA(""&amp;U$7,Control!$A$3,""&amp;$L$7,$L36),NA())</f>
        <v>27.72</v>
      </c>
      <c r="AF36">
        <f ca="1">IFERROR(GETPIVOTDATA(""&amp;V$7,Control!$A$3,""&amp;$L$7,$L36),NA())</f>
        <v>245.12</v>
      </c>
      <c r="AG36">
        <f ca="1">IFERROR(GETPIVOTDATA(""&amp;W$7,Control!$A$3,""&amp;$L$7,$L36),NA())</f>
        <v>245.12</v>
      </c>
    </row>
    <row r="37" spans="1:33">
      <c r="A37">
        <f ca="1" t="shared" ref="A37:A38" si="13">IF(ISNA(M37),"",L37)</f>
        <v>30</v>
      </c>
      <c r="B37">
        <f ca="1" t="shared" si="4"/>
        <v>586</v>
      </c>
      <c r="C37" t="e">
        <f ca="1" t="shared" si="5"/>
        <v>#N/A</v>
      </c>
      <c r="D37" t="e">
        <f ca="1">IFERROR((GETPIVOTDATA(""&amp;$B$7,Control!$A$42,""&amp;$A$7,A37)*0=0)*0.1,NA())</f>
        <v>#N/A</v>
      </c>
      <c r="E37">
        <f ca="1" t="shared" si="6"/>
        <v>534</v>
      </c>
      <c r="F37" t="e">
        <f ca="1" t="shared" si="7"/>
        <v>#N/A</v>
      </c>
      <c r="G37">
        <f ca="1" t="shared" si="8"/>
        <v>342</v>
      </c>
      <c r="H37" t="e">
        <f ca="1" t="shared" si="9"/>
        <v>#N/A</v>
      </c>
      <c r="I37" t="e">
        <f ca="1" t="shared" si="10"/>
        <v>#N/A</v>
      </c>
      <c r="J37" t="e">
        <f ca="1" t="shared" si="11"/>
        <v>#N/A</v>
      </c>
      <c r="L37">
        <v>30</v>
      </c>
      <c r="M37" s="12">
        <f ca="1">IFERROR(GETPIVOTDATA(""&amp;M$7,Control!$A$3,""&amp;$L$7,$L37),NA())</f>
        <v>586</v>
      </c>
      <c r="N37" s="12">
        <f ca="1">IFERROR(GETPIVOTDATA(""&amp;N$7,Control!$A$3,""&amp;$L$7,$L37),NA())</f>
        <v>534</v>
      </c>
      <c r="O37" s="12">
        <f ca="1">IFERROR(GETPIVOTDATA(""&amp;O$7,Control!$A$3,""&amp;$L$7,$L37),NA())</f>
        <v>342</v>
      </c>
      <c r="P37">
        <f ca="1" t="shared" si="3"/>
        <v>52</v>
      </c>
      <c r="R37" t="e">
        <f ca="1">IFERROR(GETPIVOTDATA(""&amp;R$7,Control!$A$42,""&amp;$L$7,$L37),NA())</f>
        <v>#N/A</v>
      </c>
      <c r="S37" t="e">
        <f ca="1">IFERROR(GETPIVOTDATA(""&amp;S$7,Control!$A$42,""&amp;$L$7,$L37),NA())</f>
        <v>#N/A</v>
      </c>
      <c r="T37" t="e">
        <f ca="1">IFERROR(GETPIVOTDATA(""&amp;T$7,Control!$A$42,""&amp;$L$7,$L37),NA())</f>
        <v>#N/A</v>
      </c>
      <c r="U37" t="e">
        <f ca="1">IFERROR(GETPIVOTDATA(""&amp;U$7,Control!$A$42,""&amp;$L$7,$L37),NA())</f>
        <v>#N/A</v>
      </c>
      <c r="V37" t="e">
        <f ca="1">IFERROR(GETPIVOTDATA(""&amp;V$7,Control!$A$42,""&amp;$L$7,$L37),NA())</f>
        <v>#N/A</v>
      </c>
      <c r="W37" t="e">
        <f ca="1">IFERROR(GETPIVOTDATA(""&amp;W$7,Control!$A$42,""&amp;$L$7,$L37),NA())</f>
        <v>#N/A</v>
      </c>
      <c r="Y37">
        <f ca="1">GETPIVOTDATA(""&amp;$Y$7,Control!$A$3,$L$7,$L37)</f>
        <v>931.39</v>
      </c>
      <c r="Z37" t="e">
        <f ca="1" t="shared" si="12"/>
        <v>#N/A</v>
      </c>
      <c r="AA37" s="14" t="s">
        <v>27</v>
      </c>
      <c r="AB37">
        <f ca="1">IFERROR(GETPIVOTDATA(""&amp;R$7,Control!$A$3,""&amp;$L$7,$L37),NA())</f>
        <v>266.52</v>
      </c>
      <c r="AC37">
        <f ca="1">IFERROR(GETPIVOTDATA(""&amp;S$7,Control!$A$3,""&amp;$L$7,$L37),NA())</f>
        <v>196.14</v>
      </c>
      <c r="AD37">
        <f ca="1">IFERROR(GETPIVOTDATA(""&amp;T$7,Control!$A$3,""&amp;$L$7,$L37),NA())</f>
        <v>66.63</v>
      </c>
      <c r="AE37">
        <f ca="1">IFERROR(GETPIVOTDATA(""&amp;U$7,Control!$A$3,""&amp;$L$7,$L37),NA())</f>
        <v>49.04</v>
      </c>
      <c r="AF37">
        <f ca="1">IFERROR(GETPIVOTDATA(""&amp;V$7,Control!$A$3,""&amp;$L$7,$L37),NA())</f>
        <v>117.69</v>
      </c>
      <c r="AG37">
        <f ca="1">IFERROR(GETPIVOTDATA(""&amp;W$7,Control!$A$3,""&amp;$L$7,$L37),NA())</f>
        <v>235.37</v>
      </c>
    </row>
    <row r="38" spans="1:33">
      <c r="A38">
        <f ca="1" t="shared" si="13"/>
        <v>31</v>
      </c>
      <c r="B38">
        <f ca="1" t="shared" si="4"/>
        <v>578</v>
      </c>
      <c r="C38" t="e">
        <f ca="1" t="shared" si="5"/>
        <v>#N/A</v>
      </c>
      <c r="D38" t="e">
        <f ca="1">IFERROR((GETPIVOTDATA(""&amp;$B$7,Control!$A$42,""&amp;$A$7,A38)*0=0)*0.1,NA())</f>
        <v>#N/A</v>
      </c>
      <c r="E38">
        <f ca="1" t="shared" si="6"/>
        <v>554</v>
      </c>
      <c r="F38" t="e">
        <f ca="1" t="shared" si="7"/>
        <v>#N/A</v>
      </c>
      <c r="G38">
        <f ca="1" t="shared" si="8"/>
        <v>338</v>
      </c>
      <c r="H38" t="e">
        <f ca="1" t="shared" si="9"/>
        <v>#N/A</v>
      </c>
      <c r="I38" t="e">
        <f ca="1" t="shared" si="10"/>
        <v>#N/A</v>
      </c>
      <c r="J38" t="e">
        <f ca="1" t="shared" si="11"/>
        <v>#N/A</v>
      </c>
      <c r="L38">
        <v>31</v>
      </c>
      <c r="M38" s="12">
        <f ca="1">IFERROR(GETPIVOTDATA(""&amp;M$7,Control!$A$3,""&amp;$L$7,$L38),NA())</f>
        <v>578</v>
      </c>
      <c r="N38" s="12">
        <f ca="1">IFERROR(GETPIVOTDATA(""&amp;N$7,Control!$A$3,""&amp;$L$7,$L38),NA())</f>
        <v>554</v>
      </c>
      <c r="O38" s="12">
        <f ca="1">IFERROR(GETPIVOTDATA(""&amp;O$7,Control!$A$3,""&amp;$L$7,$L38),NA())</f>
        <v>338</v>
      </c>
      <c r="P38">
        <f ca="1" t="shared" si="3"/>
        <v>24</v>
      </c>
      <c r="R38" t="e">
        <f ca="1">IFERROR(GETPIVOTDATA(""&amp;R$7,Control!$A$42,""&amp;$L$7,$L38),NA())</f>
        <v>#N/A</v>
      </c>
      <c r="S38" t="e">
        <f ca="1">IFERROR(GETPIVOTDATA(""&amp;S$7,Control!$A$42,""&amp;$L$7,$L38),NA())</f>
        <v>#N/A</v>
      </c>
      <c r="T38" t="e">
        <f ca="1">IFERROR(GETPIVOTDATA(""&amp;T$7,Control!$A$42,""&amp;$L$7,$L38),NA())</f>
        <v>#N/A</v>
      </c>
      <c r="U38" t="e">
        <f ca="1">IFERROR(GETPIVOTDATA(""&amp;U$7,Control!$A$42,""&amp;$L$7,$L38),NA())</f>
        <v>#N/A</v>
      </c>
      <c r="V38" t="e">
        <f ca="1">IFERROR(GETPIVOTDATA(""&amp;V$7,Control!$A$42,""&amp;$L$7,$L38),NA())</f>
        <v>#N/A</v>
      </c>
      <c r="W38" t="e">
        <f ca="1">IFERROR(GETPIVOTDATA(""&amp;W$7,Control!$A$42,""&amp;$L$7,$L38),NA())</f>
        <v>#N/A</v>
      </c>
      <c r="Y38">
        <f ca="1">GETPIVOTDATA(""&amp;$Y$7,Control!$A$3,$L$7,$L38)</f>
        <v>959.85</v>
      </c>
      <c r="Z38" t="e">
        <f ca="1" t="shared" si="12"/>
        <v>#N/A</v>
      </c>
      <c r="AA38" s="14" t="s">
        <v>28</v>
      </c>
      <c r="AB38">
        <f ca="1">IFERROR(GETPIVOTDATA(""&amp;R$7,Control!$A$3,""&amp;$L$7,$L38),NA())</f>
        <v>248.88</v>
      </c>
      <c r="AC38">
        <f ca="1">IFERROR(GETPIVOTDATA(""&amp;S$7,Control!$A$3,""&amp;$L$7,$L38),NA())</f>
        <v>220.34</v>
      </c>
      <c r="AD38">
        <f ca="1">IFERROR(GETPIVOTDATA(""&amp;T$7,Control!$A$3,""&amp;$L$7,$L38),NA())</f>
        <v>62.22</v>
      </c>
      <c r="AE38">
        <f ca="1">IFERROR(GETPIVOTDATA(""&amp;U$7,Control!$A$3,""&amp;$L$7,$L38),NA())</f>
        <v>55.09</v>
      </c>
      <c r="AF38">
        <f ca="1">IFERROR(GETPIVOTDATA(""&amp;V$7,Control!$A$3,""&amp;$L$7,$L38),NA())</f>
        <v>124.44</v>
      </c>
      <c r="AG38">
        <f ca="1">IFERROR(GETPIVOTDATA(""&amp;W$7,Control!$A$3,""&amp;$L$7,$L38),NA())</f>
        <v>248.88</v>
      </c>
    </row>
    <row r="39" spans="18:27">
      <c r="R39" s="13">
        <f ca="1">ROUND(GETPIVOTDATA(""&amp;R7,Control!$A$42),0)</f>
        <v>83</v>
      </c>
      <c r="S39" s="13">
        <f ca="1">ROUND(GETPIVOTDATA(""&amp;S7,Control!$A$42),0)</f>
        <v>104</v>
      </c>
      <c r="T39" s="13">
        <f ca="1">ROUND(GETPIVOTDATA(""&amp;T7,Control!$A$42),0)</f>
        <v>21</v>
      </c>
      <c r="U39" s="13">
        <f ca="1">ROUND(GETPIVOTDATA(""&amp;U7,Control!$A$42),0)</f>
        <v>26</v>
      </c>
      <c r="V39" s="13">
        <f ca="1">ROUND(GETPIVOTDATA(""&amp;V7,Control!$A$42),0)</f>
        <v>19</v>
      </c>
      <c r="W39" s="13">
        <f ca="1">ROUND(GETPIVOTDATA(""&amp;W7,Control!$A$42),0)</f>
        <v>57</v>
      </c>
      <c r="Y39" s="8" t="s">
        <v>77</v>
      </c>
      <c r="Z39" s="13">
        <f ca="1" t="shared" si="12"/>
        <v>185</v>
      </c>
      <c r="AA39" s="14" t="s">
        <v>29</v>
      </c>
    </row>
    <row r="40" spans="1:27">
      <c r="A40" s="8" t="s">
        <v>78</v>
      </c>
      <c r="F40" t="s">
        <v>79</v>
      </c>
      <c r="AA40" s="14" t="s">
        <v>30</v>
      </c>
    </row>
    <row r="41" spans="1:27">
      <c r="A41" s="8" t="s">
        <v>21</v>
      </c>
      <c r="B41">
        <f ca="1">GETPIVOTDATA(""&amp;M7,Control!$A$42)</f>
        <v>557</v>
      </c>
      <c r="C41">
        <f ca="1">B44</f>
        <v>16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13</v>
      </c>
      <c r="AA41" s="14" t="s">
        <v>31</v>
      </c>
    </row>
    <row r="42" spans="1:47">
      <c r="A42" s="8" t="s">
        <v>22</v>
      </c>
      <c r="B42">
        <f ca="1">GETPIVOTDATA(""&amp;N7,Control!$A$42)</f>
        <v>541</v>
      </c>
      <c r="C42">
        <f ca="1">(($B$41+$C$41-B42)+ABS($B$41+$C$41-B42))/2</f>
        <v>32</v>
      </c>
      <c r="F42">
        <f ca="1">GETPIVOTDATA(""&amp;F41,Control!$L$7)*AB6</f>
        <v>82.96</v>
      </c>
      <c r="G42">
        <f ca="1">GETPIVOTDATA(""&amp;G41,Control!$L$7)*AC6</f>
        <v>0</v>
      </c>
      <c r="H42">
        <f ca="1">GETPIVOTDATA(""&amp;H41,Control!$L$7)*AD6</f>
        <v>0</v>
      </c>
      <c r="I42">
        <f ca="1">GETPIVOTDATA(""&amp;I41,Control!$L$7)*AE6</f>
        <v>26.02</v>
      </c>
      <c r="J42">
        <f ca="1">GETPIVOTDATA(""&amp;J41,Control!$L$7)*AF6</f>
        <v>18.92</v>
      </c>
      <c r="K42">
        <f ca="1">GETPIVOTDATA(""&amp;K41,Control!$L$7)*AG6</f>
        <v>56.76</v>
      </c>
      <c r="AA42" s="14" t="s">
        <v>32</v>
      </c>
      <c r="AC42" s="15" t="s">
        <v>0</v>
      </c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</row>
    <row r="43" spans="1:47">
      <c r="A43" s="8" t="s">
        <v>80</v>
      </c>
      <c r="B43">
        <f ca="1">GETPIVOTDATA(""&amp;O7,Control!$A$42)</f>
        <v>479</v>
      </c>
      <c r="C43">
        <f ca="1" t="shared" ref="C43:C44" si="14">(($B$41+$C$41-B43)+ABS($B$41+$C$41-B43))/2</f>
        <v>94</v>
      </c>
      <c r="AA43" s="14" t="s">
        <v>33</v>
      </c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</row>
    <row r="44" spans="1:27">
      <c r="A44" s="8" t="s">
        <v>74</v>
      </c>
      <c r="B44">
        <f ca="1">B41-B42</f>
        <v>16</v>
      </c>
      <c r="C44">
        <f ca="1" t="shared" si="14"/>
        <v>557</v>
      </c>
      <c r="AA44" s="14" t="s">
        <v>34</v>
      </c>
    </row>
    <row r="45" spans="27:27">
      <c r="AA45" s="14" t="s">
        <v>35</v>
      </c>
    </row>
    <row r="46" spans="6:15">
      <c r="F46" t="str">
        <f>UPPER(F49)</f>
        <v>TOTAL ADV COSTS</v>
      </c>
      <c r="G46" t="str">
        <f t="shared" ref="G46:O46" si="15">UPPER(G49)</f>
        <v>SALES</v>
      </c>
      <c r="H46" t="str">
        <f t="shared" si="15"/>
        <v>LEADS</v>
      </c>
      <c r="I46" t="str">
        <f t="shared" si="15"/>
        <v>VIEWS</v>
      </c>
      <c r="J46" t="str">
        <f t="shared" si="15"/>
        <v>USERS</v>
      </c>
      <c r="K46" t="str">
        <f t="shared" si="15"/>
        <v>CPA</v>
      </c>
      <c r="L46" t="str">
        <f t="shared" si="15"/>
        <v>CAC</v>
      </c>
      <c r="M46" t="str">
        <f t="shared" si="15"/>
        <v>EPC</v>
      </c>
      <c r="N46" t="str">
        <f t="shared" si="15"/>
        <v>CPC</v>
      </c>
      <c r="O46" t="str">
        <f t="shared" si="15"/>
        <v>ORDERS</v>
      </c>
    </row>
    <row r="47" spans="6:27">
      <c r="F47" s="4" t="s">
        <v>81</v>
      </c>
      <c r="G47" s="4" t="s">
        <v>82</v>
      </c>
      <c r="H47" s="4" t="s">
        <v>83</v>
      </c>
      <c r="I47" s="4" t="s">
        <v>84</v>
      </c>
      <c r="J47" s="4" t="s">
        <v>85</v>
      </c>
      <c r="K47" s="4" t="s">
        <v>86</v>
      </c>
      <c r="L47" s="4" t="s">
        <v>87</v>
      </c>
      <c r="M47" s="4" t="s">
        <v>88</v>
      </c>
      <c r="N47" s="4" t="s">
        <v>89</v>
      </c>
      <c r="O47" s="4" t="s">
        <v>90</v>
      </c>
      <c r="AA47" t="s">
        <v>91</v>
      </c>
    </row>
    <row r="48" spans="6:27">
      <c r="F48" t="b">
        <f t="array" ref="F48">OR($A$66:$A$70=F47)</f>
        <v>0</v>
      </c>
      <c r="G48" t="b">
        <f t="array" ref="G48">OR($A$66:$A$70=G47)</f>
        <v>1</v>
      </c>
      <c r="H48" t="b">
        <f t="array" ref="H48">OR($A$66:$A$70=H47)</f>
        <v>0</v>
      </c>
      <c r="I48" t="b">
        <f t="array" ref="I48">OR($A$66:$A$70=I47)</f>
        <v>0</v>
      </c>
      <c r="J48" t="b">
        <f t="array" ref="J48">OR($A$66:$A$70=J47)</f>
        <v>0</v>
      </c>
      <c r="K48" t="b">
        <f t="array" ref="K48">OR($A$76:$A$80=K47)</f>
        <v>0</v>
      </c>
      <c r="L48" t="b">
        <f t="array" ref="L48">OR($A$76:$A$80=L47)</f>
        <v>0</v>
      </c>
      <c r="M48" t="b">
        <f t="array" ref="M48">OR($A$76:$A$80=M47)</f>
        <v>0</v>
      </c>
      <c r="N48" t="b">
        <f t="array" ref="N48">OR($A$76:$A$80=N47)</f>
        <v>1</v>
      </c>
      <c r="O48" t="b">
        <f t="array" ref="O48">OR($A$76:$A$80=O47)</f>
        <v>0</v>
      </c>
      <c r="AA48">
        <v>10</v>
      </c>
    </row>
    <row r="49" spans="5:27">
      <c r="E49" s="4" t="s">
        <v>6</v>
      </c>
      <c r="F49" s="9" t="s">
        <v>92</v>
      </c>
      <c r="G49" s="4" t="s">
        <v>69</v>
      </c>
      <c r="H49" s="4" t="s">
        <v>93</v>
      </c>
      <c r="I49" s="4" t="s">
        <v>94</v>
      </c>
      <c r="J49" s="4" t="s">
        <v>95</v>
      </c>
      <c r="K49" s="4" t="s">
        <v>86</v>
      </c>
      <c r="L49" s="4" t="s">
        <v>87</v>
      </c>
      <c r="M49" s="4" t="s">
        <v>88</v>
      </c>
      <c r="N49" s="4" t="s">
        <v>89</v>
      </c>
      <c r="O49" s="1" t="s">
        <v>96</v>
      </c>
      <c r="P49" s="4" t="s">
        <v>6</v>
      </c>
      <c r="Q49" s="9" t="s">
        <v>14</v>
      </c>
      <c r="R49" s="4" t="s">
        <v>21</v>
      </c>
      <c r="S49" s="4" t="s">
        <v>17</v>
      </c>
      <c r="T49" s="4" t="s">
        <v>18</v>
      </c>
      <c r="U49" s="4" t="s">
        <v>19</v>
      </c>
      <c r="V49" s="4" t="s">
        <v>86</v>
      </c>
      <c r="W49" s="4" t="s">
        <v>87</v>
      </c>
      <c r="X49" s="4" t="s">
        <v>88</v>
      </c>
      <c r="Y49" s="4" t="s">
        <v>89</v>
      </c>
      <c r="Z49" s="1" t="s">
        <v>20</v>
      </c>
      <c r="AA49" s="4" t="s">
        <v>97</v>
      </c>
    </row>
    <row r="50" spans="1:27">
      <c r="A50" t="s">
        <v>98</v>
      </c>
      <c r="C50" t="s">
        <v>59</v>
      </c>
      <c r="E50">
        <f t="shared" ref="E50:E80" si="16">A8</f>
        <v>1</v>
      </c>
      <c r="F50" s="10" t="e">
        <f ca="1">IFERROR(IF(F$48,Q50,NA()),NA())</f>
        <v>#N/A</v>
      </c>
      <c r="G50" s="10" t="e">
        <f ca="1" t="shared" ref="G50:O50" si="17">IFERROR(IF(G$48,R50,NA()),NA())</f>
        <v>#N/A</v>
      </c>
      <c r="H50" s="10" t="e">
        <f ca="1" t="shared" si="17"/>
        <v>#N/A</v>
      </c>
      <c r="I50" s="10" t="e">
        <f ca="1" t="shared" si="17"/>
        <v>#N/A</v>
      </c>
      <c r="J50" s="10" t="e">
        <f ca="1" t="shared" si="17"/>
        <v>#N/A</v>
      </c>
      <c r="K50" s="10" t="e">
        <f ca="1" t="shared" si="17"/>
        <v>#N/A</v>
      </c>
      <c r="L50" s="10" t="e">
        <f ca="1" t="shared" si="17"/>
        <v>#N/A</v>
      </c>
      <c r="M50" s="10" t="e">
        <f ca="1" t="shared" si="17"/>
        <v>#N/A</v>
      </c>
      <c r="N50" s="10" t="e">
        <f ca="1" t="shared" si="17"/>
        <v>#N/A</v>
      </c>
      <c r="O50" s="10" t="e">
        <f ca="1" t="shared" si="17"/>
        <v>#N/A</v>
      </c>
      <c r="P50">
        <v>1</v>
      </c>
      <c r="Q50" t="e">
        <f ca="1">IFERROR(GETPIVOTDATA(""&amp;Q$49,Control!$A$42,$P$49,$P50),NA())</f>
        <v>#N/A</v>
      </c>
      <c r="R50" t="e">
        <f ca="1">IFERROR(GETPIVOTDATA(""&amp;R$49,Control!$A$42,$P$49,$P50),NA())</f>
        <v>#N/A</v>
      </c>
      <c r="S50" t="e">
        <f ca="1">IFERROR(GETPIVOTDATA(""&amp;S$49,Control!$A$42,$P$49,$P50),NA())</f>
        <v>#N/A</v>
      </c>
      <c r="T50" t="e">
        <f ca="1">IFERROR(GETPIVOTDATA(""&amp;T$49,Control!$A$42,$P$49,$P50),NA())</f>
        <v>#N/A</v>
      </c>
      <c r="U50" t="e">
        <f ca="1">IFERROR(GETPIVOTDATA(""&amp;U$49,Control!$A$42,$P$49,$P50),NA())</f>
        <v>#N/A</v>
      </c>
      <c r="V50" s="10" t="e">
        <f ca="1" t="shared" ref="V50" si="18">Q50/S50</f>
        <v>#N/A</v>
      </c>
      <c r="W50" s="10" t="e">
        <f ca="1" t="shared" ref="W50" si="19">Q50/Z50</f>
        <v>#N/A</v>
      </c>
      <c r="X50" s="10" t="e">
        <f ca="1">R50/U50</f>
        <v>#N/A</v>
      </c>
      <c r="Y50" s="10" t="e">
        <f ca="1" t="shared" ref="Y50" si="20">Q50/U50</f>
        <v>#N/A</v>
      </c>
      <c r="Z50" t="e">
        <f ca="1">IFERROR(GETPIVOTDATA(""&amp;Z$49,Control!$A$42,$P$49,$P50),NA())</f>
        <v>#N/A</v>
      </c>
      <c r="AA50" s="12">
        <f>IFERROR(IF(OR(WEEKDAY(DATE($AA$32,MATCH(Control!$A$2,$AA$34:$AA$45,0),E50))=1,WEEKDAY(DATE($AA$32,MATCH(Control!$A$2,$AA$34:$AA$45,0),E50))=7),$AA$48,0),0)</f>
        <v>0</v>
      </c>
    </row>
    <row r="51" spans="1:27">
      <c r="A51" s="4" t="s">
        <v>82</v>
      </c>
      <c r="B51" t="s">
        <v>99</v>
      </c>
      <c r="C51" t="str">
        <f>IF(A66=A51,B51,"")</f>
        <v>Sales ■</v>
      </c>
      <c r="E51">
        <f t="shared" si="16"/>
        <v>2</v>
      </c>
      <c r="F51" s="10" t="e">
        <f ca="1" t="shared" ref="F51:F80" si="21">IFERROR(IF(F$48,Q51,NA()),NA())</f>
        <v>#N/A</v>
      </c>
      <c r="G51" s="10" t="e">
        <f ca="1" t="shared" ref="G51:G80" si="22">IFERROR(IF(G$48,R51,NA()),NA())</f>
        <v>#N/A</v>
      </c>
      <c r="H51" s="10" t="e">
        <f ca="1" t="shared" ref="H51:H80" si="23">IFERROR(IF(H$48,S51,NA()),NA())</f>
        <v>#N/A</v>
      </c>
      <c r="I51" s="10" t="e">
        <f ca="1" t="shared" ref="I51:I80" si="24">IFERROR(IF(I$48,T51,NA()),NA())</f>
        <v>#N/A</v>
      </c>
      <c r="J51" s="10" t="e">
        <f ca="1" t="shared" ref="J51:J80" si="25">IFERROR(IF(J$48,U51,NA()),NA())</f>
        <v>#N/A</v>
      </c>
      <c r="K51" s="10" t="e">
        <f ca="1" t="shared" ref="K51:K80" si="26">IFERROR(IF(K$48,V51,NA()),NA())</f>
        <v>#N/A</v>
      </c>
      <c r="L51" s="10" t="e">
        <f ca="1" t="shared" ref="L51:L80" si="27">IFERROR(IF(L$48,W51,NA()),NA())</f>
        <v>#N/A</v>
      </c>
      <c r="M51" s="10" t="e">
        <f ca="1" t="shared" ref="M51:M80" si="28">IFERROR(IF(M$48,X51,NA()),NA())</f>
        <v>#N/A</v>
      </c>
      <c r="N51" s="10" t="e">
        <f ca="1" t="shared" ref="N51:N80" si="29">IFERROR(IF(N$48,Y51,NA()),NA())</f>
        <v>#N/A</v>
      </c>
      <c r="O51" s="10" t="e">
        <f ca="1" t="shared" ref="O51:O80" si="30">IFERROR(IF(O$48,Z51,NA()),NA())</f>
        <v>#N/A</v>
      </c>
      <c r="P51">
        <v>2</v>
      </c>
      <c r="Q51" t="e">
        <f ca="1">IFERROR(GETPIVOTDATA(""&amp;Q$49,Control!$A$42,$P$49,$P51),NA())</f>
        <v>#N/A</v>
      </c>
      <c r="R51" t="e">
        <f ca="1">IFERROR(GETPIVOTDATA(""&amp;R$49,Control!$A$42,$P$49,$P51),NA())</f>
        <v>#N/A</v>
      </c>
      <c r="S51" t="e">
        <f ca="1">IFERROR(GETPIVOTDATA(""&amp;S$49,Control!$A$42,$P$49,$P51),NA())</f>
        <v>#N/A</v>
      </c>
      <c r="T51" t="e">
        <f ca="1">IFERROR(GETPIVOTDATA(""&amp;T$49,Control!$A$42,$P$49,$P51),NA())</f>
        <v>#N/A</v>
      </c>
      <c r="U51" t="e">
        <f ca="1">IFERROR(GETPIVOTDATA(""&amp;U$49,Control!$A$42,$P$49,$P51),NA())</f>
        <v>#N/A</v>
      </c>
      <c r="V51" s="10" t="e">
        <f ca="1" t="shared" ref="V51:V80" si="31">Q51/S51</f>
        <v>#N/A</v>
      </c>
      <c r="W51" s="10" t="e">
        <f ca="1" t="shared" ref="W51:W80" si="32">Q51/Z51</f>
        <v>#N/A</v>
      </c>
      <c r="X51" s="10" t="e">
        <f ca="1" t="shared" ref="X51:X80" si="33">R51/U51</f>
        <v>#N/A</v>
      </c>
      <c r="Y51" s="10" t="e">
        <f ca="1" t="shared" ref="Y51:Y80" si="34">Q51/U51</f>
        <v>#N/A</v>
      </c>
      <c r="Z51" t="e">
        <f ca="1">IFERROR(GETPIVOTDATA(""&amp;Z$49,Control!$A$42,$P$49,$P51),NA())</f>
        <v>#N/A</v>
      </c>
      <c r="AA51" s="12">
        <f>IFERROR(IF(OR(WEEKDAY(DATE($AA$32,MATCH(Control!$A$2,$AA$34:$AA$45,0),E51))=1,WEEKDAY(DATE($AA$32,MATCH(Control!$A$2,$AA$34:$AA$45,0),E51))=7),$AA$48,0),0)</f>
        <v>0</v>
      </c>
    </row>
    <row r="52" spans="1:27">
      <c r="A52" s="4" t="s">
        <v>83</v>
      </c>
      <c r="B52" t="s">
        <v>100</v>
      </c>
      <c r="C52" t="str">
        <f>IF(A66=A52,B52,"")</f>
        <v/>
      </c>
      <c r="E52">
        <f t="shared" si="16"/>
        <v>3</v>
      </c>
      <c r="F52" s="10" t="e">
        <f ca="1" t="shared" si="21"/>
        <v>#N/A</v>
      </c>
      <c r="G52" s="10" t="e">
        <f ca="1" t="shared" si="22"/>
        <v>#N/A</v>
      </c>
      <c r="H52" s="10" t="e">
        <f ca="1" t="shared" si="23"/>
        <v>#N/A</v>
      </c>
      <c r="I52" s="10" t="e">
        <f ca="1" t="shared" si="24"/>
        <v>#N/A</v>
      </c>
      <c r="J52" s="10" t="e">
        <f ca="1" t="shared" si="25"/>
        <v>#N/A</v>
      </c>
      <c r="K52" s="10" t="e">
        <f ca="1" t="shared" si="26"/>
        <v>#N/A</v>
      </c>
      <c r="L52" s="10" t="e">
        <f ca="1" t="shared" si="27"/>
        <v>#N/A</v>
      </c>
      <c r="M52" s="10" t="e">
        <f ca="1" t="shared" si="28"/>
        <v>#N/A</v>
      </c>
      <c r="N52" s="10" t="e">
        <f ca="1" t="shared" si="29"/>
        <v>#N/A</v>
      </c>
      <c r="O52" s="10" t="e">
        <f ca="1" t="shared" si="30"/>
        <v>#N/A</v>
      </c>
      <c r="P52">
        <v>3</v>
      </c>
      <c r="Q52" t="e">
        <f ca="1">IFERROR(GETPIVOTDATA(""&amp;Q$49,Control!$A$42,$P$49,$P52),NA())</f>
        <v>#N/A</v>
      </c>
      <c r="R52" t="e">
        <f ca="1">IFERROR(GETPIVOTDATA(""&amp;R$49,Control!$A$42,$P$49,$P52),NA())</f>
        <v>#N/A</v>
      </c>
      <c r="S52" t="e">
        <f ca="1">IFERROR(GETPIVOTDATA(""&amp;S$49,Control!$A$42,$P$49,$P52),NA())</f>
        <v>#N/A</v>
      </c>
      <c r="T52" t="e">
        <f ca="1">IFERROR(GETPIVOTDATA(""&amp;T$49,Control!$A$42,$P$49,$P52),NA())</f>
        <v>#N/A</v>
      </c>
      <c r="U52" t="e">
        <f ca="1">IFERROR(GETPIVOTDATA(""&amp;U$49,Control!$A$42,$P$49,$P52),NA())</f>
        <v>#N/A</v>
      </c>
      <c r="V52" s="10" t="e">
        <f ca="1" t="shared" si="31"/>
        <v>#N/A</v>
      </c>
      <c r="W52" s="10" t="e">
        <f ca="1" t="shared" si="32"/>
        <v>#N/A</v>
      </c>
      <c r="X52" s="10" t="e">
        <f ca="1" t="shared" si="33"/>
        <v>#N/A</v>
      </c>
      <c r="Y52" s="10" t="e">
        <f ca="1" t="shared" si="34"/>
        <v>#N/A</v>
      </c>
      <c r="Z52" t="e">
        <f ca="1">IFERROR(GETPIVOTDATA(""&amp;Z$49,Control!$A$42,$P$49,$P52),NA())</f>
        <v>#N/A</v>
      </c>
      <c r="AA52" s="12">
        <f>IFERROR(IF(OR(WEEKDAY(DATE($AA$32,MATCH(Control!$A$2,$AA$34:$AA$45,0),E52))=1,WEEKDAY(DATE($AA$32,MATCH(Control!$A$2,$AA$34:$AA$45,0),E52))=7),$AA$48,0),0)</f>
        <v>0</v>
      </c>
    </row>
    <row r="53" spans="1:27">
      <c r="A53" s="4" t="s">
        <v>84</v>
      </c>
      <c r="B53" t="s">
        <v>101</v>
      </c>
      <c r="C53" t="str">
        <f>IF(A66=A53,B53,"")</f>
        <v/>
      </c>
      <c r="E53">
        <f t="shared" si="16"/>
        <v>4</v>
      </c>
      <c r="F53" s="10" t="e">
        <f ca="1" t="shared" si="21"/>
        <v>#N/A</v>
      </c>
      <c r="G53" s="10">
        <f ca="1" t="shared" si="22"/>
        <v>557</v>
      </c>
      <c r="H53" s="10" t="e">
        <f ca="1" t="shared" si="23"/>
        <v>#N/A</v>
      </c>
      <c r="I53" s="10" t="e">
        <f ca="1" t="shared" si="24"/>
        <v>#N/A</v>
      </c>
      <c r="J53" s="10" t="e">
        <f ca="1" t="shared" si="25"/>
        <v>#N/A</v>
      </c>
      <c r="K53" s="10" t="e">
        <f ca="1" t="shared" si="26"/>
        <v>#N/A</v>
      </c>
      <c r="L53" s="10" t="e">
        <f ca="1" t="shared" si="27"/>
        <v>#N/A</v>
      </c>
      <c r="M53" s="10" t="e">
        <f ca="1" t="shared" si="28"/>
        <v>#N/A</v>
      </c>
      <c r="N53" s="10">
        <f ca="1" t="shared" si="29"/>
        <v>0.129920235096558</v>
      </c>
      <c r="O53" s="10" t="e">
        <f ca="1" t="shared" si="30"/>
        <v>#N/A</v>
      </c>
      <c r="P53">
        <v>4</v>
      </c>
      <c r="Q53">
        <f ca="1">IFERROR(GETPIVOTDATA(""&amp;Q$49,Control!$A$42,$P$49,$P53),NA())</f>
        <v>309.47</v>
      </c>
      <c r="R53">
        <f ca="1">IFERROR(GETPIVOTDATA(""&amp;R$49,Control!$A$42,$P$49,$P53),NA())</f>
        <v>557</v>
      </c>
      <c r="S53">
        <f ca="1">IFERROR(GETPIVOTDATA(""&amp;S$49,Control!$A$42,$P$49,$P53),NA())</f>
        <v>14</v>
      </c>
      <c r="T53">
        <f ca="1">IFERROR(GETPIVOTDATA(""&amp;T$49,Control!$A$42,$P$49,$P53),NA())</f>
        <v>3658</v>
      </c>
      <c r="U53">
        <f ca="1">IFERROR(GETPIVOTDATA(""&amp;U$49,Control!$A$42,$P$49,$P53),NA())</f>
        <v>2382</v>
      </c>
      <c r="V53" s="10">
        <f ca="1" t="shared" si="31"/>
        <v>22.105</v>
      </c>
      <c r="W53" s="10">
        <f ca="1" t="shared" si="32"/>
        <v>30.947</v>
      </c>
      <c r="X53" s="10">
        <f ca="1" t="shared" si="33"/>
        <v>0.233837111670865</v>
      </c>
      <c r="Y53" s="10">
        <f ca="1" t="shared" si="34"/>
        <v>0.129920235096558</v>
      </c>
      <c r="Z53">
        <f ca="1">IFERROR(GETPIVOTDATA(""&amp;Z$49,Control!$A$42,$P$49,$P53),NA())</f>
        <v>10</v>
      </c>
      <c r="AA53" s="12">
        <f>IFERROR(IF(OR(WEEKDAY(DATE($AA$32,MATCH(Control!$A$2,$AA$34:$AA$45,0),E53))=1,WEEKDAY(DATE($AA$32,MATCH(Control!$A$2,$AA$34:$AA$45,0),E53))=7),$AA$48,0),0)</f>
        <v>0</v>
      </c>
    </row>
    <row r="54" spans="1:27">
      <c r="A54" s="4" t="s">
        <v>85</v>
      </c>
      <c r="B54" t="s">
        <v>102</v>
      </c>
      <c r="C54" t="str">
        <f>IF(A66=A54,B54,"")</f>
        <v/>
      </c>
      <c r="E54">
        <f t="shared" si="16"/>
        <v>5</v>
      </c>
      <c r="F54" s="10" t="e">
        <f ca="1" t="shared" si="21"/>
        <v>#N/A</v>
      </c>
      <c r="G54" s="10" t="e">
        <f ca="1" t="shared" si="22"/>
        <v>#N/A</v>
      </c>
      <c r="H54" s="10" t="e">
        <f ca="1" t="shared" si="23"/>
        <v>#N/A</v>
      </c>
      <c r="I54" s="10" t="e">
        <f ca="1" t="shared" si="24"/>
        <v>#N/A</v>
      </c>
      <c r="J54" s="10" t="e">
        <f ca="1" t="shared" si="25"/>
        <v>#N/A</v>
      </c>
      <c r="K54" s="10" t="e">
        <f ca="1" t="shared" si="26"/>
        <v>#N/A</v>
      </c>
      <c r="L54" s="10" t="e">
        <f ca="1" t="shared" si="27"/>
        <v>#N/A</v>
      </c>
      <c r="M54" s="10" t="e">
        <f ca="1" t="shared" si="28"/>
        <v>#N/A</v>
      </c>
      <c r="N54" s="10" t="e">
        <f ca="1" t="shared" si="29"/>
        <v>#N/A</v>
      </c>
      <c r="O54" s="10" t="e">
        <f ca="1" t="shared" si="30"/>
        <v>#N/A</v>
      </c>
      <c r="P54">
        <v>5</v>
      </c>
      <c r="Q54" t="e">
        <f ca="1">IFERROR(GETPIVOTDATA(""&amp;Q$49,Control!$A$42,$P$49,$P54),NA())</f>
        <v>#N/A</v>
      </c>
      <c r="R54" t="e">
        <f ca="1">IFERROR(GETPIVOTDATA(""&amp;R$49,Control!$A$42,$P$49,$P54),NA())</f>
        <v>#N/A</v>
      </c>
      <c r="S54" t="e">
        <f ca="1">IFERROR(GETPIVOTDATA(""&amp;S$49,Control!$A$42,$P$49,$P54),NA())</f>
        <v>#N/A</v>
      </c>
      <c r="T54" t="e">
        <f ca="1">IFERROR(GETPIVOTDATA(""&amp;T$49,Control!$A$42,$P$49,$P54),NA())</f>
        <v>#N/A</v>
      </c>
      <c r="U54" t="e">
        <f ca="1">IFERROR(GETPIVOTDATA(""&amp;U$49,Control!$A$42,$P$49,$P54),NA())</f>
        <v>#N/A</v>
      </c>
      <c r="V54" s="10" t="e">
        <f ca="1" t="shared" si="31"/>
        <v>#N/A</v>
      </c>
      <c r="W54" s="10" t="e">
        <f ca="1" t="shared" si="32"/>
        <v>#N/A</v>
      </c>
      <c r="X54" s="10" t="e">
        <f ca="1" t="shared" si="33"/>
        <v>#N/A</v>
      </c>
      <c r="Y54" s="10" t="e">
        <f ca="1" t="shared" si="34"/>
        <v>#N/A</v>
      </c>
      <c r="Z54" t="e">
        <f ca="1">IFERROR(GETPIVOTDATA(""&amp;Z$49,Control!$A$42,$P$49,$P54),NA())</f>
        <v>#N/A</v>
      </c>
      <c r="AA54" s="12">
        <f>IFERROR(IF(OR(WEEKDAY(DATE($AA$32,MATCH(Control!$A$2,$AA$34:$AA$45,0),E54))=1,WEEKDAY(DATE($AA$32,MATCH(Control!$A$2,$AA$34:$AA$45,0),E54))=7),$AA$48,0),0)</f>
        <v>0</v>
      </c>
    </row>
    <row r="55" spans="1:27">
      <c r="A55" s="4" t="s">
        <v>81</v>
      </c>
      <c r="B55" t="s">
        <v>103</v>
      </c>
      <c r="C55" t="str">
        <f>IF(A66=A55,B55,"")</f>
        <v/>
      </c>
      <c r="E55">
        <f t="shared" si="16"/>
        <v>6</v>
      </c>
      <c r="F55" s="10" t="e">
        <f ca="1" t="shared" si="21"/>
        <v>#N/A</v>
      </c>
      <c r="G55" s="10" t="e">
        <f ca="1" t="shared" si="22"/>
        <v>#N/A</v>
      </c>
      <c r="H55" s="10" t="e">
        <f ca="1" t="shared" si="23"/>
        <v>#N/A</v>
      </c>
      <c r="I55" s="10" t="e">
        <f ca="1" t="shared" si="24"/>
        <v>#N/A</v>
      </c>
      <c r="J55" s="10" t="e">
        <f ca="1" t="shared" si="25"/>
        <v>#N/A</v>
      </c>
      <c r="K55" s="10" t="e">
        <f ca="1" t="shared" si="26"/>
        <v>#N/A</v>
      </c>
      <c r="L55" s="10" t="e">
        <f ca="1" t="shared" si="27"/>
        <v>#N/A</v>
      </c>
      <c r="M55" s="10" t="e">
        <f ca="1" t="shared" si="28"/>
        <v>#N/A</v>
      </c>
      <c r="N55" s="10" t="e">
        <f ca="1" t="shared" si="29"/>
        <v>#N/A</v>
      </c>
      <c r="O55" s="10" t="e">
        <f ca="1" t="shared" si="30"/>
        <v>#N/A</v>
      </c>
      <c r="P55">
        <v>6</v>
      </c>
      <c r="Q55" t="e">
        <f ca="1">IFERROR(GETPIVOTDATA(""&amp;Q$49,Control!$A$42,$P$49,$P55),NA())</f>
        <v>#N/A</v>
      </c>
      <c r="R55" t="e">
        <f ca="1">IFERROR(GETPIVOTDATA(""&amp;R$49,Control!$A$42,$P$49,$P55),NA())</f>
        <v>#N/A</v>
      </c>
      <c r="S55" t="e">
        <f ca="1">IFERROR(GETPIVOTDATA(""&amp;S$49,Control!$A$42,$P$49,$P55),NA())</f>
        <v>#N/A</v>
      </c>
      <c r="T55" t="e">
        <f ca="1">IFERROR(GETPIVOTDATA(""&amp;T$49,Control!$A$42,$P$49,$P55),NA())</f>
        <v>#N/A</v>
      </c>
      <c r="U55" t="e">
        <f ca="1">IFERROR(GETPIVOTDATA(""&amp;U$49,Control!$A$42,$P$49,$P55),NA())</f>
        <v>#N/A</v>
      </c>
      <c r="V55" s="10" t="e">
        <f ca="1" t="shared" si="31"/>
        <v>#N/A</v>
      </c>
      <c r="W55" s="10" t="e">
        <f ca="1" t="shared" si="32"/>
        <v>#N/A</v>
      </c>
      <c r="X55" s="10" t="e">
        <f ca="1" t="shared" si="33"/>
        <v>#N/A</v>
      </c>
      <c r="Y55" s="10" t="e">
        <f ca="1" t="shared" si="34"/>
        <v>#N/A</v>
      </c>
      <c r="Z55" t="e">
        <f ca="1">IFERROR(GETPIVOTDATA(""&amp;Z$49,Control!$A$42,$P$49,$P55),NA())</f>
        <v>#N/A</v>
      </c>
      <c r="AA55" s="12">
        <f>IFERROR(IF(OR(WEEKDAY(DATE($AA$32,MATCH(Control!$A$2,$AA$34:$AA$45,0),E55))=1,WEEKDAY(DATE($AA$32,MATCH(Control!$A$2,$AA$34:$AA$45,0),E55))=7),$AA$48,0),0)</f>
        <v>10</v>
      </c>
    </row>
    <row r="56" spans="5:27">
      <c r="E56">
        <f t="shared" si="16"/>
        <v>7</v>
      </c>
      <c r="F56" s="10" t="e">
        <f ca="1" t="shared" si="21"/>
        <v>#N/A</v>
      </c>
      <c r="G56" s="10" t="e">
        <f ca="1" t="shared" si="22"/>
        <v>#N/A</v>
      </c>
      <c r="H56" s="10" t="e">
        <f ca="1" t="shared" si="23"/>
        <v>#N/A</v>
      </c>
      <c r="I56" s="10" t="e">
        <f ca="1" t="shared" si="24"/>
        <v>#N/A</v>
      </c>
      <c r="J56" s="10" t="e">
        <f ca="1" t="shared" si="25"/>
        <v>#N/A</v>
      </c>
      <c r="K56" s="10" t="e">
        <f ca="1" t="shared" si="26"/>
        <v>#N/A</v>
      </c>
      <c r="L56" s="10" t="e">
        <f ca="1" t="shared" si="27"/>
        <v>#N/A</v>
      </c>
      <c r="M56" s="10" t="e">
        <f ca="1" t="shared" si="28"/>
        <v>#N/A</v>
      </c>
      <c r="N56" s="10" t="e">
        <f ca="1" t="shared" si="29"/>
        <v>#N/A</v>
      </c>
      <c r="O56" s="10" t="e">
        <f ca="1" t="shared" si="30"/>
        <v>#N/A</v>
      </c>
      <c r="P56">
        <v>7</v>
      </c>
      <c r="Q56" t="e">
        <f ca="1">IFERROR(GETPIVOTDATA(""&amp;Q$49,Control!$A$42,$P$49,$P56),NA())</f>
        <v>#N/A</v>
      </c>
      <c r="R56" t="e">
        <f ca="1">IFERROR(GETPIVOTDATA(""&amp;R$49,Control!$A$42,$P$49,$P56),NA())</f>
        <v>#N/A</v>
      </c>
      <c r="S56" t="e">
        <f ca="1">IFERROR(GETPIVOTDATA(""&amp;S$49,Control!$A$42,$P$49,$P56),NA())</f>
        <v>#N/A</v>
      </c>
      <c r="T56" t="e">
        <f ca="1">IFERROR(GETPIVOTDATA(""&amp;T$49,Control!$A$42,$P$49,$P56),NA())</f>
        <v>#N/A</v>
      </c>
      <c r="U56" t="e">
        <f ca="1">IFERROR(GETPIVOTDATA(""&amp;U$49,Control!$A$42,$P$49,$P56),NA())</f>
        <v>#N/A</v>
      </c>
      <c r="V56" s="10" t="e">
        <f ca="1" t="shared" si="31"/>
        <v>#N/A</v>
      </c>
      <c r="W56" s="10" t="e">
        <f ca="1" t="shared" si="32"/>
        <v>#N/A</v>
      </c>
      <c r="X56" s="10" t="e">
        <f ca="1" t="shared" si="33"/>
        <v>#N/A</v>
      </c>
      <c r="Y56" s="10" t="e">
        <f ca="1" t="shared" si="34"/>
        <v>#N/A</v>
      </c>
      <c r="Z56" t="e">
        <f ca="1">IFERROR(GETPIVOTDATA(""&amp;Z$49,Control!$A$42,$P$49,$P56),NA())</f>
        <v>#N/A</v>
      </c>
      <c r="AA56" s="12">
        <f>IFERROR(IF(OR(WEEKDAY(DATE($AA$32,MATCH(Control!$A$2,$AA$34:$AA$45,0),E56))=1,WEEKDAY(DATE($AA$32,MATCH(Control!$A$2,$AA$34:$AA$45,0),E56))=7),$AA$48,0),0)</f>
        <v>10</v>
      </c>
    </row>
    <row r="57" spans="1:27">
      <c r="A57" s="11" t="s">
        <v>104</v>
      </c>
      <c r="C57" t="s">
        <v>59</v>
      </c>
      <c r="E57">
        <f t="shared" si="16"/>
        <v>8</v>
      </c>
      <c r="F57" s="10" t="e">
        <f ca="1" t="shared" si="21"/>
        <v>#N/A</v>
      </c>
      <c r="G57" s="10" t="e">
        <f ca="1" t="shared" si="22"/>
        <v>#N/A</v>
      </c>
      <c r="H57" s="10" t="e">
        <f ca="1" t="shared" si="23"/>
        <v>#N/A</v>
      </c>
      <c r="I57" s="10" t="e">
        <f ca="1" t="shared" si="24"/>
        <v>#N/A</v>
      </c>
      <c r="J57" s="10" t="e">
        <f ca="1" t="shared" si="25"/>
        <v>#N/A</v>
      </c>
      <c r="K57" s="10" t="e">
        <f ca="1" t="shared" si="26"/>
        <v>#N/A</v>
      </c>
      <c r="L57" s="10" t="e">
        <f ca="1" t="shared" si="27"/>
        <v>#N/A</v>
      </c>
      <c r="M57" s="10" t="e">
        <f ca="1" t="shared" si="28"/>
        <v>#N/A</v>
      </c>
      <c r="N57" s="10" t="e">
        <f ca="1" t="shared" si="29"/>
        <v>#N/A</v>
      </c>
      <c r="O57" s="10" t="e">
        <f ca="1" t="shared" si="30"/>
        <v>#N/A</v>
      </c>
      <c r="P57">
        <v>8</v>
      </c>
      <c r="Q57" t="e">
        <f ca="1">IFERROR(GETPIVOTDATA(""&amp;Q$49,Control!$A$42,$P$49,$P57),NA())</f>
        <v>#N/A</v>
      </c>
      <c r="R57" t="e">
        <f ca="1">IFERROR(GETPIVOTDATA(""&amp;R$49,Control!$A$42,$P$49,$P57),NA())</f>
        <v>#N/A</v>
      </c>
      <c r="S57" t="e">
        <f ca="1">IFERROR(GETPIVOTDATA(""&amp;S$49,Control!$A$42,$P$49,$P57),NA())</f>
        <v>#N/A</v>
      </c>
      <c r="T57" t="e">
        <f ca="1">IFERROR(GETPIVOTDATA(""&amp;T$49,Control!$A$42,$P$49,$P57),NA())</f>
        <v>#N/A</v>
      </c>
      <c r="U57" t="e">
        <f ca="1">IFERROR(GETPIVOTDATA(""&amp;U$49,Control!$A$42,$P$49,$P57),NA())</f>
        <v>#N/A</v>
      </c>
      <c r="V57" s="10" t="e">
        <f ca="1" t="shared" si="31"/>
        <v>#N/A</v>
      </c>
      <c r="W57" s="10" t="e">
        <f ca="1" t="shared" si="32"/>
        <v>#N/A</v>
      </c>
      <c r="X57" s="10" t="e">
        <f ca="1" t="shared" si="33"/>
        <v>#N/A</v>
      </c>
      <c r="Y57" s="10" t="e">
        <f ca="1" t="shared" si="34"/>
        <v>#N/A</v>
      </c>
      <c r="Z57" t="e">
        <f ca="1">IFERROR(GETPIVOTDATA(""&amp;Z$49,Control!$A$42,$P$49,$P57),NA())</f>
        <v>#N/A</v>
      </c>
      <c r="AA57" s="12">
        <f>IFERROR(IF(OR(WEEKDAY(DATE($AA$32,MATCH(Control!$A$2,$AA$34:$AA$45,0),E57))=1,WEEKDAY(DATE($AA$32,MATCH(Control!$A$2,$AA$34:$AA$45,0),E57))=7),$AA$48,0),0)</f>
        <v>0</v>
      </c>
    </row>
    <row r="58" spans="1:27">
      <c r="A58" s="4" t="s">
        <v>86</v>
      </c>
      <c r="B58" t="s">
        <v>105</v>
      </c>
      <c r="C58" t="str">
        <f>IF(A76=A58,B58,"")</f>
        <v/>
      </c>
      <c r="E58">
        <f t="shared" si="16"/>
        <v>9</v>
      </c>
      <c r="F58" s="10" t="e">
        <f ca="1" t="shared" si="21"/>
        <v>#N/A</v>
      </c>
      <c r="G58" s="10" t="e">
        <f ca="1" t="shared" si="22"/>
        <v>#N/A</v>
      </c>
      <c r="H58" s="10" t="e">
        <f ca="1" t="shared" si="23"/>
        <v>#N/A</v>
      </c>
      <c r="I58" s="10" t="e">
        <f ca="1" t="shared" si="24"/>
        <v>#N/A</v>
      </c>
      <c r="J58" s="10" t="e">
        <f ca="1" t="shared" si="25"/>
        <v>#N/A</v>
      </c>
      <c r="K58" s="10" t="e">
        <f ca="1" t="shared" si="26"/>
        <v>#N/A</v>
      </c>
      <c r="L58" s="10" t="e">
        <f ca="1" t="shared" si="27"/>
        <v>#N/A</v>
      </c>
      <c r="M58" s="10" t="e">
        <f ca="1" t="shared" si="28"/>
        <v>#N/A</v>
      </c>
      <c r="N58" s="10" t="e">
        <f ca="1" t="shared" si="29"/>
        <v>#N/A</v>
      </c>
      <c r="O58" s="10" t="e">
        <f ca="1" t="shared" si="30"/>
        <v>#N/A</v>
      </c>
      <c r="P58">
        <v>9</v>
      </c>
      <c r="Q58" t="e">
        <f ca="1">IFERROR(GETPIVOTDATA(""&amp;Q$49,Control!$A$42,$P$49,$P58),NA())</f>
        <v>#N/A</v>
      </c>
      <c r="R58" t="e">
        <f ca="1">IFERROR(GETPIVOTDATA(""&amp;R$49,Control!$A$42,$P$49,$P58),NA())</f>
        <v>#N/A</v>
      </c>
      <c r="S58" t="e">
        <f ca="1">IFERROR(GETPIVOTDATA(""&amp;S$49,Control!$A$42,$P$49,$P58),NA())</f>
        <v>#N/A</v>
      </c>
      <c r="T58" t="e">
        <f ca="1">IFERROR(GETPIVOTDATA(""&amp;T$49,Control!$A$42,$P$49,$P58),NA())</f>
        <v>#N/A</v>
      </c>
      <c r="U58" t="e">
        <f ca="1">IFERROR(GETPIVOTDATA(""&amp;U$49,Control!$A$42,$P$49,$P58),NA())</f>
        <v>#N/A</v>
      </c>
      <c r="V58" s="10" t="e">
        <f ca="1" t="shared" si="31"/>
        <v>#N/A</v>
      </c>
      <c r="W58" s="10" t="e">
        <f ca="1" t="shared" si="32"/>
        <v>#N/A</v>
      </c>
      <c r="X58" s="10" t="e">
        <f ca="1" t="shared" si="33"/>
        <v>#N/A</v>
      </c>
      <c r="Y58" s="10" t="e">
        <f ca="1" t="shared" si="34"/>
        <v>#N/A</v>
      </c>
      <c r="Z58" t="e">
        <f ca="1">IFERROR(GETPIVOTDATA(""&amp;Z$49,Control!$A$42,$P$49,$P58),NA())</f>
        <v>#N/A</v>
      </c>
      <c r="AA58" s="12">
        <f>IFERROR(IF(OR(WEEKDAY(DATE($AA$32,MATCH(Control!$A$2,$AA$34:$AA$45,0),E58))=1,WEEKDAY(DATE($AA$32,MATCH(Control!$A$2,$AA$34:$AA$45,0),E58))=7),$AA$48,0),0)</f>
        <v>0</v>
      </c>
    </row>
    <row r="59" spans="1:27">
      <c r="A59" s="4" t="s">
        <v>87</v>
      </c>
      <c r="B59" t="s">
        <v>106</v>
      </c>
      <c r="C59" t="str">
        <f>IF(A76=A59,B59,"")</f>
        <v/>
      </c>
      <c r="E59">
        <f t="shared" si="16"/>
        <v>10</v>
      </c>
      <c r="F59" s="10" t="e">
        <f ca="1" t="shared" si="21"/>
        <v>#N/A</v>
      </c>
      <c r="G59" s="10" t="e">
        <f ca="1" t="shared" si="22"/>
        <v>#N/A</v>
      </c>
      <c r="H59" s="10" t="e">
        <f ca="1" t="shared" si="23"/>
        <v>#N/A</v>
      </c>
      <c r="I59" s="10" t="e">
        <f ca="1" t="shared" si="24"/>
        <v>#N/A</v>
      </c>
      <c r="J59" s="10" t="e">
        <f ca="1" t="shared" si="25"/>
        <v>#N/A</v>
      </c>
      <c r="K59" s="10" t="e">
        <f ca="1" t="shared" si="26"/>
        <v>#N/A</v>
      </c>
      <c r="L59" s="10" t="e">
        <f ca="1" t="shared" si="27"/>
        <v>#N/A</v>
      </c>
      <c r="M59" s="10" t="e">
        <f ca="1" t="shared" si="28"/>
        <v>#N/A</v>
      </c>
      <c r="N59" s="10" t="e">
        <f ca="1" t="shared" si="29"/>
        <v>#N/A</v>
      </c>
      <c r="O59" s="10" t="e">
        <f ca="1" t="shared" si="30"/>
        <v>#N/A</v>
      </c>
      <c r="P59">
        <v>10</v>
      </c>
      <c r="Q59" t="e">
        <f ca="1">IFERROR(GETPIVOTDATA(""&amp;Q$49,Control!$A$42,$P$49,$P59),NA())</f>
        <v>#N/A</v>
      </c>
      <c r="R59" t="e">
        <f ca="1">IFERROR(GETPIVOTDATA(""&amp;R$49,Control!$A$42,$P$49,$P59),NA())</f>
        <v>#N/A</v>
      </c>
      <c r="S59" t="e">
        <f ca="1">IFERROR(GETPIVOTDATA(""&amp;S$49,Control!$A$42,$P$49,$P59),NA())</f>
        <v>#N/A</v>
      </c>
      <c r="T59" t="e">
        <f ca="1">IFERROR(GETPIVOTDATA(""&amp;T$49,Control!$A$42,$P$49,$P59),NA())</f>
        <v>#N/A</v>
      </c>
      <c r="U59" t="e">
        <f ca="1">IFERROR(GETPIVOTDATA(""&amp;U$49,Control!$A$42,$P$49,$P59),NA())</f>
        <v>#N/A</v>
      </c>
      <c r="V59" s="10" t="e">
        <f ca="1" t="shared" si="31"/>
        <v>#N/A</v>
      </c>
      <c r="W59" s="10" t="e">
        <f ca="1" t="shared" si="32"/>
        <v>#N/A</v>
      </c>
      <c r="X59" s="10" t="e">
        <f ca="1" t="shared" si="33"/>
        <v>#N/A</v>
      </c>
      <c r="Y59" s="10" t="e">
        <f ca="1" t="shared" si="34"/>
        <v>#N/A</v>
      </c>
      <c r="Z59" t="e">
        <f ca="1">IFERROR(GETPIVOTDATA(""&amp;Z$49,Control!$A$42,$P$49,$P59),NA())</f>
        <v>#N/A</v>
      </c>
      <c r="AA59" s="12">
        <f>IFERROR(IF(OR(WEEKDAY(DATE($AA$32,MATCH(Control!$A$2,$AA$34:$AA$45,0),E59))=1,WEEKDAY(DATE($AA$32,MATCH(Control!$A$2,$AA$34:$AA$45,0),E59))=7),$AA$48,0),0)</f>
        <v>0</v>
      </c>
    </row>
    <row r="60" spans="1:27">
      <c r="A60" s="4" t="s">
        <v>88</v>
      </c>
      <c r="B60" t="s">
        <v>107</v>
      </c>
      <c r="C60" t="str">
        <f>IF(A76=A60,B60,"")</f>
        <v/>
      </c>
      <c r="E60">
        <f t="shared" si="16"/>
        <v>11</v>
      </c>
      <c r="F60" s="10" t="e">
        <f ca="1" t="shared" si="21"/>
        <v>#N/A</v>
      </c>
      <c r="G60" s="10" t="e">
        <f ca="1" t="shared" si="22"/>
        <v>#N/A</v>
      </c>
      <c r="H60" s="10" t="e">
        <f ca="1" t="shared" si="23"/>
        <v>#N/A</v>
      </c>
      <c r="I60" s="10" t="e">
        <f ca="1" t="shared" si="24"/>
        <v>#N/A</v>
      </c>
      <c r="J60" s="10" t="e">
        <f ca="1" t="shared" si="25"/>
        <v>#N/A</v>
      </c>
      <c r="K60" s="10" t="e">
        <f ca="1" t="shared" si="26"/>
        <v>#N/A</v>
      </c>
      <c r="L60" s="10" t="e">
        <f ca="1" t="shared" si="27"/>
        <v>#N/A</v>
      </c>
      <c r="M60" s="10" t="e">
        <f ca="1" t="shared" si="28"/>
        <v>#N/A</v>
      </c>
      <c r="N60" s="10" t="e">
        <f ca="1" t="shared" si="29"/>
        <v>#N/A</v>
      </c>
      <c r="O60" s="10" t="e">
        <f ca="1" t="shared" si="30"/>
        <v>#N/A</v>
      </c>
      <c r="P60">
        <v>11</v>
      </c>
      <c r="Q60" t="e">
        <f ca="1">IFERROR(GETPIVOTDATA(""&amp;Q$49,Control!$A$42,$P$49,$P60),NA())</f>
        <v>#N/A</v>
      </c>
      <c r="R60" t="e">
        <f ca="1">IFERROR(GETPIVOTDATA(""&amp;R$49,Control!$A$42,$P$49,$P60),NA())</f>
        <v>#N/A</v>
      </c>
      <c r="S60" t="e">
        <f ca="1">IFERROR(GETPIVOTDATA(""&amp;S$49,Control!$A$42,$P$49,$P60),NA())</f>
        <v>#N/A</v>
      </c>
      <c r="T60" t="e">
        <f ca="1">IFERROR(GETPIVOTDATA(""&amp;T$49,Control!$A$42,$P$49,$P60),NA())</f>
        <v>#N/A</v>
      </c>
      <c r="U60" t="e">
        <f ca="1">IFERROR(GETPIVOTDATA(""&amp;U$49,Control!$A$42,$P$49,$P60),NA())</f>
        <v>#N/A</v>
      </c>
      <c r="V60" s="10" t="e">
        <f ca="1" t="shared" si="31"/>
        <v>#N/A</v>
      </c>
      <c r="W60" s="10" t="e">
        <f ca="1" t="shared" si="32"/>
        <v>#N/A</v>
      </c>
      <c r="X60" s="10" t="e">
        <f ca="1" t="shared" si="33"/>
        <v>#N/A</v>
      </c>
      <c r="Y60" s="10" t="e">
        <f ca="1" t="shared" si="34"/>
        <v>#N/A</v>
      </c>
      <c r="Z60" t="e">
        <f ca="1">IFERROR(GETPIVOTDATA(""&amp;Z$49,Control!$A$42,$P$49,$P60),NA())</f>
        <v>#N/A</v>
      </c>
      <c r="AA60" s="12">
        <f>IFERROR(IF(OR(WEEKDAY(DATE($AA$32,MATCH(Control!$A$2,$AA$34:$AA$45,0),E60))=1,WEEKDAY(DATE($AA$32,MATCH(Control!$A$2,$AA$34:$AA$45,0),E60))=7),$AA$48,0),0)</f>
        <v>0</v>
      </c>
    </row>
    <row r="61" spans="1:27">
      <c r="A61" s="4" t="s">
        <v>89</v>
      </c>
      <c r="B61" t="s">
        <v>108</v>
      </c>
      <c r="C61" t="str">
        <f>IF(A76=A61,B61,"")</f>
        <v>■ CPC</v>
      </c>
      <c r="E61">
        <f t="shared" si="16"/>
        <v>12</v>
      </c>
      <c r="F61" s="10" t="e">
        <f ca="1" t="shared" si="21"/>
        <v>#N/A</v>
      </c>
      <c r="G61" s="10" t="e">
        <f ca="1" t="shared" si="22"/>
        <v>#N/A</v>
      </c>
      <c r="H61" s="10" t="e">
        <f ca="1" t="shared" si="23"/>
        <v>#N/A</v>
      </c>
      <c r="I61" s="10" t="e">
        <f ca="1" t="shared" si="24"/>
        <v>#N/A</v>
      </c>
      <c r="J61" s="10" t="e">
        <f ca="1" t="shared" si="25"/>
        <v>#N/A</v>
      </c>
      <c r="K61" s="10" t="e">
        <f ca="1" t="shared" si="26"/>
        <v>#N/A</v>
      </c>
      <c r="L61" s="10" t="e">
        <f ca="1" t="shared" si="27"/>
        <v>#N/A</v>
      </c>
      <c r="M61" s="10" t="e">
        <f ca="1" t="shared" si="28"/>
        <v>#N/A</v>
      </c>
      <c r="N61" s="10" t="e">
        <f ca="1" t="shared" si="29"/>
        <v>#N/A</v>
      </c>
      <c r="O61" s="10" t="e">
        <f ca="1" t="shared" si="30"/>
        <v>#N/A</v>
      </c>
      <c r="P61">
        <v>12</v>
      </c>
      <c r="Q61" t="e">
        <f ca="1">IFERROR(GETPIVOTDATA(""&amp;Q$49,Control!$A$42,$P$49,$P61),NA())</f>
        <v>#N/A</v>
      </c>
      <c r="R61" t="e">
        <f ca="1">IFERROR(GETPIVOTDATA(""&amp;R$49,Control!$A$42,$P$49,$P61),NA())</f>
        <v>#N/A</v>
      </c>
      <c r="S61" t="e">
        <f ca="1">IFERROR(GETPIVOTDATA(""&amp;S$49,Control!$A$42,$P$49,$P61),NA())</f>
        <v>#N/A</v>
      </c>
      <c r="T61" t="e">
        <f ca="1">IFERROR(GETPIVOTDATA(""&amp;T$49,Control!$A$42,$P$49,$P61),NA())</f>
        <v>#N/A</v>
      </c>
      <c r="U61" t="e">
        <f ca="1">IFERROR(GETPIVOTDATA(""&amp;U$49,Control!$A$42,$P$49,$P61),NA())</f>
        <v>#N/A</v>
      </c>
      <c r="V61" s="10" t="e">
        <f ca="1" t="shared" si="31"/>
        <v>#N/A</v>
      </c>
      <c r="W61" s="10" t="e">
        <f ca="1" t="shared" si="32"/>
        <v>#N/A</v>
      </c>
      <c r="X61" s="10" t="e">
        <f ca="1" t="shared" si="33"/>
        <v>#N/A</v>
      </c>
      <c r="Y61" s="10" t="e">
        <f ca="1" t="shared" si="34"/>
        <v>#N/A</v>
      </c>
      <c r="Z61" t="e">
        <f ca="1">IFERROR(GETPIVOTDATA(""&amp;Z$49,Control!$A$42,$P$49,$P61),NA())</f>
        <v>#N/A</v>
      </c>
      <c r="AA61" s="12">
        <f>IFERROR(IF(OR(WEEKDAY(DATE($AA$32,MATCH(Control!$A$2,$AA$34:$AA$45,0),E61))=1,WEEKDAY(DATE($AA$32,MATCH(Control!$A$2,$AA$34:$AA$45,0),E61))=7),$AA$48,0),0)</f>
        <v>0</v>
      </c>
    </row>
    <row r="62" spans="1:27">
      <c r="A62" s="4" t="s">
        <v>109</v>
      </c>
      <c r="B62" t="s">
        <v>110</v>
      </c>
      <c r="C62" t="str">
        <f>IF(A76=A62,B62,"")</f>
        <v/>
      </c>
      <c r="E62">
        <f t="shared" si="16"/>
        <v>13</v>
      </c>
      <c r="F62" s="10" t="e">
        <f ca="1" t="shared" si="21"/>
        <v>#N/A</v>
      </c>
      <c r="G62" s="10" t="e">
        <f ca="1" t="shared" si="22"/>
        <v>#N/A</v>
      </c>
      <c r="H62" s="10" t="e">
        <f ca="1" t="shared" si="23"/>
        <v>#N/A</v>
      </c>
      <c r="I62" s="10" t="e">
        <f ca="1" t="shared" si="24"/>
        <v>#N/A</v>
      </c>
      <c r="J62" s="10" t="e">
        <f ca="1" t="shared" si="25"/>
        <v>#N/A</v>
      </c>
      <c r="K62" s="10" t="e">
        <f ca="1" t="shared" si="26"/>
        <v>#N/A</v>
      </c>
      <c r="L62" s="10" t="e">
        <f ca="1" t="shared" si="27"/>
        <v>#N/A</v>
      </c>
      <c r="M62" s="10" t="e">
        <f ca="1" t="shared" si="28"/>
        <v>#N/A</v>
      </c>
      <c r="N62" s="10" t="e">
        <f ca="1" t="shared" si="29"/>
        <v>#N/A</v>
      </c>
      <c r="O62" s="10" t="e">
        <f ca="1" t="shared" si="30"/>
        <v>#N/A</v>
      </c>
      <c r="P62">
        <v>13</v>
      </c>
      <c r="Q62" t="e">
        <f ca="1">IFERROR(GETPIVOTDATA(""&amp;Q$49,Control!$A$42,$P$49,$P62),NA())</f>
        <v>#N/A</v>
      </c>
      <c r="R62" t="e">
        <f ca="1">IFERROR(GETPIVOTDATA(""&amp;R$49,Control!$A$42,$P$49,$P62),NA())</f>
        <v>#N/A</v>
      </c>
      <c r="S62" t="e">
        <f ca="1">IFERROR(GETPIVOTDATA(""&amp;S$49,Control!$A$42,$P$49,$P62),NA())</f>
        <v>#N/A</v>
      </c>
      <c r="T62" t="e">
        <f ca="1">IFERROR(GETPIVOTDATA(""&amp;T$49,Control!$A$42,$P$49,$P62),NA())</f>
        <v>#N/A</v>
      </c>
      <c r="U62" t="e">
        <f ca="1">IFERROR(GETPIVOTDATA(""&amp;U$49,Control!$A$42,$P$49,$P62),NA())</f>
        <v>#N/A</v>
      </c>
      <c r="V62" s="10" t="e">
        <f ca="1" t="shared" si="31"/>
        <v>#N/A</v>
      </c>
      <c r="W62" s="10" t="e">
        <f ca="1" t="shared" si="32"/>
        <v>#N/A</v>
      </c>
      <c r="X62" s="10" t="e">
        <f ca="1" t="shared" si="33"/>
        <v>#N/A</v>
      </c>
      <c r="Y62" s="10" t="e">
        <f ca="1" t="shared" si="34"/>
        <v>#N/A</v>
      </c>
      <c r="Z62" t="e">
        <f ca="1">IFERROR(GETPIVOTDATA(""&amp;Z$49,Control!$A$42,$P$49,$P62),NA())</f>
        <v>#N/A</v>
      </c>
      <c r="AA62" s="12">
        <f>IFERROR(IF(OR(WEEKDAY(DATE($AA$32,MATCH(Control!$A$2,$AA$34:$AA$45,0),E62))=1,WEEKDAY(DATE($AA$32,MATCH(Control!$A$2,$AA$34:$AA$45,0),E62))=7),$AA$48,0),0)</f>
        <v>10</v>
      </c>
    </row>
    <row r="63" spans="5:27">
      <c r="E63">
        <f t="shared" si="16"/>
        <v>14</v>
      </c>
      <c r="F63" s="10" t="e">
        <f ca="1" t="shared" si="21"/>
        <v>#N/A</v>
      </c>
      <c r="G63" s="10" t="e">
        <f ca="1" t="shared" si="22"/>
        <v>#N/A</v>
      </c>
      <c r="H63" s="10" t="e">
        <f ca="1" t="shared" si="23"/>
        <v>#N/A</v>
      </c>
      <c r="I63" s="10" t="e">
        <f ca="1" t="shared" si="24"/>
        <v>#N/A</v>
      </c>
      <c r="J63" s="10" t="e">
        <f ca="1" t="shared" si="25"/>
        <v>#N/A</v>
      </c>
      <c r="K63" s="10" t="e">
        <f ca="1" t="shared" si="26"/>
        <v>#N/A</v>
      </c>
      <c r="L63" s="10" t="e">
        <f ca="1" t="shared" si="27"/>
        <v>#N/A</v>
      </c>
      <c r="M63" s="10" t="e">
        <f ca="1" t="shared" si="28"/>
        <v>#N/A</v>
      </c>
      <c r="N63" s="10" t="e">
        <f ca="1" t="shared" si="29"/>
        <v>#N/A</v>
      </c>
      <c r="O63" s="10" t="e">
        <f ca="1" t="shared" si="30"/>
        <v>#N/A</v>
      </c>
      <c r="P63">
        <v>14</v>
      </c>
      <c r="Q63" t="e">
        <f ca="1">IFERROR(GETPIVOTDATA(""&amp;Q$49,Control!$A$42,$P$49,$P63),NA())</f>
        <v>#N/A</v>
      </c>
      <c r="R63" t="e">
        <f ca="1">IFERROR(GETPIVOTDATA(""&amp;R$49,Control!$A$42,$P$49,$P63),NA())</f>
        <v>#N/A</v>
      </c>
      <c r="S63" t="e">
        <f ca="1">IFERROR(GETPIVOTDATA(""&amp;S$49,Control!$A$42,$P$49,$P63),NA())</f>
        <v>#N/A</v>
      </c>
      <c r="T63" t="e">
        <f ca="1">IFERROR(GETPIVOTDATA(""&amp;T$49,Control!$A$42,$P$49,$P63),NA())</f>
        <v>#N/A</v>
      </c>
      <c r="U63" t="e">
        <f ca="1">IFERROR(GETPIVOTDATA(""&amp;U$49,Control!$A$42,$P$49,$P63),NA())</f>
        <v>#N/A</v>
      </c>
      <c r="V63" s="10" t="e">
        <f ca="1" t="shared" si="31"/>
        <v>#N/A</v>
      </c>
      <c r="W63" s="10" t="e">
        <f ca="1" t="shared" si="32"/>
        <v>#N/A</v>
      </c>
      <c r="X63" s="10" t="e">
        <f ca="1" t="shared" si="33"/>
        <v>#N/A</v>
      </c>
      <c r="Y63" s="10" t="e">
        <f ca="1" t="shared" si="34"/>
        <v>#N/A</v>
      </c>
      <c r="Z63" t="e">
        <f ca="1">IFERROR(GETPIVOTDATA(""&amp;Z$49,Control!$A$42,$P$49,$P63),NA())</f>
        <v>#N/A</v>
      </c>
      <c r="AA63" s="12">
        <f>IFERROR(IF(OR(WEEKDAY(DATE($AA$32,MATCH(Control!$A$2,$AA$34:$AA$45,0),E63))=1,WEEKDAY(DATE($AA$32,MATCH(Control!$A$2,$AA$34:$AA$45,0),E63))=7),$AA$48,0),0)</f>
        <v>10</v>
      </c>
    </row>
    <row r="64" spans="5:27">
      <c r="E64">
        <f t="shared" si="16"/>
        <v>15</v>
      </c>
      <c r="F64" s="10" t="e">
        <f ca="1" t="shared" si="21"/>
        <v>#N/A</v>
      </c>
      <c r="G64" s="10" t="e">
        <f ca="1" t="shared" si="22"/>
        <v>#N/A</v>
      </c>
      <c r="H64" s="10" t="e">
        <f ca="1" t="shared" si="23"/>
        <v>#N/A</v>
      </c>
      <c r="I64" s="10" t="e">
        <f ca="1" t="shared" si="24"/>
        <v>#N/A</v>
      </c>
      <c r="J64" s="10" t="e">
        <f ca="1" t="shared" si="25"/>
        <v>#N/A</v>
      </c>
      <c r="K64" s="10" t="e">
        <f ca="1" t="shared" si="26"/>
        <v>#N/A</v>
      </c>
      <c r="L64" s="10" t="e">
        <f ca="1" t="shared" si="27"/>
        <v>#N/A</v>
      </c>
      <c r="M64" s="10" t="e">
        <f ca="1" t="shared" si="28"/>
        <v>#N/A</v>
      </c>
      <c r="N64" s="10" t="e">
        <f ca="1" t="shared" si="29"/>
        <v>#N/A</v>
      </c>
      <c r="O64" s="10" t="e">
        <f ca="1" t="shared" si="30"/>
        <v>#N/A</v>
      </c>
      <c r="P64">
        <v>15</v>
      </c>
      <c r="Q64" t="e">
        <f ca="1">IFERROR(GETPIVOTDATA(""&amp;Q$49,Control!$A$42,$P$49,$P64),NA())</f>
        <v>#N/A</v>
      </c>
      <c r="R64" t="e">
        <f ca="1">IFERROR(GETPIVOTDATA(""&amp;R$49,Control!$A$42,$P$49,$P64),NA())</f>
        <v>#N/A</v>
      </c>
      <c r="S64" t="e">
        <f ca="1">IFERROR(GETPIVOTDATA(""&amp;S$49,Control!$A$42,$P$49,$P64),NA())</f>
        <v>#N/A</v>
      </c>
      <c r="T64" t="e">
        <f ca="1">IFERROR(GETPIVOTDATA(""&amp;T$49,Control!$A$42,$P$49,$P64),NA())</f>
        <v>#N/A</v>
      </c>
      <c r="U64" t="e">
        <f ca="1">IFERROR(GETPIVOTDATA(""&amp;U$49,Control!$A$42,$P$49,$P64),NA())</f>
        <v>#N/A</v>
      </c>
      <c r="V64" s="10" t="e">
        <f ca="1" t="shared" si="31"/>
        <v>#N/A</v>
      </c>
      <c r="W64" s="10" t="e">
        <f ca="1" t="shared" si="32"/>
        <v>#N/A</v>
      </c>
      <c r="X64" s="10" t="e">
        <f ca="1" t="shared" si="33"/>
        <v>#N/A</v>
      </c>
      <c r="Y64" s="10" t="e">
        <f ca="1" t="shared" si="34"/>
        <v>#N/A</v>
      </c>
      <c r="Z64" t="e">
        <f ca="1">IFERROR(GETPIVOTDATA(""&amp;Z$49,Control!$A$42,$P$49,$P64),NA())</f>
        <v>#N/A</v>
      </c>
      <c r="AA64" s="12">
        <f>IFERROR(IF(OR(WEEKDAY(DATE($AA$32,MATCH(Control!$A$2,$AA$34:$AA$45,0),E64))=1,WEEKDAY(DATE($AA$32,MATCH(Control!$A$2,$AA$34:$AA$45,0),E64))=7),$AA$48,0),0)</f>
        <v>0</v>
      </c>
    </row>
    <row r="65" spans="1:27">
      <c r="A65" t="s">
        <v>111</v>
      </c>
      <c r="E65">
        <f t="shared" si="16"/>
        <v>16</v>
      </c>
      <c r="F65" s="10" t="e">
        <f ca="1" t="shared" si="21"/>
        <v>#N/A</v>
      </c>
      <c r="G65" s="10" t="e">
        <f ca="1" t="shared" si="22"/>
        <v>#N/A</v>
      </c>
      <c r="H65" s="10" t="e">
        <f ca="1" t="shared" si="23"/>
        <v>#N/A</v>
      </c>
      <c r="I65" s="10" t="e">
        <f ca="1" t="shared" si="24"/>
        <v>#N/A</v>
      </c>
      <c r="J65" s="10" t="e">
        <f ca="1" t="shared" si="25"/>
        <v>#N/A</v>
      </c>
      <c r="K65" s="10" t="e">
        <f ca="1" t="shared" si="26"/>
        <v>#N/A</v>
      </c>
      <c r="L65" s="10" t="e">
        <f ca="1" t="shared" si="27"/>
        <v>#N/A</v>
      </c>
      <c r="M65" s="10" t="e">
        <f ca="1" t="shared" si="28"/>
        <v>#N/A</v>
      </c>
      <c r="N65" s="10" t="e">
        <f ca="1" t="shared" si="29"/>
        <v>#N/A</v>
      </c>
      <c r="O65" s="10" t="e">
        <f ca="1" t="shared" si="30"/>
        <v>#N/A</v>
      </c>
      <c r="P65">
        <v>16</v>
      </c>
      <c r="Q65" t="e">
        <f ca="1">IFERROR(GETPIVOTDATA(""&amp;Q$49,Control!$A$42,$P$49,$P65),NA())</f>
        <v>#N/A</v>
      </c>
      <c r="R65" t="e">
        <f ca="1">IFERROR(GETPIVOTDATA(""&amp;R$49,Control!$A$42,$P$49,$P65),NA())</f>
        <v>#N/A</v>
      </c>
      <c r="S65" t="e">
        <f ca="1">IFERROR(GETPIVOTDATA(""&amp;S$49,Control!$A$42,$P$49,$P65),NA())</f>
        <v>#N/A</v>
      </c>
      <c r="T65" t="e">
        <f ca="1">IFERROR(GETPIVOTDATA(""&amp;T$49,Control!$A$42,$P$49,$P65),NA())</f>
        <v>#N/A</v>
      </c>
      <c r="U65" t="e">
        <f ca="1">IFERROR(GETPIVOTDATA(""&amp;U$49,Control!$A$42,$P$49,$P65),NA())</f>
        <v>#N/A</v>
      </c>
      <c r="V65" s="10" t="e">
        <f ca="1" t="shared" si="31"/>
        <v>#N/A</v>
      </c>
      <c r="W65" s="10" t="e">
        <f ca="1" t="shared" si="32"/>
        <v>#N/A</v>
      </c>
      <c r="X65" s="10" t="e">
        <f ca="1" t="shared" si="33"/>
        <v>#N/A</v>
      </c>
      <c r="Y65" s="10" t="e">
        <f ca="1" t="shared" si="34"/>
        <v>#N/A</v>
      </c>
      <c r="Z65" t="e">
        <f ca="1">IFERROR(GETPIVOTDATA(""&amp;Z$49,Control!$A$42,$P$49,$P65),NA())</f>
        <v>#N/A</v>
      </c>
      <c r="AA65" s="12">
        <f>IFERROR(IF(OR(WEEKDAY(DATE($AA$32,MATCH(Control!$A$2,$AA$34:$AA$45,0),E65))=1,WEEKDAY(DATE($AA$32,MATCH(Control!$A$2,$AA$34:$AA$45,0),E65))=7),$AA$48,0),0)</f>
        <v>0</v>
      </c>
    </row>
    <row r="66" spans="1:27">
      <c r="A66" s="11" t="s">
        <v>82</v>
      </c>
      <c r="E66">
        <f t="shared" si="16"/>
        <v>17</v>
      </c>
      <c r="F66" s="10" t="e">
        <f ca="1" t="shared" si="21"/>
        <v>#N/A</v>
      </c>
      <c r="G66" s="10" t="e">
        <f ca="1" t="shared" si="22"/>
        <v>#N/A</v>
      </c>
      <c r="H66" s="10" t="e">
        <f ca="1" t="shared" si="23"/>
        <v>#N/A</v>
      </c>
      <c r="I66" s="10" t="e">
        <f ca="1" t="shared" si="24"/>
        <v>#N/A</v>
      </c>
      <c r="J66" s="10" t="e">
        <f ca="1" t="shared" si="25"/>
        <v>#N/A</v>
      </c>
      <c r="K66" s="10" t="e">
        <f ca="1" t="shared" si="26"/>
        <v>#N/A</v>
      </c>
      <c r="L66" s="10" t="e">
        <f ca="1" t="shared" si="27"/>
        <v>#N/A</v>
      </c>
      <c r="M66" s="10" t="e">
        <f ca="1" t="shared" si="28"/>
        <v>#N/A</v>
      </c>
      <c r="N66" s="10" t="e">
        <f ca="1" t="shared" si="29"/>
        <v>#N/A</v>
      </c>
      <c r="O66" s="10" t="e">
        <f ca="1" t="shared" si="30"/>
        <v>#N/A</v>
      </c>
      <c r="P66">
        <v>17</v>
      </c>
      <c r="Q66" t="e">
        <f ca="1">IFERROR(GETPIVOTDATA(""&amp;Q$49,Control!$A$42,$P$49,$P66),NA())</f>
        <v>#N/A</v>
      </c>
      <c r="R66" t="e">
        <f ca="1">IFERROR(GETPIVOTDATA(""&amp;R$49,Control!$A$42,$P$49,$P66),NA())</f>
        <v>#N/A</v>
      </c>
      <c r="S66" t="e">
        <f ca="1">IFERROR(GETPIVOTDATA(""&amp;S$49,Control!$A$42,$P$49,$P66),NA())</f>
        <v>#N/A</v>
      </c>
      <c r="T66" t="e">
        <f ca="1">IFERROR(GETPIVOTDATA(""&amp;T$49,Control!$A$42,$P$49,$P66),NA())</f>
        <v>#N/A</v>
      </c>
      <c r="U66" t="e">
        <f ca="1">IFERROR(GETPIVOTDATA(""&amp;U$49,Control!$A$42,$P$49,$P66),NA())</f>
        <v>#N/A</v>
      </c>
      <c r="V66" s="10" t="e">
        <f ca="1" t="shared" si="31"/>
        <v>#N/A</v>
      </c>
      <c r="W66" s="10" t="e">
        <f ca="1" t="shared" si="32"/>
        <v>#N/A</v>
      </c>
      <c r="X66" s="10" t="e">
        <f ca="1" t="shared" si="33"/>
        <v>#N/A</v>
      </c>
      <c r="Y66" s="10" t="e">
        <f ca="1" t="shared" si="34"/>
        <v>#N/A</v>
      </c>
      <c r="Z66" t="e">
        <f ca="1">IFERROR(GETPIVOTDATA(""&amp;Z$49,Control!$A$42,$P$49,$P66),NA())</f>
        <v>#N/A</v>
      </c>
      <c r="AA66" s="12">
        <f>IFERROR(IF(OR(WEEKDAY(DATE($AA$32,MATCH(Control!$A$2,$AA$34:$AA$45,0),E66))=1,WEEKDAY(DATE($AA$32,MATCH(Control!$A$2,$AA$34:$AA$45,0),E66))=7),$AA$48,0),0)</f>
        <v>0</v>
      </c>
    </row>
    <row r="67" spans="5:27">
      <c r="E67">
        <f t="shared" si="16"/>
        <v>18</v>
      </c>
      <c r="F67" s="10" t="e">
        <f ca="1" t="shared" si="21"/>
        <v>#N/A</v>
      </c>
      <c r="G67" s="10" t="e">
        <f ca="1" t="shared" si="22"/>
        <v>#N/A</v>
      </c>
      <c r="H67" s="10" t="e">
        <f ca="1" t="shared" si="23"/>
        <v>#N/A</v>
      </c>
      <c r="I67" s="10" t="e">
        <f ca="1" t="shared" si="24"/>
        <v>#N/A</v>
      </c>
      <c r="J67" s="10" t="e">
        <f ca="1" t="shared" si="25"/>
        <v>#N/A</v>
      </c>
      <c r="K67" s="10" t="e">
        <f ca="1" t="shared" si="26"/>
        <v>#N/A</v>
      </c>
      <c r="L67" s="10" t="e">
        <f ca="1" t="shared" si="27"/>
        <v>#N/A</v>
      </c>
      <c r="M67" s="10" t="e">
        <f ca="1" t="shared" si="28"/>
        <v>#N/A</v>
      </c>
      <c r="N67" s="10" t="e">
        <f ca="1" t="shared" si="29"/>
        <v>#N/A</v>
      </c>
      <c r="O67" s="10" t="e">
        <f ca="1" t="shared" si="30"/>
        <v>#N/A</v>
      </c>
      <c r="P67">
        <v>18</v>
      </c>
      <c r="Q67" t="e">
        <f ca="1">IFERROR(GETPIVOTDATA(""&amp;Q$49,Control!$A$42,$P$49,$P67),NA())</f>
        <v>#N/A</v>
      </c>
      <c r="R67" t="e">
        <f ca="1">IFERROR(GETPIVOTDATA(""&amp;R$49,Control!$A$42,$P$49,$P67),NA())</f>
        <v>#N/A</v>
      </c>
      <c r="S67" t="e">
        <f ca="1">IFERROR(GETPIVOTDATA(""&amp;S$49,Control!$A$42,$P$49,$P67),NA())</f>
        <v>#N/A</v>
      </c>
      <c r="T67" t="e">
        <f ca="1">IFERROR(GETPIVOTDATA(""&amp;T$49,Control!$A$42,$P$49,$P67),NA())</f>
        <v>#N/A</v>
      </c>
      <c r="U67" t="e">
        <f ca="1">IFERROR(GETPIVOTDATA(""&amp;U$49,Control!$A$42,$P$49,$P67),NA())</f>
        <v>#N/A</v>
      </c>
      <c r="V67" s="10" t="e">
        <f ca="1" t="shared" si="31"/>
        <v>#N/A</v>
      </c>
      <c r="W67" s="10" t="e">
        <f ca="1" t="shared" si="32"/>
        <v>#N/A</v>
      </c>
      <c r="X67" s="10" t="e">
        <f ca="1" t="shared" si="33"/>
        <v>#N/A</v>
      </c>
      <c r="Y67" s="10" t="e">
        <f ca="1" t="shared" si="34"/>
        <v>#N/A</v>
      </c>
      <c r="Z67" t="e">
        <f ca="1">IFERROR(GETPIVOTDATA(""&amp;Z$49,Control!$A$42,$P$49,$P67),NA())</f>
        <v>#N/A</v>
      </c>
      <c r="AA67" s="12">
        <f>IFERROR(IF(OR(WEEKDAY(DATE($AA$32,MATCH(Control!$A$2,$AA$34:$AA$45,0),E67))=1,WEEKDAY(DATE($AA$32,MATCH(Control!$A$2,$AA$34:$AA$45,0),E67))=7),$AA$48,0),0)</f>
        <v>0</v>
      </c>
    </row>
    <row r="68" spans="5:27">
      <c r="E68">
        <f t="shared" si="16"/>
        <v>19</v>
      </c>
      <c r="F68" s="10" t="e">
        <f ca="1" t="shared" si="21"/>
        <v>#N/A</v>
      </c>
      <c r="G68" s="10" t="e">
        <f ca="1" t="shared" si="22"/>
        <v>#N/A</v>
      </c>
      <c r="H68" s="10" t="e">
        <f ca="1" t="shared" si="23"/>
        <v>#N/A</v>
      </c>
      <c r="I68" s="10" t="e">
        <f ca="1" t="shared" si="24"/>
        <v>#N/A</v>
      </c>
      <c r="J68" s="10" t="e">
        <f ca="1" t="shared" si="25"/>
        <v>#N/A</v>
      </c>
      <c r="K68" s="10" t="e">
        <f ca="1" t="shared" si="26"/>
        <v>#N/A</v>
      </c>
      <c r="L68" s="10" t="e">
        <f ca="1" t="shared" si="27"/>
        <v>#N/A</v>
      </c>
      <c r="M68" s="10" t="e">
        <f ca="1" t="shared" si="28"/>
        <v>#N/A</v>
      </c>
      <c r="N68" s="10" t="e">
        <f ca="1" t="shared" si="29"/>
        <v>#N/A</v>
      </c>
      <c r="O68" s="10" t="e">
        <f ca="1" t="shared" si="30"/>
        <v>#N/A</v>
      </c>
      <c r="P68">
        <v>19</v>
      </c>
      <c r="Q68" t="e">
        <f ca="1">IFERROR(GETPIVOTDATA(""&amp;Q$49,Control!$A$42,$P$49,$P68),NA())</f>
        <v>#N/A</v>
      </c>
      <c r="R68" t="e">
        <f ca="1">IFERROR(GETPIVOTDATA(""&amp;R$49,Control!$A$42,$P$49,$P68),NA())</f>
        <v>#N/A</v>
      </c>
      <c r="S68" t="e">
        <f ca="1">IFERROR(GETPIVOTDATA(""&amp;S$49,Control!$A$42,$P$49,$P68),NA())</f>
        <v>#N/A</v>
      </c>
      <c r="T68" t="e">
        <f ca="1">IFERROR(GETPIVOTDATA(""&amp;T$49,Control!$A$42,$P$49,$P68),NA())</f>
        <v>#N/A</v>
      </c>
      <c r="U68" t="e">
        <f ca="1">IFERROR(GETPIVOTDATA(""&amp;U$49,Control!$A$42,$P$49,$P68),NA())</f>
        <v>#N/A</v>
      </c>
      <c r="V68" s="10" t="e">
        <f ca="1" t="shared" si="31"/>
        <v>#N/A</v>
      </c>
      <c r="W68" s="10" t="e">
        <f ca="1" t="shared" si="32"/>
        <v>#N/A</v>
      </c>
      <c r="X68" s="10" t="e">
        <f ca="1" t="shared" si="33"/>
        <v>#N/A</v>
      </c>
      <c r="Y68" s="10" t="e">
        <f ca="1" t="shared" si="34"/>
        <v>#N/A</v>
      </c>
      <c r="Z68" t="e">
        <f ca="1">IFERROR(GETPIVOTDATA(""&amp;Z$49,Control!$A$42,$P$49,$P68),NA())</f>
        <v>#N/A</v>
      </c>
      <c r="AA68" s="12">
        <f>IFERROR(IF(OR(WEEKDAY(DATE($AA$32,MATCH(Control!$A$2,$AA$34:$AA$45,0),E68))=1,WEEKDAY(DATE($AA$32,MATCH(Control!$A$2,$AA$34:$AA$45,0),E68))=7),$AA$48,0),0)</f>
        <v>0</v>
      </c>
    </row>
    <row r="69" spans="5:27">
      <c r="E69">
        <f t="shared" si="16"/>
        <v>20</v>
      </c>
      <c r="F69" s="10" t="e">
        <f ca="1" t="shared" si="21"/>
        <v>#N/A</v>
      </c>
      <c r="G69" s="10" t="e">
        <f ca="1" t="shared" si="22"/>
        <v>#N/A</v>
      </c>
      <c r="H69" s="10" t="e">
        <f ca="1" t="shared" si="23"/>
        <v>#N/A</v>
      </c>
      <c r="I69" s="10" t="e">
        <f ca="1" t="shared" si="24"/>
        <v>#N/A</v>
      </c>
      <c r="J69" s="10" t="e">
        <f ca="1" t="shared" si="25"/>
        <v>#N/A</v>
      </c>
      <c r="K69" s="10" t="e">
        <f ca="1" t="shared" si="26"/>
        <v>#N/A</v>
      </c>
      <c r="L69" s="10" t="e">
        <f ca="1" t="shared" si="27"/>
        <v>#N/A</v>
      </c>
      <c r="M69" s="10" t="e">
        <f ca="1" t="shared" si="28"/>
        <v>#N/A</v>
      </c>
      <c r="N69" s="10" t="e">
        <f ca="1" t="shared" si="29"/>
        <v>#N/A</v>
      </c>
      <c r="O69" s="10" t="e">
        <f ca="1" t="shared" si="30"/>
        <v>#N/A</v>
      </c>
      <c r="P69">
        <v>20</v>
      </c>
      <c r="Q69" t="e">
        <f ca="1">IFERROR(GETPIVOTDATA(""&amp;Q$49,Control!$A$42,$P$49,$P69),NA())</f>
        <v>#N/A</v>
      </c>
      <c r="R69" t="e">
        <f ca="1">IFERROR(GETPIVOTDATA(""&amp;R$49,Control!$A$42,$P$49,$P69),NA())</f>
        <v>#N/A</v>
      </c>
      <c r="S69" t="e">
        <f ca="1">IFERROR(GETPIVOTDATA(""&amp;S$49,Control!$A$42,$P$49,$P69),NA())</f>
        <v>#N/A</v>
      </c>
      <c r="T69" t="e">
        <f ca="1">IFERROR(GETPIVOTDATA(""&amp;T$49,Control!$A$42,$P$49,$P69),NA())</f>
        <v>#N/A</v>
      </c>
      <c r="U69" t="e">
        <f ca="1">IFERROR(GETPIVOTDATA(""&amp;U$49,Control!$A$42,$P$49,$P69),NA())</f>
        <v>#N/A</v>
      </c>
      <c r="V69" s="10" t="e">
        <f ca="1" t="shared" si="31"/>
        <v>#N/A</v>
      </c>
      <c r="W69" s="10" t="e">
        <f ca="1" t="shared" si="32"/>
        <v>#N/A</v>
      </c>
      <c r="X69" s="10" t="e">
        <f ca="1" t="shared" si="33"/>
        <v>#N/A</v>
      </c>
      <c r="Y69" s="10" t="e">
        <f ca="1" t="shared" si="34"/>
        <v>#N/A</v>
      </c>
      <c r="Z69" t="e">
        <f ca="1">IFERROR(GETPIVOTDATA(""&amp;Z$49,Control!$A$42,$P$49,$P69),NA())</f>
        <v>#N/A</v>
      </c>
      <c r="AA69" s="12">
        <f>IFERROR(IF(OR(WEEKDAY(DATE($AA$32,MATCH(Control!$A$2,$AA$34:$AA$45,0),E69))=1,WEEKDAY(DATE($AA$32,MATCH(Control!$A$2,$AA$34:$AA$45,0),E69))=7),$AA$48,0),0)</f>
        <v>10</v>
      </c>
    </row>
    <row r="70" spans="5:27">
      <c r="E70">
        <f t="shared" si="16"/>
        <v>21</v>
      </c>
      <c r="F70" s="10" t="e">
        <f ca="1" t="shared" si="21"/>
        <v>#N/A</v>
      </c>
      <c r="G70" s="10" t="e">
        <f ca="1" t="shared" si="22"/>
        <v>#N/A</v>
      </c>
      <c r="H70" s="10" t="e">
        <f ca="1" t="shared" si="23"/>
        <v>#N/A</v>
      </c>
      <c r="I70" s="10" t="e">
        <f ca="1" t="shared" si="24"/>
        <v>#N/A</v>
      </c>
      <c r="J70" s="10" t="e">
        <f ca="1" t="shared" si="25"/>
        <v>#N/A</v>
      </c>
      <c r="K70" s="10" t="e">
        <f ca="1" t="shared" si="26"/>
        <v>#N/A</v>
      </c>
      <c r="L70" s="10" t="e">
        <f ca="1" t="shared" si="27"/>
        <v>#N/A</v>
      </c>
      <c r="M70" s="10" t="e">
        <f ca="1" t="shared" si="28"/>
        <v>#N/A</v>
      </c>
      <c r="N70" s="10" t="e">
        <f ca="1" t="shared" si="29"/>
        <v>#N/A</v>
      </c>
      <c r="O70" s="10" t="e">
        <f ca="1" t="shared" si="30"/>
        <v>#N/A</v>
      </c>
      <c r="P70">
        <v>21</v>
      </c>
      <c r="Q70" t="e">
        <f ca="1">IFERROR(GETPIVOTDATA(""&amp;Q$49,Control!$A$42,$P$49,$P70),NA())</f>
        <v>#N/A</v>
      </c>
      <c r="R70" t="e">
        <f ca="1">IFERROR(GETPIVOTDATA(""&amp;R$49,Control!$A$42,$P$49,$P70),NA())</f>
        <v>#N/A</v>
      </c>
      <c r="S70" t="e">
        <f ca="1">IFERROR(GETPIVOTDATA(""&amp;S$49,Control!$A$42,$P$49,$P70),NA())</f>
        <v>#N/A</v>
      </c>
      <c r="T70" t="e">
        <f ca="1">IFERROR(GETPIVOTDATA(""&amp;T$49,Control!$A$42,$P$49,$P70),NA())</f>
        <v>#N/A</v>
      </c>
      <c r="U70" t="e">
        <f ca="1">IFERROR(GETPIVOTDATA(""&amp;U$49,Control!$A$42,$P$49,$P70),NA())</f>
        <v>#N/A</v>
      </c>
      <c r="V70" s="10" t="e">
        <f ca="1" t="shared" si="31"/>
        <v>#N/A</v>
      </c>
      <c r="W70" s="10" t="e">
        <f ca="1" t="shared" si="32"/>
        <v>#N/A</v>
      </c>
      <c r="X70" s="10" t="e">
        <f ca="1" t="shared" si="33"/>
        <v>#N/A</v>
      </c>
      <c r="Y70" s="10" t="e">
        <f ca="1" t="shared" si="34"/>
        <v>#N/A</v>
      </c>
      <c r="Z70" t="e">
        <f ca="1">IFERROR(GETPIVOTDATA(""&amp;Z$49,Control!$A$42,$P$49,$P70),NA())</f>
        <v>#N/A</v>
      </c>
      <c r="AA70" s="12">
        <f>IFERROR(IF(OR(WEEKDAY(DATE($AA$32,MATCH(Control!$A$2,$AA$34:$AA$45,0),E70))=1,WEEKDAY(DATE($AA$32,MATCH(Control!$A$2,$AA$34:$AA$45,0),E70))=7),$AA$48,0),0)</f>
        <v>10</v>
      </c>
    </row>
    <row r="71" spans="5:27">
      <c r="E71">
        <f t="shared" si="16"/>
        <v>22</v>
      </c>
      <c r="F71" s="10" t="e">
        <f ca="1" t="shared" si="21"/>
        <v>#N/A</v>
      </c>
      <c r="G71" s="10" t="e">
        <f ca="1" t="shared" si="22"/>
        <v>#N/A</v>
      </c>
      <c r="H71" s="10" t="e">
        <f ca="1" t="shared" si="23"/>
        <v>#N/A</v>
      </c>
      <c r="I71" s="10" t="e">
        <f ca="1" t="shared" si="24"/>
        <v>#N/A</v>
      </c>
      <c r="J71" s="10" t="e">
        <f ca="1" t="shared" si="25"/>
        <v>#N/A</v>
      </c>
      <c r="K71" s="10" t="e">
        <f ca="1" t="shared" si="26"/>
        <v>#N/A</v>
      </c>
      <c r="L71" s="10" t="e">
        <f ca="1" t="shared" si="27"/>
        <v>#N/A</v>
      </c>
      <c r="M71" s="10" t="e">
        <f ca="1" t="shared" si="28"/>
        <v>#N/A</v>
      </c>
      <c r="N71" s="10" t="e">
        <f ca="1" t="shared" si="29"/>
        <v>#N/A</v>
      </c>
      <c r="O71" s="10" t="e">
        <f ca="1" t="shared" si="30"/>
        <v>#N/A</v>
      </c>
      <c r="P71">
        <v>22</v>
      </c>
      <c r="Q71" t="e">
        <f ca="1">IFERROR(GETPIVOTDATA(""&amp;Q$49,Control!$A$42,$P$49,$P71),NA())</f>
        <v>#N/A</v>
      </c>
      <c r="R71" t="e">
        <f ca="1">IFERROR(GETPIVOTDATA(""&amp;R$49,Control!$A$42,$P$49,$P71),NA())</f>
        <v>#N/A</v>
      </c>
      <c r="S71" t="e">
        <f ca="1">IFERROR(GETPIVOTDATA(""&amp;S$49,Control!$A$42,$P$49,$P71),NA())</f>
        <v>#N/A</v>
      </c>
      <c r="T71" t="e">
        <f ca="1">IFERROR(GETPIVOTDATA(""&amp;T$49,Control!$A$42,$P$49,$P71),NA())</f>
        <v>#N/A</v>
      </c>
      <c r="U71" t="e">
        <f ca="1">IFERROR(GETPIVOTDATA(""&amp;U$49,Control!$A$42,$P$49,$P71),NA())</f>
        <v>#N/A</v>
      </c>
      <c r="V71" s="10" t="e">
        <f ca="1" t="shared" si="31"/>
        <v>#N/A</v>
      </c>
      <c r="W71" s="10" t="e">
        <f ca="1" t="shared" si="32"/>
        <v>#N/A</v>
      </c>
      <c r="X71" s="10" t="e">
        <f ca="1" t="shared" si="33"/>
        <v>#N/A</v>
      </c>
      <c r="Y71" s="10" t="e">
        <f ca="1" t="shared" si="34"/>
        <v>#N/A</v>
      </c>
      <c r="Z71" t="e">
        <f ca="1">IFERROR(GETPIVOTDATA(""&amp;Z$49,Control!$A$42,$P$49,$P71),NA())</f>
        <v>#N/A</v>
      </c>
      <c r="AA71" s="12">
        <f>IFERROR(IF(OR(WEEKDAY(DATE($AA$32,MATCH(Control!$A$2,$AA$34:$AA$45,0),E71))=1,WEEKDAY(DATE($AA$32,MATCH(Control!$A$2,$AA$34:$AA$45,0),E71))=7),$AA$48,0),0)</f>
        <v>0</v>
      </c>
    </row>
    <row r="72" spans="5:27">
      <c r="E72">
        <f t="shared" si="16"/>
        <v>23</v>
      </c>
      <c r="F72" s="10" t="e">
        <f ca="1" t="shared" si="21"/>
        <v>#N/A</v>
      </c>
      <c r="G72" s="10" t="e">
        <f ca="1" t="shared" si="22"/>
        <v>#N/A</v>
      </c>
      <c r="H72" s="10" t="e">
        <f ca="1" t="shared" si="23"/>
        <v>#N/A</v>
      </c>
      <c r="I72" s="10" t="e">
        <f ca="1" t="shared" si="24"/>
        <v>#N/A</v>
      </c>
      <c r="J72" s="10" t="e">
        <f ca="1" t="shared" si="25"/>
        <v>#N/A</v>
      </c>
      <c r="K72" s="10" t="e">
        <f ca="1" t="shared" si="26"/>
        <v>#N/A</v>
      </c>
      <c r="L72" s="10" t="e">
        <f ca="1" t="shared" si="27"/>
        <v>#N/A</v>
      </c>
      <c r="M72" s="10" t="e">
        <f ca="1" t="shared" si="28"/>
        <v>#N/A</v>
      </c>
      <c r="N72" s="10" t="e">
        <f ca="1" t="shared" si="29"/>
        <v>#N/A</v>
      </c>
      <c r="O72" s="10" t="e">
        <f ca="1" t="shared" si="30"/>
        <v>#N/A</v>
      </c>
      <c r="P72">
        <v>23</v>
      </c>
      <c r="Q72" t="e">
        <f ca="1">IFERROR(GETPIVOTDATA(""&amp;Q$49,Control!$A$42,$P$49,$P72),NA())</f>
        <v>#N/A</v>
      </c>
      <c r="R72" t="e">
        <f ca="1">IFERROR(GETPIVOTDATA(""&amp;R$49,Control!$A$42,$P$49,$P72),NA())</f>
        <v>#N/A</v>
      </c>
      <c r="S72" t="e">
        <f ca="1">IFERROR(GETPIVOTDATA(""&amp;S$49,Control!$A$42,$P$49,$P72),NA())</f>
        <v>#N/A</v>
      </c>
      <c r="T72" t="e">
        <f ca="1">IFERROR(GETPIVOTDATA(""&amp;T$49,Control!$A$42,$P$49,$P72),NA())</f>
        <v>#N/A</v>
      </c>
      <c r="U72" t="e">
        <f ca="1">IFERROR(GETPIVOTDATA(""&amp;U$49,Control!$A$42,$P$49,$P72),NA())</f>
        <v>#N/A</v>
      </c>
      <c r="V72" s="10" t="e">
        <f ca="1" t="shared" si="31"/>
        <v>#N/A</v>
      </c>
      <c r="W72" s="10" t="e">
        <f ca="1" t="shared" si="32"/>
        <v>#N/A</v>
      </c>
      <c r="X72" s="10" t="e">
        <f ca="1" t="shared" si="33"/>
        <v>#N/A</v>
      </c>
      <c r="Y72" s="10" t="e">
        <f ca="1" t="shared" si="34"/>
        <v>#N/A</v>
      </c>
      <c r="Z72" t="e">
        <f ca="1">IFERROR(GETPIVOTDATA(""&amp;Z$49,Control!$A$42,$P$49,$P72),NA())</f>
        <v>#N/A</v>
      </c>
      <c r="AA72" s="12">
        <f>IFERROR(IF(OR(WEEKDAY(DATE($AA$32,MATCH(Control!$A$2,$AA$34:$AA$45,0),E72))=1,WEEKDAY(DATE($AA$32,MATCH(Control!$A$2,$AA$34:$AA$45,0),E72))=7),$AA$48,0),0)</f>
        <v>0</v>
      </c>
    </row>
    <row r="73" spans="5:27">
      <c r="E73">
        <f t="shared" si="16"/>
        <v>24</v>
      </c>
      <c r="F73" s="10" t="e">
        <f ca="1" t="shared" si="21"/>
        <v>#N/A</v>
      </c>
      <c r="G73" s="10" t="e">
        <f ca="1" t="shared" si="22"/>
        <v>#N/A</v>
      </c>
      <c r="H73" s="10" t="e">
        <f ca="1" t="shared" si="23"/>
        <v>#N/A</v>
      </c>
      <c r="I73" s="10" t="e">
        <f ca="1" t="shared" si="24"/>
        <v>#N/A</v>
      </c>
      <c r="J73" s="10" t="e">
        <f ca="1" t="shared" si="25"/>
        <v>#N/A</v>
      </c>
      <c r="K73" s="10" t="e">
        <f ca="1" t="shared" si="26"/>
        <v>#N/A</v>
      </c>
      <c r="L73" s="10" t="e">
        <f ca="1" t="shared" si="27"/>
        <v>#N/A</v>
      </c>
      <c r="M73" s="10" t="e">
        <f ca="1" t="shared" si="28"/>
        <v>#N/A</v>
      </c>
      <c r="N73" s="10" t="e">
        <f ca="1" t="shared" si="29"/>
        <v>#N/A</v>
      </c>
      <c r="O73" s="10" t="e">
        <f ca="1" t="shared" si="30"/>
        <v>#N/A</v>
      </c>
      <c r="P73">
        <v>24</v>
      </c>
      <c r="Q73" t="e">
        <f ca="1">IFERROR(GETPIVOTDATA(""&amp;Q$49,Control!$A$42,$P$49,$P73),NA())</f>
        <v>#N/A</v>
      </c>
      <c r="R73" t="e">
        <f ca="1">IFERROR(GETPIVOTDATA(""&amp;R$49,Control!$A$42,$P$49,$P73),NA())</f>
        <v>#N/A</v>
      </c>
      <c r="S73" t="e">
        <f ca="1">IFERROR(GETPIVOTDATA(""&amp;S$49,Control!$A$42,$P$49,$P73),NA())</f>
        <v>#N/A</v>
      </c>
      <c r="T73" t="e">
        <f ca="1">IFERROR(GETPIVOTDATA(""&amp;T$49,Control!$A$42,$P$49,$P73),NA())</f>
        <v>#N/A</v>
      </c>
      <c r="U73" t="e">
        <f ca="1">IFERROR(GETPIVOTDATA(""&amp;U$49,Control!$A$42,$P$49,$P73),NA())</f>
        <v>#N/A</v>
      </c>
      <c r="V73" s="10" t="e">
        <f ca="1" t="shared" si="31"/>
        <v>#N/A</v>
      </c>
      <c r="W73" s="10" t="e">
        <f ca="1" t="shared" si="32"/>
        <v>#N/A</v>
      </c>
      <c r="X73" s="10" t="e">
        <f ca="1" t="shared" si="33"/>
        <v>#N/A</v>
      </c>
      <c r="Y73" s="10" t="e">
        <f ca="1" t="shared" si="34"/>
        <v>#N/A</v>
      </c>
      <c r="Z73" t="e">
        <f ca="1">IFERROR(GETPIVOTDATA(""&amp;Z$49,Control!$A$42,$P$49,$P73),NA())</f>
        <v>#N/A</v>
      </c>
      <c r="AA73" s="12">
        <f>IFERROR(IF(OR(WEEKDAY(DATE($AA$32,MATCH(Control!$A$2,$AA$34:$AA$45,0),E73))=1,WEEKDAY(DATE($AA$32,MATCH(Control!$A$2,$AA$34:$AA$45,0),E73))=7),$AA$48,0),0)</f>
        <v>0</v>
      </c>
    </row>
    <row r="74" spans="5:27">
      <c r="E74">
        <f t="shared" si="16"/>
        <v>25</v>
      </c>
      <c r="F74" s="10" t="e">
        <f ca="1" t="shared" si="21"/>
        <v>#N/A</v>
      </c>
      <c r="G74" s="10" t="e">
        <f ca="1" t="shared" si="22"/>
        <v>#N/A</v>
      </c>
      <c r="H74" s="10" t="e">
        <f ca="1" t="shared" si="23"/>
        <v>#N/A</v>
      </c>
      <c r="I74" s="10" t="e">
        <f ca="1" t="shared" si="24"/>
        <v>#N/A</v>
      </c>
      <c r="J74" s="10" t="e">
        <f ca="1" t="shared" si="25"/>
        <v>#N/A</v>
      </c>
      <c r="K74" s="10" t="e">
        <f ca="1" t="shared" si="26"/>
        <v>#N/A</v>
      </c>
      <c r="L74" s="10" t="e">
        <f ca="1" t="shared" si="27"/>
        <v>#N/A</v>
      </c>
      <c r="M74" s="10" t="e">
        <f ca="1" t="shared" si="28"/>
        <v>#N/A</v>
      </c>
      <c r="N74" s="10" t="e">
        <f ca="1" t="shared" si="29"/>
        <v>#N/A</v>
      </c>
      <c r="O74" s="10" t="e">
        <f ca="1" t="shared" si="30"/>
        <v>#N/A</v>
      </c>
      <c r="P74">
        <v>25</v>
      </c>
      <c r="Q74" t="e">
        <f ca="1">IFERROR(GETPIVOTDATA(""&amp;Q$49,Control!$A$42,$P$49,$P74),NA())</f>
        <v>#N/A</v>
      </c>
      <c r="R74" t="e">
        <f ca="1">IFERROR(GETPIVOTDATA(""&amp;R$49,Control!$A$42,$P$49,$P74),NA())</f>
        <v>#N/A</v>
      </c>
      <c r="S74" t="e">
        <f ca="1">IFERROR(GETPIVOTDATA(""&amp;S$49,Control!$A$42,$P$49,$P74),NA())</f>
        <v>#N/A</v>
      </c>
      <c r="T74" t="e">
        <f ca="1">IFERROR(GETPIVOTDATA(""&amp;T$49,Control!$A$42,$P$49,$P74),NA())</f>
        <v>#N/A</v>
      </c>
      <c r="U74" t="e">
        <f ca="1">IFERROR(GETPIVOTDATA(""&amp;U$49,Control!$A$42,$P$49,$P74),NA())</f>
        <v>#N/A</v>
      </c>
      <c r="V74" s="10" t="e">
        <f ca="1" t="shared" si="31"/>
        <v>#N/A</v>
      </c>
      <c r="W74" s="10" t="e">
        <f ca="1" t="shared" si="32"/>
        <v>#N/A</v>
      </c>
      <c r="X74" s="10" t="e">
        <f ca="1" t="shared" si="33"/>
        <v>#N/A</v>
      </c>
      <c r="Y74" s="10" t="e">
        <f ca="1" t="shared" si="34"/>
        <v>#N/A</v>
      </c>
      <c r="Z74" t="e">
        <f ca="1">IFERROR(GETPIVOTDATA(""&amp;Z$49,Control!$A$42,$P$49,$P74),NA())</f>
        <v>#N/A</v>
      </c>
      <c r="AA74" s="12">
        <f>IFERROR(IF(OR(WEEKDAY(DATE($AA$32,MATCH(Control!$A$2,$AA$34:$AA$45,0),E74))=1,WEEKDAY(DATE($AA$32,MATCH(Control!$A$2,$AA$34:$AA$45,0),E74))=7),$AA$48,0),0)</f>
        <v>0</v>
      </c>
    </row>
    <row r="75" spans="1:27">
      <c r="A75" t="s">
        <v>111</v>
      </c>
      <c r="E75">
        <f t="shared" si="16"/>
        <v>26</v>
      </c>
      <c r="F75" s="10" t="e">
        <f ca="1" t="shared" si="21"/>
        <v>#N/A</v>
      </c>
      <c r="G75" s="10" t="e">
        <f ca="1" t="shared" si="22"/>
        <v>#N/A</v>
      </c>
      <c r="H75" s="10" t="e">
        <f ca="1" t="shared" si="23"/>
        <v>#N/A</v>
      </c>
      <c r="I75" s="10" t="e">
        <f ca="1" t="shared" si="24"/>
        <v>#N/A</v>
      </c>
      <c r="J75" s="10" t="e">
        <f ca="1" t="shared" si="25"/>
        <v>#N/A</v>
      </c>
      <c r="K75" s="10" t="e">
        <f ca="1" t="shared" si="26"/>
        <v>#N/A</v>
      </c>
      <c r="L75" s="10" t="e">
        <f ca="1" t="shared" si="27"/>
        <v>#N/A</v>
      </c>
      <c r="M75" s="10" t="e">
        <f ca="1" t="shared" si="28"/>
        <v>#N/A</v>
      </c>
      <c r="N75" s="10" t="e">
        <f ca="1" t="shared" si="29"/>
        <v>#N/A</v>
      </c>
      <c r="O75" s="10" t="e">
        <f ca="1" t="shared" si="30"/>
        <v>#N/A</v>
      </c>
      <c r="P75">
        <v>26</v>
      </c>
      <c r="Q75" t="e">
        <f ca="1">IFERROR(GETPIVOTDATA(""&amp;Q$49,Control!$A$42,$P$49,$P75),NA())</f>
        <v>#N/A</v>
      </c>
      <c r="R75" t="e">
        <f ca="1">IFERROR(GETPIVOTDATA(""&amp;R$49,Control!$A$42,$P$49,$P75),NA())</f>
        <v>#N/A</v>
      </c>
      <c r="S75" t="e">
        <f ca="1">IFERROR(GETPIVOTDATA(""&amp;S$49,Control!$A$42,$P$49,$P75),NA())</f>
        <v>#N/A</v>
      </c>
      <c r="T75" t="e">
        <f ca="1">IFERROR(GETPIVOTDATA(""&amp;T$49,Control!$A$42,$P$49,$P75),NA())</f>
        <v>#N/A</v>
      </c>
      <c r="U75" t="e">
        <f ca="1">IFERROR(GETPIVOTDATA(""&amp;U$49,Control!$A$42,$P$49,$P75),NA())</f>
        <v>#N/A</v>
      </c>
      <c r="V75" s="10" t="e">
        <f ca="1" t="shared" si="31"/>
        <v>#N/A</v>
      </c>
      <c r="W75" s="10" t="e">
        <f ca="1" t="shared" si="32"/>
        <v>#N/A</v>
      </c>
      <c r="X75" s="10" t="e">
        <f ca="1" t="shared" si="33"/>
        <v>#N/A</v>
      </c>
      <c r="Y75" s="10" t="e">
        <f ca="1" t="shared" si="34"/>
        <v>#N/A</v>
      </c>
      <c r="Z75" t="e">
        <f ca="1">IFERROR(GETPIVOTDATA(""&amp;Z$49,Control!$A$42,$P$49,$P75),NA())</f>
        <v>#N/A</v>
      </c>
      <c r="AA75" s="12">
        <f>IFERROR(IF(OR(WEEKDAY(DATE($AA$32,MATCH(Control!$A$2,$AA$34:$AA$45,0),E75))=1,WEEKDAY(DATE($AA$32,MATCH(Control!$A$2,$AA$34:$AA$45,0),E75))=7),$AA$48,0),0)</f>
        <v>0</v>
      </c>
    </row>
    <row r="76" spans="1:27">
      <c r="A76" s="11" t="s">
        <v>89</v>
      </c>
      <c r="E76">
        <f t="shared" si="16"/>
        <v>27</v>
      </c>
      <c r="F76" s="10" t="e">
        <f ca="1" t="shared" si="21"/>
        <v>#N/A</v>
      </c>
      <c r="G76" s="10" t="e">
        <f ca="1" t="shared" si="22"/>
        <v>#N/A</v>
      </c>
      <c r="H76" s="10" t="e">
        <f ca="1" t="shared" si="23"/>
        <v>#N/A</v>
      </c>
      <c r="I76" s="10" t="e">
        <f ca="1" t="shared" si="24"/>
        <v>#N/A</v>
      </c>
      <c r="J76" s="10" t="e">
        <f ca="1" t="shared" si="25"/>
        <v>#N/A</v>
      </c>
      <c r="K76" s="10" t="e">
        <f ca="1" t="shared" si="26"/>
        <v>#N/A</v>
      </c>
      <c r="L76" s="10" t="e">
        <f ca="1" t="shared" si="27"/>
        <v>#N/A</v>
      </c>
      <c r="M76" s="10" t="e">
        <f ca="1" t="shared" si="28"/>
        <v>#N/A</v>
      </c>
      <c r="N76" s="10" t="e">
        <f ca="1" t="shared" si="29"/>
        <v>#N/A</v>
      </c>
      <c r="O76" s="10" t="e">
        <f ca="1" t="shared" si="30"/>
        <v>#N/A</v>
      </c>
      <c r="P76">
        <v>27</v>
      </c>
      <c r="Q76" t="e">
        <f ca="1">IFERROR(GETPIVOTDATA(""&amp;Q$49,Control!$A$42,$P$49,$P76),NA())</f>
        <v>#N/A</v>
      </c>
      <c r="R76" t="e">
        <f ca="1">IFERROR(GETPIVOTDATA(""&amp;R$49,Control!$A$42,$P$49,$P76),NA())</f>
        <v>#N/A</v>
      </c>
      <c r="S76" t="e">
        <f ca="1">IFERROR(GETPIVOTDATA(""&amp;S$49,Control!$A$42,$P$49,$P76),NA())</f>
        <v>#N/A</v>
      </c>
      <c r="T76" t="e">
        <f ca="1">IFERROR(GETPIVOTDATA(""&amp;T$49,Control!$A$42,$P$49,$P76),NA())</f>
        <v>#N/A</v>
      </c>
      <c r="U76" t="e">
        <f ca="1">IFERROR(GETPIVOTDATA(""&amp;U$49,Control!$A$42,$P$49,$P76),NA())</f>
        <v>#N/A</v>
      </c>
      <c r="V76" s="10" t="e">
        <f ca="1" t="shared" si="31"/>
        <v>#N/A</v>
      </c>
      <c r="W76" s="10" t="e">
        <f ca="1" t="shared" si="32"/>
        <v>#N/A</v>
      </c>
      <c r="X76" s="10" t="e">
        <f ca="1" t="shared" si="33"/>
        <v>#N/A</v>
      </c>
      <c r="Y76" s="10" t="e">
        <f ca="1" t="shared" si="34"/>
        <v>#N/A</v>
      </c>
      <c r="Z76" t="e">
        <f ca="1">IFERROR(GETPIVOTDATA(""&amp;Z$49,Control!$A$42,$P$49,$P76),NA())</f>
        <v>#N/A</v>
      </c>
      <c r="AA76" s="12">
        <f>IFERROR(IF(OR(WEEKDAY(DATE($AA$32,MATCH(Control!$A$2,$AA$34:$AA$45,0),E76))=1,WEEKDAY(DATE($AA$32,MATCH(Control!$A$2,$AA$34:$AA$45,0),E76))=7),$AA$48,0),0)</f>
        <v>10</v>
      </c>
    </row>
    <row r="77" spans="5:27">
      <c r="E77">
        <f t="shared" si="16"/>
        <v>28</v>
      </c>
      <c r="F77" s="10" t="e">
        <f ca="1" t="shared" si="21"/>
        <v>#N/A</v>
      </c>
      <c r="G77" s="10" t="e">
        <f ca="1" t="shared" si="22"/>
        <v>#N/A</v>
      </c>
      <c r="H77" s="10" t="e">
        <f ca="1" t="shared" si="23"/>
        <v>#N/A</v>
      </c>
      <c r="I77" s="10" t="e">
        <f ca="1" t="shared" si="24"/>
        <v>#N/A</v>
      </c>
      <c r="J77" s="10" t="e">
        <f ca="1" t="shared" si="25"/>
        <v>#N/A</v>
      </c>
      <c r="K77" s="10" t="e">
        <f ca="1" t="shared" si="26"/>
        <v>#N/A</v>
      </c>
      <c r="L77" s="10" t="e">
        <f ca="1" t="shared" si="27"/>
        <v>#N/A</v>
      </c>
      <c r="M77" s="10" t="e">
        <f ca="1" t="shared" si="28"/>
        <v>#N/A</v>
      </c>
      <c r="N77" s="10" t="e">
        <f ca="1" t="shared" si="29"/>
        <v>#N/A</v>
      </c>
      <c r="O77" s="10" t="e">
        <f ca="1" t="shared" si="30"/>
        <v>#N/A</v>
      </c>
      <c r="P77">
        <v>28</v>
      </c>
      <c r="Q77" t="e">
        <f ca="1">IFERROR(GETPIVOTDATA(""&amp;Q$49,Control!$A$42,$P$49,$P77),NA())</f>
        <v>#N/A</v>
      </c>
      <c r="R77" t="e">
        <f ca="1">IFERROR(GETPIVOTDATA(""&amp;R$49,Control!$A$42,$P$49,$P77),NA())</f>
        <v>#N/A</v>
      </c>
      <c r="S77" t="e">
        <f ca="1">IFERROR(GETPIVOTDATA(""&amp;S$49,Control!$A$42,$P$49,$P77),NA())</f>
        <v>#N/A</v>
      </c>
      <c r="T77" t="e">
        <f ca="1">IFERROR(GETPIVOTDATA(""&amp;T$49,Control!$A$42,$P$49,$P77),NA())</f>
        <v>#N/A</v>
      </c>
      <c r="U77" t="e">
        <f ca="1">IFERROR(GETPIVOTDATA(""&amp;U$49,Control!$A$42,$P$49,$P77),NA())</f>
        <v>#N/A</v>
      </c>
      <c r="V77" s="10" t="e">
        <f ca="1" t="shared" si="31"/>
        <v>#N/A</v>
      </c>
      <c r="W77" s="10" t="e">
        <f ca="1" t="shared" si="32"/>
        <v>#N/A</v>
      </c>
      <c r="X77" s="10" t="e">
        <f ca="1" t="shared" si="33"/>
        <v>#N/A</v>
      </c>
      <c r="Y77" s="10" t="e">
        <f ca="1" t="shared" si="34"/>
        <v>#N/A</v>
      </c>
      <c r="Z77" t="e">
        <f ca="1">IFERROR(GETPIVOTDATA(""&amp;Z$49,Control!$A$42,$P$49,$P77),NA())</f>
        <v>#N/A</v>
      </c>
      <c r="AA77" s="12">
        <f>IFERROR(IF(OR(WEEKDAY(DATE($AA$32,MATCH(Control!$A$2,$AA$34:$AA$45,0),E77))=1,WEEKDAY(DATE($AA$32,MATCH(Control!$A$2,$AA$34:$AA$45,0),E77))=7),$AA$48,0),0)</f>
        <v>10</v>
      </c>
    </row>
    <row r="78" spans="5:27">
      <c r="E78">
        <f ca="1" t="shared" si="16"/>
        <v>29</v>
      </c>
      <c r="F78" s="10" t="e">
        <f ca="1" t="shared" si="21"/>
        <v>#N/A</v>
      </c>
      <c r="G78" s="10" t="e">
        <f ca="1" t="shared" si="22"/>
        <v>#N/A</v>
      </c>
      <c r="H78" s="10" t="e">
        <f ca="1" t="shared" si="23"/>
        <v>#N/A</v>
      </c>
      <c r="I78" s="10" t="e">
        <f ca="1" t="shared" si="24"/>
        <v>#N/A</v>
      </c>
      <c r="J78" s="10" t="e">
        <f ca="1" t="shared" si="25"/>
        <v>#N/A</v>
      </c>
      <c r="K78" s="10" t="e">
        <f ca="1" t="shared" si="26"/>
        <v>#N/A</v>
      </c>
      <c r="L78" s="10" t="e">
        <f ca="1" t="shared" si="27"/>
        <v>#N/A</v>
      </c>
      <c r="M78" s="10" t="e">
        <f ca="1" t="shared" si="28"/>
        <v>#N/A</v>
      </c>
      <c r="N78" s="10" t="e">
        <f ca="1" t="shared" si="29"/>
        <v>#N/A</v>
      </c>
      <c r="O78" s="10" t="e">
        <f ca="1" t="shared" si="30"/>
        <v>#N/A</v>
      </c>
      <c r="P78">
        <v>29</v>
      </c>
      <c r="Q78" t="e">
        <f ca="1">IFERROR(GETPIVOTDATA(""&amp;Q$49,Control!$A$42,$P$49,$P78),NA())</f>
        <v>#N/A</v>
      </c>
      <c r="R78" t="e">
        <f ca="1">IFERROR(GETPIVOTDATA(""&amp;R$49,Control!$A$42,$P$49,$P78),NA())</f>
        <v>#N/A</v>
      </c>
      <c r="S78" t="e">
        <f ca="1">IFERROR(GETPIVOTDATA(""&amp;S$49,Control!$A$42,$P$49,$P78),NA())</f>
        <v>#N/A</v>
      </c>
      <c r="T78" t="e">
        <f ca="1">IFERROR(GETPIVOTDATA(""&amp;T$49,Control!$A$42,$P$49,$P78),NA())</f>
        <v>#N/A</v>
      </c>
      <c r="U78" t="e">
        <f ca="1">IFERROR(GETPIVOTDATA(""&amp;U$49,Control!$A$42,$P$49,$P78),NA())</f>
        <v>#N/A</v>
      </c>
      <c r="V78" s="10" t="e">
        <f ca="1" t="shared" si="31"/>
        <v>#N/A</v>
      </c>
      <c r="W78" s="10" t="e">
        <f ca="1" t="shared" si="32"/>
        <v>#N/A</v>
      </c>
      <c r="X78" s="10" t="e">
        <f ca="1" t="shared" si="33"/>
        <v>#N/A</v>
      </c>
      <c r="Y78" s="10" t="e">
        <f ca="1" t="shared" si="34"/>
        <v>#N/A</v>
      </c>
      <c r="Z78" t="e">
        <f ca="1">IFERROR(GETPIVOTDATA(""&amp;Z$49,Control!$A$42,$P$49,$P78),NA())</f>
        <v>#N/A</v>
      </c>
      <c r="AA78" s="12">
        <f ca="1">IFERROR(IF(OR(WEEKDAY(DATE($AA$32,MATCH(Control!$A$2,$AA$34:$AA$45,0),E78))=1,WEEKDAY(DATE($AA$32,MATCH(Control!$A$2,$AA$34:$AA$45,0),E78))=7),$AA$48,0),0)</f>
        <v>0</v>
      </c>
    </row>
    <row r="79" spans="5:27">
      <c r="E79">
        <f ca="1" t="shared" si="16"/>
        <v>30</v>
      </c>
      <c r="F79" s="10" t="e">
        <f ca="1" t="shared" si="21"/>
        <v>#N/A</v>
      </c>
      <c r="G79" s="10" t="e">
        <f ca="1" t="shared" si="22"/>
        <v>#N/A</v>
      </c>
      <c r="H79" s="10" t="e">
        <f ca="1" t="shared" si="23"/>
        <v>#N/A</v>
      </c>
      <c r="I79" s="10" t="e">
        <f ca="1" t="shared" si="24"/>
        <v>#N/A</v>
      </c>
      <c r="J79" s="10" t="e">
        <f ca="1" t="shared" si="25"/>
        <v>#N/A</v>
      </c>
      <c r="K79" s="10" t="e">
        <f ca="1" t="shared" si="26"/>
        <v>#N/A</v>
      </c>
      <c r="L79" s="10" t="e">
        <f ca="1" t="shared" si="27"/>
        <v>#N/A</v>
      </c>
      <c r="M79" s="10" t="e">
        <f ca="1" t="shared" si="28"/>
        <v>#N/A</v>
      </c>
      <c r="N79" s="10" t="e">
        <f ca="1" t="shared" si="29"/>
        <v>#N/A</v>
      </c>
      <c r="O79" s="10" t="e">
        <f ca="1" t="shared" si="30"/>
        <v>#N/A</v>
      </c>
      <c r="P79">
        <v>30</v>
      </c>
      <c r="Q79" t="e">
        <f ca="1">IFERROR(GETPIVOTDATA(""&amp;Q$49,Control!$A$42,$P$49,$P79),NA())</f>
        <v>#N/A</v>
      </c>
      <c r="R79" t="e">
        <f ca="1">IFERROR(GETPIVOTDATA(""&amp;R$49,Control!$A$42,$P$49,$P79),NA())</f>
        <v>#N/A</v>
      </c>
      <c r="S79" t="e">
        <f ca="1">IFERROR(GETPIVOTDATA(""&amp;S$49,Control!$A$42,$P$49,$P79),NA())</f>
        <v>#N/A</v>
      </c>
      <c r="T79" t="e">
        <f ca="1">IFERROR(GETPIVOTDATA(""&amp;T$49,Control!$A$42,$P$49,$P79),NA())</f>
        <v>#N/A</v>
      </c>
      <c r="U79" t="e">
        <f ca="1">IFERROR(GETPIVOTDATA(""&amp;U$49,Control!$A$42,$P$49,$P79),NA())</f>
        <v>#N/A</v>
      </c>
      <c r="V79" s="10" t="e">
        <f ca="1" t="shared" si="31"/>
        <v>#N/A</v>
      </c>
      <c r="W79" s="10" t="e">
        <f ca="1" t="shared" si="32"/>
        <v>#N/A</v>
      </c>
      <c r="X79" s="10" t="e">
        <f ca="1" t="shared" si="33"/>
        <v>#N/A</v>
      </c>
      <c r="Y79" s="10" t="e">
        <f ca="1" t="shared" si="34"/>
        <v>#N/A</v>
      </c>
      <c r="Z79" t="e">
        <f ca="1">IFERROR(GETPIVOTDATA(""&amp;Z$49,Control!$A$42,$P$49,$P79),NA())</f>
        <v>#N/A</v>
      </c>
      <c r="AA79" s="12">
        <f ca="1">IFERROR(IF(OR(WEEKDAY(DATE($AA$32,MATCH(Control!$A$2,$AA$34:$AA$45,0),E79))=1,WEEKDAY(DATE($AA$32,MATCH(Control!$A$2,$AA$34:$AA$45,0),E79))=7),$AA$48,0),0)</f>
        <v>0</v>
      </c>
    </row>
    <row r="80" spans="5:27">
      <c r="E80">
        <f ca="1" t="shared" si="16"/>
        <v>31</v>
      </c>
      <c r="F80" s="10" t="e">
        <f ca="1" t="shared" si="21"/>
        <v>#N/A</v>
      </c>
      <c r="G80" s="10" t="e">
        <f ca="1" t="shared" si="22"/>
        <v>#N/A</v>
      </c>
      <c r="H80" s="10" t="e">
        <f ca="1" t="shared" si="23"/>
        <v>#N/A</v>
      </c>
      <c r="I80" s="10" t="e">
        <f ca="1" t="shared" si="24"/>
        <v>#N/A</v>
      </c>
      <c r="J80" s="10" t="e">
        <f ca="1" t="shared" si="25"/>
        <v>#N/A</v>
      </c>
      <c r="K80" s="10" t="e">
        <f ca="1" t="shared" si="26"/>
        <v>#N/A</v>
      </c>
      <c r="L80" s="10" t="e">
        <f ca="1" t="shared" si="27"/>
        <v>#N/A</v>
      </c>
      <c r="M80" s="10" t="e">
        <f ca="1" t="shared" si="28"/>
        <v>#N/A</v>
      </c>
      <c r="N80" s="10" t="e">
        <f ca="1" t="shared" si="29"/>
        <v>#N/A</v>
      </c>
      <c r="O80" s="10" t="e">
        <f ca="1" t="shared" si="30"/>
        <v>#N/A</v>
      </c>
      <c r="P80">
        <v>31</v>
      </c>
      <c r="Q80" t="e">
        <f ca="1">IFERROR(GETPIVOTDATA(""&amp;Q$49,Control!$A$42,$P$49,$P80),NA())</f>
        <v>#N/A</v>
      </c>
      <c r="R80" t="e">
        <f ca="1">IFERROR(GETPIVOTDATA(""&amp;R$49,Control!$A$42,$P$49,$P80),NA())</f>
        <v>#N/A</v>
      </c>
      <c r="S80" t="e">
        <f ca="1">IFERROR(GETPIVOTDATA(""&amp;S$49,Control!$A$42,$P$49,$P80),NA())</f>
        <v>#N/A</v>
      </c>
      <c r="T80" t="e">
        <f ca="1">IFERROR(GETPIVOTDATA(""&amp;T$49,Control!$A$42,$P$49,$P80),NA())</f>
        <v>#N/A</v>
      </c>
      <c r="U80" t="e">
        <f ca="1">IFERROR(GETPIVOTDATA(""&amp;U$49,Control!$A$42,$P$49,$P80),NA())</f>
        <v>#N/A</v>
      </c>
      <c r="V80" s="10" t="e">
        <f ca="1" t="shared" si="31"/>
        <v>#N/A</v>
      </c>
      <c r="W80" s="10" t="e">
        <f ca="1" t="shared" si="32"/>
        <v>#N/A</v>
      </c>
      <c r="X80" s="10" t="e">
        <f ca="1" t="shared" si="33"/>
        <v>#N/A</v>
      </c>
      <c r="Y80" s="10" t="e">
        <f ca="1" t="shared" si="34"/>
        <v>#N/A</v>
      </c>
      <c r="Z80" t="e">
        <f ca="1">IFERROR(GETPIVOTDATA(""&amp;Z$49,Control!$A$42,$P$49,$P80),NA())</f>
        <v>#N/A</v>
      </c>
      <c r="AA80" s="12">
        <f ca="1">IFERROR(IF(OR(WEEKDAY(DATE($AA$32,MATCH(Control!$A$2,$AA$34:$AA$45,0),E80))=1,WEEKDAY(DATE($AA$32,MATCH(Control!$A$2,$AA$34:$AA$45,0),E80))=7),$AA$48,0),0)</f>
        <v>0</v>
      </c>
    </row>
    <row r="81" spans="17:26">
      <c r="Q81" s="2">
        <f ca="1">ROUND(GETPIVOTDATA(""&amp;Q49,Control!$A$42),0)</f>
        <v>309</v>
      </c>
      <c r="R81" s="2">
        <f ca="1">ROUND(GETPIVOTDATA(""&amp;R49,Control!$A$42),0)</f>
        <v>557</v>
      </c>
      <c r="S81" s="16">
        <f ca="1">ROUND(GETPIVOTDATA(""&amp;S49,Control!$A$42),0)</f>
        <v>14</v>
      </c>
      <c r="T81" s="16">
        <f ca="1">ROUND(GETPIVOTDATA(""&amp;T49,Control!$A$42),0)</f>
        <v>3658</v>
      </c>
      <c r="U81" s="16">
        <f ca="1">ROUND(GETPIVOTDATA(""&amp;U49,Control!$A$42),0)</f>
        <v>2382</v>
      </c>
      <c r="V81" s="17">
        <f ca="1" t="array" ref="V81">ROUND(AVERAGE(IFERROR(V50:V80,"")),2)</f>
        <v>22.11</v>
      </c>
      <c r="W81" s="17">
        <f ca="1" t="array" ref="W81">ROUND(AVERAGE(IFERROR(W50:W80,"")),2)</f>
        <v>30.95</v>
      </c>
      <c r="X81" s="17">
        <f ca="1" t="array" ref="X81">ROUND(AVERAGE(IFERROR(X50:X80,"")),2)</f>
        <v>0.23</v>
      </c>
      <c r="Y81" s="17">
        <f ca="1" t="array" ref="Y81">ROUND(AVERAGE(IFERROR(Y50:Y80,"")),2)</f>
        <v>0.13</v>
      </c>
      <c r="Z81" s="16">
        <f ca="1">ROUND(GETPIVOTDATA(""&amp;Z49,Control!$A$42),0)</f>
        <v>10</v>
      </c>
    </row>
  </sheetData>
  <mergeCells count="2">
    <mergeCell ref="D1:G1"/>
    <mergeCell ref="AC42:AU43"/>
  </mergeCells>
  <hyperlinks>
    <hyperlink ref="AC42" r:id="rId3" display="https://exceltable.com/en/templates/amazon-affiliate-marketing"/>
  </hyperlink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BUDGET DARK</vt:lpstr>
      <vt:lpstr>BUDGET LIGHT</vt:lpstr>
      <vt:lpstr>CHANNELS DARK</vt:lpstr>
      <vt:lpstr>CHANNELS LIGHT</vt:lpstr>
      <vt:lpstr>COMPARE DARK</vt:lpstr>
      <vt:lpstr>COMPARE LIGHT</vt:lpstr>
      <vt:lpstr>Data</vt:lpstr>
      <vt:lpstr>Control</vt:lpstr>
      <vt:lpstr>Processing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PK</cp:lastModifiedBy>
  <dcterms:created xsi:type="dcterms:W3CDTF">2023-04-25T16:09:00Z</dcterms:created>
  <dcterms:modified xsi:type="dcterms:W3CDTF">2023-12-04T19:55:49Z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91C205B92332432BB73DE0DBABD5E102_12</vt:lpwstr>
  </property>
  <property fmtid="{D5CDD505-2E9C-101B-9397-08002B2CF9AE}" pid="3" name="KSOProductBuildVer">
    <vt:lpwstr>1049-12.2.0.13306</vt:lpwstr>
  </property>
</Properties>
</file>