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i\3sem\terver\"/>
    </mc:Choice>
  </mc:AlternateContent>
  <xr:revisionPtr revIDLastSave="0" documentId="13_ncr:1_{7C288E27-CFE0-4BA4-B7C5-68A5621A7EAF}" xr6:coauthVersionLast="47" xr6:coauthVersionMax="47" xr10:uidLastSave="{00000000-0000-0000-0000-000000000000}"/>
  <bookViews>
    <workbookView xWindow="-108" yWindow="-108" windowWidth="23256" windowHeight="12720" xr2:uid="{D3DCFE71-2921-4B51-9C6A-FEB6E694E0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1" l="1"/>
  <c r="G37" i="1"/>
  <c r="H33" i="1"/>
  <c r="F33" i="1"/>
  <c r="D33" i="1"/>
  <c r="C33" i="1"/>
  <c r="H28" i="1" l="1"/>
  <c r="G28" i="1"/>
  <c r="F28" i="1"/>
  <c r="E33" i="1"/>
  <c r="G33" i="1" s="1"/>
  <c r="E29" i="1"/>
  <c r="H29" i="1" s="1"/>
  <c r="E30" i="1"/>
  <c r="H30" i="1" s="1"/>
  <c r="E31" i="1"/>
  <c r="H31" i="1" s="1"/>
  <c r="E32" i="1"/>
  <c r="F32" i="1" s="1"/>
  <c r="G32" i="1" s="1"/>
  <c r="E28" i="1"/>
  <c r="D30" i="1"/>
  <c r="D31" i="1"/>
  <c r="D32" i="1"/>
  <c r="H32" i="1" l="1"/>
  <c r="F31" i="1"/>
  <c r="G31" i="1" s="1"/>
  <c r="F30" i="1"/>
  <c r="G30" i="1" s="1"/>
  <c r="F29" i="1"/>
  <c r="G29" i="1" s="1"/>
  <c r="H36" i="1"/>
  <c r="G36" i="1"/>
  <c r="E36" i="1"/>
  <c r="D36" i="1"/>
  <c r="D29" i="1"/>
  <c r="D28" i="1"/>
  <c r="C36" i="1"/>
  <c r="B29" i="1"/>
  <c r="B30" i="1"/>
  <c r="B31" i="1"/>
  <c r="B32" i="1"/>
  <c r="B28" i="1"/>
  <c r="C29" i="1"/>
  <c r="C30" i="1"/>
  <c r="C31" i="1"/>
  <c r="C32" i="1"/>
  <c r="C28" i="1"/>
  <c r="D25" i="1" l="1"/>
  <c r="E22" i="1" s="1"/>
  <c r="F22" i="1" s="1"/>
  <c r="A29" i="1"/>
  <c r="A30" i="1"/>
  <c r="A31" i="1"/>
  <c r="A32" i="1"/>
  <c r="A33" i="1"/>
  <c r="H21" i="1"/>
  <c r="H20" i="1"/>
  <c r="H19" i="1"/>
  <c r="H17" i="1"/>
  <c r="D24" i="1"/>
  <c r="D18" i="1"/>
  <c r="D19" i="1"/>
  <c r="D20" i="1"/>
  <c r="D21" i="1"/>
  <c r="D22" i="1"/>
  <c r="D23" i="1"/>
  <c r="D17" i="1"/>
  <c r="A17" i="1"/>
  <c r="B13" i="1"/>
  <c r="E12" i="1"/>
  <c r="D13" i="1"/>
  <c r="F13" i="1" s="1"/>
  <c r="E20" i="1" l="1"/>
  <c r="F20" i="1" s="1"/>
  <c r="E21" i="1"/>
  <c r="F21" i="1" s="1"/>
  <c r="E19" i="1"/>
  <c r="F19" i="1" s="1"/>
  <c r="E18" i="1"/>
  <c r="F18" i="1" s="1"/>
  <c r="E17" i="1"/>
  <c r="F17" i="1" s="1"/>
  <c r="E24" i="1"/>
  <c r="F24" i="1" s="1"/>
  <c r="E23" i="1"/>
  <c r="F23" i="1" s="1"/>
  <c r="D14" i="1"/>
  <c r="H14" i="1" s="1"/>
  <c r="B17" i="1" s="1"/>
  <c r="C17" i="1" l="1"/>
  <c r="A18" i="1"/>
  <c r="B18" i="1" s="1"/>
  <c r="C18" i="1" s="1"/>
  <c r="A19" i="1" l="1"/>
  <c r="B19" i="1"/>
  <c r="C19" i="1"/>
  <c r="A20" i="1"/>
  <c r="A21" i="1" l="1"/>
  <c r="B20" i="1"/>
  <c r="C20" i="1" s="1"/>
  <c r="A22" i="1" l="1"/>
  <c r="B21" i="1"/>
  <c r="C21" i="1" s="1"/>
  <c r="B22" i="1" l="1"/>
  <c r="C22" i="1" s="1"/>
  <c r="A23" i="1"/>
  <c r="B23" i="1" l="1"/>
  <c r="C23" i="1" s="1"/>
  <c r="A24" i="1"/>
  <c r="B24" i="1" l="1"/>
  <c r="C24" i="1"/>
</calcChain>
</file>

<file path=xl/sharedStrings.xml><?xml version="1.0" encoding="utf-8"?>
<sst xmlns="http://schemas.openxmlformats.org/spreadsheetml/2006/main" count="36" uniqueCount="33">
  <si>
    <t>Исходные данные</t>
  </si>
  <si>
    <t>Количество интервалов</t>
  </si>
  <si>
    <t>k=</t>
  </si>
  <si>
    <t>min=</t>
  </si>
  <si>
    <t>max=</t>
  </si>
  <si>
    <t>W=</t>
  </si>
  <si>
    <t>Длина интервалов</t>
  </si>
  <si>
    <t>Округляем</t>
  </si>
  <si>
    <t>h=</t>
  </si>
  <si>
    <t>Интервальный статистический ряд
статистический 
Интервальный статистический ряд</t>
  </si>
  <si>
    <t>[xi;"</t>
  </si>
  <si>
    <t>xi+1)</t>
  </si>
  <si>
    <t>xi*</t>
  </si>
  <si>
    <t>ni</t>
  </si>
  <si>
    <t>ni/n</t>
  </si>
  <si>
    <t>ni/n/h</t>
  </si>
  <si>
    <t>Выборочное  среднее значение</t>
  </si>
  <si>
    <t>x-ср=</t>
  </si>
  <si>
    <t>Выборочная дисперсия</t>
  </si>
  <si>
    <t>Dв=</t>
  </si>
  <si>
    <t>S2=</t>
  </si>
  <si>
    <t>S=</t>
  </si>
  <si>
    <t>Проверка гипотезы о законе распределения по критерию Пирсона</t>
  </si>
  <si>
    <t>(ni-n*pi)^2</t>
  </si>
  <si>
    <t>(ni-n*pi)^2/npi</t>
  </si>
  <si>
    <t>ni^2/npi</t>
  </si>
  <si>
    <t>####</t>
  </si>
  <si>
    <t>Суммы</t>
  </si>
  <si>
    <t>pi</t>
  </si>
  <si>
    <t>n*pi</t>
  </si>
  <si>
    <t>k-r-1=</t>
  </si>
  <si>
    <t>X2расч=</t>
  </si>
  <si>
    <t>X2крит=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</si>
</sst>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u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1" fillId="2" borderId="1" xfId="1"/>
    <xf numFmtId="0" fontId="0" fillId="0" borderId="0" xfId="0"/>
    <xf numFmtId="0" fontId="0" fillId="0" borderId="0" xfId="0" applyAlignment="1">
      <alignment horizont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Лист1!$C$17:$C$24</c:f>
              <c:numCache>
                <c:formatCode>General</c:formatCode>
                <c:ptCount val="8"/>
                <c:pt idx="0">
                  <c:v>7.6</c:v>
                </c:pt>
                <c:pt idx="1">
                  <c:v>12.799999999999999</c:v>
                </c:pt>
                <c:pt idx="2">
                  <c:v>18</c:v>
                </c:pt>
                <c:pt idx="3">
                  <c:v>23.199999999999996</c:v>
                </c:pt>
                <c:pt idx="4">
                  <c:v>28.4</c:v>
                </c:pt>
                <c:pt idx="5">
                  <c:v>33.599999999999994</c:v>
                </c:pt>
                <c:pt idx="6">
                  <c:v>38.799999999999997</c:v>
                </c:pt>
                <c:pt idx="7">
                  <c:v>44</c:v>
                </c:pt>
              </c:numCache>
            </c:numRef>
          </c:cat>
          <c:val>
            <c:numRef>
              <c:f>Лист1!$F$17:$F$24</c:f>
              <c:numCache>
                <c:formatCode>General</c:formatCode>
                <c:ptCount val="8"/>
                <c:pt idx="0">
                  <c:v>1.3461538461538462E-2</c:v>
                </c:pt>
                <c:pt idx="1">
                  <c:v>2.3076923076923075E-2</c:v>
                </c:pt>
                <c:pt idx="2">
                  <c:v>3.8461538461538464E-2</c:v>
                </c:pt>
                <c:pt idx="3">
                  <c:v>4.8076923076923073E-2</c:v>
                </c:pt>
                <c:pt idx="4">
                  <c:v>4.038461538461538E-2</c:v>
                </c:pt>
                <c:pt idx="5">
                  <c:v>2.3076923076923075E-2</c:v>
                </c:pt>
                <c:pt idx="6">
                  <c:v>3.8461538461538459E-3</c:v>
                </c:pt>
                <c:pt idx="7">
                  <c:v>1.923076923076923E-3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7-4B82-81A9-17B7832B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133896"/>
        <c:axId val="255134552"/>
      </c:barChart>
      <c:catAx>
        <c:axId val="25513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55134552"/>
        <c:crosses val="autoZero"/>
        <c:auto val="1"/>
        <c:lblAlgn val="ctr"/>
        <c:lblOffset val="100"/>
        <c:noMultiLvlLbl val="0"/>
      </c:catAx>
      <c:valAx>
        <c:axId val="25513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55133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8</xdr:row>
      <xdr:rowOff>171450</xdr:rowOff>
    </xdr:from>
    <xdr:to>
      <xdr:col>19</xdr:col>
      <xdr:colOff>0</xdr:colOff>
      <xdr:row>23</xdr:row>
      <xdr:rowOff>148590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15390FF-C92A-44AD-891A-5C726D4AF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A1F6-7858-45D7-90FB-8ED9C9055267}">
  <dimension ref="A1:J37"/>
  <sheetViews>
    <sheetView tabSelected="1" topLeftCell="A21" workbookViewId="0">
      <selection activeCell="J39" sqref="J39"/>
    </sheetView>
  </sheetViews>
  <sheetFormatPr defaultRowHeight="14.4" x14ac:dyDescent="0.3"/>
  <cols>
    <col min="1" max="10" width="8.33203125" customWidth="1"/>
  </cols>
  <sheetData>
    <row r="1" spans="1:10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">
      <c r="A2" s="5">
        <v>25</v>
      </c>
      <c r="B2" s="5">
        <v>9</v>
      </c>
      <c r="C2" s="5">
        <v>25</v>
      </c>
      <c r="D2" s="5">
        <v>17</v>
      </c>
      <c r="E2" s="5">
        <v>29</v>
      </c>
      <c r="F2" s="5">
        <v>16</v>
      </c>
      <c r="G2" s="5">
        <v>11</v>
      </c>
      <c r="H2" s="5">
        <v>32</v>
      </c>
      <c r="I2" s="5">
        <v>18</v>
      </c>
      <c r="J2" s="5">
        <v>33</v>
      </c>
    </row>
    <row r="3" spans="1:10" x14ac:dyDescent="0.3">
      <c r="A3" s="5">
        <v>24</v>
      </c>
      <c r="B3" s="5">
        <v>16</v>
      </c>
      <c r="C3" s="5">
        <v>21</v>
      </c>
      <c r="D3" s="5">
        <v>21</v>
      </c>
      <c r="E3" s="5">
        <v>26</v>
      </c>
      <c r="F3" s="5">
        <v>21</v>
      </c>
      <c r="G3" s="5">
        <v>13</v>
      </c>
      <c r="H3" s="5">
        <v>21</v>
      </c>
      <c r="I3" s="5">
        <v>22</v>
      </c>
      <c r="J3" s="5">
        <v>9</v>
      </c>
    </row>
    <row r="4" spans="1:10" x14ac:dyDescent="0.3">
      <c r="A4" s="5">
        <v>5</v>
      </c>
      <c r="B4" s="5">
        <v>20</v>
      </c>
      <c r="C4" s="5">
        <v>32</v>
      </c>
      <c r="D4" s="5">
        <v>14</v>
      </c>
      <c r="E4" s="5">
        <v>13</v>
      </c>
      <c r="F4" s="5">
        <v>46</v>
      </c>
      <c r="G4" s="5">
        <v>20</v>
      </c>
      <c r="H4" s="5">
        <v>26</v>
      </c>
      <c r="I4" s="5">
        <v>20</v>
      </c>
      <c r="J4" s="5">
        <v>6</v>
      </c>
    </row>
    <row r="5" spans="1:10" x14ac:dyDescent="0.3">
      <c r="A5" s="5">
        <v>11</v>
      </c>
      <c r="B5" s="5">
        <v>20</v>
      </c>
      <c r="C5" s="5">
        <v>29</v>
      </c>
      <c r="D5" s="5">
        <v>23</v>
      </c>
      <c r="E5" s="5">
        <v>26</v>
      </c>
      <c r="F5" s="5">
        <v>15</v>
      </c>
      <c r="G5" s="5">
        <v>18</v>
      </c>
      <c r="H5" s="5">
        <v>15</v>
      </c>
      <c r="I5" s="5">
        <v>20</v>
      </c>
      <c r="J5" s="5">
        <v>32</v>
      </c>
    </row>
    <row r="6" spans="1:10" x14ac:dyDescent="0.3">
      <c r="A6" s="5">
        <v>27</v>
      </c>
      <c r="B6" s="5">
        <v>31</v>
      </c>
      <c r="C6" s="5">
        <v>29</v>
      </c>
      <c r="D6" s="5">
        <v>11</v>
      </c>
      <c r="E6" s="5">
        <v>24</v>
      </c>
      <c r="F6" s="5">
        <v>23</v>
      </c>
      <c r="G6" s="5">
        <v>22</v>
      </c>
      <c r="H6" s="5">
        <v>23</v>
      </c>
      <c r="I6" s="5">
        <v>9</v>
      </c>
      <c r="J6" s="5">
        <v>26</v>
      </c>
    </row>
    <row r="7" spans="1:10" x14ac:dyDescent="0.3">
      <c r="A7" s="5">
        <v>33</v>
      </c>
      <c r="B7" s="5">
        <v>23</v>
      </c>
      <c r="C7" s="5">
        <v>27</v>
      </c>
      <c r="D7" s="5">
        <v>26</v>
      </c>
      <c r="E7" s="5">
        <v>30</v>
      </c>
      <c r="F7" s="5">
        <v>16</v>
      </c>
      <c r="G7" s="5">
        <v>14</v>
      </c>
      <c r="H7" s="5">
        <v>19</v>
      </c>
      <c r="I7" s="5">
        <v>10</v>
      </c>
      <c r="J7" s="5">
        <v>23</v>
      </c>
    </row>
    <row r="8" spans="1:10" x14ac:dyDescent="0.3">
      <c r="A8" s="5">
        <v>26</v>
      </c>
      <c r="B8" s="5">
        <v>19</v>
      </c>
      <c r="C8" s="5">
        <v>9</v>
      </c>
      <c r="D8" s="5">
        <v>33</v>
      </c>
      <c r="E8" s="5">
        <v>27</v>
      </c>
      <c r="F8" s="5">
        <v>21</v>
      </c>
      <c r="G8" s="5">
        <v>28</v>
      </c>
      <c r="H8" s="5">
        <v>23</v>
      </c>
      <c r="I8" s="5">
        <v>13</v>
      </c>
      <c r="J8" s="5">
        <v>33</v>
      </c>
    </row>
    <row r="9" spans="1:10" x14ac:dyDescent="0.3">
      <c r="A9" s="5">
        <v>27</v>
      </c>
      <c r="B9" s="5">
        <v>32</v>
      </c>
      <c r="C9" s="5">
        <v>18</v>
      </c>
      <c r="D9" s="5">
        <v>29</v>
      </c>
      <c r="E9" s="5">
        <v>28</v>
      </c>
      <c r="F9" s="5">
        <v>29</v>
      </c>
      <c r="G9" s="5">
        <v>13</v>
      </c>
      <c r="H9" s="5">
        <v>33</v>
      </c>
      <c r="I9" s="5">
        <v>24</v>
      </c>
      <c r="J9" s="5">
        <v>21</v>
      </c>
    </row>
    <row r="10" spans="1:10" x14ac:dyDescent="0.3">
      <c r="A10" s="5">
        <v>12</v>
      </c>
      <c r="B10" s="5">
        <v>16</v>
      </c>
      <c r="C10" s="5">
        <v>23</v>
      </c>
      <c r="D10" s="5">
        <v>16</v>
      </c>
      <c r="E10" s="5">
        <v>28</v>
      </c>
      <c r="F10" s="5">
        <v>18</v>
      </c>
      <c r="G10" s="5">
        <v>24</v>
      </c>
      <c r="H10" s="5">
        <v>17</v>
      </c>
      <c r="I10" s="5">
        <v>40</v>
      </c>
      <c r="J10" s="5">
        <v>32</v>
      </c>
    </row>
    <row r="11" spans="1:10" x14ac:dyDescent="0.3">
      <c r="A11" s="5">
        <v>32</v>
      </c>
      <c r="B11" s="5">
        <v>25</v>
      </c>
      <c r="C11" s="5">
        <v>26</v>
      </c>
      <c r="D11" s="5">
        <v>23</v>
      </c>
      <c r="E11" s="5">
        <v>21</v>
      </c>
      <c r="F11" s="5">
        <v>37</v>
      </c>
      <c r="G11" s="5">
        <v>19</v>
      </c>
      <c r="H11" s="5">
        <v>23</v>
      </c>
      <c r="I11" s="5">
        <v>18</v>
      </c>
      <c r="J11" s="5">
        <v>29</v>
      </c>
    </row>
    <row r="12" spans="1:10" x14ac:dyDescent="0.3">
      <c r="A12" s="11" t="s">
        <v>1</v>
      </c>
      <c r="B12" s="11"/>
      <c r="C12" s="11"/>
      <c r="D12" s="6" t="s">
        <v>2</v>
      </c>
      <c r="E12" s="1">
        <f>ROUND(1+LOG(100,2),0)</f>
        <v>8</v>
      </c>
    </row>
    <row r="13" spans="1:10" x14ac:dyDescent="0.3">
      <c r="A13" s="6" t="s">
        <v>3</v>
      </c>
      <c r="B13" s="1">
        <f>MIN(A2:J11)</f>
        <v>5</v>
      </c>
      <c r="C13" s="6" t="s">
        <v>4</v>
      </c>
      <c r="D13" s="1">
        <f>MAX(A2:J11)</f>
        <v>46</v>
      </c>
      <c r="E13" s="6" t="s">
        <v>5</v>
      </c>
      <c r="F13" s="1">
        <f>D13-B13</f>
        <v>41</v>
      </c>
    </row>
    <row r="14" spans="1:10" x14ac:dyDescent="0.3">
      <c r="A14" s="7" t="s">
        <v>6</v>
      </c>
      <c r="B14" s="7"/>
      <c r="C14" s="7"/>
      <c r="D14">
        <f>F13/E12</f>
        <v>5.125</v>
      </c>
      <c r="E14" s="7" t="s">
        <v>7</v>
      </c>
      <c r="F14" s="7"/>
      <c r="G14" s="6" t="s">
        <v>8</v>
      </c>
      <c r="H14" s="1">
        <f>CEILING(D14,0.1)</f>
        <v>5.2</v>
      </c>
    </row>
    <row r="15" spans="1:10" ht="16.2" customHeight="1" x14ac:dyDescent="0.3">
      <c r="A15" s="12" t="s">
        <v>9</v>
      </c>
      <c r="B15" s="12"/>
      <c r="C15" s="12"/>
      <c r="D15" s="12"/>
      <c r="E15" s="12"/>
    </row>
    <row r="16" spans="1:10" x14ac:dyDescent="0.3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8" t="s">
        <v>16</v>
      </c>
      <c r="H16" s="9"/>
      <c r="I16" s="9"/>
      <c r="J16" s="9"/>
    </row>
    <row r="17" spans="1:10" x14ac:dyDescent="0.3">
      <c r="A17">
        <f>MIN(A2:J11)</f>
        <v>5</v>
      </c>
      <c r="B17">
        <f>A17+$H$14</f>
        <v>10.199999999999999</v>
      </c>
      <c r="C17">
        <f>AVERAGE(A17:B17)</f>
        <v>7.6</v>
      </c>
      <c r="D17">
        <f>COUNTIFS($A$2:$J$11,"&gt;="&amp;A17,$A$2:$J$11,"&lt;"&amp;B17)</f>
        <v>7</v>
      </c>
      <c r="E17">
        <f>D17/$D$25</f>
        <v>7.0000000000000007E-2</v>
      </c>
      <c r="F17">
        <f>E17/$H$14</f>
        <v>1.3461538461538462E-2</v>
      </c>
      <c r="G17" s="6" t="s">
        <v>17</v>
      </c>
      <c r="H17" s="1">
        <f>SUMPRODUCT(C17:C24,D17:D24)/100</f>
        <v>22.679999999999996</v>
      </c>
    </row>
    <row r="18" spans="1:10" x14ac:dyDescent="0.3">
      <c r="A18">
        <f>A17+$H$14</f>
        <v>10.199999999999999</v>
      </c>
      <c r="B18">
        <f t="shared" ref="B18:B24" si="0">A18+$H$14</f>
        <v>15.399999999999999</v>
      </c>
      <c r="C18">
        <f t="shared" ref="C18:C24" si="1">AVERAGE(A18:B18)</f>
        <v>12.799999999999999</v>
      </c>
      <c r="D18">
        <f t="shared" ref="D18:D24" si="2">COUNTIFS($A$2:$J$11,"&gt;="&amp;A18,$A$2:$J$11,"&lt;"&amp;B18)</f>
        <v>12</v>
      </c>
      <c r="E18">
        <f t="shared" ref="E18:E24" si="3">D18/$D$25</f>
        <v>0.12</v>
      </c>
      <c r="F18">
        <f t="shared" ref="F18:F24" si="4">E18/$H$14</f>
        <v>2.3076923076923075E-2</v>
      </c>
      <c r="G18" s="7" t="s">
        <v>18</v>
      </c>
      <c r="H18" s="7"/>
      <c r="I18" s="7"/>
      <c r="J18" s="7"/>
    </row>
    <row r="19" spans="1:10" x14ac:dyDescent="0.3">
      <c r="A19">
        <f t="shared" ref="A19:A24" si="5">A18+$H$14</f>
        <v>15.399999999999999</v>
      </c>
      <c r="B19">
        <f t="shared" si="0"/>
        <v>20.599999999999998</v>
      </c>
      <c r="C19">
        <f t="shared" si="1"/>
        <v>18</v>
      </c>
      <c r="D19">
        <f t="shared" si="2"/>
        <v>20</v>
      </c>
      <c r="E19">
        <f t="shared" si="3"/>
        <v>0.2</v>
      </c>
      <c r="F19">
        <f t="shared" si="4"/>
        <v>3.8461538461538464E-2</v>
      </c>
      <c r="G19" s="6" t="s">
        <v>19</v>
      </c>
      <c r="H19" s="1">
        <f>SUMPRODUCT(C17:C24,C17:C24,D17:D24)/100-H17*H17</f>
        <v>63.003199999999993</v>
      </c>
    </row>
    <row r="20" spans="1:10" x14ac:dyDescent="0.3">
      <c r="A20">
        <f t="shared" si="5"/>
        <v>20.599999999999998</v>
      </c>
      <c r="B20">
        <f t="shared" si="0"/>
        <v>25.799999999999997</v>
      </c>
      <c r="C20">
        <f t="shared" si="1"/>
        <v>23.199999999999996</v>
      </c>
      <c r="D20">
        <f t="shared" si="2"/>
        <v>25</v>
      </c>
      <c r="E20">
        <f t="shared" si="3"/>
        <v>0.25</v>
      </c>
      <c r="F20">
        <f t="shared" si="4"/>
        <v>4.8076923076923073E-2</v>
      </c>
      <c r="G20" s="6" t="s">
        <v>20</v>
      </c>
      <c r="H20" s="1">
        <f>H19*100/99</f>
        <v>63.639595959595958</v>
      </c>
    </row>
    <row r="21" spans="1:10" x14ac:dyDescent="0.3">
      <c r="A21">
        <f t="shared" si="5"/>
        <v>25.799999999999997</v>
      </c>
      <c r="B21">
        <f t="shared" si="0"/>
        <v>30.999999999999996</v>
      </c>
      <c r="C21">
        <f t="shared" si="1"/>
        <v>28.4</v>
      </c>
      <c r="D21">
        <f t="shared" si="2"/>
        <v>21</v>
      </c>
      <c r="E21">
        <f t="shared" si="3"/>
        <v>0.21</v>
      </c>
      <c r="F21">
        <f t="shared" si="4"/>
        <v>4.038461538461538E-2</v>
      </c>
      <c r="G21" s="6" t="s">
        <v>21</v>
      </c>
      <c r="H21" s="1">
        <f>SQRT(H20)</f>
        <v>7.977442946182439</v>
      </c>
    </row>
    <row r="22" spans="1:10" x14ac:dyDescent="0.3">
      <c r="A22">
        <f t="shared" si="5"/>
        <v>30.999999999999996</v>
      </c>
      <c r="B22">
        <f t="shared" si="0"/>
        <v>36.199999999999996</v>
      </c>
      <c r="C22">
        <f t="shared" si="1"/>
        <v>33.599999999999994</v>
      </c>
      <c r="D22">
        <f t="shared" si="2"/>
        <v>12</v>
      </c>
      <c r="E22">
        <f t="shared" si="3"/>
        <v>0.12</v>
      </c>
      <c r="F22">
        <f t="shared" si="4"/>
        <v>2.3076923076923075E-2</v>
      </c>
    </row>
    <row r="23" spans="1:10" x14ac:dyDescent="0.3">
      <c r="A23">
        <f t="shared" si="5"/>
        <v>36.199999999999996</v>
      </c>
      <c r="B23">
        <f t="shared" si="0"/>
        <v>41.4</v>
      </c>
      <c r="C23">
        <f t="shared" si="1"/>
        <v>38.799999999999997</v>
      </c>
      <c r="D23">
        <f t="shared" si="2"/>
        <v>2</v>
      </c>
      <c r="E23">
        <f t="shared" si="3"/>
        <v>0.02</v>
      </c>
      <c r="F23">
        <f t="shared" si="4"/>
        <v>3.8461538461538459E-3</v>
      </c>
    </row>
    <row r="24" spans="1:10" x14ac:dyDescent="0.3">
      <c r="A24">
        <f t="shared" si="5"/>
        <v>41.4</v>
      </c>
      <c r="B24">
        <f t="shared" si="0"/>
        <v>46.6</v>
      </c>
      <c r="C24">
        <f t="shared" si="1"/>
        <v>44</v>
      </c>
      <c r="D24">
        <f t="shared" si="2"/>
        <v>1</v>
      </c>
      <c r="E24">
        <f t="shared" si="3"/>
        <v>0.01</v>
      </c>
      <c r="F24">
        <f t="shared" si="4"/>
        <v>1.923076923076923E-3</v>
      </c>
    </row>
    <row r="25" spans="1:10" x14ac:dyDescent="0.3">
      <c r="D25">
        <f>SUM(D17:D24)</f>
        <v>100</v>
      </c>
    </row>
    <row r="26" spans="1:10" x14ac:dyDescent="0.3">
      <c r="A26" t="s">
        <v>22</v>
      </c>
    </row>
    <row r="27" spans="1:10" x14ac:dyDescent="0.3">
      <c r="A27" s="2" t="s">
        <v>10</v>
      </c>
      <c r="B27" s="2" t="s">
        <v>11</v>
      </c>
      <c r="C27" s="2" t="s">
        <v>13</v>
      </c>
      <c r="D27" s="2" t="s">
        <v>28</v>
      </c>
      <c r="E27" s="2" t="s">
        <v>29</v>
      </c>
      <c r="F27" s="2" t="s">
        <v>23</v>
      </c>
      <c r="G27" s="4" t="s">
        <v>24</v>
      </c>
      <c r="H27" s="4" t="s">
        <v>25</v>
      </c>
      <c r="I27" s="3"/>
    </row>
    <row r="28" spans="1:10" x14ac:dyDescent="0.3">
      <c r="A28" t="s">
        <v>26</v>
      </c>
      <c r="B28">
        <f>B17</f>
        <v>10.199999999999999</v>
      </c>
      <c r="C28">
        <f>D17</f>
        <v>7</v>
      </c>
      <c r="D28">
        <f>_xlfn.NORM.DIST(B28,$H$17,$H$21,TRUE)</f>
        <v>5.8860532143110184E-2</v>
      </c>
      <c r="E28" s="3">
        <f>100*D28</f>
        <v>5.8860532143110182</v>
      </c>
      <c r="F28">
        <f>POWER(C28-E28,2)</f>
        <v>1.2408774413468142</v>
      </c>
      <c r="G28">
        <f>F28/E28</f>
        <v>0.21081655162916549</v>
      </c>
      <c r="H28">
        <f>POWER(C28,2)/E28</f>
        <v>8.3247633373181475</v>
      </c>
    </row>
    <row r="29" spans="1:10" x14ac:dyDescent="0.3">
      <c r="A29" s="3">
        <f t="shared" ref="A29:B33" si="6">A18</f>
        <v>10.199999999999999</v>
      </c>
      <c r="B29" s="3">
        <f t="shared" si="6"/>
        <v>15.399999999999999</v>
      </c>
      <c r="C29" s="3">
        <f t="shared" ref="C29:C32" si="7">D18</f>
        <v>12</v>
      </c>
      <c r="D29">
        <f>_xlfn.NORM.DIST(B29,$H$17,$H$21,TRUE)-_xlfn.NORM.DIST(A29,$H$17,$H$21, TRUE)</f>
        <v>0.12187301623750443</v>
      </c>
      <c r="E29" s="3">
        <f t="shared" ref="E29:E32" si="8">100*D29</f>
        <v>12.187301623750443</v>
      </c>
      <c r="F29" s="3">
        <f t="shared" ref="F29:F32" si="9">POWER(C29-E29,2)</f>
        <v>3.5081898259552519E-2</v>
      </c>
      <c r="G29" s="3">
        <f t="shared" ref="G29:G32" si="10">F29/E29</f>
        <v>2.8785615834095225E-3</v>
      </c>
      <c r="H29" s="3">
        <f t="shared" ref="H29:H32" si="11">POWER(C29,2)/E29</f>
        <v>11.815576937832967</v>
      </c>
    </row>
    <row r="30" spans="1:10" x14ac:dyDescent="0.3">
      <c r="A30" s="3">
        <f t="shared" si="6"/>
        <v>15.399999999999999</v>
      </c>
      <c r="B30" s="3">
        <f t="shared" si="6"/>
        <v>20.599999999999998</v>
      </c>
      <c r="C30" s="3">
        <f t="shared" si="7"/>
        <v>20</v>
      </c>
      <c r="D30" s="3">
        <f t="shared" ref="D30:D32" si="12">_xlfn.NORM.DIST(B30,$H$17,$H$21,TRUE)-_xlfn.NORM.DIST(A30,$H$17,$H$21, TRUE)</f>
        <v>0.21641481992979966</v>
      </c>
      <c r="E30" s="3">
        <f t="shared" si="8"/>
        <v>21.641481992979966</v>
      </c>
      <c r="F30" s="3">
        <f t="shared" si="9"/>
        <v>2.6944631332774795</v>
      </c>
      <c r="G30" s="3">
        <f t="shared" si="10"/>
        <v>0.12450455722725023</v>
      </c>
      <c r="H30" s="3">
        <f t="shared" si="11"/>
        <v>18.483022564247285</v>
      </c>
    </row>
    <row r="31" spans="1:10" x14ac:dyDescent="0.3">
      <c r="A31" s="3">
        <f t="shared" si="6"/>
        <v>20.599999999999998</v>
      </c>
      <c r="B31" s="3">
        <f t="shared" si="6"/>
        <v>25.799999999999997</v>
      </c>
      <c r="C31" s="3">
        <f t="shared" si="7"/>
        <v>25</v>
      </c>
      <c r="D31" s="3">
        <f t="shared" si="12"/>
        <v>0.25499099351217075</v>
      </c>
      <c r="E31" s="3">
        <f t="shared" si="8"/>
        <v>25.499099351217076</v>
      </c>
      <c r="F31" s="3">
        <f t="shared" si="9"/>
        <v>0.24910016238530622</v>
      </c>
      <c r="G31" s="3">
        <f t="shared" si="10"/>
        <v>9.7689788550675474E-3</v>
      </c>
      <c r="H31" s="3">
        <f t="shared" si="11"/>
        <v>24.510669627637991</v>
      </c>
    </row>
    <row r="32" spans="1:10" x14ac:dyDescent="0.3">
      <c r="A32" s="3">
        <f t="shared" si="6"/>
        <v>25.799999999999997</v>
      </c>
      <c r="B32" s="3">
        <f t="shared" si="6"/>
        <v>30.999999999999996</v>
      </c>
      <c r="C32" s="3">
        <f t="shared" si="7"/>
        <v>21</v>
      </c>
      <c r="D32" s="3">
        <f t="shared" si="12"/>
        <v>0.19937276115152625</v>
      </c>
      <c r="E32" s="3">
        <f t="shared" si="8"/>
        <v>19.937276115152624</v>
      </c>
      <c r="F32" s="3">
        <f t="shared" si="9"/>
        <v>1.1293820554250986</v>
      </c>
      <c r="G32" s="3">
        <f t="shared" si="10"/>
        <v>5.6646758007567119E-2</v>
      </c>
      <c r="H32" s="3">
        <f t="shared" si="11"/>
        <v>22.119370642854943</v>
      </c>
    </row>
    <row r="33" spans="1:8" x14ac:dyDescent="0.3">
      <c r="A33" s="3">
        <f t="shared" si="6"/>
        <v>30.999999999999996</v>
      </c>
      <c r="B33" s="3">
        <v>100000000</v>
      </c>
      <c r="C33" s="3">
        <f>15</f>
        <v>15</v>
      </c>
      <c r="D33">
        <f>1-_xlfn.NORM.DIST(A33,$H$17,$H$21,TRUE)</f>
        <v>0.14848787702588873</v>
      </c>
      <c r="E33" s="3">
        <f>100*D33</f>
        <v>14.848787702588872</v>
      </c>
      <c r="F33" s="3">
        <f>POWER(C33-E33,2)</f>
        <v>2.2865158888351382E-2</v>
      </c>
      <c r="G33" s="3">
        <f>F33/E33</f>
        <v>1.5398670481607641E-3</v>
      </c>
      <c r="H33" s="3">
        <f>POWER(C33,2)/E33</f>
        <v>15.152752164459288</v>
      </c>
    </row>
    <row r="34" spans="1:8" x14ac:dyDescent="0.3">
      <c r="A34" s="3"/>
      <c r="C34" s="3"/>
    </row>
    <row r="35" spans="1:8" x14ac:dyDescent="0.3">
      <c r="C35" s="3"/>
    </row>
    <row r="36" spans="1:8" x14ac:dyDescent="0.3">
      <c r="A36" t="s">
        <v>27</v>
      </c>
      <c r="C36">
        <f>SUM(C28:C34)</f>
        <v>100</v>
      </c>
      <c r="D36">
        <f>SUM(D28:D35)</f>
        <v>1</v>
      </c>
      <c r="E36">
        <f>SUM(E28:E35)</f>
        <v>100</v>
      </c>
      <c r="F36" s="3" t="s">
        <v>31</v>
      </c>
      <c r="G36" s="3">
        <f t="shared" ref="G36:H36" si="13">SUM(G28:G35)</f>
        <v>0.40615527435062071</v>
      </c>
      <c r="H36" s="3">
        <f t="shared" si="13"/>
        <v>100.40615527435062</v>
      </c>
    </row>
    <row r="37" spans="1:8" x14ac:dyDescent="0.3">
      <c r="D37" t="s">
        <v>30</v>
      </c>
      <c r="E37">
        <f>6-2-1</f>
        <v>3</v>
      </c>
      <c r="F37" s="3" t="s">
        <v>32</v>
      </c>
      <c r="G37">
        <f>_xlfn.CHISQ.INV.RT(0.05,E37)</f>
        <v>7.8147279032511792</v>
      </c>
    </row>
  </sheetData>
  <mergeCells count="7">
    <mergeCell ref="G18:J18"/>
    <mergeCell ref="G16:J16"/>
    <mergeCell ref="A1:J1"/>
    <mergeCell ref="A12:C12"/>
    <mergeCell ref="A14:C14"/>
    <mergeCell ref="E14:F14"/>
    <mergeCell ref="A15:E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Luzetskiy</dc:creator>
  <cp:lastModifiedBy>Vlad Luzetskiy</cp:lastModifiedBy>
  <dcterms:created xsi:type="dcterms:W3CDTF">2024-11-14T15:09:05Z</dcterms:created>
  <dcterms:modified xsi:type="dcterms:W3CDTF">2024-11-28T16:26:34Z</dcterms:modified>
</cp:coreProperties>
</file>