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1752244-9D0F-4E2F-8B1B-929342B685E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6" i="1" l="1" a="1"/>
  <c r="E56" i="1" s="1"/>
  <c r="A56" i="1" a="1"/>
  <c r="A56" i="1" s="1"/>
  <c r="E53" i="1"/>
  <c r="E52" i="1"/>
  <c r="B53" i="1"/>
  <c r="C31" i="1"/>
  <c r="C32" i="1"/>
  <c r="C33" i="1"/>
  <c r="C34" i="1"/>
  <c r="C35" i="1"/>
  <c r="C36" i="1"/>
  <c r="C29" i="1"/>
  <c r="C30" i="1"/>
  <c r="A53" i="1"/>
  <c r="B52" i="1"/>
  <c r="A52" i="1"/>
  <c r="F37" i="1"/>
  <c r="D37" i="1"/>
  <c r="E37" i="1"/>
  <c r="B37" i="1"/>
  <c r="A37" i="1"/>
  <c r="F30" i="1"/>
  <c r="F31" i="1"/>
  <c r="F32" i="1"/>
  <c r="F33" i="1"/>
  <c r="F34" i="1"/>
  <c r="F35" i="1"/>
  <c r="F36" i="1"/>
  <c r="F29" i="1"/>
  <c r="G40" i="1"/>
  <c r="B16" i="1"/>
  <c r="B15" i="1"/>
  <c r="A7" i="1"/>
  <c r="A8" i="1"/>
  <c r="A9" i="1"/>
  <c r="A10" i="1"/>
  <c r="A11" i="1"/>
  <c r="A12" i="1"/>
  <c r="A13" i="1"/>
  <c r="C37" i="1" l="1"/>
  <c r="B13" i="1"/>
  <c r="B12" i="1"/>
  <c r="B11" i="1"/>
  <c r="B10" i="1"/>
  <c r="B9" i="1"/>
  <c r="B8" i="1"/>
  <c r="B7" i="1"/>
  <c r="B6" i="1"/>
  <c r="D11" i="1"/>
  <c r="A6" i="1"/>
  <c r="E41" i="1" l="1"/>
  <c r="E42" i="1"/>
  <c r="E43" i="1"/>
  <c r="E44" i="1"/>
  <c r="E45" i="1"/>
  <c r="E46" i="1"/>
  <c r="E47" i="1"/>
  <c r="E40" i="1"/>
  <c r="A41" i="1"/>
  <c r="B41" i="1" s="1"/>
  <c r="A42" i="1"/>
  <c r="C42" i="1" s="1"/>
  <c r="A43" i="1"/>
  <c r="C43" i="1" s="1"/>
  <c r="A44" i="1"/>
  <c r="A45" i="1"/>
  <c r="D45" i="1" s="1"/>
  <c r="A46" i="1"/>
  <c r="D46" i="1" s="1"/>
  <c r="A47" i="1"/>
  <c r="C47" i="1" s="1"/>
  <c r="A40" i="1"/>
  <c r="B40" i="1" s="1"/>
  <c r="F44" i="1" l="1"/>
  <c r="C45" i="1"/>
  <c r="F47" i="1"/>
  <c r="B47" i="1"/>
  <c r="G47" i="1" s="1"/>
  <c r="C44" i="1"/>
  <c r="B49" i="1"/>
  <c r="E48" i="1"/>
  <c r="G41" i="1"/>
  <c r="B44" i="1"/>
  <c r="G44" i="1" s="1"/>
  <c r="D47" i="1"/>
  <c r="B43" i="1"/>
  <c r="G43" i="1" s="1"/>
  <c r="F46" i="1"/>
  <c r="C40" i="1"/>
  <c r="C41" i="1"/>
  <c r="F43" i="1"/>
  <c r="D44" i="1"/>
  <c r="F42" i="1"/>
  <c r="D43" i="1"/>
  <c r="B46" i="1"/>
  <c r="G46" i="1" s="1"/>
  <c r="F40" i="1"/>
  <c r="F41" i="1"/>
  <c r="D42" i="1"/>
  <c r="B45" i="1"/>
  <c r="G45" i="1" s="1"/>
  <c r="C46" i="1"/>
  <c r="D40" i="1"/>
  <c r="D41" i="1"/>
  <c r="A48" i="1"/>
  <c r="B42" i="1"/>
  <c r="G42" i="1" s="1"/>
  <c r="F45" i="1"/>
  <c r="E30" i="1"/>
  <c r="E31" i="1"/>
  <c r="E32" i="1"/>
  <c r="E33" i="1"/>
  <c r="E34" i="1"/>
  <c r="E35" i="1"/>
  <c r="E36" i="1"/>
  <c r="D30" i="1"/>
  <c r="D31" i="1"/>
  <c r="D32" i="1"/>
  <c r="D33" i="1"/>
  <c r="D34" i="1"/>
  <c r="D35" i="1"/>
  <c r="D36" i="1"/>
  <c r="E29" i="1"/>
  <c r="D29" i="1"/>
  <c r="A30" i="1"/>
  <c r="A31" i="1"/>
  <c r="A32" i="1"/>
  <c r="A33" i="1"/>
  <c r="A34" i="1"/>
  <c r="A35" i="1"/>
  <c r="A36" i="1"/>
  <c r="A29" i="1"/>
  <c r="B30" i="1"/>
  <c r="B31" i="1"/>
  <c r="B32" i="1"/>
  <c r="B33" i="1"/>
  <c r="B34" i="1"/>
  <c r="B35" i="1"/>
  <c r="B36" i="1"/>
  <c r="B29" i="1"/>
  <c r="F48" i="1" l="1"/>
  <c r="C48" i="1"/>
  <c r="D48" i="1"/>
  <c r="G48" i="1"/>
  <c r="B48" i="1"/>
  <c r="E7" i="1"/>
  <c r="E8" i="1"/>
  <c r="E9" i="1"/>
  <c r="E10" i="1"/>
  <c r="E11" i="1"/>
  <c r="E12" i="1"/>
  <c r="E13" i="1"/>
  <c r="E6" i="1"/>
  <c r="D7" i="1"/>
  <c r="D8" i="1"/>
  <c r="D9" i="1"/>
  <c r="D10" i="1"/>
  <c r="D12" i="1"/>
  <c r="D13" i="1"/>
  <c r="D6" i="1"/>
  <c r="C7" i="1"/>
  <c r="C8" i="1"/>
  <c r="C9" i="1"/>
  <c r="C10" i="1"/>
  <c r="C11" i="1"/>
  <c r="C12" i="1"/>
  <c r="C13" i="1"/>
  <c r="C6" i="1"/>
  <c r="B14" i="1"/>
  <c r="D19" i="1" s="1"/>
  <c r="A14" i="1"/>
  <c r="C14" i="1" l="1"/>
  <c r="D20" i="1" s="1"/>
  <c r="E14" i="1"/>
  <c r="D14" i="1"/>
  <c r="B20" i="1" s="1"/>
  <c r="D16" i="1"/>
  <c r="B19" i="1"/>
  <c r="A20" i="1"/>
  <c r="F16" i="1"/>
  <c r="A19" i="1"/>
  <c r="A22" i="1" l="1" a="1"/>
  <c r="B22" i="1" l="1"/>
  <c r="A22" i="1"/>
  <c r="B23" i="1"/>
  <c r="A23" i="1"/>
  <c r="D22" i="1" l="1" a="1"/>
  <c r="D22" i="1" l="1"/>
  <c r="D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<sst xmlns="http://schemas.openxmlformats.org/spreadsheetml/2006/main" count="46" uniqueCount="44">
  <si>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</si>
  <si>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</si>
  <si>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</si>
  <si>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</si>
  <si>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</si>
  <si>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</si>
  <si>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</si>
  <si>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</si>
  <si>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</si>
  <si>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</si>
  <si>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</si>
  <si>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</si>
  <si>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X</t>
  </si>
  <si>
    <t>Y</t>
  </si>
  <si>
    <t>X = 1/x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</si>
  <si>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</si>
  <si>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</si>
  <si>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</si>
  <si>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</si>
  <si>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</si>
  <si>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</si>
  <si>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</si>
  <si>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</si>
  <si>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</si>
  <si>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</si>
  <si>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>Обратная матрица:</t>
  </si>
  <si>
    <t>Коэффициенты квадратичного уравнения регрессии</t>
  </si>
  <si>
    <t>Коэффициенты линейного уравнения регрессии</t>
  </si>
  <si>
    <t xml:space="preserve">Замена переменных, сводящая зависимость к линейной </t>
  </si>
  <si>
    <t>Обратная матрица</t>
  </si>
  <si>
    <t>а)y = b0 + b1x</t>
  </si>
  <si>
    <t>б) y = b0 + b1x + b2x^2</t>
  </si>
  <si>
    <t>г) y = b0 + b1lnx</t>
  </si>
  <si>
    <t>д) y = ae^bx</t>
  </si>
  <si>
    <t>е) y = ax^b</t>
  </si>
  <si>
    <t>Вариант 10. Исходные данные</t>
  </si>
  <si>
    <t>Т, мин</t>
  </si>
  <si>
    <t>Vc, 5</t>
  </si>
  <si>
    <t>Vc, %</t>
  </si>
  <si>
    <t>F = Y/X</t>
  </si>
  <si>
    <t xml:space="preserve"> </t>
  </si>
  <si>
    <t>1/(X^2)</t>
  </si>
  <si>
    <t>Выборочное гиперболическое уравнение регрессии</t>
  </si>
  <si>
    <t>y = 84.2-57.3*x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</si>
</sst>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6" borderId="0" applyNumberFormat="0" applyBorder="0" applyAlignment="0" applyProtection="0"/>
  </cellStyleXfs>
  <cellXfs count="68">
    <xf numFmtId="0" fontId="0" fillId="0" borderId="0" xfId="0"/>
    <xf numFmtId="0" fontId="3" fillId="0" borderId="1" xfId="0" applyFont="1" applyBorder="1"/>
    <xf numFmtId="0" fontId="5" fillId="2" borderId="0" xfId="0" applyFont="1" applyFill="1"/>
    <xf numFmtId="0" fontId="5" fillId="0" borderId="0" xfId="0" applyFont="1"/>
    <xf numFmtId="0" fontId="5" fillId="0" borderId="0" xfId="0" applyFont="1" applyFill="1" applyBorder="1" applyAlignment="1">
      <alignment horizontal="right"/>
    </xf>
    <xf numFmtId="0" fontId="5" fillId="0" borderId="1" xfId="0" applyFont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3" fillId="3" borderId="1" xfId="0" applyFont="1" applyFill="1" applyBorder="1"/>
    <xf numFmtId="0" fontId="5" fillId="3" borderId="0" xfId="0" applyFont="1" applyFill="1"/>
    <xf numFmtId="164" fontId="5" fillId="3" borderId="0" xfId="0" applyNumberFormat="1" applyFont="1" applyFill="1"/>
    <xf numFmtId="2" fontId="5" fillId="3" borderId="0" xfId="0" applyNumberFormat="1" applyFont="1" applyFill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0" fontId="5" fillId="0" borderId="5" xfId="0" applyFont="1" applyFill="1" applyBorder="1"/>
    <xf numFmtId="0" fontId="5" fillId="0" borderId="6" xfId="0" applyFont="1" applyFill="1" applyBorder="1"/>
    <xf numFmtId="0" fontId="5" fillId="0" borderId="7" xfId="0" applyFont="1" applyFill="1" applyBorder="1"/>
    <xf numFmtId="0" fontId="3" fillId="0" borderId="13" xfId="0" applyFont="1" applyBorder="1"/>
    <xf numFmtId="0" fontId="3" fillId="3" borderId="12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2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2" fillId="3" borderId="14" xfId="0" applyFont="1" applyFill="1" applyBorder="1"/>
    <xf numFmtId="0" fontId="3" fillId="3" borderId="15" xfId="0" applyFont="1" applyFill="1" applyBorder="1"/>
    <xf numFmtId="0" fontId="3" fillId="3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Fill="1" applyBorder="1"/>
    <xf numFmtId="0" fontId="3" fillId="0" borderId="21" xfId="0" applyFont="1" applyFill="1" applyBorder="1"/>
    <xf numFmtId="0" fontId="3" fillId="0" borderId="22" xfId="0" applyFont="1" applyFill="1" applyBorder="1"/>
    <xf numFmtId="0" fontId="5" fillId="0" borderId="13" xfId="0" applyFont="1" applyBorder="1"/>
    <xf numFmtId="0" fontId="5" fillId="0" borderId="14" xfId="0" applyFont="1" applyBorder="1"/>
    <xf numFmtId="164" fontId="5" fillId="0" borderId="15" xfId="0" applyNumberFormat="1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Fill="1" applyBorder="1"/>
    <xf numFmtId="0" fontId="5" fillId="0" borderId="21" xfId="0" applyFont="1" applyFill="1" applyBorder="1"/>
    <xf numFmtId="0" fontId="5" fillId="0" borderId="22" xfId="0" applyFont="1" applyFill="1" applyBorder="1"/>
    <xf numFmtId="0" fontId="5" fillId="3" borderId="18" xfId="0" applyFont="1" applyFill="1" applyBorder="1"/>
    <xf numFmtId="0" fontId="5" fillId="3" borderId="1" xfId="0" applyFont="1" applyFill="1" applyBorder="1"/>
    <xf numFmtId="0" fontId="5" fillId="3" borderId="17" xfId="0" applyFont="1" applyFill="1" applyBorder="1"/>
    <xf numFmtId="0" fontId="5" fillId="3" borderId="12" xfId="0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/>
    <xf numFmtId="0" fontId="5" fillId="0" borderId="1" xfId="0" applyFont="1" applyFill="1" applyBorder="1"/>
    <xf numFmtId="0" fontId="0" fillId="0" borderId="1" xfId="0" applyBorder="1"/>
    <xf numFmtId="0" fontId="1" fillId="6" borderId="1" xfId="3" applyBorder="1"/>
    <xf numFmtId="0" fontId="1" fillId="4" borderId="1" xfId="1" applyBorder="1"/>
    <xf numFmtId="0" fontId="7" fillId="5" borderId="1" xfId="2" applyBorder="1"/>
    <xf numFmtId="164" fontId="5" fillId="0" borderId="1" xfId="0" applyNumberFormat="1" applyFont="1" applyFill="1" applyBorder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</cellXfs>
  <cellStyles count="4">
    <cellStyle name="20% — акцент1" xfId="1" builtinId="30"/>
    <cellStyle name="40% — акцент3" xfId="3" builtinId="39"/>
    <cellStyle name="Акцент3" xfId="2" builtinId="37"/>
    <cellStyle name="Обычный" xfId="0" builtinId="0"/>
  </cellStyles>
  <dxfs count="0"/>
  <tableStyles count="0" defaultTableStyle="TableStyleMedium2" defaultPivotStyle="PivotStyleLight16"/>
  <colors>
    <mruColors>
      <color rgb="FF00CCFF"/>
      <color rgb="FFFCD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809131770707621E-2"/>
          <c:y val="2.9689608636977057E-2"/>
          <c:w val="0.75875535752728507"/>
          <c:h val="0.850463408673106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6392539444678603"/>
                  <c:y val="-2.84862976000438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8494523336283645"/>
                  <c:y val="-0.136405041551996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2700" cap="rnd" cmpd="tri">
                <a:solidFill>
                  <a:srgbClr val="FF0000"/>
                </a:solidFill>
                <a:prstDash val="lgDash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24744837196561195"/>
                  <c:y val="0.24084492605349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4997499502359977"/>
                  <c:y val="0.302811800066486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22225" cap="rnd">
                <a:solidFill>
                  <a:srgbClr val="7030A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823753667259909"/>
                  <c:y val="0.13733916369958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73</c:v>
                </c:pt>
                <c:pt idx="1">
                  <c:v>76.5</c:v>
                </c:pt>
                <c:pt idx="2">
                  <c:v>82</c:v>
                </c:pt>
                <c:pt idx="3">
                  <c:v>82.2</c:v>
                </c:pt>
                <c:pt idx="4">
                  <c:v>82.3</c:v>
                </c:pt>
                <c:pt idx="5">
                  <c:v>82.3</c:v>
                </c:pt>
                <c:pt idx="6">
                  <c:v>82.5</c:v>
                </c:pt>
                <c:pt idx="7">
                  <c:v>82.5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град С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Ж,</a:t>
                </a:r>
                <a:r>
                  <a:rPr lang="ru-RU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83682890922819"/>
          <c:y val="0.52614236985559004"/>
          <c:w val="0.13276055903119816"/>
          <c:h val="0.273281264943096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aseline="0"/>
              <a:t>Гиперболическая зависимость</a:t>
            </a:r>
            <a:endParaRPr lang="en-US" sz="1200" baseline="0"/>
          </a:p>
          <a:p>
            <a:pPr>
              <a:defRPr/>
            </a:pPr>
            <a:r>
              <a:rPr lang="en-US" sz="1200" baseline="0"/>
              <a:t>y = b0 + b1/x</a:t>
            </a:r>
            <a:r>
              <a:rPr lang="ru-RU" sz="1200" baseline="0"/>
              <a:t> после замены на линейную</a:t>
            </a:r>
            <a:endParaRPr lang="ru-RU" sz="1200"/>
          </a:p>
        </c:rich>
      </c:tx>
      <c:layout>
        <c:manualLayout>
          <c:xMode val="edge"/>
          <c:yMode val="edge"/>
          <c:x val="3.8627175971283602E-2"/>
          <c:y val="2.60977950757383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>
        <c:manualLayout>
          <c:layoutTarget val="inner"/>
          <c:xMode val="edge"/>
          <c:yMode val="edge"/>
          <c:x val="0.11018410900300664"/>
          <c:y val="0.18944881889763782"/>
          <c:w val="0.82753259013101532"/>
          <c:h val="0.6835261537189740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231709682517324"/>
                  <c:y val="-0.729429978144982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Лист1!$A$29:$A$36</c:f>
              <c:numCache>
                <c:formatCode>General</c:formatCode>
                <c:ptCount val="8"/>
                <c:pt idx="0">
                  <c:v>0.2</c:v>
                </c:pt>
                <c:pt idx="1">
                  <c:v>0.1</c:v>
                </c:pt>
                <c:pt idx="2">
                  <c:v>6.6666666666666666E-2</c:v>
                </c:pt>
                <c:pt idx="3">
                  <c:v>0.05</c:v>
                </c:pt>
                <c:pt idx="4">
                  <c:v>0.04</c:v>
                </c:pt>
                <c:pt idx="5">
                  <c:v>3.3333333333333333E-2</c:v>
                </c:pt>
                <c:pt idx="6">
                  <c:v>2.2222222222222223E-2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Лист1!$B$29:$B$36</c:f>
              <c:numCache>
                <c:formatCode>General</c:formatCode>
                <c:ptCount val="8"/>
                <c:pt idx="0">
                  <c:v>73</c:v>
                </c:pt>
                <c:pt idx="1">
                  <c:v>76.5</c:v>
                </c:pt>
                <c:pt idx="2">
                  <c:v>82</c:v>
                </c:pt>
                <c:pt idx="3">
                  <c:v>82.2</c:v>
                </c:pt>
                <c:pt idx="4">
                  <c:v>82.3</c:v>
                </c:pt>
                <c:pt idx="5">
                  <c:v>82.3</c:v>
                </c:pt>
                <c:pt idx="6">
                  <c:v>82.5</c:v>
                </c:pt>
                <c:pt idx="7">
                  <c:v>82.5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 зависимость </a:t>
            </a:r>
            <a:endParaRPr lang="en-US"/>
          </a:p>
          <a:p>
            <a:pPr>
              <a:defRPr/>
            </a:pPr>
            <a:r>
              <a:rPr lang="en-US"/>
              <a:t>y =</a:t>
            </a:r>
            <a:r>
              <a:rPr lang="en-US" baseline="0"/>
              <a:t> 1 / (b0 + b1*x) </a:t>
            </a:r>
            <a:r>
              <a:rPr lang="ru-RU" baseline="0"/>
              <a:t>после замены на линейную</a:t>
            </a:r>
            <a:endParaRPr lang="ru-RU"/>
          </a:p>
        </c:rich>
      </c:tx>
      <c:layout>
        <c:manualLayout>
          <c:xMode val="edge"/>
          <c:yMode val="edge"/>
          <c:x val="1.1659095523628841E-2"/>
          <c:y val="1.40057695320780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21092436974789916"/>
          <c:w val="0.90286351706036749"/>
          <c:h val="0.6807737268135600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83671340645666"/>
                  <c:y val="-0.717663800333637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Лист1!$D$29:$D$36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Лист1!$E$29:$E$36</c:f>
              <c:numCache>
                <c:formatCode>General</c:formatCode>
                <c:ptCount val="8"/>
                <c:pt idx="0">
                  <c:v>1.3698630136986301E-2</c:v>
                </c:pt>
                <c:pt idx="1">
                  <c:v>1.3071895424836602E-2</c:v>
                </c:pt>
                <c:pt idx="2">
                  <c:v>1.2195121951219513E-2</c:v>
                </c:pt>
                <c:pt idx="3">
                  <c:v>1.21654501216545E-2</c:v>
                </c:pt>
                <c:pt idx="4">
                  <c:v>1.2150668286755772E-2</c:v>
                </c:pt>
                <c:pt idx="5">
                  <c:v>1.2150668286755772E-2</c:v>
                </c:pt>
                <c:pt idx="6">
                  <c:v>1.2121212121212121E-2</c:v>
                </c:pt>
                <c:pt idx="7">
                  <c:v>1.2121212121212121E-2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3</xdr:row>
      <xdr:rowOff>140970</xdr:rowOff>
    </xdr:from>
    <xdr:to>
      <xdr:col>22</xdr:col>
      <xdr:colOff>571500</xdr:colOff>
      <xdr:row>28</xdr:row>
      <xdr:rowOff>91440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358140</xdr:colOff>
      <xdr:row>29</xdr:row>
      <xdr:rowOff>106680</xdr:rowOff>
    </xdr:from>
    <xdr:to>
      <xdr:col>13</xdr:col>
      <xdr:colOff>525780</xdr:colOff>
      <xdr:row>44</xdr:row>
      <xdr:rowOff>22860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91440</xdr:colOff>
      <xdr:row>29</xdr:row>
      <xdr:rowOff>87630</xdr:rowOff>
    </xdr:from>
    <xdr:to>
      <xdr:col>21</xdr:col>
      <xdr:colOff>396240</xdr:colOff>
      <xdr:row>44</xdr:row>
      <xdr:rowOff>64770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topLeftCell="A39" zoomScale="99" zoomScaleNormal="108" workbookViewId="0">
      <selection activeCell="L55" sqref="L55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1.44140625" bestFit="1" customWidth="1"/>
    <col min="4" max="4" width="13.5546875" bestFit="1" customWidth="1"/>
    <col min="5" max="5" width="9" bestFit="1" customWidth="1"/>
  </cols>
  <sheetData>
    <row r="1" spans="1:24" ht="15" thickBot="1" x14ac:dyDescent="0.35">
      <c r="A1" s="63" t="s">
        <v>35</v>
      </c>
      <c r="B1" s="64"/>
      <c r="C1" s="64"/>
    </row>
    <row r="2" spans="1:24" ht="15.6" x14ac:dyDescent="0.3">
      <c r="A2" s="24" t="s">
        <v>36</v>
      </c>
      <c r="B2" s="25">
        <v>5</v>
      </c>
      <c r="C2" s="25">
        <v>10</v>
      </c>
      <c r="D2" s="25">
        <v>15</v>
      </c>
      <c r="E2" s="25">
        <v>20</v>
      </c>
      <c r="F2" s="25">
        <v>25</v>
      </c>
      <c r="G2" s="25">
        <v>30</v>
      </c>
      <c r="H2" s="25">
        <v>45</v>
      </c>
      <c r="I2" s="26">
        <v>60</v>
      </c>
    </row>
    <row r="3" spans="1:24" ht="16.2" thickBot="1" x14ac:dyDescent="0.35">
      <c r="A3" s="27" t="s">
        <v>38</v>
      </c>
      <c r="B3" s="28">
        <v>73</v>
      </c>
      <c r="C3" s="28">
        <v>76.5</v>
      </c>
      <c r="D3" s="28">
        <v>82</v>
      </c>
      <c r="E3" s="28">
        <v>82.2</v>
      </c>
      <c r="F3" s="28">
        <v>82.3</v>
      </c>
      <c r="G3" s="28">
        <v>82.3</v>
      </c>
      <c r="H3" s="28">
        <v>82.5</v>
      </c>
      <c r="I3" s="29">
        <v>82.5</v>
      </c>
    </row>
    <row r="4" spans="1:24" ht="15" thickBot="1" x14ac:dyDescent="0.35">
      <c r="A4" t="s">
        <v>37</v>
      </c>
    </row>
    <row r="5" spans="1:24" ht="16.2" thickBot="1" x14ac:dyDescent="0.35">
      <c r="A5" s="34" t="s">
        <v>0</v>
      </c>
      <c r="B5" s="35" t="s">
        <v>1</v>
      </c>
      <c r="C5" s="35" t="s">
        <v>2</v>
      </c>
      <c r="D5" s="35" t="s">
        <v>3</v>
      </c>
      <c r="E5" s="36" t="s">
        <v>4</v>
      </c>
    </row>
    <row r="6" spans="1:24" ht="15.6" x14ac:dyDescent="0.3">
      <c r="A6" s="30">
        <f>B2</f>
        <v>5</v>
      </c>
      <c r="B6" s="31">
        <f>B3</f>
        <v>73</v>
      </c>
      <c r="C6" s="32">
        <f>A6*B6</f>
        <v>365</v>
      </c>
      <c r="D6" s="32">
        <f>POWER(A6,2)</f>
        <v>25</v>
      </c>
      <c r="E6" s="33">
        <f>POWER(B6,2)</f>
        <v>5329</v>
      </c>
      <c r="X6" t="s">
        <v>30</v>
      </c>
    </row>
    <row r="7" spans="1:24" ht="15.6" x14ac:dyDescent="0.3">
      <c r="A7" s="20">
        <f>C2</f>
        <v>10</v>
      </c>
      <c r="B7" s="9">
        <f>C3</f>
        <v>76.5</v>
      </c>
      <c r="C7" s="1">
        <f t="shared" ref="C7:C13" si="0">A7*B7</f>
        <v>765</v>
      </c>
      <c r="D7" s="1">
        <f t="shared" ref="D7:D13" si="1">POWER(A7,2)</f>
        <v>100</v>
      </c>
      <c r="E7" s="19">
        <f t="shared" ref="E7:E13" si="2">POWER(B7,2)</f>
        <v>5852.25</v>
      </c>
    </row>
    <row r="8" spans="1:24" ht="15.6" x14ac:dyDescent="0.3">
      <c r="A8" s="20">
        <f>D2</f>
        <v>15</v>
      </c>
      <c r="B8" s="9">
        <f>D3</f>
        <v>82</v>
      </c>
      <c r="C8" s="1">
        <f t="shared" si="0"/>
        <v>1230</v>
      </c>
      <c r="D8" s="1">
        <f t="shared" si="1"/>
        <v>225</v>
      </c>
      <c r="E8" s="19">
        <f t="shared" si="2"/>
        <v>6724</v>
      </c>
      <c r="X8" t="s">
        <v>31</v>
      </c>
    </row>
    <row r="9" spans="1:24" ht="15.6" x14ac:dyDescent="0.3">
      <c r="A9" s="20">
        <f>E2</f>
        <v>20</v>
      </c>
      <c r="B9" s="9">
        <f>E3</f>
        <v>82.2</v>
      </c>
      <c r="C9" s="1">
        <f t="shared" si="0"/>
        <v>1644</v>
      </c>
      <c r="D9" s="1">
        <f t="shared" si="1"/>
        <v>400</v>
      </c>
      <c r="E9" s="19">
        <f t="shared" si="2"/>
        <v>6756.84</v>
      </c>
    </row>
    <row r="10" spans="1:24" ht="15.6" x14ac:dyDescent="0.3">
      <c r="A10" s="20">
        <f>F2</f>
        <v>25</v>
      </c>
      <c r="B10" s="9">
        <f>F3</f>
        <v>82.3</v>
      </c>
      <c r="C10" s="1">
        <f t="shared" si="0"/>
        <v>2057.5</v>
      </c>
      <c r="D10" s="1">
        <f t="shared" si="1"/>
        <v>625</v>
      </c>
      <c r="E10" s="19">
        <f t="shared" si="2"/>
        <v>6773.29</v>
      </c>
      <c r="X10" t="s">
        <v>32</v>
      </c>
    </row>
    <row r="11" spans="1:24" ht="15.6" x14ac:dyDescent="0.3">
      <c r="A11" s="20">
        <f>G2</f>
        <v>30</v>
      </c>
      <c r="B11" s="9">
        <f>G3</f>
        <v>82.3</v>
      </c>
      <c r="C11" s="1">
        <f t="shared" si="0"/>
        <v>2469</v>
      </c>
      <c r="D11" s="1">
        <f t="shared" si="1"/>
        <v>900</v>
      </c>
      <c r="E11" s="19">
        <f t="shared" si="2"/>
        <v>6773.29</v>
      </c>
    </row>
    <row r="12" spans="1:24" ht="15.6" x14ac:dyDescent="0.3">
      <c r="A12" s="20">
        <f>H2</f>
        <v>45</v>
      </c>
      <c r="B12" s="9">
        <f>H3</f>
        <v>82.5</v>
      </c>
      <c r="C12" s="1">
        <f t="shared" si="0"/>
        <v>3712.5</v>
      </c>
      <c r="D12" s="1">
        <f t="shared" si="1"/>
        <v>2025</v>
      </c>
      <c r="E12" s="19">
        <f t="shared" si="2"/>
        <v>6806.25</v>
      </c>
      <c r="X12" t="s">
        <v>33</v>
      </c>
    </row>
    <row r="13" spans="1:24" ht="15.6" x14ac:dyDescent="0.3">
      <c r="A13" s="20">
        <f>I2</f>
        <v>60</v>
      </c>
      <c r="B13" s="9">
        <f>I3</f>
        <v>82.5</v>
      </c>
      <c r="C13" s="1">
        <f t="shared" si="0"/>
        <v>4950</v>
      </c>
      <c r="D13" s="1">
        <f t="shared" si="1"/>
        <v>3600</v>
      </c>
      <c r="E13" s="19">
        <f t="shared" si="2"/>
        <v>6806.25</v>
      </c>
    </row>
    <row r="14" spans="1:24" ht="16.2" thickBot="1" x14ac:dyDescent="0.35">
      <c r="A14" s="21">
        <f>SUM(A6:A13)</f>
        <v>210</v>
      </c>
      <c r="B14" s="22">
        <f>SUM(B6:B13)</f>
        <v>643.29999999999995</v>
      </c>
      <c r="C14" s="22">
        <f>SUM(C6:C13)</f>
        <v>17193</v>
      </c>
      <c r="D14" s="22">
        <f>SUM(D6:D13)</f>
        <v>7900</v>
      </c>
      <c r="E14" s="23">
        <f>SUM(E6:E13)</f>
        <v>51821.17</v>
      </c>
      <c r="X14" t="s">
        <v>34</v>
      </c>
    </row>
    <row r="15" spans="1:24" x14ac:dyDescent="0.3">
      <c r="A15" s="2" t="s">
        <v>5</v>
      </c>
      <c r="B15" s="2">
        <f>COUNT(A6:A13)</f>
        <v>8</v>
      </c>
    </row>
    <row r="16" spans="1:24" x14ac:dyDescent="0.3">
      <c r="A16" s="10" t="s">
        <v>6</v>
      </c>
      <c r="B16" s="11">
        <f>CORREL(A6:A13,B6:B13)</f>
        <v>0.65439443426677857</v>
      </c>
      <c r="C16" s="10" t="s">
        <v>7</v>
      </c>
      <c r="D16" s="12">
        <f>ABS(B16)*SQRT((B15-2)/(1-B16^2))</f>
        <v>2.1198509593997041</v>
      </c>
      <c r="E16" s="10" t="s">
        <v>8</v>
      </c>
      <c r="F16" s="12">
        <f>_xlfn.T.INV.2T(0.05,B15-2)</f>
        <v>2.4469118511449697</v>
      </c>
    </row>
    <row r="18" spans="1:6" ht="15" thickBot="1" x14ac:dyDescent="0.35">
      <c r="A18" s="59" t="s">
        <v>9</v>
      </c>
      <c r="B18" s="65"/>
      <c r="C18" s="65"/>
    </row>
    <row r="19" spans="1:6" x14ac:dyDescent="0.3">
      <c r="A19" s="13">
        <f>B15</f>
        <v>8</v>
      </c>
      <c r="B19" s="14">
        <f>A14</f>
        <v>210</v>
      </c>
      <c r="C19" s="3"/>
      <c r="D19" s="17">
        <f>B14</f>
        <v>643.29999999999995</v>
      </c>
    </row>
    <row r="20" spans="1:6" ht="15" thickBot="1" x14ac:dyDescent="0.35">
      <c r="A20" s="15">
        <f>A14</f>
        <v>210</v>
      </c>
      <c r="B20" s="16">
        <f>D14</f>
        <v>7900</v>
      </c>
      <c r="C20" s="3"/>
      <c r="D20" s="18">
        <f>C14</f>
        <v>17193</v>
      </c>
    </row>
    <row r="21" spans="1:6" ht="15" thickBot="1" x14ac:dyDescent="0.35">
      <c r="A21" s="67" t="s">
        <v>29</v>
      </c>
      <c r="B21" s="67"/>
      <c r="C21" s="59" t="s">
        <v>27</v>
      </c>
      <c r="D21" s="66"/>
      <c r="E21" s="66"/>
      <c r="F21" s="66"/>
    </row>
    <row r="22" spans="1:6" x14ac:dyDescent="0.3">
      <c r="A22" s="13">
        <f t="array" ref="A22:B23">MINVERSE(A19:B20)</f>
        <v>0.41361256544502611</v>
      </c>
      <c r="B22" s="14">
        <v>-1.0994764397905759E-2</v>
      </c>
      <c r="C22" s="4" t="s">
        <v>10</v>
      </c>
      <c r="D22" s="17">
        <f t="array" ref="D22:D23">MMULT(A22:B23,D19:D20)</f>
        <v>77.043979057591542</v>
      </c>
    </row>
    <row r="23" spans="1:6" ht="15" thickBot="1" x14ac:dyDescent="0.35">
      <c r="A23" s="15">
        <v>-1.0994764397905758E-2</v>
      </c>
      <c r="B23" s="16">
        <v>4.18848167539267E-4</v>
      </c>
      <c r="C23" s="4" t="s">
        <v>11</v>
      </c>
      <c r="D23" s="18">
        <v>0.1283246073298443</v>
      </c>
    </row>
    <row r="26" spans="1:6" x14ac:dyDescent="0.3">
      <c r="A26" s="59" t="s">
        <v>28</v>
      </c>
      <c r="B26" s="59"/>
      <c r="C26" s="59"/>
      <c r="D26" s="59"/>
      <c r="E26" s="59"/>
    </row>
    <row r="28" spans="1:6" x14ac:dyDescent="0.3">
      <c r="A28" s="55" t="s">
        <v>14</v>
      </c>
      <c r="B28" s="55" t="s">
        <v>13</v>
      </c>
      <c r="C28" s="55" t="s">
        <v>41</v>
      </c>
      <c r="D28" s="55" t="s">
        <v>12</v>
      </c>
      <c r="E28" s="55" t="s">
        <v>15</v>
      </c>
      <c r="F28" s="55" t="s">
        <v>39</v>
      </c>
    </row>
    <row r="29" spans="1:6" x14ac:dyDescent="0.3">
      <c r="A29" s="5">
        <f t="shared" ref="A29:A36" si="3">1/A6</f>
        <v>0.2</v>
      </c>
      <c r="B29" s="56">
        <f t="shared" ref="B29:B36" si="4">B6</f>
        <v>73</v>
      </c>
      <c r="C29" s="5">
        <f>1/(D29*D29)</f>
        <v>0.04</v>
      </c>
      <c r="D29" s="56">
        <f t="shared" ref="D29:D36" si="5">A6</f>
        <v>5</v>
      </c>
      <c r="E29" s="5">
        <f t="shared" ref="E29:E36" si="6">1/B6</f>
        <v>1.3698630136986301E-2</v>
      </c>
      <c r="F29" s="54">
        <f>B29/D29</f>
        <v>14.6</v>
      </c>
    </row>
    <row r="30" spans="1:6" x14ac:dyDescent="0.3">
      <c r="A30" s="5">
        <f t="shared" si="3"/>
        <v>0.1</v>
      </c>
      <c r="B30" s="56">
        <f t="shared" si="4"/>
        <v>76.5</v>
      </c>
      <c r="C30" s="5">
        <f>1/(D30*D30)</f>
        <v>0.01</v>
      </c>
      <c r="D30" s="56">
        <f t="shared" si="5"/>
        <v>10</v>
      </c>
      <c r="E30" s="5">
        <f t="shared" si="6"/>
        <v>1.3071895424836602E-2</v>
      </c>
      <c r="F30" s="54">
        <f t="shared" ref="F30:F36" si="7">B30/D30</f>
        <v>7.65</v>
      </c>
    </row>
    <row r="31" spans="1:6" x14ac:dyDescent="0.3">
      <c r="A31" s="5">
        <f t="shared" si="3"/>
        <v>6.6666666666666666E-2</v>
      </c>
      <c r="B31" s="56">
        <f t="shared" si="4"/>
        <v>82</v>
      </c>
      <c r="C31" s="5">
        <f t="shared" ref="C31:C36" si="8">1/(D31*D31)</f>
        <v>4.4444444444444444E-3</v>
      </c>
      <c r="D31" s="56">
        <f t="shared" si="5"/>
        <v>15</v>
      </c>
      <c r="E31" s="5">
        <f t="shared" si="6"/>
        <v>1.2195121951219513E-2</v>
      </c>
      <c r="F31" s="54">
        <f t="shared" si="7"/>
        <v>5.4666666666666668</v>
      </c>
    </row>
    <row r="32" spans="1:6" x14ac:dyDescent="0.3">
      <c r="A32" s="5">
        <f t="shared" si="3"/>
        <v>0.05</v>
      </c>
      <c r="B32" s="56">
        <f t="shared" si="4"/>
        <v>82.2</v>
      </c>
      <c r="C32" s="5">
        <f t="shared" si="8"/>
        <v>2.5000000000000001E-3</v>
      </c>
      <c r="D32" s="56">
        <f t="shared" si="5"/>
        <v>20</v>
      </c>
      <c r="E32" s="5">
        <f t="shared" si="6"/>
        <v>1.21654501216545E-2</v>
      </c>
      <c r="F32" s="54">
        <f t="shared" si="7"/>
        <v>4.1100000000000003</v>
      </c>
    </row>
    <row r="33" spans="1:8" x14ac:dyDescent="0.3">
      <c r="A33" s="5">
        <f t="shared" si="3"/>
        <v>0.04</v>
      </c>
      <c r="B33" s="56">
        <f t="shared" si="4"/>
        <v>82.3</v>
      </c>
      <c r="C33" s="5">
        <f t="shared" si="8"/>
        <v>1.6000000000000001E-3</v>
      </c>
      <c r="D33" s="56">
        <f t="shared" si="5"/>
        <v>25</v>
      </c>
      <c r="E33" s="5">
        <f t="shared" si="6"/>
        <v>1.2150668286755772E-2</v>
      </c>
      <c r="F33" s="54">
        <f t="shared" si="7"/>
        <v>3.2919999999999998</v>
      </c>
    </row>
    <row r="34" spans="1:8" x14ac:dyDescent="0.3">
      <c r="A34" s="5">
        <f t="shared" si="3"/>
        <v>3.3333333333333333E-2</v>
      </c>
      <c r="B34" s="56">
        <f t="shared" si="4"/>
        <v>82.3</v>
      </c>
      <c r="C34" s="5">
        <f t="shared" si="8"/>
        <v>1.1111111111111111E-3</v>
      </c>
      <c r="D34" s="56">
        <f t="shared" si="5"/>
        <v>30</v>
      </c>
      <c r="E34" s="5">
        <f t="shared" si="6"/>
        <v>1.2150668286755772E-2</v>
      </c>
      <c r="F34" s="54">
        <f t="shared" si="7"/>
        <v>2.7433333333333332</v>
      </c>
    </row>
    <row r="35" spans="1:8" x14ac:dyDescent="0.3">
      <c r="A35" s="5">
        <f t="shared" si="3"/>
        <v>2.2222222222222223E-2</v>
      </c>
      <c r="B35" s="56">
        <f t="shared" si="4"/>
        <v>82.5</v>
      </c>
      <c r="C35" s="5">
        <f t="shared" si="8"/>
        <v>4.9382716049382717E-4</v>
      </c>
      <c r="D35" s="56">
        <f t="shared" si="5"/>
        <v>45</v>
      </c>
      <c r="E35" s="5">
        <f t="shared" si="6"/>
        <v>1.2121212121212121E-2</v>
      </c>
      <c r="F35" s="54">
        <f t="shared" si="7"/>
        <v>1.8333333333333333</v>
      </c>
    </row>
    <row r="36" spans="1:8" x14ac:dyDescent="0.3">
      <c r="A36" s="5">
        <f t="shared" si="3"/>
        <v>1.6666666666666666E-2</v>
      </c>
      <c r="B36" s="56">
        <f t="shared" si="4"/>
        <v>82.5</v>
      </c>
      <c r="C36" s="5">
        <f t="shared" si="8"/>
        <v>2.7777777777777778E-4</v>
      </c>
      <c r="D36" s="56">
        <f t="shared" si="5"/>
        <v>60</v>
      </c>
      <c r="E36" s="5">
        <f t="shared" si="6"/>
        <v>1.2121212121212121E-2</v>
      </c>
      <c r="F36" s="54">
        <f t="shared" si="7"/>
        <v>1.375</v>
      </c>
    </row>
    <row r="37" spans="1:8" x14ac:dyDescent="0.3">
      <c r="A37" s="57">
        <f>SUM(A29:A36)</f>
        <v>0.52888888888888896</v>
      </c>
      <c r="B37" s="57">
        <f>SUM(B29:B36)</f>
        <v>643.29999999999995</v>
      </c>
      <c r="C37" s="57">
        <f t="shared" ref="C37:F37" si="9">SUM(C29:C36)</f>
        <v>6.0427160493827167E-2</v>
      </c>
      <c r="D37" s="57">
        <f t="shared" si="9"/>
        <v>210</v>
      </c>
      <c r="E37" s="57">
        <f t="shared" si="9"/>
        <v>9.9674858450632703E-2</v>
      </c>
      <c r="F37" s="57">
        <f t="shared" si="9"/>
        <v>41.070333333333338</v>
      </c>
    </row>
    <row r="38" spans="1:8" ht="15" thickBot="1" x14ac:dyDescent="0.35"/>
    <row r="39" spans="1:8" ht="15" thickBot="1" x14ac:dyDescent="0.35">
      <c r="A39" s="44" t="s">
        <v>16</v>
      </c>
      <c r="B39" s="45" t="s">
        <v>18</v>
      </c>
      <c r="C39" s="45" t="s">
        <v>19</v>
      </c>
      <c r="D39" s="45" t="s">
        <v>20</v>
      </c>
      <c r="E39" s="45" t="s">
        <v>21</v>
      </c>
      <c r="F39" s="45" t="s">
        <v>17</v>
      </c>
      <c r="G39" s="46" t="s">
        <v>22</v>
      </c>
      <c r="H39" s="3"/>
    </row>
    <row r="40" spans="1:8" x14ac:dyDescent="0.3">
      <c r="A40" s="49">
        <f t="shared" ref="A40:A47" si="10">A6</f>
        <v>5</v>
      </c>
      <c r="B40" s="42">
        <f>A40^2</f>
        <v>25</v>
      </c>
      <c r="C40" s="42">
        <f>A40^3</f>
        <v>125</v>
      </c>
      <c r="D40" s="42">
        <f>A40^4</f>
        <v>625</v>
      </c>
      <c r="E40" s="47">
        <f t="shared" ref="E40:E47" si="11">B6</f>
        <v>73</v>
      </c>
      <c r="F40" s="42">
        <f>A40*E40</f>
        <v>365</v>
      </c>
      <c r="G40" s="43">
        <f>B40*E40</f>
        <v>1825</v>
      </c>
      <c r="H40" s="3"/>
    </row>
    <row r="41" spans="1:8" x14ac:dyDescent="0.3">
      <c r="A41" s="50">
        <f t="shared" si="10"/>
        <v>10</v>
      </c>
      <c r="B41" s="5">
        <f t="shared" ref="B41:B47" si="12">A41^2</f>
        <v>100</v>
      </c>
      <c r="C41" s="5">
        <f t="shared" ref="C41:C47" si="13">A41^3</f>
        <v>1000</v>
      </c>
      <c r="D41" s="5">
        <f t="shared" ref="D41:D47" si="14">A41^4</f>
        <v>10000</v>
      </c>
      <c r="E41" s="48">
        <f t="shared" si="11"/>
        <v>76.5</v>
      </c>
      <c r="F41" s="5">
        <f t="shared" ref="F41:F47" si="15">A41*E41</f>
        <v>765</v>
      </c>
      <c r="G41" s="37">
        <f t="shared" ref="G41:G47" si="16">B41*E41</f>
        <v>7650</v>
      </c>
      <c r="H41" s="3"/>
    </row>
    <row r="42" spans="1:8" x14ac:dyDescent="0.3">
      <c r="A42" s="50">
        <f t="shared" si="10"/>
        <v>15</v>
      </c>
      <c r="B42" s="5">
        <f t="shared" si="12"/>
        <v>225</v>
      </c>
      <c r="C42" s="5">
        <f t="shared" si="13"/>
        <v>3375</v>
      </c>
      <c r="D42" s="5">
        <f t="shared" si="14"/>
        <v>50625</v>
      </c>
      <c r="E42" s="48">
        <f t="shared" si="11"/>
        <v>82</v>
      </c>
      <c r="F42" s="5">
        <f t="shared" si="15"/>
        <v>1230</v>
      </c>
      <c r="G42" s="37">
        <f t="shared" si="16"/>
        <v>18450</v>
      </c>
      <c r="H42" s="3"/>
    </row>
    <row r="43" spans="1:8" x14ac:dyDescent="0.3">
      <c r="A43" s="50">
        <f t="shared" si="10"/>
        <v>20</v>
      </c>
      <c r="B43" s="5">
        <f t="shared" si="12"/>
        <v>400</v>
      </c>
      <c r="C43" s="5">
        <f t="shared" si="13"/>
        <v>8000</v>
      </c>
      <c r="D43" s="5">
        <f t="shared" si="14"/>
        <v>160000</v>
      </c>
      <c r="E43" s="48">
        <f t="shared" si="11"/>
        <v>82.2</v>
      </c>
      <c r="F43" s="5">
        <f t="shared" si="15"/>
        <v>1644</v>
      </c>
      <c r="G43" s="37">
        <f t="shared" si="16"/>
        <v>32880</v>
      </c>
      <c r="H43" s="3"/>
    </row>
    <row r="44" spans="1:8" x14ac:dyDescent="0.3">
      <c r="A44" s="50">
        <f t="shared" si="10"/>
        <v>25</v>
      </c>
      <c r="B44" s="5">
        <f t="shared" si="12"/>
        <v>625</v>
      </c>
      <c r="C44" s="5">
        <f t="shared" si="13"/>
        <v>15625</v>
      </c>
      <c r="D44" s="5">
        <f t="shared" si="14"/>
        <v>390625</v>
      </c>
      <c r="E44" s="48">
        <f t="shared" si="11"/>
        <v>82.3</v>
      </c>
      <c r="F44" s="5">
        <f t="shared" si="15"/>
        <v>2057.5</v>
      </c>
      <c r="G44" s="37">
        <f t="shared" si="16"/>
        <v>51437.5</v>
      </c>
      <c r="H44" s="3"/>
    </row>
    <row r="45" spans="1:8" x14ac:dyDescent="0.3">
      <c r="A45" s="50">
        <f t="shared" si="10"/>
        <v>30</v>
      </c>
      <c r="B45" s="5">
        <f t="shared" si="12"/>
        <v>900</v>
      </c>
      <c r="C45" s="5">
        <f t="shared" si="13"/>
        <v>27000</v>
      </c>
      <c r="D45" s="5">
        <f t="shared" si="14"/>
        <v>810000</v>
      </c>
      <c r="E45" s="48">
        <f t="shared" si="11"/>
        <v>82.3</v>
      </c>
      <c r="F45" s="5">
        <f t="shared" si="15"/>
        <v>2469</v>
      </c>
      <c r="G45" s="37">
        <f t="shared" si="16"/>
        <v>74070</v>
      </c>
      <c r="H45" s="3"/>
    </row>
    <row r="46" spans="1:8" x14ac:dyDescent="0.3">
      <c r="A46" s="50">
        <f t="shared" si="10"/>
        <v>45</v>
      </c>
      <c r="B46" s="5">
        <f t="shared" si="12"/>
        <v>2025</v>
      </c>
      <c r="C46" s="5">
        <f t="shared" si="13"/>
        <v>91125</v>
      </c>
      <c r="D46" s="5">
        <f t="shared" si="14"/>
        <v>4100625</v>
      </c>
      <c r="E46" s="48">
        <f t="shared" si="11"/>
        <v>82.5</v>
      </c>
      <c r="F46" s="5">
        <f t="shared" si="15"/>
        <v>3712.5</v>
      </c>
      <c r="G46" s="37">
        <f t="shared" si="16"/>
        <v>167062.5</v>
      </c>
      <c r="H46" s="3"/>
    </row>
    <row r="47" spans="1:8" x14ac:dyDescent="0.3">
      <c r="A47" s="50">
        <f t="shared" si="10"/>
        <v>60</v>
      </c>
      <c r="B47" s="5">
        <f t="shared" si="12"/>
        <v>3600</v>
      </c>
      <c r="C47" s="5">
        <f t="shared" si="13"/>
        <v>216000</v>
      </c>
      <c r="D47" s="5">
        <f t="shared" si="14"/>
        <v>12960000</v>
      </c>
      <c r="E47" s="48">
        <f t="shared" si="11"/>
        <v>82.5</v>
      </c>
      <c r="F47" s="5">
        <f t="shared" si="15"/>
        <v>4950</v>
      </c>
      <c r="G47" s="37">
        <f t="shared" si="16"/>
        <v>297000</v>
      </c>
      <c r="H47" s="3"/>
    </row>
    <row r="48" spans="1:8" ht="15" thickBot="1" x14ac:dyDescent="0.35">
      <c r="A48" s="38">
        <f t="shared" ref="A48:G48" si="17">SUM(A40:A47)</f>
        <v>210</v>
      </c>
      <c r="B48" s="39">
        <f t="shared" si="17"/>
        <v>7900</v>
      </c>
      <c r="C48" s="39">
        <f t="shared" si="17"/>
        <v>362250</v>
      </c>
      <c r="D48" s="39">
        <f t="shared" si="17"/>
        <v>18482500</v>
      </c>
      <c r="E48" s="39">
        <f t="shared" si="17"/>
        <v>643.29999999999995</v>
      </c>
      <c r="F48" s="40">
        <f t="shared" si="17"/>
        <v>17193</v>
      </c>
      <c r="G48" s="41">
        <f t="shared" si="17"/>
        <v>650375</v>
      </c>
      <c r="H48" s="3"/>
    </row>
    <row r="49" spans="1:14" x14ac:dyDescent="0.3">
      <c r="A49" s="10" t="s">
        <v>5</v>
      </c>
      <c r="B49" s="10">
        <f>COUNT(A40:A47)</f>
        <v>8</v>
      </c>
      <c r="C49" s="3"/>
      <c r="D49" s="3"/>
      <c r="E49" s="3"/>
      <c r="F49" s="3"/>
      <c r="G49" s="3"/>
      <c r="H49" s="3"/>
    </row>
    <row r="50" spans="1:14" x14ac:dyDescent="0.3">
      <c r="A50" s="3"/>
      <c r="B50" s="3"/>
      <c r="C50" s="3"/>
      <c r="D50" s="3"/>
      <c r="E50" s="3"/>
      <c r="F50" s="3"/>
      <c r="G50" s="3"/>
      <c r="H50" s="3"/>
    </row>
    <row r="51" spans="1:14" x14ac:dyDescent="0.3">
      <c r="A51" s="61" t="s">
        <v>9</v>
      </c>
      <c r="B51" s="61"/>
      <c r="C51" s="61"/>
      <c r="D51" s="3"/>
      <c r="E51" s="3"/>
      <c r="F51" s="3" t="s">
        <v>40</v>
      </c>
      <c r="G51" s="3"/>
      <c r="H51" s="3"/>
      <c r="I51" s="59" t="s">
        <v>42</v>
      </c>
      <c r="J51" s="59"/>
      <c r="K51" s="59"/>
      <c r="L51" s="59"/>
      <c r="M51" s="59"/>
      <c r="N51" s="59"/>
    </row>
    <row r="52" spans="1:14" x14ac:dyDescent="0.3">
      <c r="A52" s="58">
        <f>B49</f>
        <v>8</v>
      </c>
      <c r="B52" s="58">
        <f>A37</f>
        <v>0.52888888888888896</v>
      </c>
      <c r="C52" s="51"/>
      <c r="D52" s="6"/>
      <c r="E52" s="53">
        <f>B37</f>
        <v>643.29999999999995</v>
      </c>
      <c r="F52" s="3"/>
      <c r="G52" s="3"/>
      <c r="H52" s="3"/>
      <c r="I52" s="60" t="s">
        <v>43</v>
      </c>
      <c r="J52" s="60"/>
      <c r="K52" s="60"/>
      <c r="L52" s="60"/>
      <c r="M52" s="60"/>
      <c r="N52" s="60"/>
    </row>
    <row r="53" spans="1:14" x14ac:dyDescent="0.3">
      <c r="A53" s="58">
        <f>A37</f>
        <v>0.52888888888888896</v>
      </c>
      <c r="B53" s="58">
        <f>C37</f>
        <v>6.0427160493827167E-2</v>
      </c>
      <c r="C53" s="52"/>
      <c r="D53" s="6"/>
      <c r="E53" s="53">
        <f>F37</f>
        <v>41.070333333333338</v>
      </c>
      <c r="F53" s="3"/>
      <c r="G53" s="3"/>
      <c r="H53" s="3"/>
    </row>
    <row r="54" spans="1:14" x14ac:dyDescent="0.3">
      <c r="A54" s="51"/>
      <c r="B54" s="52"/>
      <c r="C54" s="52"/>
      <c r="D54" s="3"/>
      <c r="E54" s="51"/>
      <c r="F54" s="3"/>
      <c r="G54" s="3"/>
      <c r="H54" s="3"/>
    </row>
    <row r="55" spans="1:14" x14ac:dyDescent="0.3">
      <c r="A55" s="61" t="s">
        <v>25</v>
      </c>
      <c r="B55" s="61"/>
      <c r="C55" s="3"/>
      <c r="D55" s="62" t="s">
        <v>26</v>
      </c>
      <c r="E55" s="62"/>
      <c r="F55" s="62"/>
      <c r="G55" s="62"/>
      <c r="H55" s="62"/>
    </row>
    <row r="56" spans="1:14" x14ac:dyDescent="0.3">
      <c r="A56" s="53" cm="1">
        <f t="array" ref="A56:B57">MINVERSE(A52:B53)</f>
        <v>0.29665680760279295</v>
      </c>
      <c r="B56" s="53">
        <v>-2.5964895267649348</v>
      </c>
      <c r="C56" s="52"/>
      <c r="D56" s="7" t="s">
        <v>23</v>
      </c>
      <c r="E56" s="53" cm="1">
        <f t="array" ref="E56:E57">MMULT(A56:B57,E52:E53)</f>
        <v>84.200633970131875</v>
      </c>
      <c r="F56" s="6"/>
      <c r="G56" s="3"/>
      <c r="H56" s="3"/>
    </row>
    <row r="57" spans="1:14" x14ac:dyDescent="0.3">
      <c r="A57" s="53">
        <v>-2.5964895267649348</v>
      </c>
      <c r="B57" s="53">
        <v>39.274631497284723</v>
      </c>
      <c r="C57" s="52"/>
      <c r="D57" s="8" t="s">
        <v>24</v>
      </c>
      <c r="E57" s="53">
        <v>-57.299505430566342</v>
      </c>
      <c r="F57" s="3"/>
      <c r="G57" s="3"/>
      <c r="H57" s="3"/>
    </row>
    <row r="58" spans="1:14" x14ac:dyDescent="0.3">
      <c r="A58" s="52"/>
      <c r="B58" s="52"/>
      <c r="C58" s="52"/>
      <c r="D58" s="8"/>
      <c r="E58" s="52"/>
      <c r="F58" s="3"/>
      <c r="G58" s="3"/>
      <c r="H58" s="3"/>
    </row>
  </sheetData>
  <mergeCells count="10">
    <mergeCell ref="I51:N51"/>
    <mergeCell ref="I52:N52"/>
    <mergeCell ref="A55:B55"/>
    <mergeCell ref="D55:H55"/>
    <mergeCell ref="A1:C1"/>
    <mergeCell ref="A26:E26"/>
    <mergeCell ref="A18:C18"/>
    <mergeCell ref="C21:F21"/>
    <mergeCell ref="A51:C51"/>
    <mergeCell ref="A21:B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2024-12-26T16:09:31Z</dcterms:modified>
</cp:coreProperties>
</file>