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i\3sem\terver\lab3\"/>
    </mc:Choice>
  </mc:AlternateContent>
  <xr:revisionPtr revIDLastSave="0" documentId="13_ncr:1_{CB4BB6A6-55A0-47F4-A144-944210250665}" xr6:coauthVersionLast="47" xr6:coauthVersionMax="47" xr10:uidLastSave="{00000000-0000-0000-0000-000000000000}"/>
  <bookViews>
    <workbookView xWindow="-108" yWindow="-108" windowWidth="23256" windowHeight="12720" activeTab="2" xr2:uid="{AF9DF8A8-F7FD-4AD9-B71C-EFD7A094B7FF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B14" i="3"/>
  <c r="E15" i="3"/>
  <c r="B15" i="3" s="1"/>
  <c r="B13" i="3"/>
  <c r="B8" i="3"/>
  <c r="B7" i="3"/>
  <c r="B11" i="3"/>
  <c r="B10" i="3"/>
  <c r="H12" i="2"/>
  <c r="H11" i="2"/>
  <c r="E12" i="2"/>
  <c r="B10" i="2"/>
  <c r="B12" i="2"/>
  <c r="B11" i="2"/>
  <c r="B9" i="2"/>
  <c r="B5" i="2"/>
  <c r="B5" i="1"/>
  <c r="E13" i="2"/>
  <c r="B6" i="1"/>
  <c r="E3" i="1" l="1"/>
  <c r="E2" i="1"/>
  <c r="D3" i="1"/>
  <c r="D2" i="1"/>
  <c r="E11" i="3"/>
  <c r="E9" i="2" l="1"/>
  <c r="E8" i="2"/>
  <c r="B8" i="2" l="1"/>
  <c r="B7" i="2"/>
</calcChain>
</file>

<file path=xl/sharedStrings.xml><?xml version="1.0" encoding="utf-8"?>
<sst xmlns="http://schemas.openxmlformats.org/spreadsheetml/2006/main" count="77" uniqueCount="59">
  <si>
    <t>Пациент</t>
  </si>
  <si>
    <t>Снотворное А</t>
  </si>
  <si>
    <t>Снотворное В</t>
  </si>
  <si>
    <t>Стаж</t>
  </si>
  <si>
    <t>до 10 лет</t>
  </si>
  <si>
    <t>от 10 до 15 лет</t>
  </si>
  <si>
    <t>Количество деталей, вырабатываемых за смену одним рабочим</t>
  </si>
  <si>
    <t>S1</t>
  </si>
  <si>
    <t>S2</t>
  </si>
  <si>
    <t>Fрасч</t>
  </si>
  <si>
    <t>Fтабл</t>
  </si>
  <si>
    <t>f1=</t>
  </si>
  <si>
    <t>f2=</t>
  </si>
  <si>
    <t>n=</t>
  </si>
  <si>
    <t>S1=</t>
  </si>
  <si>
    <t>S2=</t>
  </si>
  <si>
    <t>Fрасч=</t>
  </si>
  <si>
    <t>Fтабл=</t>
  </si>
  <si>
    <t>Парный двухвыборочный t-тест для средних</t>
  </si>
  <si>
    <t>Переменная 1</t>
  </si>
  <si>
    <t>Переменная 2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</si>
  <si>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</si>
  <si>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</si>
  <si>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</si>
  <si>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</si>
  <si>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</si>
  <si>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</si>
  <si>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</si>
  <si>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</si>
  <si>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</si>
  <si>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</si>
  <si>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</si>
  <si>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s^2=</t>
  </si>
  <si>
    <t>tрасч=</t>
  </si>
  <si>
    <t>Средневзвешенная оценка</t>
  </si>
  <si>
    <t>День</t>
  </si>
  <si>
    <t>Первый</t>
  </si>
  <si>
    <t>Второй</t>
  </si>
  <si>
    <t>Количество наблюдений</t>
  </si>
  <si>
    <t>Среднее квадратичное отклонение</t>
  </si>
  <si>
    <t>n1</t>
  </si>
  <si>
    <t>n2</t>
  </si>
  <si>
    <t>s^2</t>
  </si>
  <si>
    <t>tрасч</t>
  </si>
  <si>
    <t>Двухвыборочный t-тест с различными дисперсиями</t>
  </si>
  <si>
    <t>s2</t>
  </si>
  <si>
    <t>f</t>
  </si>
  <si>
    <t>х1-ср</t>
  </si>
  <si>
    <t>х2-ср</t>
  </si>
  <si>
    <t>delta хi</t>
  </si>
  <si>
    <t>х-ср</t>
  </si>
  <si>
    <t>гипотеза отвергается</t>
  </si>
  <si>
    <t>Fтабл&lt;Fрасч - дисперсии не однородные</t>
  </si>
  <si>
    <t>tтабл=</t>
  </si>
  <si>
    <t>средн значение в выборках отличается, т.к tрасч &gt; tтабл</t>
  </si>
  <si>
    <t>различий между средним зн. Снотв А и снотв Б при независимых выборках нету</t>
  </si>
  <si>
    <t>однородные</t>
  </si>
  <si>
    <t>tтабл</t>
  </si>
  <si>
    <t>tрасч &gt; tтабл значит есть значимые различия между стажем и отстутствием стажа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</si>
</sst>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2" fillId="4" borderId="0" applyNumberFormat="0" applyBorder="0" applyAlignment="0" applyProtection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/>
    <xf numFmtId="0" fontId="0" fillId="0" borderId="0" xfId="0" applyAlignment="1">
      <alignment wrapText="1"/>
    </xf>
    <xf numFmtId="0" fontId="0" fillId="0" borderId="3" xfId="0" applyBorder="1"/>
    <xf numFmtId="0" fontId="2" fillId="4" borderId="3" xfId="2" applyBorder="1"/>
    <xf numFmtId="0" fontId="0" fillId="0" borderId="0" xfId="0" applyFill="1"/>
    <xf numFmtId="0" fontId="3" fillId="3" borderId="0" xfId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/>
  </cellXfs>
  <cellStyles count="3">
    <cellStyle name="20% — акцент1" xfId="2" builtinId="30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D43C1-124C-4700-AB99-E8B9F3D28051}">
  <dimension ref="A1:E6"/>
  <sheetViews>
    <sheetView zoomScale="75" workbookViewId="0">
      <selection activeCell="G9" sqref="G9"/>
    </sheetView>
  </sheetViews>
  <sheetFormatPr defaultRowHeight="14.4" x14ac:dyDescent="0.3"/>
  <cols>
    <col min="2" max="2" width="13.88671875" customWidth="1"/>
    <col min="3" max="3" width="17.5546875" customWidth="1"/>
    <col min="4" max="4" width="13.109375" customWidth="1"/>
  </cols>
  <sheetData>
    <row r="1" spans="1:5" ht="46.2" customHeight="1" x14ac:dyDescent="0.3">
      <c r="A1" t="s">
        <v>35</v>
      </c>
      <c r="B1" s="6" t="s">
        <v>38</v>
      </c>
      <c r="C1" s="6" t="s">
        <v>39</v>
      </c>
      <c r="D1" s="6" t="s">
        <v>45</v>
      </c>
      <c r="E1" s="6" t="s">
        <v>46</v>
      </c>
    </row>
    <row r="2" spans="1:5" x14ac:dyDescent="0.3">
      <c r="A2" t="s">
        <v>36</v>
      </c>
      <c r="B2">
        <v>16</v>
      </c>
      <c r="C2">
        <v>15.6</v>
      </c>
      <c r="D2">
        <f>C2^2</f>
        <v>243.35999999999999</v>
      </c>
      <c r="E2">
        <f>B2-1</f>
        <v>15</v>
      </c>
    </row>
    <row r="3" spans="1:5" x14ac:dyDescent="0.3">
      <c r="A3" t="s">
        <v>37</v>
      </c>
      <c r="B3">
        <v>21</v>
      </c>
      <c r="C3">
        <v>9.8000000000000007</v>
      </c>
      <c r="D3">
        <f>C3^2</f>
        <v>96.04000000000002</v>
      </c>
      <c r="E3">
        <f>B3-1</f>
        <v>20</v>
      </c>
    </row>
    <row r="5" spans="1:5" x14ac:dyDescent="0.3">
      <c r="A5" t="s">
        <v>16</v>
      </c>
      <c r="B5">
        <f>D2/D3</f>
        <v>2.5339441899208657</v>
      </c>
    </row>
    <row r="6" spans="1:5" x14ac:dyDescent="0.3">
      <c r="A6" t="s">
        <v>17</v>
      </c>
      <c r="B6">
        <f>ROUND(_xlfn.F.INV.RT(0.05,E2,E3),2)</f>
        <v>2.2000000000000002</v>
      </c>
      <c r="D6" t="s">
        <v>52</v>
      </c>
    </row>
  </sheetData>
  <pageMargins left="0.7" right="0.7" top="0.75" bottom="0.75" header="0.3" footer="0.3"/>
  <pageSetup paperSize="9" orientation="portrait" r:id="rId1"/>
  <rowBreaks count="1" manualBreakCount="1">
    <brk id="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0647-08E9-44A5-9D37-605BB11CC0C8}">
  <dimension ref="A1:K27"/>
  <sheetViews>
    <sheetView zoomScale="88" workbookViewId="0">
      <selection activeCell="E24" sqref="E24"/>
    </sheetView>
  </sheetViews>
  <sheetFormatPr defaultRowHeight="14.4" x14ac:dyDescent="0.3"/>
  <cols>
    <col min="1" max="1" width="31.77734375" customWidth="1"/>
    <col min="2" max="2" width="21.77734375" customWidth="1"/>
    <col min="3" max="3" width="17.77734375" customWidth="1"/>
  </cols>
  <sheetData>
    <row r="1" spans="1:11" x14ac:dyDescent="0.3">
      <c r="A1" s="8" t="s">
        <v>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x14ac:dyDescent="0.3">
      <c r="A2" s="8" t="s">
        <v>1</v>
      </c>
      <c r="B2" s="7">
        <v>1.9</v>
      </c>
      <c r="C2" s="7">
        <v>0.8</v>
      </c>
      <c r="D2" s="7">
        <v>1.1000000000000001</v>
      </c>
      <c r="E2" s="7">
        <v>0.1</v>
      </c>
      <c r="F2" s="7">
        <v>-0.1</v>
      </c>
      <c r="G2" s="7">
        <v>4.4000000000000004</v>
      </c>
      <c r="H2" s="7">
        <v>5.5</v>
      </c>
      <c r="I2" s="7">
        <v>1.6</v>
      </c>
      <c r="J2" s="7">
        <v>4.5999999999999996</v>
      </c>
      <c r="K2" s="7">
        <v>3.4</v>
      </c>
    </row>
    <row r="3" spans="1:11" x14ac:dyDescent="0.3">
      <c r="A3" s="8" t="s">
        <v>2</v>
      </c>
      <c r="B3" s="7">
        <v>0.7</v>
      </c>
      <c r="C3" s="7">
        <v>-1.6</v>
      </c>
      <c r="D3" s="7">
        <v>-0.2</v>
      </c>
      <c r="E3" s="7">
        <v>-1.2</v>
      </c>
      <c r="F3" s="7">
        <v>-0.1</v>
      </c>
      <c r="G3" s="7">
        <v>3.4</v>
      </c>
      <c r="H3" s="7">
        <v>3.7</v>
      </c>
      <c r="I3" s="7">
        <v>0.8</v>
      </c>
      <c r="J3" s="7">
        <v>0</v>
      </c>
      <c r="K3" s="7">
        <v>2</v>
      </c>
    </row>
    <row r="4" spans="1:11" x14ac:dyDescent="0.3">
      <c r="A4" s="8" t="s">
        <v>49</v>
      </c>
      <c r="B4" s="7">
        <v>1.2</v>
      </c>
      <c r="C4" s="7">
        <v>2.4</v>
      </c>
      <c r="D4" s="7">
        <v>1.3</v>
      </c>
      <c r="E4" s="7">
        <v>1.3</v>
      </c>
      <c r="F4" s="7">
        <v>0</v>
      </c>
      <c r="G4" s="7">
        <v>1</v>
      </c>
      <c r="H4" s="7">
        <v>1.8</v>
      </c>
      <c r="I4" s="7">
        <v>0.8</v>
      </c>
      <c r="J4" s="7">
        <v>4.5999999999999996</v>
      </c>
      <c r="K4" s="7">
        <v>1.4</v>
      </c>
    </row>
    <row r="5" spans="1:11" x14ac:dyDescent="0.3">
      <c r="A5" t="s">
        <v>50</v>
      </c>
      <c r="B5">
        <f>(B4+C4+D4+E4+F4+G4+H4+I4+J4+K4)/10</f>
        <v>1.58</v>
      </c>
    </row>
    <row r="6" spans="1:11" x14ac:dyDescent="0.3">
      <c r="A6" t="s">
        <v>13</v>
      </c>
      <c r="B6">
        <v>10</v>
      </c>
    </row>
    <row r="7" spans="1:11" x14ac:dyDescent="0.3">
      <c r="A7" t="s">
        <v>14</v>
      </c>
      <c r="B7">
        <f>VAR(B2:K2)</f>
        <v>4.0090000000000021</v>
      </c>
    </row>
    <row r="8" spans="1:11" x14ac:dyDescent="0.3">
      <c r="A8" t="s">
        <v>15</v>
      </c>
      <c r="B8">
        <f>VAR(B3:K3)</f>
        <v>3.2005555555555554</v>
      </c>
      <c r="D8" t="s">
        <v>11</v>
      </c>
      <c r="E8">
        <f>B6-1</f>
        <v>9</v>
      </c>
    </row>
    <row r="9" spans="1:11" x14ac:dyDescent="0.3">
      <c r="A9" s="9" t="s">
        <v>16</v>
      </c>
      <c r="B9" s="9">
        <f>B5/SQRT((E12/10))</f>
        <v>4.0621276833820366</v>
      </c>
      <c r="D9" t="s">
        <v>12</v>
      </c>
      <c r="E9">
        <f>B6-1</f>
        <v>9</v>
      </c>
    </row>
    <row r="10" spans="1:11" x14ac:dyDescent="0.3">
      <c r="A10" t="s">
        <v>17</v>
      </c>
      <c r="B10">
        <f>ROUND(_xlfn.F.INV.RT(0.05,E8,E9),2)</f>
        <v>3.18</v>
      </c>
    </row>
    <row r="11" spans="1:11" x14ac:dyDescent="0.3">
      <c r="A11" t="s">
        <v>33</v>
      </c>
      <c r="B11">
        <f>(B5-0)/SQRT((VAR(B4:K4)/B6))</f>
        <v>4.0621276833820366</v>
      </c>
      <c r="D11" t="s">
        <v>34</v>
      </c>
      <c r="G11" s="10" t="s">
        <v>33</v>
      </c>
      <c r="H11" s="10">
        <f>(SUM(B2:K2)/10-SUM(B3:K3)/10)/SQRT(B7/B6+B8/B6)</f>
        <v>1.8608134674868524</v>
      </c>
    </row>
    <row r="12" spans="1:11" x14ac:dyDescent="0.3">
      <c r="A12" t="s">
        <v>53</v>
      </c>
      <c r="B12">
        <f>_xlfn.T.INV.2T(0.05,E8)</f>
        <v>2.2621571627982053</v>
      </c>
      <c r="D12" t="s">
        <v>32</v>
      </c>
      <c r="E12">
        <f>((B4-B5)^2+(C4-B5)^2+(D4-B5)^2+(F4-B5)^2+(E4-B5)^2+(G4-B5)^2+(H4-B5)^2+(I4-B5)^2+(J4-B5)^2+(K4-B5)^2)/9</f>
        <v>1.5128888888888889</v>
      </c>
      <c r="G12" s="10" t="s">
        <v>53</v>
      </c>
      <c r="H12" s="10">
        <f>_xlfn.T.INV.2T(0.05,9)</f>
        <v>2.2621571627982053</v>
      </c>
    </row>
    <row r="13" spans="1:11" x14ac:dyDescent="0.3">
      <c r="A13" s="11" t="s">
        <v>54</v>
      </c>
      <c r="B13" s="11"/>
      <c r="D13" s="5" t="s">
        <v>33</v>
      </c>
      <c r="E13" s="5">
        <f>(B17-C17)/SQRT(E12*(1/B6+1/B6))</f>
        <v>2.8723580309650378</v>
      </c>
      <c r="G13" t="s">
        <v>55</v>
      </c>
    </row>
    <row r="14" spans="1:11" x14ac:dyDescent="0.3">
      <c r="A14" t="s">
        <v>18</v>
      </c>
    </row>
    <row r="15" spans="1:11" ht="15" thickBot="1" x14ac:dyDescent="0.35"/>
    <row r="16" spans="1:11" x14ac:dyDescent="0.3">
      <c r="A16" s="3"/>
      <c r="B16" s="3" t="s">
        <v>1</v>
      </c>
      <c r="C16" s="3" t="s">
        <v>2</v>
      </c>
      <c r="E16" t="s">
        <v>51</v>
      </c>
    </row>
    <row r="17" spans="1:3" x14ac:dyDescent="0.3">
      <c r="A17" s="1" t="s">
        <v>21</v>
      </c>
      <c r="B17" s="1">
        <v>2.3299999999999996</v>
      </c>
      <c r="C17" s="1">
        <v>0.75</v>
      </c>
    </row>
    <row r="18" spans="1:3" x14ac:dyDescent="0.3">
      <c r="A18" s="1" t="s">
        <v>22</v>
      </c>
      <c r="B18" s="1">
        <v>4.0090000000000021</v>
      </c>
      <c r="C18" s="1">
        <v>3.2005555555555554</v>
      </c>
    </row>
    <row r="19" spans="1:3" x14ac:dyDescent="0.3">
      <c r="A19" s="1" t="s">
        <v>23</v>
      </c>
      <c r="B19" s="1">
        <v>10</v>
      </c>
      <c r="C19" s="1">
        <v>10</v>
      </c>
    </row>
    <row r="20" spans="1:3" x14ac:dyDescent="0.3">
      <c r="A20" s="1" t="s">
        <v>24</v>
      </c>
      <c r="B20" s="1">
        <v>0.79517020583357778</v>
      </c>
      <c r="C20" s="1"/>
    </row>
    <row r="21" spans="1:3" x14ac:dyDescent="0.3">
      <c r="A21" s="1" t="s">
        <v>25</v>
      </c>
      <c r="B21" s="1">
        <v>0</v>
      </c>
      <c r="C21" s="1"/>
    </row>
    <row r="22" spans="1:3" x14ac:dyDescent="0.3">
      <c r="A22" s="1" t="s">
        <v>26</v>
      </c>
      <c r="B22" s="1">
        <v>9</v>
      </c>
      <c r="C22" s="1"/>
    </row>
    <row r="23" spans="1:3" x14ac:dyDescent="0.3">
      <c r="A23" s="4" t="s">
        <v>27</v>
      </c>
      <c r="B23" s="4">
        <v>4.0621276833820374</v>
      </c>
      <c r="C23" s="1"/>
    </row>
    <row r="24" spans="1:3" x14ac:dyDescent="0.3">
      <c r="A24" s="1" t="s">
        <v>28</v>
      </c>
      <c r="B24" s="1">
        <v>1.4164450986921338E-3</v>
      </c>
      <c r="C24" s="1"/>
    </row>
    <row r="25" spans="1:3" x14ac:dyDescent="0.3">
      <c r="A25" s="1" t="s">
        <v>29</v>
      </c>
      <c r="B25" s="1">
        <v>1.8331129326562374</v>
      </c>
      <c r="C25" s="1"/>
    </row>
    <row r="26" spans="1:3" x14ac:dyDescent="0.3">
      <c r="A26" s="1" t="s">
        <v>30</v>
      </c>
      <c r="B26" s="1">
        <v>2.8328901973842676E-3</v>
      </c>
      <c r="C26" s="1"/>
    </row>
    <row r="27" spans="1:3" ht="15" thickBot="1" x14ac:dyDescent="0.35">
      <c r="A27" s="2" t="s">
        <v>31</v>
      </c>
      <c r="B27" s="2">
        <v>2.2621571627982053</v>
      </c>
      <c r="C27" s="2"/>
    </row>
  </sheetData>
  <mergeCells count="1">
    <mergeCell ref="A13:B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6925-ED5C-4137-BB90-F7AA6999D111}">
  <dimension ref="A1:H28"/>
  <sheetViews>
    <sheetView tabSelected="1" zoomScale="83" workbookViewId="0">
      <selection activeCell="J14" sqref="J14"/>
    </sheetView>
  </sheetViews>
  <sheetFormatPr defaultRowHeight="14.4" x14ac:dyDescent="0.3"/>
  <cols>
    <col min="1" max="1" width="17.77734375" customWidth="1"/>
    <col min="2" max="2" width="16.6640625" customWidth="1"/>
    <col min="3" max="3" width="22.6640625" customWidth="1"/>
  </cols>
  <sheetData>
    <row r="1" spans="1:8" x14ac:dyDescent="0.3">
      <c r="A1" s="7" t="s">
        <v>3</v>
      </c>
      <c r="B1" s="12" t="s">
        <v>6</v>
      </c>
      <c r="C1" s="12"/>
      <c r="D1" s="12"/>
      <c r="E1" s="12"/>
      <c r="F1" s="12"/>
      <c r="G1" s="12"/>
      <c r="H1" s="12"/>
    </row>
    <row r="2" spans="1:8" x14ac:dyDescent="0.3">
      <c r="A2" s="7" t="s">
        <v>4</v>
      </c>
      <c r="B2" s="7">
        <v>135</v>
      </c>
      <c r="C2" s="7">
        <v>156</v>
      </c>
      <c r="D2" s="7">
        <v>165</v>
      </c>
      <c r="E2" s="7"/>
      <c r="F2" s="7"/>
      <c r="G2" s="7"/>
      <c r="H2" s="7"/>
    </row>
    <row r="3" spans="1:8" x14ac:dyDescent="0.3">
      <c r="A3" s="7" t="s">
        <v>5</v>
      </c>
      <c r="B3" s="7">
        <v>176</v>
      </c>
      <c r="C3" s="7">
        <v>196</v>
      </c>
      <c r="D3" s="7">
        <v>204</v>
      </c>
      <c r="E3" s="7">
        <v>180</v>
      </c>
      <c r="F3" s="7"/>
      <c r="G3" s="7"/>
      <c r="H3" s="7"/>
    </row>
    <row r="5" spans="1:8" x14ac:dyDescent="0.3">
      <c r="A5" s="13" t="s">
        <v>40</v>
      </c>
      <c r="B5" s="13">
        <v>3</v>
      </c>
    </row>
    <row r="6" spans="1:8" x14ac:dyDescent="0.3">
      <c r="A6" s="13" t="s">
        <v>41</v>
      </c>
      <c r="B6" s="13">
        <v>4</v>
      </c>
    </row>
    <row r="7" spans="1:8" x14ac:dyDescent="0.3">
      <c r="A7" s="13" t="s">
        <v>47</v>
      </c>
      <c r="B7" s="13">
        <f>(B2+C2+D2)/3</f>
        <v>152</v>
      </c>
    </row>
    <row r="8" spans="1:8" x14ac:dyDescent="0.3">
      <c r="A8" s="13" t="s">
        <v>48</v>
      </c>
      <c r="B8" s="13">
        <f>(B3+C3+D3+E3)/4</f>
        <v>189</v>
      </c>
    </row>
    <row r="9" spans="1:8" x14ac:dyDescent="0.3">
      <c r="A9" s="13"/>
      <c r="B9" s="13"/>
    </row>
    <row r="10" spans="1:8" x14ac:dyDescent="0.3">
      <c r="A10" s="13" t="s">
        <v>7</v>
      </c>
      <c r="B10" s="13">
        <f>VAR(B2:D2)</f>
        <v>237</v>
      </c>
      <c r="D10" t="s">
        <v>9</v>
      </c>
      <c r="E10">
        <f>B10/B11</f>
        <v>1.3568702290076338</v>
      </c>
    </row>
    <row r="11" spans="1:8" x14ac:dyDescent="0.3">
      <c r="A11" s="13" t="s">
        <v>8</v>
      </c>
      <c r="B11" s="13">
        <f>VAR(B3:E3)</f>
        <v>174.66666666666666</v>
      </c>
      <c r="D11" t="s">
        <v>10</v>
      </c>
      <c r="E11">
        <f>ROUND(_xlfn.F.INV.RT(0.05,2,3),2)</f>
        <v>9.5500000000000007</v>
      </c>
      <c r="F11" t="s">
        <v>56</v>
      </c>
    </row>
    <row r="12" spans="1:8" x14ac:dyDescent="0.3">
      <c r="A12" s="13"/>
      <c r="B12" s="13"/>
    </row>
    <row r="13" spans="1:8" x14ac:dyDescent="0.3">
      <c r="A13" s="13" t="s">
        <v>42</v>
      </c>
      <c r="B13" s="13">
        <f>((B5-1)*B10+(B6-1)*B11)/(B5+B6-2)</f>
        <v>199.6</v>
      </c>
    </row>
    <row r="14" spans="1:8" x14ac:dyDescent="0.3">
      <c r="A14" s="13" t="s">
        <v>43</v>
      </c>
      <c r="B14" s="13">
        <f>ABS((B19-C19))/SQRT(B13*(1/B5+1/B6))</f>
        <v>3.4289650504080029</v>
      </c>
      <c r="C14" t="s">
        <v>58</v>
      </c>
    </row>
    <row r="15" spans="1:8" x14ac:dyDescent="0.3">
      <c r="A15" s="13" t="s">
        <v>57</v>
      </c>
      <c r="B15" s="13">
        <f>_xlfn.T.INV.2T(0.05,E15)</f>
        <v>2.7764451051977934</v>
      </c>
      <c r="D15" t="s">
        <v>46</v>
      </c>
      <c r="E15">
        <f>(B10/B5+B11/B6)*(B10/B5+B11/B6)/((B10/B5)*(B10/B5)/(B5-1)+(B11/B6)*(B11/B6)/(B6-1))</f>
        <v>4.006054361062767</v>
      </c>
    </row>
    <row r="16" spans="1:8" x14ac:dyDescent="0.3">
      <c r="A16" t="s">
        <v>44</v>
      </c>
    </row>
    <row r="17" spans="1:3" ht="15" thickBot="1" x14ac:dyDescent="0.35"/>
    <row r="18" spans="1:3" x14ac:dyDescent="0.3">
      <c r="A18" s="3"/>
      <c r="B18" s="3" t="s">
        <v>19</v>
      </c>
      <c r="C18" s="3" t="s">
        <v>20</v>
      </c>
    </row>
    <row r="19" spans="1:3" x14ac:dyDescent="0.3">
      <c r="A19" s="1" t="s">
        <v>21</v>
      </c>
      <c r="B19" s="1">
        <v>152</v>
      </c>
      <c r="C19" s="1">
        <v>189</v>
      </c>
    </row>
    <row r="20" spans="1:3" x14ac:dyDescent="0.3">
      <c r="A20" s="1" t="s">
        <v>22</v>
      </c>
      <c r="B20" s="1">
        <v>237</v>
      </c>
      <c r="C20" s="1">
        <v>174.66666666666666</v>
      </c>
    </row>
    <row r="21" spans="1:3" x14ac:dyDescent="0.3">
      <c r="A21" s="1" t="s">
        <v>23</v>
      </c>
      <c r="B21" s="1">
        <v>3</v>
      </c>
      <c r="C21" s="1">
        <v>4</v>
      </c>
    </row>
    <row r="22" spans="1:3" x14ac:dyDescent="0.3">
      <c r="A22" s="1" t="s">
        <v>25</v>
      </c>
      <c r="B22" s="1">
        <v>0</v>
      </c>
      <c r="C22" s="1"/>
    </row>
    <row r="23" spans="1:3" x14ac:dyDescent="0.3">
      <c r="A23" s="1" t="s">
        <v>26</v>
      </c>
      <c r="B23" s="1">
        <v>4</v>
      </c>
      <c r="C23" s="1"/>
    </row>
    <row r="24" spans="1:3" x14ac:dyDescent="0.3">
      <c r="A24" s="1" t="s">
        <v>27</v>
      </c>
      <c r="B24" s="1">
        <v>-3.3407074231300955</v>
      </c>
      <c r="C24" s="1"/>
    </row>
    <row r="25" spans="1:3" x14ac:dyDescent="0.3">
      <c r="A25" s="1" t="s">
        <v>28</v>
      </c>
      <c r="B25" s="1">
        <v>1.440839659653423E-2</v>
      </c>
      <c r="C25" s="1"/>
    </row>
    <row r="26" spans="1:3" x14ac:dyDescent="0.3">
      <c r="A26" s="1" t="s">
        <v>29</v>
      </c>
      <c r="B26" s="1">
        <v>2.1318467863266499</v>
      </c>
      <c r="C26" s="1"/>
    </row>
    <row r="27" spans="1:3" x14ac:dyDescent="0.3">
      <c r="A27" s="1" t="s">
        <v>30</v>
      </c>
      <c r="B27" s="1">
        <v>2.8816793193068461E-2</v>
      </c>
      <c r="C27" s="1"/>
    </row>
    <row r="28" spans="1:3" ht="15" thickBot="1" x14ac:dyDescent="0.35">
      <c r="A28" s="2" t="s">
        <v>31</v>
      </c>
      <c r="B28" s="2">
        <v>2.7764451051977934</v>
      </c>
      <c r="C28" s="2"/>
    </row>
  </sheetData>
  <mergeCells count="1"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Лускина</dc:creator>
  <cp:lastModifiedBy>Vlad Luzetskiy</cp:lastModifiedBy>
  <dcterms:created xsi:type="dcterms:W3CDTF">2024-12-22T09:23:28Z</dcterms:created>
  <dcterms:modified xsi:type="dcterms:W3CDTF">2024-12-26T15:12:26Z</dcterms:modified>
</cp:coreProperties>
</file>