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vincentwang/projects/dga-and-state-affordability-gap/"/>
    </mc:Choice>
  </mc:AlternateContent>
  <xr:revisionPtr revIDLastSave="0" documentId="8_{5BD667DC-A1DD-D54D-B05D-35721C367539}" xr6:coauthVersionLast="47" xr6:coauthVersionMax="47" xr10:uidLastSave="{00000000-0000-0000-0000-000000000000}"/>
  <bookViews>
    <workbookView xWindow="1260" yWindow="1160" windowWidth="27980" windowHeight="17940" tabRatio="571" activeTab="2" xr2:uid="{E57E001C-EEA4-450F-967F-4D1BA2254681}"/>
  </bookViews>
  <sheets>
    <sheet name="Target Zips List" sheetId="65" state="hidden" r:id="rId1"/>
    <sheet name="Assumptions &amp; Borrower Profiles" sheetId="58" state="hidden" r:id="rId2"/>
    <sheet name="Aggregate Model" sheetId="53" r:id="rId3"/>
    <sheet name="Taxes &amp; Ins by State" sheetId="69" r:id="rId4"/>
    <sheet name="Debt" sheetId="70" r:id="rId5"/>
    <sheet name="Tiana - Aggregate Model" sheetId="62" state="hidden" r:id="rId6"/>
    <sheet name="Harper - Aggregate Model" sheetId="63" state="hidden" r:id="rId7"/>
    <sheet name="Remi - Aggregate Model" sheetId="64" state="hidden" r:id="rId8"/>
    <sheet name="Map Counties" sheetId="15" state="hidden" r:id="rId9"/>
    <sheet name="States" sheetId="67" r:id="rId10"/>
    <sheet name="Paste Snowflake Data Here" sheetId="57" r:id="rId11"/>
    <sheet name="Wealth Creation Calc" sheetId="54" state="hidden" r:id="rId12"/>
    <sheet name="Construction Lending Cap Stack" sheetId="55" state="hidden" r:id="rId13"/>
    <sheet name="PMI Rate Est" sheetId="6" r:id="rId14"/>
  </sheets>
  <externalReferences>
    <externalReference r:id="rId15"/>
    <externalReference r:id="rId16"/>
    <externalReference r:id="rId17"/>
  </externalReferences>
  <definedNames>
    <definedName name="_xlnm._FilterDatabase" localSheetId="2" hidden="1">'Aggregate Model'!$BS$4:$CK$4</definedName>
    <definedName name="_xlnm._FilterDatabase" localSheetId="6" hidden="1">'Harper - Aggregate Model'!$B$4:$BC$81</definedName>
    <definedName name="_xlnm._FilterDatabase" localSheetId="7" hidden="1">'Remi - Aggregate Model'!$B$4:$BC$81</definedName>
    <definedName name="_xlnm._FilterDatabase" localSheetId="5" hidden="1">'Tiana - Aggregate Model'!$B$4:$BC$81</definedName>
    <definedName name="_xlchart.v5.0" hidden="1">'Map Counties'!$B$29:$C$29</definedName>
    <definedName name="_xlchart.v5.1" hidden="1">'Map Counties'!$B$30:$C$53</definedName>
    <definedName name="_xlchart.v5.10" hidden="1">'Map Counties'!$D$66</definedName>
    <definedName name="_xlchart.v5.11" hidden="1">'Map Counties'!$D$67:$D$149</definedName>
    <definedName name="_xlchart.v5.12" hidden="1">'Map Counties'!$A$2:$C$2</definedName>
    <definedName name="_xlchart.v5.13" hidden="1">'Map Counties'!$A$3:$C$26</definedName>
    <definedName name="_xlchart.v5.14" hidden="1">'Map Counties'!$D$2</definedName>
    <definedName name="_xlchart.v5.15" hidden="1">'Map Counties'!$D$3:$D$26</definedName>
    <definedName name="_xlchart.v5.2" hidden="1">'Map Counties'!$D$29</definedName>
    <definedName name="_xlchart.v5.3" hidden="1">'Map Counties'!$D$30:$D$53</definedName>
    <definedName name="_xlchart.v5.4" hidden="1">'Map Counties'!$A$155:$C$155</definedName>
    <definedName name="_xlchart.v5.5" hidden="1">'Map Counties'!$A$156:$C$238</definedName>
    <definedName name="_xlchart.v5.6" hidden="1">'Map Counties'!$D$155</definedName>
    <definedName name="_xlchart.v5.7" hidden="1">'Map Counties'!$D$156:$D$238</definedName>
    <definedName name="_xlchart.v5.8" hidden="1">'Map Counties'!$A$66:$C$66</definedName>
    <definedName name="_xlchart.v5.9" hidden="1">'Map Counties'!$A$67:$C$149</definedName>
    <definedName name="Beginning_Balance" localSheetId="8">-FV('Map Counties'!Interest_Rate/12,'Map Counties'!Payment_Number-1,-'Map Counties'!Monthly_Payment,'Map Counties'!Loan_Amount)</definedName>
    <definedName name="Beginning_Balance" localSheetId="11">-FV(Interest_Rate/12,'Wealth Creation Calc'!Payment_Number-1,-'Wealth Creation Calc'!Monthly_Payment,Loan_Amount)</definedName>
    <definedName name="Beginning_Balance">-FV(Interest_Rate/12,Payment_Number-1,-Monthly_Payment,Loan_Amount)</definedName>
    <definedName name="CA">#REF!</definedName>
    <definedName name="CaseShiller30" localSheetId="8">'[1]Case Shiller 30 yr'!$A$4:$R$111</definedName>
    <definedName name="CaseShiller30" localSheetId="11">'[2]Case Shiller 30 yr'!$A$4:$R$111</definedName>
    <definedName name="CaseShiller30">#REF!</definedName>
    <definedName name="CO">#REF!</definedName>
    <definedName name="CO_HomePrices" localSheetId="11">'[2]CO Home Prices'!$C$2:$J$69</definedName>
    <definedName name="CO_HomePrices">#REF!</definedName>
    <definedName name="ColumnTitle1" localSheetId="2">#REF!</definedName>
    <definedName name="ColumnTitle1" localSheetId="6">#REF!</definedName>
    <definedName name="ColumnTitle1" localSheetId="8">[1]!Loan[[#Headers],[No.]]</definedName>
    <definedName name="ColumnTitle1" localSheetId="7">#REF!</definedName>
    <definedName name="ColumnTitle1" localSheetId="5">#REF!</definedName>
    <definedName name="ColumnTitle1" localSheetId="11">[2]!Loan[[#Headers],[No.]]</definedName>
    <definedName name="ColumnTitle1">#REF!</definedName>
    <definedName name="Delete1" localSheetId="2">#REF!</definedName>
    <definedName name="Delete1" localSheetId="6">#REF!</definedName>
    <definedName name="Delete1" localSheetId="7">#REF!</definedName>
    <definedName name="Delete1" localSheetId="5">#REF!</definedName>
    <definedName name="Delete1" localSheetId="11">[2]!Loan[[#Headers],[No.]]</definedName>
    <definedName name="Delete1">#REF!</definedName>
    <definedName name="Delete21" localSheetId="2">#REF!</definedName>
    <definedName name="Delete21" localSheetId="6">#REF!</definedName>
    <definedName name="Delete21" localSheetId="7">#REF!</definedName>
    <definedName name="Delete21" localSheetId="5">#REF!</definedName>
    <definedName name="Delete21" localSheetId="11">[2]!Loan[[#Headers],[No.]]</definedName>
    <definedName name="Delete21">#REF!</definedName>
    <definedName name="Ending_Balance" localSheetId="8">-FV('Map Counties'!Interest_Rate/12,'Map Counties'!Payment_Number,-'Map Counties'!Monthly_Payment,'Map Counties'!Loan_Amount)</definedName>
    <definedName name="Ending_Balance" localSheetId="11">-FV(Interest_Rate/12,'Wealth Creation Calc'!Payment_Number,-'Wealth Creation Calc'!Monthly_Payment,Loan_Amount)</definedName>
    <definedName name="Ending_Balance">-FV(Interest_Rate/12,Payment_Number,-Monthly_Payment,Loan_Amount)</definedName>
    <definedName name="Full_Print">#REF!</definedName>
    <definedName name="Header_Row">ROW(#REF!)</definedName>
    <definedName name="Header_Row_Back" localSheetId="8">ROW('[1]Loan calculator'!$11:$11)</definedName>
    <definedName name="Header_Row_Back" localSheetId="11">ROW('[2]Loan calculator'!$11:$11)</definedName>
    <definedName name="Header_Row_Back">ROW(#REF!)</definedName>
    <definedName name="HPA">'Assumptions &amp; Borrower Profiles'!$C$11</definedName>
    <definedName name="Interest" localSheetId="8">-IPMT('Map Counties'!Interest_Rate/12,'Map Counties'!Payment_Number,'Map Counties'!Number_of_Payments,'Map Counties'!Loan_Amount)</definedName>
    <definedName name="Interest" localSheetId="11">-IPMT(Interest_Rate/12,'Wealth Creation Calc'!Payment_Number,Number_of_Payments,Loan_Amount)</definedName>
    <definedName name="Interest">-IPMT(Interest_Rate/12,Payment_Number,Number_of_Payments,Loan_Amount)</definedName>
    <definedName name="Interest_Rate" localSheetId="8">#REF!</definedName>
    <definedName name="Interest_Rate">#REF!</definedName>
    <definedName name="Last_Row" localSheetId="8">#N/A</definedName>
    <definedName name="Last_Row" localSheetId="11">#N/A</definedName>
    <definedName name="Last_Row">IF([3]!Values_Entered,[3]!Header_Row+[3]!Number_of_Payments,[3]!Header_Row)</definedName>
    <definedName name="Loan_Amount" localSheetId="8">#REF!</definedName>
    <definedName name="Loan_Amount">#REF!</definedName>
    <definedName name="Loan_Not_Paid" localSheetId="8">IF('Map Counties'!Payment_Number&lt;='Map Counties'!Number_of_Payments,1,0)</definedName>
    <definedName name="Loan_Not_Paid" localSheetId="11">IF('Wealth Creation Calc'!Payment_Number&lt;=Number_of_Payments,1,0)</definedName>
    <definedName name="Loan_Not_Paid">IF(Payment_Number&lt;=Number_of_Payments,1,0)</definedName>
    <definedName name="Loan_Start" localSheetId="8">#REF!</definedName>
    <definedName name="Loan_Start">#REF!</definedName>
    <definedName name="Loan_Years" localSheetId="8">#REF!</definedName>
    <definedName name="Loan_Years">#REF!</definedName>
    <definedName name="Model" localSheetId="2">'Aggregate Model'!$B$2:$BC$23</definedName>
    <definedName name="Model" localSheetId="6">'Harper - Aggregate Model'!$B$2:$BC$76</definedName>
    <definedName name="Model" localSheetId="7">'Remi - Aggregate Model'!$B$2:$BC$76</definedName>
    <definedName name="Model" localSheetId="5">'Tiana - Aggregate Model'!$B$2:$BC$76</definedName>
    <definedName name="Model" localSheetId="11">'[2]Black &amp; Hispanic Model'!$B$1:$BC$27</definedName>
    <definedName name="Model">#REF!</definedName>
    <definedName name="Monthly_Payment" localSheetId="8">-PMT('Map Counties'!Interest_Rate/12,'Map Counties'!Number_of_Payments,'Map Counties'!Loan_Amount)</definedName>
    <definedName name="Monthly_Payment" localSheetId="11">-PMT(Interest_Rate/12,Number_of_Payments,Loan_Amount)</definedName>
    <definedName name="Monthly_Payment">-PMT(Interest_Rate/12,Number_of_Payments,Loan_Amount)</definedName>
    <definedName name="Number_of_Payments" localSheetId="8">#REF!</definedName>
    <definedName name="Number_of_Payments">#REF!</definedName>
    <definedName name="Payment_Date" localSheetId="8">DATE(YEAR('Map Counties'!Loan_Start),MONTH('Map Counties'!Loan_Start)+'Map Counties'!Payment_Number,DAY('Map Counties'!Loan_Start))</definedName>
    <definedName name="Payment_Date" localSheetId="11">DATE(YEAR(Loan_Start),MONTH(Loan_Start)+'Wealth Creation Calc'!Payment_Number,DAY(Loan_Start))</definedName>
    <definedName name="Payment_Date">DATE(YEAR(Loan_Start),MONTH(Loan_Start)+Payment_Number,DAY(Loan_Start))</definedName>
    <definedName name="Payment_Number" localSheetId="8">ROW()-Header_Row</definedName>
    <definedName name="Payment_Number" localSheetId="11">ROW()-Header_Row</definedName>
    <definedName name="Payment_Number">ROW()-Header_Row</definedName>
    <definedName name="Principal" localSheetId="8">-PPMT('Map Counties'!Interest_Rate/12,'Map Counties'!Payment_Number,'Map Counties'!Number_of_Payments,'Map Counties'!Loan_Amount)</definedName>
    <definedName name="Principal" localSheetId="11">-PPMT(Interest_Rate/12,'Wealth Creation Calc'!Payment_Number,Number_of_Payments,Loan_Amount)</definedName>
    <definedName name="Principal">-PPMT(Interest_Rate/12,Payment_Number,Number_of_Payments,Loan_Amount)</definedName>
    <definedName name="RowTitleRegion1..E6">#REF!</definedName>
    <definedName name="RowTitleRegion2..E11">#REF!</definedName>
    <definedName name="Total_Cost" localSheetId="8">#REF!</definedName>
    <definedName name="Total_Cost">#REF!</definedName>
    <definedName name="Total_Interest">#REF!</definedName>
    <definedName name="UT">#REF!</definedName>
    <definedName name="Values_Entered" localSheetId="8">IF('Map Counties'!Loan_Amount*'Map Counties'!Interest_Rate*'Map Counties'!Loan_Years*'Map Counties'!Loan_Start&gt;0,1,0)</definedName>
    <definedName name="Values_Entered" localSheetId="11">IF(Loan_Amount*Interest_Rate*Loan_Years*Loan_Start&gt;0,1,0)</definedName>
    <definedName name="Values_Entered">IF(Loan_Amount*Interest_Rate*Loan_Years*Loan_Start&gt;0,1,0)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6" i="53" l="1"/>
  <c r="CQ7" i="53"/>
  <c r="CQ8" i="53"/>
  <c r="CQ9" i="53"/>
  <c r="CQ10" i="53"/>
  <c r="CQ11" i="53"/>
  <c r="CQ12" i="53"/>
  <c r="CQ13" i="53"/>
  <c r="CQ14" i="53"/>
  <c r="CQ15" i="53"/>
  <c r="CQ16" i="53"/>
  <c r="CQ17" i="53"/>
  <c r="CQ18" i="53"/>
  <c r="CQ19" i="53"/>
  <c r="CQ20" i="53"/>
  <c r="CQ21" i="53"/>
  <c r="CQ22" i="53"/>
  <c r="CQ23" i="53"/>
  <c r="CQ5" i="53"/>
  <c r="CO6" i="53"/>
  <c r="CO7" i="53"/>
  <c r="CO8" i="53"/>
  <c r="CO9" i="53"/>
  <c r="CO10" i="53"/>
  <c r="CO11" i="53"/>
  <c r="CO12" i="53"/>
  <c r="CO13" i="53"/>
  <c r="CO14" i="53"/>
  <c r="CO15" i="53"/>
  <c r="CO16" i="53"/>
  <c r="CO17" i="53"/>
  <c r="CO18" i="53"/>
  <c r="CO19" i="53"/>
  <c r="CO20" i="53"/>
  <c r="CO21" i="53"/>
  <c r="CO22" i="53"/>
  <c r="CO23" i="53"/>
  <c r="CO5" i="53"/>
  <c r="CN6" i="53"/>
  <c r="CN7" i="53"/>
  <c r="CN8" i="53"/>
  <c r="CN9" i="53"/>
  <c r="CN10" i="53"/>
  <c r="CN11" i="53"/>
  <c r="CN12" i="53"/>
  <c r="CN13" i="53"/>
  <c r="CN14" i="53"/>
  <c r="CN15" i="53"/>
  <c r="CN16" i="53"/>
  <c r="CN17" i="53"/>
  <c r="CN18" i="53"/>
  <c r="CN19" i="53"/>
  <c r="CN20" i="53"/>
  <c r="CN21" i="53"/>
  <c r="CN22" i="53"/>
  <c r="CN23" i="53"/>
  <c r="CN5" i="53"/>
  <c r="CP6" i="53"/>
  <c r="CP7" i="53"/>
  <c r="CP8" i="53"/>
  <c r="CP9" i="53"/>
  <c r="CP10" i="53"/>
  <c r="CP11" i="53"/>
  <c r="CP12" i="53"/>
  <c r="CP13" i="53"/>
  <c r="CP14" i="53"/>
  <c r="CP15" i="53"/>
  <c r="CP16" i="53"/>
  <c r="CP17" i="53"/>
  <c r="CP18" i="53"/>
  <c r="CP19" i="53"/>
  <c r="CP20" i="53"/>
  <c r="CP21" i="53"/>
  <c r="CP22" i="53"/>
  <c r="CP23" i="53"/>
  <c r="CP5" i="53"/>
  <c r="CM6" i="53"/>
  <c r="CM7" i="53"/>
  <c r="CM8" i="53"/>
  <c r="CM9" i="53"/>
  <c r="CM10" i="53"/>
  <c r="CM11" i="53"/>
  <c r="CM12" i="53"/>
  <c r="CM13" i="53"/>
  <c r="CM14" i="53"/>
  <c r="CM15" i="53"/>
  <c r="CM16" i="53"/>
  <c r="CM17" i="53"/>
  <c r="CM18" i="53"/>
  <c r="CM19" i="53"/>
  <c r="CM20" i="53"/>
  <c r="CM21" i="53"/>
  <c r="CM22" i="53"/>
  <c r="CM23" i="53"/>
  <c r="CM5" i="53"/>
  <c r="C3" i="70"/>
  <c r="C4" i="70"/>
  <c r="C5" i="70"/>
  <c r="C6" i="70"/>
  <c r="C7" i="70"/>
  <c r="C8" i="70"/>
  <c r="C9" i="70"/>
  <c r="C10" i="70"/>
  <c r="C11" i="70"/>
  <c r="C12" i="70"/>
  <c r="C13" i="70"/>
  <c r="C14" i="70"/>
  <c r="C15" i="70"/>
  <c r="C16" i="70"/>
  <c r="C17" i="70"/>
  <c r="C18" i="70"/>
  <c r="C19" i="70"/>
  <c r="C20" i="70"/>
  <c r="C21" i="70"/>
  <c r="C22" i="70"/>
  <c r="C23" i="70"/>
  <c r="C24" i="70"/>
  <c r="C25" i="70"/>
  <c r="C26" i="70"/>
  <c r="C27" i="70"/>
  <c r="C28" i="70"/>
  <c r="C29" i="70"/>
  <c r="C30" i="70"/>
  <c r="C31" i="70"/>
  <c r="C32" i="70"/>
  <c r="C33" i="70"/>
  <c r="C34" i="70"/>
  <c r="C35" i="70"/>
  <c r="C36" i="70"/>
  <c r="C37" i="70"/>
  <c r="C38" i="70"/>
  <c r="C39" i="70"/>
  <c r="C40" i="70"/>
  <c r="C41" i="70"/>
  <c r="C42" i="70"/>
  <c r="C43" i="70"/>
  <c r="C44" i="70"/>
  <c r="C45" i="70"/>
  <c r="C46" i="70"/>
  <c r="C47" i="70"/>
  <c r="C48" i="70"/>
  <c r="C49" i="70"/>
  <c r="C50" i="70"/>
  <c r="C51" i="70"/>
  <c r="C2" i="70"/>
  <c r="CB18" i="53"/>
  <c r="CB22" i="53"/>
  <c r="CB23" i="53"/>
  <c r="CB19" i="53"/>
  <c r="CB9" i="53"/>
  <c r="CB10" i="53"/>
  <c r="L16" i="69"/>
  <c r="M16" i="69" s="1"/>
  <c r="L17" i="69"/>
  <c r="M17" i="69" s="1"/>
  <c r="L18" i="69"/>
  <c r="M18" i="69" s="1"/>
  <c r="L19" i="69"/>
  <c r="M19" i="69" s="1"/>
  <c r="L20" i="69"/>
  <c r="M20" i="69" s="1"/>
  <c r="M3" i="69"/>
  <c r="M4" i="69"/>
  <c r="M5" i="69"/>
  <c r="M6" i="69"/>
  <c r="M7" i="69"/>
  <c r="M8" i="69"/>
  <c r="M9" i="69"/>
  <c r="M10" i="69"/>
  <c r="M11" i="69"/>
  <c r="M12" i="69"/>
  <c r="M13" i="69"/>
  <c r="M14" i="69"/>
  <c r="M15" i="69"/>
  <c r="M2" i="69"/>
  <c r="L3" i="69"/>
  <c r="L4" i="69"/>
  <c r="L5" i="69"/>
  <c r="L6" i="69"/>
  <c r="L7" i="69"/>
  <c r="L8" i="69"/>
  <c r="L9" i="69"/>
  <c r="L10" i="69"/>
  <c r="L11" i="69"/>
  <c r="L12" i="69"/>
  <c r="L13" i="69"/>
  <c r="L14" i="69"/>
  <c r="L15" i="69"/>
  <c r="L2" i="69"/>
  <c r="F18" i="53"/>
  <c r="L18" i="53" s="1"/>
  <c r="G18" i="53"/>
  <c r="M18" i="53" s="1"/>
  <c r="H18" i="53"/>
  <c r="BV18" i="53" s="1"/>
  <c r="F19" i="53"/>
  <c r="L19" i="53" s="1"/>
  <c r="G19" i="53"/>
  <c r="M19" i="53" s="1"/>
  <c r="H19" i="53"/>
  <c r="BV19" i="53" s="1"/>
  <c r="F20" i="53"/>
  <c r="L20" i="53" s="1"/>
  <c r="BE20" i="53" s="1"/>
  <c r="G20" i="53"/>
  <c r="M20" i="53" s="1"/>
  <c r="H20" i="53"/>
  <c r="F21" i="53"/>
  <c r="L21" i="53" s="1"/>
  <c r="BE21" i="53" s="1"/>
  <c r="G21" i="53"/>
  <c r="M21" i="53" s="1"/>
  <c r="H21" i="53"/>
  <c r="F22" i="53"/>
  <c r="L22" i="53" s="1"/>
  <c r="G22" i="53"/>
  <c r="M22" i="53" s="1"/>
  <c r="H22" i="53"/>
  <c r="BV22" i="53" s="1"/>
  <c r="D18" i="53"/>
  <c r="D19" i="53"/>
  <c r="D20" i="53"/>
  <c r="D21" i="53"/>
  <c r="D22" i="53"/>
  <c r="BS23" i="53"/>
  <c r="BS22" i="53"/>
  <c r="BS19" i="53"/>
  <c r="BS18" i="53"/>
  <c r="BS9" i="53"/>
  <c r="CB14" i="53"/>
  <c r="CB17" i="53"/>
  <c r="CB20" i="53"/>
  <c r="CB21" i="53"/>
  <c r="CB5" i="53"/>
  <c r="CB11" i="53"/>
  <c r="CB15" i="53"/>
  <c r="CB16" i="53"/>
  <c r="CB12" i="53"/>
  <c r="CB6" i="53"/>
  <c r="CB7" i="53"/>
  <c r="CB8" i="53"/>
  <c r="CB13" i="53"/>
  <c r="BS14" i="53"/>
  <c r="BS17" i="53"/>
  <c r="BS20" i="53"/>
  <c r="BS21" i="53"/>
  <c r="BS5" i="53"/>
  <c r="BS11" i="53"/>
  <c r="BS15" i="53"/>
  <c r="BS16" i="53"/>
  <c r="BS12" i="53"/>
  <c r="BS6" i="53"/>
  <c r="BS7" i="53"/>
  <c r="BS8" i="53"/>
  <c r="BS10" i="53"/>
  <c r="BS13" i="53"/>
  <c r="H6" i="53"/>
  <c r="H7" i="53"/>
  <c r="H8" i="53"/>
  <c r="H9" i="53"/>
  <c r="BV21" i="53" s="1"/>
  <c r="H10" i="53"/>
  <c r="H11" i="53"/>
  <c r="BV11" i="53" s="1"/>
  <c r="H12" i="53"/>
  <c r="H13" i="53"/>
  <c r="H14" i="53"/>
  <c r="H15" i="53"/>
  <c r="H16" i="53"/>
  <c r="H17" i="53"/>
  <c r="H23" i="53"/>
  <c r="D5" i="53"/>
  <c r="H5" i="53"/>
  <c r="BV15" i="53" l="1"/>
  <c r="BV13" i="53"/>
  <c r="BV5" i="53"/>
  <c r="BV14" i="53"/>
  <c r="BT18" i="53"/>
  <c r="BZ18" i="53" s="1"/>
  <c r="BE18" i="53"/>
  <c r="BK18" i="53" s="1"/>
  <c r="AC21" i="53"/>
  <c r="AB21" i="53"/>
  <c r="AL21" i="53" s="1"/>
  <c r="AC20" i="53"/>
  <c r="AM20" i="53" s="1"/>
  <c r="AB20" i="53"/>
  <c r="AL20" i="53" s="1"/>
  <c r="AC19" i="53"/>
  <c r="AB19" i="53"/>
  <c r="BU19" i="53"/>
  <c r="CI19" i="53" s="1"/>
  <c r="BU22" i="53"/>
  <c r="CI22" i="53" s="1"/>
  <c r="AC22" i="53"/>
  <c r="AB22" i="53"/>
  <c r="BT19" i="53"/>
  <c r="BZ19" i="53" s="1"/>
  <c r="BE19" i="53"/>
  <c r="BT22" i="53"/>
  <c r="BZ22" i="53" s="1"/>
  <c r="BE22" i="53"/>
  <c r="BU18" i="53"/>
  <c r="CI18" i="53" s="1"/>
  <c r="AC18" i="53"/>
  <c r="AB18" i="53"/>
  <c r="BV9" i="53"/>
  <c r="BV7" i="53"/>
  <c r="BV6" i="53"/>
  <c r="BV12" i="53"/>
  <c r="BV10" i="53"/>
  <c r="BV17" i="53"/>
  <c r="BV16" i="53"/>
  <c r="BV23" i="53"/>
  <c r="BV20" i="53"/>
  <c r="BV8" i="53"/>
  <c r="F5" i="53"/>
  <c r="L5" i="53" s="1"/>
  <c r="G5" i="53"/>
  <c r="M5" i="53" s="1"/>
  <c r="D6" i="53"/>
  <c r="F6" i="53"/>
  <c r="L6" i="53" s="1"/>
  <c r="G6" i="53"/>
  <c r="M6" i="53" s="1"/>
  <c r="D7" i="53"/>
  <c r="F7" i="53"/>
  <c r="L7" i="53" s="1"/>
  <c r="G7" i="53"/>
  <c r="M7" i="53" s="1"/>
  <c r="D8" i="53"/>
  <c r="F8" i="53"/>
  <c r="L8" i="53" s="1"/>
  <c r="G8" i="53"/>
  <c r="M8" i="53" s="1"/>
  <c r="BU20" i="53" s="1"/>
  <c r="D9" i="53"/>
  <c r="F9" i="53"/>
  <c r="L9" i="53" s="1"/>
  <c r="BT9" i="53" s="1"/>
  <c r="BZ9" i="53" s="1"/>
  <c r="G9" i="53"/>
  <c r="M9" i="53" s="1"/>
  <c r="D10" i="53"/>
  <c r="F10" i="53"/>
  <c r="L10" i="53" s="1"/>
  <c r="BT10" i="53" s="1"/>
  <c r="BZ10" i="53" s="1"/>
  <c r="G10" i="53"/>
  <c r="M10" i="53" s="1"/>
  <c r="D11" i="53"/>
  <c r="F11" i="53"/>
  <c r="L11" i="53" s="1"/>
  <c r="G11" i="53"/>
  <c r="M11" i="53" s="1"/>
  <c r="BU11" i="53" s="1"/>
  <c r="D12" i="53"/>
  <c r="F12" i="53"/>
  <c r="L12" i="53" s="1"/>
  <c r="G12" i="53"/>
  <c r="M12" i="53" s="1"/>
  <c r="BU15" i="53" s="1"/>
  <c r="D13" i="53"/>
  <c r="F13" i="53"/>
  <c r="L13" i="53" s="1"/>
  <c r="G13" i="53"/>
  <c r="M13" i="53" s="1"/>
  <c r="D14" i="53"/>
  <c r="F14" i="53"/>
  <c r="L14" i="53" s="1"/>
  <c r="G14" i="53"/>
  <c r="M14" i="53" s="1"/>
  <c r="D15" i="53"/>
  <c r="F15" i="53"/>
  <c r="L15" i="53" s="1"/>
  <c r="G15" i="53"/>
  <c r="M15" i="53" s="1"/>
  <c r="D16" i="53"/>
  <c r="F16" i="53"/>
  <c r="L16" i="53" s="1"/>
  <c r="G16" i="53"/>
  <c r="M16" i="53" s="1"/>
  <c r="D17" i="53"/>
  <c r="F17" i="53"/>
  <c r="L17" i="53" s="1"/>
  <c r="G17" i="53"/>
  <c r="M17" i="53" s="1"/>
  <c r="D23" i="53"/>
  <c r="F23" i="53"/>
  <c r="L23" i="53" s="1"/>
  <c r="G23" i="53"/>
  <c r="BK22" i="53" l="1"/>
  <c r="BU16" i="53"/>
  <c r="BK19" i="53"/>
  <c r="BU5" i="53"/>
  <c r="CI5" i="53" s="1"/>
  <c r="BU12" i="53"/>
  <c r="CI12" i="53" s="1"/>
  <c r="BU8" i="53"/>
  <c r="BU10" i="53"/>
  <c r="M23" i="53"/>
  <c r="AB23" i="53" s="1"/>
  <c r="BK20" i="53"/>
  <c r="AM22" i="53"/>
  <c r="BY22" i="53"/>
  <c r="BT23" i="53"/>
  <c r="BZ23" i="53" s="1"/>
  <c r="BE23" i="53"/>
  <c r="BX18" i="53"/>
  <c r="AL18" i="53"/>
  <c r="BK21" i="53"/>
  <c r="AM21" i="53"/>
  <c r="BX19" i="53"/>
  <c r="AL19" i="53"/>
  <c r="BY19" i="53"/>
  <c r="AM19" i="53"/>
  <c r="BY18" i="53"/>
  <c r="AM18" i="53"/>
  <c r="BU17" i="53"/>
  <c r="CI17" i="53" s="1"/>
  <c r="BU7" i="53"/>
  <c r="CI7" i="53" s="1"/>
  <c r="BU14" i="53"/>
  <c r="CI14" i="53" s="1"/>
  <c r="BU21" i="53"/>
  <c r="CI21" i="53" s="1"/>
  <c r="BU9" i="53"/>
  <c r="CI9" i="53" s="1"/>
  <c r="BU6" i="53"/>
  <c r="CI6" i="53" s="1"/>
  <c r="BU13" i="53"/>
  <c r="CI13" i="53" s="1"/>
  <c r="BX22" i="53"/>
  <c r="AL22" i="53"/>
  <c r="CI16" i="53"/>
  <c r="CI15" i="53"/>
  <c r="CI11" i="53"/>
  <c r="CI10" i="53"/>
  <c r="CI20" i="53"/>
  <c r="CI8" i="53"/>
  <c r="BE8" i="53"/>
  <c r="BT20" i="53"/>
  <c r="BZ20" i="53" s="1"/>
  <c r="BE11" i="53"/>
  <c r="BT11" i="53"/>
  <c r="BZ11" i="53" s="1"/>
  <c r="BE14" i="53"/>
  <c r="BT12" i="53"/>
  <c r="BZ12" i="53" s="1"/>
  <c r="BE9" i="53"/>
  <c r="BT21" i="53"/>
  <c r="BZ21" i="53" s="1"/>
  <c r="BE17" i="53"/>
  <c r="BT8" i="53"/>
  <c r="BZ8" i="53" s="1"/>
  <c r="BE12" i="53"/>
  <c r="BT15" i="53"/>
  <c r="BZ15" i="53" s="1"/>
  <c r="BE7" i="53"/>
  <c r="BT17" i="53"/>
  <c r="BZ17" i="53" s="1"/>
  <c r="BE10" i="53"/>
  <c r="BT5" i="53"/>
  <c r="BZ5" i="53" s="1"/>
  <c r="BE13" i="53"/>
  <c r="BT16" i="53"/>
  <c r="BZ16" i="53" s="1"/>
  <c r="BE16" i="53"/>
  <c r="BT7" i="53"/>
  <c r="BZ7" i="53" s="1"/>
  <c r="BE6" i="53"/>
  <c r="BT14" i="53"/>
  <c r="BZ14" i="53" s="1"/>
  <c r="BE15" i="53"/>
  <c r="BT6" i="53"/>
  <c r="BZ6" i="53" s="1"/>
  <c r="BE5" i="53"/>
  <c r="BT13" i="53"/>
  <c r="BZ13" i="53" s="1"/>
  <c r="AB17" i="53"/>
  <c r="AC17" i="53"/>
  <c r="AB7" i="53"/>
  <c r="AC7" i="53"/>
  <c r="AC11" i="53"/>
  <c r="AB11" i="53"/>
  <c r="AC14" i="53"/>
  <c r="AB14" i="53"/>
  <c r="AC13" i="53"/>
  <c r="AB13" i="53"/>
  <c r="AB16" i="53"/>
  <c r="AC16" i="53"/>
  <c r="AC6" i="53"/>
  <c r="AB6" i="53"/>
  <c r="AB10" i="53"/>
  <c r="AC10" i="53"/>
  <c r="AC9" i="53"/>
  <c r="BY9" i="53" s="1"/>
  <c r="AB9" i="53"/>
  <c r="BX9" i="53" s="1"/>
  <c r="AC12" i="53"/>
  <c r="AB12" i="53"/>
  <c r="AB15" i="53"/>
  <c r="AC15" i="53"/>
  <c r="AC5" i="53"/>
  <c r="AB5" i="53"/>
  <c r="AB8" i="53"/>
  <c r="AC8" i="53"/>
  <c r="C8" i="58"/>
  <c r="C67" i="15"/>
  <c r="C68" i="15" s="1"/>
  <c r="K28" i="58"/>
  <c r="K26" i="58"/>
  <c r="C38" i="58"/>
  <c r="C39" i="58" s="1"/>
  <c r="CG22" i="53" l="1"/>
  <c r="CH22" i="53" s="1"/>
  <c r="CJ22" i="53" s="1"/>
  <c r="CK22" i="53" s="1"/>
  <c r="CG18" i="53"/>
  <c r="CH18" i="53" s="1"/>
  <c r="CJ18" i="53" s="1"/>
  <c r="CK18" i="53" s="1"/>
  <c r="BX23" i="53"/>
  <c r="AL23" i="53"/>
  <c r="CG19" i="53"/>
  <c r="CH19" i="53" s="1"/>
  <c r="CJ19" i="53" s="1"/>
  <c r="CK19" i="53" s="1"/>
  <c r="CG9" i="53"/>
  <c r="CH9" i="53" s="1"/>
  <c r="CJ9" i="53" s="1"/>
  <c r="CK9" i="53" s="1"/>
  <c r="BU23" i="53"/>
  <c r="CI23" i="53" s="1"/>
  <c r="AC23" i="53"/>
  <c r="BK23" i="53" s="1"/>
  <c r="AM17" i="53"/>
  <c r="BY8" i="53"/>
  <c r="AL16" i="53"/>
  <c r="BX7" i="53"/>
  <c r="AL17" i="53"/>
  <c r="BX8" i="53"/>
  <c r="AL11" i="53"/>
  <c r="BX11" i="53"/>
  <c r="AL15" i="53"/>
  <c r="BX6" i="53"/>
  <c r="AL12" i="53"/>
  <c r="BX15" i="53"/>
  <c r="AM12" i="53"/>
  <c r="BY15" i="53"/>
  <c r="AM9" i="53"/>
  <c r="BY21" i="53"/>
  <c r="BX10" i="53"/>
  <c r="AL10" i="53"/>
  <c r="BX5" i="53"/>
  <c r="AM11" i="53"/>
  <c r="BY11" i="53"/>
  <c r="AM16" i="53"/>
  <c r="BY7" i="53"/>
  <c r="AL14" i="53"/>
  <c r="BX12" i="53"/>
  <c r="AM14" i="53"/>
  <c r="BY12" i="53"/>
  <c r="AL6" i="53"/>
  <c r="BX14" i="53"/>
  <c r="AM7" i="53"/>
  <c r="BY17" i="53"/>
  <c r="AM15" i="53"/>
  <c r="BY6" i="53"/>
  <c r="AL13" i="53"/>
  <c r="BX16" i="53"/>
  <c r="AM13" i="53"/>
  <c r="BY16" i="53"/>
  <c r="AM8" i="53"/>
  <c r="BY20" i="53"/>
  <c r="AL9" i="53"/>
  <c r="BX21" i="53"/>
  <c r="AL8" i="53"/>
  <c r="BX20" i="53"/>
  <c r="BY10" i="53"/>
  <c r="AM10" i="53"/>
  <c r="BY5" i="53"/>
  <c r="AL5" i="53"/>
  <c r="BX13" i="53"/>
  <c r="AM5" i="53"/>
  <c r="BY13" i="53"/>
  <c r="AM6" i="53"/>
  <c r="BY14" i="53"/>
  <c r="AL7" i="53"/>
  <c r="BX17" i="53"/>
  <c r="BK13" i="53"/>
  <c r="BK14" i="53"/>
  <c r="BK16" i="53"/>
  <c r="BK12" i="53"/>
  <c r="BK15" i="53"/>
  <c r="BK10" i="53"/>
  <c r="BK5" i="53"/>
  <c r="BK7" i="53"/>
  <c r="BK9" i="53"/>
  <c r="BK17" i="53"/>
  <c r="BK8" i="53"/>
  <c r="BK11" i="53"/>
  <c r="BK6" i="53"/>
  <c r="C22" i="58"/>
  <c r="C69" i="15"/>
  <c r="K16" i="58"/>
  <c r="BY23" i="53" l="1"/>
  <c r="CG23" i="53" s="1"/>
  <c r="CH23" i="53" s="1"/>
  <c r="CJ23" i="53" s="1"/>
  <c r="CK23" i="53" s="1"/>
  <c r="AM23" i="53"/>
  <c r="CG7" i="53"/>
  <c r="CH7" i="53" s="1"/>
  <c r="CJ7" i="53" s="1"/>
  <c r="CG5" i="53"/>
  <c r="CH5" i="53" s="1"/>
  <c r="CJ5" i="53" s="1"/>
  <c r="CG11" i="53"/>
  <c r="CH11" i="53" s="1"/>
  <c r="CJ11" i="53" s="1"/>
  <c r="CG16" i="53"/>
  <c r="CH16" i="53" s="1"/>
  <c r="CJ16" i="53" s="1"/>
  <c r="CG12" i="53"/>
  <c r="CH12" i="53" s="1"/>
  <c r="CJ12" i="53" s="1"/>
  <c r="CG21" i="53"/>
  <c r="CH21" i="53" s="1"/>
  <c r="CJ21" i="53" s="1"/>
  <c r="CG8" i="53"/>
  <c r="CH8" i="53" s="1"/>
  <c r="CJ8" i="53" s="1"/>
  <c r="CG17" i="53"/>
  <c r="CH17" i="53" s="1"/>
  <c r="CJ17" i="53" s="1"/>
  <c r="CG20" i="53"/>
  <c r="CH20" i="53" s="1"/>
  <c r="CJ20" i="53" s="1"/>
  <c r="CG10" i="53"/>
  <c r="CH10" i="53" s="1"/>
  <c r="CJ10" i="53" s="1"/>
  <c r="CG14" i="53"/>
  <c r="CH14" i="53" s="1"/>
  <c r="CJ14" i="53" s="1"/>
  <c r="CG6" i="53"/>
  <c r="CH6" i="53" s="1"/>
  <c r="CJ6" i="53" s="1"/>
  <c r="CG15" i="53"/>
  <c r="CH15" i="53" s="1"/>
  <c r="CJ15" i="53" s="1"/>
  <c r="CG13" i="53"/>
  <c r="CH13" i="53" s="1"/>
  <c r="CJ13" i="53" s="1"/>
  <c r="I25" i="53"/>
  <c r="C21" i="58" s="1"/>
  <c r="L6" i="58" s="1"/>
  <c r="C70" i="15"/>
  <c r="M3" i="62"/>
  <c r="L3" i="62"/>
  <c r="M3" i="63"/>
  <c r="L3" i="63"/>
  <c r="AF3" i="64"/>
  <c r="AP3" i="64" s="1"/>
  <c r="Y3" i="64"/>
  <c r="M3" i="64"/>
  <c r="L3" i="64"/>
  <c r="Q134" i="64"/>
  <c r="Q133" i="64"/>
  <c r="Q132" i="64"/>
  <c r="AS3" i="64"/>
  <c r="AC3" i="64"/>
  <c r="AM3" i="64" s="1"/>
  <c r="AB3" i="64"/>
  <c r="AL3" i="64" s="1"/>
  <c r="AA3" i="64"/>
  <c r="K3" i="64"/>
  <c r="Q134" i="63"/>
  <c r="Q133" i="63"/>
  <c r="Q132" i="63"/>
  <c r="G19" i="63"/>
  <c r="F19" i="63"/>
  <c r="D19" i="63"/>
  <c r="G18" i="63"/>
  <c r="F18" i="63"/>
  <c r="D18" i="63"/>
  <c r="C18" i="63"/>
  <c r="G17" i="63"/>
  <c r="F17" i="63"/>
  <c r="C17" i="63"/>
  <c r="G16" i="63"/>
  <c r="F16" i="63"/>
  <c r="D16" i="63"/>
  <c r="G15" i="63"/>
  <c r="F15" i="63"/>
  <c r="D15" i="63"/>
  <c r="C15" i="63"/>
  <c r="G14" i="63"/>
  <c r="F14" i="63"/>
  <c r="D14" i="63"/>
  <c r="C14" i="63"/>
  <c r="G13" i="63"/>
  <c r="F13" i="63"/>
  <c r="D13" i="63"/>
  <c r="G12" i="63"/>
  <c r="F12" i="63"/>
  <c r="D12" i="63"/>
  <c r="C12" i="63"/>
  <c r="G11" i="63"/>
  <c r="F11" i="63"/>
  <c r="D11" i="63"/>
  <c r="C11" i="63"/>
  <c r="G10" i="63"/>
  <c r="F10" i="63"/>
  <c r="D10" i="63"/>
  <c r="G9" i="63"/>
  <c r="F9" i="63"/>
  <c r="D9" i="63"/>
  <c r="C9" i="63"/>
  <c r="G8" i="63"/>
  <c r="F8" i="63"/>
  <c r="D8" i="63"/>
  <c r="C8" i="63"/>
  <c r="G7" i="63"/>
  <c r="F7" i="63"/>
  <c r="D7" i="63"/>
  <c r="G6" i="63"/>
  <c r="F6" i="63"/>
  <c r="D6" i="63"/>
  <c r="C6" i="63"/>
  <c r="AS3" i="63"/>
  <c r="AF3" i="63"/>
  <c r="AP3" i="63" s="1"/>
  <c r="AC3" i="63"/>
  <c r="AB3" i="63"/>
  <c r="AL3" i="63" s="1"/>
  <c r="AA3" i="63"/>
  <c r="Y3" i="63"/>
  <c r="Y16" i="63" s="1"/>
  <c r="K3" i="63"/>
  <c r="K10" i="63" s="1"/>
  <c r="G19" i="62"/>
  <c r="F19" i="62"/>
  <c r="L19" i="62" s="1"/>
  <c r="D19" i="62"/>
  <c r="C19" i="62"/>
  <c r="G18" i="62"/>
  <c r="F18" i="62"/>
  <c r="D18" i="62"/>
  <c r="C18" i="62"/>
  <c r="G17" i="62"/>
  <c r="F17" i="62"/>
  <c r="D17" i="62"/>
  <c r="C17" i="62"/>
  <c r="G16" i="62"/>
  <c r="F16" i="62"/>
  <c r="D16" i="62"/>
  <c r="C16" i="62"/>
  <c r="G15" i="62"/>
  <c r="F15" i="62"/>
  <c r="D15" i="62"/>
  <c r="C15" i="62"/>
  <c r="G14" i="62"/>
  <c r="M14" i="62" s="1"/>
  <c r="F14" i="62"/>
  <c r="L14" i="62" s="1"/>
  <c r="D14" i="62"/>
  <c r="C14" i="62"/>
  <c r="G13" i="62"/>
  <c r="M13" i="62" s="1"/>
  <c r="F13" i="62"/>
  <c r="D13" i="62"/>
  <c r="C13" i="62"/>
  <c r="G12" i="62"/>
  <c r="F12" i="62"/>
  <c r="L12" i="62" s="1"/>
  <c r="D12" i="62"/>
  <c r="C12" i="62"/>
  <c r="G11" i="62"/>
  <c r="M11" i="62" s="1"/>
  <c r="F11" i="62"/>
  <c r="D11" i="62"/>
  <c r="C11" i="62"/>
  <c r="G10" i="62"/>
  <c r="F10" i="62"/>
  <c r="L10" i="62" s="1"/>
  <c r="D10" i="62"/>
  <c r="C10" i="62"/>
  <c r="G9" i="62"/>
  <c r="M9" i="62" s="1"/>
  <c r="F9" i="62"/>
  <c r="D9" i="62"/>
  <c r="C9" i="62"/>
  <c r="G8" i="62"/>
  <c r="F8" i="62"/>
  <c r="L8" i="62" s="1"/>
  <c r="D8" i="62"/>
  <c r="C8" i="62"/>
  <c r="G7" i="62"/>
  <c r="M7" i="62" s="1"/>
  <c r="F7" i="62"/>
  <c r="L7" i="62" s="1"/>
  <c r="D7" i="62"/>
  <c r="C7" i="62"/>
  <c r="G6" i="62"/>
  <c r="F6" i="62"/>
  <c r="L6" i="62" s="1"/>
  <c r="D6" i="62"/>
  <c r="C6" i="62"/>
  <c r="G5" i="62"/>
  <c r="F5" i="62"/>
  <c r="D5" i="62"/>
  <c r="C5" i="62"/>
  <c r="AS3" i="62"/>
  <c r="AF3" i="62"/>
  <c r="AP3" i="62" s="1"/>
  <c r="AC3" i="62"/>
  <c r="AB3" i="62"/>
  <c r="AA3" i="62"/>
  <c r="Y3" i="62"/>
  <c r="Y5" i="62" s="1"/>
  <c r="K3" i="62"/>
  <c r="AS3" i="53"/>
  <c r="AF3" i="53"/>
  <c r="AG3" i="53" s="1"/>
  <c r="AQ3" i="53" s="1"/>
  <c r="AC3" i="53"/>
  <c r="AA3" i="53"/>
  <c r="Y3" i="53"/>
  <c r="K3" i="53"/>
  <c r="Q3" i="63"/>
  <c r="AH3" i="63" s="1"/>
  <c r="Q3" i="62"/>
  <c r="AH3" i="62" s="1"/>
  <c r="M11" i="58"/>
  <c r="N11" i="58"/>
  <c r="X3" i="64"/>
  <c r="L11" i="58"/>
  <c r="K18" i="53" l="1"/>
  <c r="K19" i="53"/>
  <c r="K20" i="53"/>
  <c r="K21" i="53"/>
  <c r="K22" i="53"/>
  <c r="K23" i="53"/>
  <c r="Y20" i="53"/>
  <c r="BG18" i="53"/>
  <c r="BH18" i="53" s="1"/>
  <c r="BL18" i="53" s="1"/>
  <c r="BG19" i="53"/>
  <c r="Y18" i="53"/>
  <c r="Y21" i="53"/>
  <c r="BG20" i="53"/>
  <c r="Y22" i="53"/>
  <c r="BG21" i="53"/>
  <c r="BH21" i="53" s="1"/>
  <c r="BL21" i="53" s="1"/>
  <c r="Y19" i="53"/>
  <c r="Y23" i="53"/>
  <c r="BG22" i="53"/>
  <c r="BH22" i="53" s="1"/>
  <c r="BL22" i="53" s="1"/>
  <c r="BG5" i="53"/>
  <c r="BG9" i="53"/>
  <c r="BG10" i="53"/>
  <c r="BG11" i="53"/>
  <c r="BG12" i="53"/>
  <c r="BG13" i="53"/>
  <c r="BG14" i="53"/>
  <c r="BG15" i="53"/>
  <c r="BG6" i="53"/>
  <c r="BG16" i="53"/>
  <c r="BG7" i="53"/>
  <c r="BG17" i="53"/>
  <c r="BG8" i="53"/>
  <c r="BG23" i="53"/>
  <c r="X3" i="62"/>
  <c r="X9" i="62" s="1"/>
  <c r="AS9" i="62" s="1"/>
  <c r="M25" i="58"/>
  <c r="M15" i="58"/>
  <c r="L15" i="58"/>
  <c r="L25" i="58"/>
  <c r="N25" i="58"/>
  <c r="N15" i="58"/>
  <c r="K15" i="53"/>
  <c r="AW15" i="53" s="1"/>
  <c r="K7" i="53"/>
  <c r="AW7" i="53" s="1"/>
  <c r="K8" i="53"/>
  <c r="AW8" i="53" s="1"/>
  <c r="K17" i="53"/>
  <c r="AW17" i="53" s="1"/>
  <c r="K6" i="53"/>
  <c r="AW6" i="53" s="1"/>
  <c r="K11" i="53"/>
  <c r="AW11" i="53" s="1"/>
  <c r="K16" i="53"/>
  <c r="AW16" i="53" s="1"/>
  <c r="K5" i="53"/>
  <c r="AW5" i="53" s="1"/>
  <c r="K10" i="53"/>
  <c r="AW10" i="53" s="1"/>
  <c r="K12" i="53"/>
  <c r="AW12" i="53" s="1"/>
  <c r="K14" i="53"/>
  <c r="AW14" i="53" s="1"/>
  <c r="K9" i="53"/>
  <c r="AW9" i="53" s="1"/>
  <c r="K13" i="53"/>
  <c r="AW13" i="53" s="1"/>
  <c r="Y9" i="53"/>
  <c r="Y12" i="53"/>
  <c r="Y14" i="53"/>
  <c r="Y10" i="53"/>
  <c r="Y15" i="53"/>
  <c r="Y7" i="53"/>
  <c r="Y8" i="53"/>
  <c r="Y17" i="53"/>
  <c r="Y6" i="53"/>
  <c r="Y11" i="53"/>
  <c r="Y5" i="53"/>
  <c r="Y13" i="53"/>
  <c r="Y16" i="53"/>
  <c r="AM3" i="53"/>
  <c r="C71" i="15"/>
  <c r="L17" i="62"/>
  <c r="D17" i="63"/>
  <c r="C7" i="63"/>
  <c r="C10" i="63"/>
  <c r="C13" i="63"/>
  <c r="C16" i="63"/>
  <c r="C19" i="63"/>
  <c r="L10" i="63"/>
  <c r="K13" i="62"/>
  <c r="AW13" i="62" s="1"/>
  <c r="K6" i="62"/>
  <c r="K15" i="62"/>
  <c r="K19" i="62"/>
  <c r="L5" i="62"/>
  <c r="Y10" i="63"/>
  <c r="AD10" i="63" s="1"/>
  <c r="X3" i="53"/>
  <c r="X3" i="63"/>
  <c r="Y9" i="62"/>
  <c r="AN9" i="62" s="1"/>
  <c r="Y7" i="63"/>
  <c r="AD7" i="63" s="1"/>
  <c r="L15" i="62"/>
  <c r="M19" i="62"/>
  <c r="AB7" i="62"/>
  <c r="M12" i="62"/>
  <c r="M17" i="62"/>
  <c r="K17" i="62"/>
  <c r="M8" i="62"/>
  <c r="AH8" i="62" s="1"/>
  <c r="AB13" i="62"/>
  <c r="M5" i="62"/>
  <c r="X5" i="62" s="1"/>
  <c r="M6" i="62"/>
  <c r="AH6" i="62" s="1"/>
  <c r="K8" i="62"/>
  <c r="M10" i="62"/>
  <c r="AH10" i="62" s="1"/>
  <c r="Y12" i="62"/>
  <c r="AN12" i="62" s="1"/>
  <c r="Y17" i="62"/>
  <c r="AN17" i="62" s="1"/>
  <c r="Y8" i="62"/>
  <c r="AN8" i="62" s="1"/>
  <c r="AI3" i="63"/>
  <c r="AI3" i="62"/>
  <c r="AI3" i="64"/>
  <c r="Y15" i="62"/>
  <c r="AD15" i="62" s="1"/>
  <c r="Y13" i="63"/>
  <c r="AI3" i="53"/>
  <c r="K5" i="62"/>
  <c r="M17" i="63"/>
  <c r="AB17" i="63" s="1"/>
  <c r="K9" i="62"/>
  <c r="AW9" i="62" s="1"/>
  <c r="AC14" i="62"/>
  <c r="Q3" i="64"/>
  <c r="AH3" i="64" s="1"/>
  <c r="L9" i="62"/>
  <c r="L16" i="62"/>
  <c r="K18" i="62"/>
  <c r="L7" i="63"/>
  <c r="Y5" i="63"/>
  <c r="M11" i="63"/>
  <c r="AC11" i="63" s="1"/>
  <c r="K14" i="62"/>
  <c r="AW14" i="62" s="1"/>
  <c r="K11" i="63"/>
  <c r="AH9" i="62"/>
  <c r="Q9" i="62" s="1"/>
  <c r="L18" i="62"/>
  <c r="M9" i="63"/>
  <c r="L11" i="62"/>
  <c r="M18" i="62"/>
  <c r="Y17" i="63"/>
  <c r="AD17" i="63" s="1"/>
  <c r="AH3" i="53"/>
  <c r="AP3" i="53"/>
  <c r="K11" i="62"/>
  <c r="AW11" i="62" s="1"/>
  <c r="M16" i="62"/>
  <c r="AB16" i="62" s="1"/>
  <c r="M7" i="63"/>
  <c r="AL7" i="63" s="1"/>
  <c r="M15" i="63"/>
  <c r="AC15" i="63" s="1"/>
  <c r="M19" i="63"/>
  <c r="AH19" i="63" s="1"/>
  <c r="Q19" i="63" s="1"/>
  <c r="M13" i="63"/>
  <c r="AH13" i="63" s="1"/>
  <c r="M8" i="63"/>
  <c r="M10" i="63"/>
  <c r="AB10" i="63" s="1"/>
  <c r="M18" i="63"/>
  <c r="M6" i="63"/>
  <c r="AH6" i="63" s="1"/>
  <c r="AK6" i="63" s="1"/>
  <c r="AR6" i="63" s="1"/>
  <c r="M16" i="63"/>
  <c r="AL16" i="63" s="1"/>
  <c r="M12" i="63"/>
  <c r="M14" i="63"/>
  <c r="AC14" i="63" s="1"/>
  <c r="Y11" i="64"/>
  <c r="Y18" i="64"/>
  <c r="Y16" i="64"/>
  <c r="Y12" i="64"/>
  <c r="Y19" i="64"/>
  <c r="Y15" i="64"/>
  <c r="Y14" i="64"/>
  <c r="Y6" i="64"/>
  <c r="Y5" i="64"/>
  <c r="Y8" i="64"/>
  <c r="Y17" i="64"/>
  <c r="Y10" i="64"/>
  <c r="Y9" i="64"/>
  <c r="Y7" i="64"/>
  <c r="Y13" i="64"/>
  <c r="AG3" i="64"/>
  <c r="AQ3" i="64" s="1"/>
  <c r="L9" i="63"/>
  <c r="L12" i="63"/>
  <c r="K13" i="63"/>
  <c r="K16" i="63"/>
  <c r="K17" i="63"/>
  <c r="K14" i="63"/>
  <c r="K6" i="63"/>
  <c r="K12" i="63"/>
  <c r="K9" i="63"/>
  <c r="K19" i="63"/>
  <c r="AD16" i="63"/>
  <c r="AN16" i="63"/>
  <c r="K7" i="63"/>
  <c r="L19" i="63"/>
  <c r="L8" i="63"/>
  <c r="L11" i="63"/>
  <c r="L16" i="63"/>
  <c r="L6" i="63"/>
  <c r="K8" i="63"/>
  <c r="L13" i="63"/>
  <c r="L15" i="63"/>
  <c r="AG3" i="63"/>
  <c r="AQ3" i="63" s="1"/>
  <c r="K18" i="63"/>
  <c r="K15" i="63"/>
  <c r="L17" i="63"/>
  <c r="Y9" i="63"/>
  <c r="Y12" i="63"/>
  <c r="L14" i="63"/>
  <c r="Y15" i="63"/>
  <c r="Y18" i="63"/>
  <c r="Y19" i="63"/>
  <c r="Y6" i="63"/>
  <c r="Y14" i="63"/>
  <c r="Y11" i="63"/>
  <c r="L18" i="63"/>
  <c r="Y8" i="63"/>
  <c r="AM3" i="63"/>
  <c r="AH7" i="62"/>
  <c r="AC13" i="62"/>
  <c r="AB9" i="62"/>
  <c r="AL3" i="62"/>
  <c r="AB11" i="62"/>
  <c r="AB14" i="62"/>
  <c r="AC9" i="62"/>
  <c r="AM3" i="62"/>
  <c r="AC11" i="62"/>
  <c r="AC7" i="62"/>
  <c r="AH11" i="62"/>
  <c r="AN5" i="62"/>
  <c r="AD5" i="62"/>
  <c r="AH13" i="62"/>
  <c r="Y19" i="62"/>
  <c r="Y14" i="62"/>
  <c r="Y6" i="62"/>
  <c r="Y16" i="62"/>
  <c r="Y13" i="62"/>
  <c r="Y10" i="62"/>
  <c r="Y7" i="62"/>
  <c r="Y18" i="62"/>
  <c r="Y11" i="62"/>
  <c r="AH14" i="62"/>
  <c r="AG3" i="62"/>
  <c r="AQ3" i="62" s="1"/>
  <c r="L13" i="62"/>
  <c r="M15" i="62"/>
  <c r="K12" i="62"/>
  <c r="K16" i="62"/>
  <c r="K7" i="62"/>
  <c r="K10" i="62"/>
  <c r="M37" i="58"/>
  <c r="N37" i="58"/>
  <c r="L37" i="58"/>
  <c r="K12" i="58"/>
  <c r="AD20" i="53" l="1"/>
  <c r="AI20" i="53"/>
  <c r="AN20" i="53"/>
  <c r="AI18" i="53"/>
  <c r="AN18" i="53"/>
  <c r="AD18" i="53"/>
  <c r="BP18" i="53"/>
  <c r="AN19" i="53"/>
  <c r="AD19" i="53"/>
  <c r="AI19" i="53"/>
  <c r="AD22" i="53"/>
  <c r="AN22" i="53"/>
  <c r="AI22" i="53"/>
  <c r="AW20" i="53"/>
  <c r="AW23" i="53"/>
  <c r="BP21" i="53"/>
  <c r="BH20" i="53"/>
  <c r="BL20" i="53" s="1"/>
  <c r="AX19" i="53"/>
  <c r="AW19" i="53"/>
  <c r="BH19" i="53"/>
  <c r="BL19" i="53" s="1"/>
  <c r="X18" i="53"/>
  <c r="X21" i="53"/>
  <c r="X22" i="53"/>
  <c r="BP22" i="53" s="1"/>
  <c r="X19" i="53"/>
  <c r="X23" i="53"/>
  <c r="X20" i="53"/>
  <c r="AI23" i="53"/>
  <c r="AN23" i="53"/>
  <c r="AD23" i="53"/>
  <c r="AW22" i="53"/>
  <c r="AW21" i="53"/>
  <c r="AH19" i="53"/>
  <c r="AH21" i="53"/>
  <c r="AH18" i="53"/>
  <c r="AH20" i="53"/>
  <c r="AX20" i="53" s="1"/>
  <c r="AH22" i="53"/>
  <c r="AH23" i="53"/>
  <c r="AN21" i="53"/>
  <c r="AI21" i="53"/>
  <c r="AD21" i="53"/>
  <c r="AW18" i="53"/>
  <c r="BH16" i="53"/>
  <c r="BL16" i="53" s="1"/>
  <c r="BH6" i="53"/>
  <c r="BL6" i="53" s="1"/>
  <c r="BH15" i="53"/>
  <c r="BL15" i="53" s="1"/>
  <c r="BH14" i="53"/>
  <c r="BL14" i="53" s="1"/>
  <c r="BH13" i="53"/>
  <c r="BL13" i="53" s="1"/>
  <c r="BH12" i="53"/>
  <c r="BL12" i="53" s="1"/>
  <c r="BH23" i="53"/>
  <c r="BL23" i="53" s="1"/>
  <c r="BH11" i="53"/>
  <c r="BL11" i="53" s="1"/>
  <c r="BH8" i="53"/>
  <c r="BL8" i="53" s="1"/>
  <c r="BH10" i="53"/>
  <c r="BL10" i="53" s="1"/>
  <c r="BH17" i="53"/>
  <c r="BL17" i="53" s="1"/>
  <c r="BH9" i="53"/>
  <c r="BL9" i="53" s="1"/>
  <c r="BH7" i="53"/>
  <c r="BL7" i="53" s="1"/>
  <c r="BH5" i="53"/>
  <c r="BL5" i="53" s="1"/>
  <c r="BP5" i="53" s="1"/>
  <c r="AD9" i="53"/>
  <c r="AI9" i="53"/>
  <c r="AN9" i="53"/>
  <c r="X13" i="62"/>
  <c r="Z13" i="62" s="1"/>
  <c r="AA13" i="62" s="1"/>
  <c r="X17" i="62"/>
  <c r="Z17" i="62" s="1"/>
  <c r="AA17" i="62" s="1"/>
  <c r="AD5" i="53"/>
  <c r="AI5" i="53"/>
  <c r="AN5" i="53"/>
  <c r="X10" i="53"/>
  <c r="X9" i="53"/>
  <c r="X17" i="53"/>
  <c r="X14" i="53"/>
  <c r="X6" i="53"/>
  <c r="X15" i="53"/>
  <c r="X7" i="53"/>
  <c r="X8" i="53"/>
  <c r="X5" i="53"/>
  <c r="X13" i="53"/>
  <c r="X11" i="53"/>
  <c r="X16" i="53"/>
  <c r="X12" i="53"/>
  <c r="X7" i="62"/>
  <c r="AS7" i="62" s="1"/>
  <c r="AI16" i="53"/>
  <c r="AN16" i="53"/>
  <c r="AD16" i="53"/>
  <c r="AI8" i="53"/>
  <c r="AD8" i="53"/>
  <c r="AN8" i="53"/>
  <c r="X11" i="62"/>
  <c r="AS11" i="62" s="1"/>
  <c r="X12" i="62"/>
  <c r="Z12" i="62" s="1"/>
  <c r="AD7" i="53"/>
  <c r="AI7" i="53"/>
  <c r="AN7" i="53"/>
  <c r="AI10" i="53"/>
  <c r="AD10" i="53"/>
  <c r="AN10" i="53"/>
  <c r="AI6" i="53"/>
  <c r="AN6" i="53"/>
  <c r="AD6" i="53"/>
  <c r="X19" i="62"/>
  <c r="Z19" i="62" s="1"/>
  <c r="AA19" i="62" s="1"/>
  <c r="X18" i="62"/>
  <c r="AS18" i="62" s="1"/>
  <c r="X14" i="62"/>
  <c r="Z14" i="62" s="1"/>
  <c r="AA14" i="62" s="1"/>
  <c r="AI13" i="53"/>
  <c r="AD13" i="53"/>
  <c r="AN13" i="53"/>
  <c r="AI17" i="53"/>
  <c r="AN17" i="53"/>
  <c r="AD17" i="53"/>
  <c r="AD14" i="53"/>
  <c r="AI14" i="53"/>
  <c r="AN14" i="53"/>
  <c r="AI11" i="53"/>
  <c r="AN11" i="53"/>
  <c r="AD11" i="53"/>
  <c r="X15" i="62"/>
  <c r="AS15" i="62" s="1"/>
  <c r="AI15" i="53"/>
  <c r="AN15" i="53"/>
  <c r="AD15" i="53"/>
  <c r="AI12" i="53"/>
  <c r="AD12" i="53"/>
  <c r="AN12" i="53"/>
  <c r="AH12" i="53"/>
  <c r="AH16" i="53"/>
  <c r="AH17" i="53"/>
  <c r="AH7" i="53"/>
  <c r="AH11" i="53"/>
  <c r="AH15" i="53"/>
  <c r="AH14" i="53"/>
  <c r="AH5" i="53"/>
  <c r="AH13" i="53"/>
  <c r="AH8" i="53"/>
  <c r="AH9" i="53"/>
  <c r="AH10" i="53"/>
  <c r="AH6" i="53"/>
  <c r="C72" i="15"/>
  <c r="AD9" i="62"/>
  <c r="K5" i="63"/>
  <c r="C17" i="64"/>
  <c r="C14" i="64"/>
  <c r="C11" i="64"/>
  <c r="D8" i="64"/>
  <c r="G19" i="64"/>
  <c r="M19" i="64" s="1"/>
  <c r="AC19" i="64" s="1"/>
  <c r="G16" i="64"/>
  <c r="M16" i="64" s="1"/>
  <c r="AB16" i="64" s="1"/>
  <c r="G13" i="64"/>
  <c r="M13" i="64" s="1"/>
  <c r="AB13" i="64" s="1"/>
  <c r="G10" i="64"/>
  <c r="M10" i="64" s="1"/>
  <c r="AC10" i="64" s="1"/>
  <c r="C8" i="64"/>
  <c r="F19" i="64"/>
  <c r="L19" i="64" s="1"/>
  <c r="F16" i="64"/>
  <c r="L16" i="64" s="1"/>
  <c r="F13" i="64"/>
  <c r="L13" i="64" s="1"/>
  <c r="F10" i="64"/>
  <c r="L10" i="64" s="1"/>
  <c r="G7" i="64"/>
  <c r="M7" i="64" s="1"/>
  <c r="AC7" i="64" s="1"/>
  <c r="D19" i="64"/>
  <c r="D16" i="64"/>
  <c r="D13" i="64"/>
  <c r="D10" i="64"/>
  <c r="F7" i="64"/>
  <c r="L7" i="64" s="1"/>
  <c r="C19" i="64"/>
  <c r="C16" i="64"/>
  <c r="C13" i="64"/>
  <c r="C10" i="64"/>
  <c r="D7" i="64"/>
  <c r="G18" i="64"/>
  <c r="M18" i="64" s="1"/>
  <c r="AC18" i="64" s="1"/>
  <c r="G15" i="64"/>
  <c r="M15" i="64" s="1"/>
  <c r="AB15" i="64" s="1"/>
  <c r="G12" i="64"/>
  <c r="M12" i="64" s="1"/>
  <c r="AB12" i="64" s="1"/>
  <c r="G9" i="64"/>
  <c r="M9" i="64" s="1"/>
  <c r="AB9" i="64" s="1"/>
  <c r="C7" i="64"/>
  <c r="F18" i="64"/>
  <c r="L18" i="64" s="1"/>
  <c r="F15" i="64"/>
  <c r="L15" i="64" s="1"/>
  <c r="F12" i="64"/>
  <c r="L12" i="64" s="1"/>
  <c r="F9" i="64"/>
  <c r="L9" i="64" s="1"/>
  <c r="G6" i="64"/>
  <c r="M6" i="64" s="1"/>
  <c r="AB6" i="64" s="1"/>
  <c r="D18" i="64"/>
  <c r="D15" i="64"/>
  <c r="D12" i="64"/>
  <c r="D9" i="64"/>
  <c r="F6" i="64"/>
  <c r="L6" i="64" s="1"/>
  <c r="C18" i="64"/>
  <c r="C15" i="64"/>
  <c r="C12" i="64"/>
  <c r="C9" i="64"/>
  <c r="D6" i="64"/>
  <c r="G17" i="64"/>
  <c r="M17" i="64" s="1"/>
  <c r="AM17" i="64" s="1"/>
  <c r="G14" i="64"/>
  <c r="M14" i="64" s="1"/>
  <c r="AC14" i="64" s="1"/>
  <c r="G11" i="64"/>
  <c r="M11" i="64" s="1"/>
  <c r="AC11" i="64" s="1"/>
  <c r="K8" i="64"/>
  <c r="C6" i="64"/>
  <c r="F17" i="64"/>
  <c r="L17" i="64" s="1"/>
  <c r="F14" i="64"/>
  <c r="L14" i="64" s="1"/>
  <c r="F11" i="64"/>
  <c r="L11" i="64" s="1"/>
  <c r="G8" i="64"/>
  <c r="M8" i="64" s="1"/>
  <c r="X8" i="64" s="1"/>
  <c r="Z8" i="64" s="1"/>
  <c r="D17" i="64"/>
  <c r="D14" i="64"/>
  <c r="D11" i="64"/>
  <c r="F8" i="64"/>
  <c r="L8" i="64" s="1"/>
  <c r="K9" i="64"/>
  <c r="K14" i="64"/>
  <c r="K17" i="64"/>
  <c r="K18" i="64"/>
  <c r="K13" i="64"/>
  <c r="K16" i="64"/>
  <c r="K10" i="64"/>
  <c r="K19" i="64"/>
  <c r="K15" i="64"/>
  <c r="K11" i="64"/>
  <c r="K12" i="64"/>
  <c r="K6" i="64"/>
  <c r="K7" i="64"/>
  <c r="G5" i="63"/>
  <c r="M5" i="63" s="1"/>
  <c r="AL5" i="63" s="1"/>
  <c r="F5" i="63"/>
  <c r="L5" i="63" s="1"/>
  <c r="D5" i="63"/>
  <c r="C5" i="63"/>
  <c r="AI10" i="63"/>
  <c r="AH11" i="63"/>
  <c r="AK11" i="63" s="1"/>
  <c r="AR11" i="63" s="1"/>
  <c r="Z9" i="62"/>
  <c r="AA9" i="62" s="1"/>
  <c r="AC12" i="62"/>
  <c r="AC16" i="62"/>
  <c r="AW11" i="63"/>
  <c r="AX6" i="62"/>
  <c r="AY6" i="62" s="1"/>
  <c r="W6" i="62" s="1"/>
  <c r="AX8" i="62"/>
  <c r="AY8" i="62" s="1"/>
  <c r="W8" i="62" s="1"/>
  <c r="AN10" i="63"/>
  <c r="AW8" i="62"/>
  <c r="AC5" i="62"/>
  <c r="AW19" i="62"/>
  <c r="AC19" i="63"/>
  <c r="AX13" i="62"/>
  <c r="V13" i="62" s="1"/>
  <c r="AB17" i="62"/>
  <c r="AC6" i="62"/>
  <c r="AW10" i="63"/>
  <c r="AB5" i="62"/>
  <c r="AH5" i="62"/>
  <c r="Q5" i="62" s="1"/>
  <c r="X10" i="62"/>
  <c r="AS10" i="62" s="1"/>
  <c r="AB19" i="62"/>
  <c r="AB8" i="62"/>
  <c r="X6" i="62"/>
  <c r="AS6" i="62" s="1"/>
  <c r="X10" i="63"/>
  <c r="AS10" i="63" s="1"/>
  <c r="AC19" i="62"/>
  <c r="AB6" i="62"/>
  <c r="AH19" i="62"/>
  <c r="AW6" i="62"/>
  <c r="AC10" i="62"/>
  <c r="AL10" i="63"/>
  <c r="AW5" i="62"/>
  <c r="AT10" i="62"/>
  <c r="Q10" i="62"/>
  <c r="AK10" i="62"/>
  <c r="AR10" i="62" s="1"/>
  <c r="AW17" i="62"/>
  <c r="AC17" i="62"/>
  <c r="AH14" i="63"/>
  <c r="Q14" i="63" s="1"/>
  <c r="AB10" i="62"/>
  <c r="X8" i="62"/>
  <c r="Z8" i="62" s="1"/>
  <c r="AA8" i="62" s="1"/>
  <c r="AC8" i="62"/>
  <c r="AH17" i="62"/>
  <c r="AB11" i="63"/>
  <c r="AB12" i="62"/>
  <c r="AN17" i="63"/>
  <c r="AN7" i="63"/>
  <c r="X15" i="63"/>
  <c r="AS15" i="63" s="1"/>
  <c r="X14" i="63"/>
  <c r="AS14" i="63" s="1"/>
  <c r="AI5" i="62"/>
  <c r="AX9" i="62"/>
  <c r="AY9" i="62" s="1"/>
  <c r="W9" i="62" s="1"/>
  <c r="AH12" i="62"/>
  <c r="Q12" i="62" s="1"/>
  <c r="X18" i="63"/>
  <c r="AS18" i="63" s="1"/>
  <c r="AB13" i="63"/>
  <c r="AD8" i="62"/>
  <c r="AT6" i="63"/>
  <c r="X17" i="63"/>
  <c r="Z17" i="63" s="1"/>
  <c r="AL6" i="63"/>
  <c r="X11" i="63"/>
  <c r="AC17" i="63"/>
  <c r="AL14" i="63"/>
  <c r="AI9" i="62"/>
  <c r="AC13" i="63"/>
  <c r="AB19" i="63"/>
  <c r="AB14" i="63"/>
  <c r="AL17" i="63"/>
  <c r="AI7" i="63"/>
  <c r="X16" i="62"/>
  <c r="Z16" i="62" s="1"/>
  <c r="AA16" i="62" s="1"/>
  <c r="AB18" i="63"/>
  <c r="AW18" i="62"/>
  <c r="AD17" i="62"/>
  <c r="AI17" i="63"/>
  <c r="AI16" i="63"/>
  <c r="AD12" i="62"/>
  <c r="AH16" i="62"/>
  <c r="AK16" i="62" s="1"/>
  <c r="AR16" i="62" s="1"/>
  <c r="S16" i="62" s="1"/>
  <c r="AB6" i="63"/>
  <c r="AL11" i="63"/>
  <c r="AL15" i="63"/>
  <c r="AI8" i="62"/>
  <c r="AH18" i="62"/>
  <c r="AK18" i="62" s="1"/>
  <c r="AR18" i="62" s="1"/>
  <c r="AI12" i="62"/>
  <c r="AI17" i="62"/>
  <c r="AH17" i="63"/>
  <c r="AB18" i="62"/>
  <c r="AX14" i="62"/>
  <c r="V14" i="62" s="1"/>
  <c r="AI15" i="62"/>
  <c r="AN15" i="62"/>
  <c r="AL9" i="63"/>
  <c r="AB9" i="63"/>
  <c r="AC9" i="63"/>
  <c r="AH9" i="63"/>
  <c r="AN13" i="63"/>
  <c r="AI13" i="63"/>
  <c r="AD13" i="63"/>
  <c r="X9" i="63"/>
  <c r="X7" i="63"/>
  <c r="AS7" i="63" s="1"/>
  <c r="AH7" i="63"/>
  <c r="Q7" i="63" s="1"/>
  <c r="AB7" i="63"/>
  <c r="AI5" i="63"/>
  <c r="AD5" i="63"/>
  <c r="AN5" i="63"/>
  <c r="AC7" i="63"/>
  <c r="Z5" i="62"/>
  <c r="AA5" i="62" s="1"/>
  <c r="AS5" i="62"/>
  <c r="AK9" i="62"/>
  <c r="AR9" i="62" s="1"/>
  <c r="S9" i="62" s="1"/>
  <c r="Q6" i="63"/>
  <c r="AJ9" i="62"/>
  <c r="X6" i="63"/>
  <c r="Z6" i="63" s="1"/>
  <c r="AA6" i="63" s="1"/>
  <c r="AT19" i="63"/>
  <c r="AK19" i="63"/>
  <c r="AR19" i="63" s="1"/>
  <c r="S19" i="63" s="1"/>
  <c r="AC18" i="62"/>
  <c r="AC6" i="63"/>
  <c r="AT9" i="62"/>
  <c r="AL13" i="63"/>
  <c r="AS12" i="62"/>
  <c r="AA12" i="62"/>
  <c r="AE12" i="62"/>
  <c r="AS17" i="62"/>
  <c r="AB12" i="63"/>
  <c r="AC12" i="63"/>
  <c r="AC8" i="63"/>
  <c r="AB8" i="63"/>
  <c r="X8" i="63"/>
  <c r="Z8" i="63" s="1"/>
  <c r="AA8" i="63" s="1"/>
  <c r="AL8" i="63"/>
  <c r="AH12" i="63"/>
  <c r="AX12" i="63" s="1"/>
  <c r="AH8" i="63"/>
  <c r="AT8" i="63" s="1"/>
  <c r="AC10" i="63"/>
  <c r="AC16" i="63"/>
  <c r="AH10" i="63"/>
  <c r="AH18" i="63"/>
  <c r="AC18" i="63"/>
  <c r="AB15" i="63"/>
  <c r="X12" i="63"/>
  <c r="AS12" i="63" s="1"/>
  <c r="AH16" i="63"/>
  <c r="AK16" i="63" s="1"/>
  <c r="AR16" i="63" s="1"/>
  <c r="AL19" i="63"/>
  <c r="X19" i="63"/>
  <c r="AS19" i="63" s="1"/>
  <c r="AL18" i="63"/>
  <c r="AH15" i="63"/>
  <c r="AK15" i="63" s="1"/>
  <c r="AR15" i="63" s="1"/>
  <c r="X13" i="63"/>
  <c r="Z13" i="63" s="1"/>
  <c r="AB16" i="63"/>
  <c r="X16" i="63"/>
  <c r="Z16" i="63" s="1"/>
  <c r="AL12" i="63"/>
  <c r="AI7" i="64"/>
  <c r="AD7" i="64"/>
  <c r="AN7" i="64"/>
  <c r="AD15" i="64"/>
  <c r="AI15" i="64"/>
  <c r="AN15" i="64"/>
  <c r="AD8" i="64"/>
  <c r="AI8" i="64"/>
  <c r="AN8" i="64"/>
  <c r="AN13" i="64"/>
  <c r="AD13" i="64"/>
  <c r="AI13" i="64"/>
  <c r="AN19" i="64"/>
  <c r="AI19" i="64"/>
  <c r="AD19" i="64"/>
  <c r="AD5" i="64"/>
  <c r="AN5" i="64"/>
  <c r="AI5" i="64"/>
  <c r="AI6" i="64"/>
  <c r="AN6" i="64"/>
  <c r="AD6" i="64"/>
  <c r="AI9" i="64"/>
  <c r="AD9" i="64"/>
  <c r="AN9" i="64"/>
  <c r="AD16" i="64"/>
  <c r="AI16" i="64"/>
  <c r="AN16" i="64"/>
  <c r="AD10" i="64"/>
  <c r="AN10" i="64"/>
  <c r="AI10" i="64"/>
  <c r="AN18" i="64"/>
  <c r="AI18" i="64"/>
  <c r="AD18" i="64"/>
  <c r="AD11" i="64"/>
  <c r="AN11" i="64"/>
  <c r="AI11" i="64"/>
  <c r="AN14" i="64"/>
  <c r="AD14" i="64"/>
  <c r="AI14" i="64"/>
  <c r="AN12" i="64"/>
  <c r="AD12" i="64"/>
  <c r="AI12" i="64"/>
  <c r="AD17" i="64"/>
  <c r="AN17" i="64"/>
  <c r="AI17" i="64"/>
  <c r="AW9" i="63"/>
  <c r="AD8" i="63"/>
  <c r="AI8" i="63"/>
  <c r="AN8" i="63"/>
  <c r="AI19" i="63"/>
  <c r="AN19" i="63"/>
  <c r="AD19" i="63"/>
  <c r="AI11" i="63"/>
  <c r="AN11" i="63"/>
  <c r="AD11" i="63"/>
  <c r="AD9" i="63"/>
  <c r="AN9" i="63"/>
  <c r="AI9" i="63"/>
  <c r="AX6" i="63"/>
  <c r="AW6" i="63"/>
  <c r="AW8" i="63"/>
  <c r="AW14" i="63"/>
  <c r="AW7" i="63"/>
  <c r="Q13" i="63"/>
  <c r="AK13" i="63"/>
  <c r="AR13" i="63" s="1"/>
  <c r="AT13" i="63"/>
  <c r="AD12" i="63"/>
  <c r="AN12" i="63"/>
  <c r="AI12" i="63"/>
  <c r="AW16" i="63"/>
  <c r="S6" i="63"/>
  <c r="AW18" i="63"/>
  <c r="AX19" i="63"/>
  <c r="AW19" i="63"/>
  <c r="AW17" i="63"/>
  <c r="AN6" i="63"/>
  <c r="AI6" i="63"/>
  <c r="AD6" i="63"/>
  <c r="AW15" i="63"/>
  <c r="AW12" i="63"/>
  <c r="AW13" i="63"/>
  <c r="AX13" i="63"/>
  <c r="AN18" i="63"/>
  <c r="AD18" i="63"/>
  <c r="AI18" i="63"/>
  <c r="AM17" i="63"/>
  <c r="AM19" i="63"/>
  <c r="AM11" i="63"/>
  <c r="AM8" i="63"/>
  <c r="AM12" i="63"/>
  <c r="AM9" i="63"/>
  <c r="AM16" i="63"/>
  <c r="AM7" i="63"/>
  <c r="AM13" i="63"/>
  <c r="AM10" i="63"/>
  <c r="AM6" i="63"/>
  <c r="AM14" i="63"/>
  <c r="AM15" i="63"/>
  <c r="AM18" i="63"/>
  <c r="AN14" i="63"/>
  <c r="AI14" i="63"/>
  <c r="AD14" i="63"/>
  <c r="AD15" i="63"/>
  <c r="AN15" i="63"/>
  <c r="AI15" i="63"/>
  <c r="Z15" i="62"/>
  <c r="AH15" i="62"/>
  <c r="AJ15" i="62" s="1"/>
  <c r="AW15" i="62"/>
  <c r="AC15" i="62"/>
  <c r="AB15" i="62"/>
  <c r="AI16" i="62"/>
  <c r="AN16" i="62"/>
  <c r="AD16" i="62"/>
  <c r="AX7" i="62"/>
  <c r="AW7" i="62"/>
  <c r="AX10" i="62"/>
  <c r="AW10" i="62"/>
  <c r="AK7" i="62"/>
  <c r="AR7" i="62" s="1"/>
  <c r="Q7" i="62"/>
  <c r="AT7" i="62"/>
  <c r="AW12" i="62"/>
  <c r="AI18" i="62"/>
  <c r="AN18" i="62"/>
  <c r="AD18" i="62"/>
  <c r="AI14" i="62"/>
  <c r="AN14" i="62"/>
  <c r="AD14" i="62"/>
  <c r="AT11" i="62"/>
  <c r="Q11" i="62"/>
  <c r="AK11" i="62"/>
  <c r="AR11" i="62" s="1"/>
  <c r="AD7" i="62"/>
  <c r="AN7" i="62"/>
  <c r="AI7" i="62"/>
  <c r="AD19" i="62"/>
  <c r="AN19" i="62"/>
  <c r="AI19" i="62"/>
  <c r="Q6" i="62"/>
  <c r="AK6" i="62"/>
  <c r="AR6" i="62" s="1"/>
  <c r="AT6" i="62"/>
  <c r="AI10" i="62"/>
  <c r="AN10" i="62"/>
  <c r="AD10" i="62"/>
  <c r="AJ7" i="62"/>
  <c r="AN13" i="62"/>
  <c r="AI13" i="62"/>
  <c r="AD13" i="62"/>
  <c r="AJ11" i="62"/>
  <c r="AK13" i="62"/>
  <c r="AR13" i="62" s="1"/>
  <c r="AT13" i="62"/>
  <c r="Q13" i="62"/>
  <c r="AW16" i="62"/>
  <c r="AL19" i="62"/>
  <c r="AL15" i="62"/>
  <c r="AL7" i="62"/>
  <c r="AL16" i="62"/>
  <c r="AL13" i="62"/>
  <c r="AL10" i="62"/>
  <c r="AL14" i="62"/>
  <c r="AL12" i="62"/>
  <c r="AL5" i="62"/>
  <c r="AL8" i="62"/>
  <c r="AL6" i="62"/>
  <c r="AL18" i="62"/>
  <c r="AL11" i="62"/>
  <c r="AL17" i="62"/>
  <c r="AL9" i="62"/>
  <c r="AK14" i="62"/>
  <c r="AR14" i="62" s="1"/>
  <c r="Q14" i="62"/>
  <c r="AT14" i="62"/>
  <c r="AD6" i="62"/>
  <c r="AN6" i="62"/>
  <c r="AI6" i="62"/>
  <c r="AX11" i="62"/>
  <c r="AD11" i="62"/>
  <c r="AI11" i="62"/>
  <c r="AN11" i="62"/>
  <c r="AM16" i="62"/>
  <c r="AM8" i="62"/>
  <c r="AM13" i="62"/>
  <c r="AM10" i="62"/>
  <c r="AM7" i="62"/>
  <c r="AM12" i="62"/>
  <c r="AM5" i="62"/>
  <c r="AM17" i="62"/>
  <c r="AM19" i="62"/>
  <c r="AM6" i="62"/>
  <c r="AM15" i="62"/>
  <c r="AM18" i="62"/>
  <c r="AM11" i="62"/>
  <c r="AM14" i="62"/>
  <c r="AM9" i="62"/>
  <c r="Q8" i="62"/>
  <c r="AK8" i="62"/>
  <c r="AR8" i="62" s="1"/>
  <c r="AT8" i="62"/>
  <c r="BP19" i="53" l="1"/>
  <c r="V20" i="53"/>
  <c r="AY20" i="53"/>
  <c r="W20" i="53" s="1"/>
  <c r="AY19" i="53"/>
  <c r="W19" i="53" s="1"/>
  <c r="V19" i="53"/>
  <c r="AJ21" i="53"/>
  <c r="AO21" i="53" s="1"/>
  <c r="AT21" i="53"/>
  <c r="Q21" i="53"/>
  <c r="AK21" i="53"/>
  <c r="AR21" i="53" s="1"/>
  <c r="AJ20" i="53"/>
  <c r="AO20" i="53" s="1"/>
  <c r="Z20" i="53"/>
  <c r="AS20" i="53"/>
  <c r="Z23" i="53"/>
  <c r="AJ23" i="53"/>
  <c r="AO23" i="53" s="1"/>
  <c r="AS23" i="53"/>
  <c r="Z18" i="53"/>
  <c r="AJ18" i="53"/>
  <c r="AO18" i="53" s="1"/>
  <c r="AS18" i="53"/>
  <c r="BP20" i="53"/>
  <c r="Z19" i="53"/>
  <c r="AJ19" i="53"/>
  <c r="AS19" i="53"/>
  <c r="AO19" i="53"/>
  <c r="Q23" i="53"/>
  <c r="AK23" i="53"/>
  <c r="AR23" i="53" s="1"/>
  <c r="AT23" i="53"/>
  <c r="AK22" i="53"/>
  <c r="AR22" i="53" s="1"/>
  <c r="Q22" i="53"/>
  <c r="AT22" i="53"/>
  <c r="AT20" i="53"/>
  <c r="Q20" i="53"/>
  <c r="AK20" i="53"/>
  <c r="AR20" i="53" s="1"/>
  <c r="S20" i="53" s="1"/>
  <c r="AX21" i="53"/>
  <c r="Z22" i="53"/>
  <c r="AJ22" i="53"/>
  <c r="AO22" i="53" s="1"/>
  <c r="AS22" i="53"/>
  <c r="AX23" i="53"/>
  <c r="AY23" i="53" s="1"/>
  <c r="Q18" i="53"/>
  <c r="AK18" i="53"/>
  <c r="AR18" i="53" s="1"/>
  <c r="AT18" i="53"/>
  <c r="AX18" i="53"/>
  <c r="BP8" i="53"/>
  <c r="AK19" i="53"/>
  <c r="AR19" i="53" s="1"/>
  <c r="S19" i="53" s="1"/>
  <c r="AT19" i="53"/>
  <c r="Q19" i="53"/>
  <c r="AX22" i="53"/>
  <c r="Z21" i="53"/>
  <c r="AS21" i="53"/>
  <c r="BP13" i="53"/>
  <c r="BP14" i="53"/>
  <c r="BP7" i="53"/>
  <c r="BP15" i="53"/>
  <c r="BP6" i="53"/>
  <c r="BP10" i="53"/>
  <c r="BP9" i="53"/>
  <c r="BP17" i="53"/>
  <c r="BP16" i="53"/>
  <c r="BP11" i="53"/>
  <c r="BP23" i="53"/>
  <c r="BP12" i="53"/>
  <c r="Z11" i="62"/>
  <c r="AA11" i="62" s="1"/>
  <c r="AJ17" i="62"/>
  <c r="AJ13" i="62"/>
  <c r="AO13" i="62" s="1"/>
  <c r="AZ13" i="62" s="1"/>
  <c r="T13" i="62" s="1"/>
  <c r="AS13" i="62"/>
  <c r="AE17" i="62"/>
  <c r="AG17" i="62" s="1"/>
  <c r="AE14" i="62"/>
  <c r="AF14" i="62" s="1"/>
  <c r="AJ14" i="62"/>
  <c r="AO14" i="62" s="1"/>
  <c r="AZ14" i="62" s="1"/>
  <c r="Z7" i="62"/>
  <c r="AA7" i="62" s="1"/>
  <c r="AJ19" i="62"/>
  <c r="AO19" i="62" s="1"/>
  <c r="Z18" i="62"/>
  <c r="AA18" i="62" s="1"/>
  <c r="AS5" i="53"/>
  <c r="Z5" i="53"/>
  <c r="Z9" i="53"/>
  <c r="AS9" i="53"/>
  <c r="AS19" i="62"/>
  <c r="Z8" i="53"/>
  <c r="AS8" i="53"/>
  <c r="Z6" i="53"/>
  <c r="AS6" i="53"/>
  <c r="AS12" i="53"/>
  <c r="Z12" i="53"/>
  <c r="Z16" i="53"/>
  <c r="AS16" i="53"/>
  <c r="AS14" i="62"/>
  <c r="AS11" i="53"/>
  <c r="Z11" i="53"/>
  <c r="Z7" i="53"/>
  <c r="AS7" i="53"/>
  <c r="AS15" i="53"/>
  <c r="Z15" i="53"/>
  <c r="Z14" i="53"/>
  <c r="AS14" i="53"/>
  <c r="Z13" i="53"/>
  <c r="AS13" i="53"/>
  <c r="Z17" i="53"/>
  <c r="AS17" i="53"/>
  <c r="Z10" i="53"/>
  <c r="AS10" i="53"/>
  <c r="AJ10" i="53"/>
  <c r="AO10" i="53" s="1"/>
  <c r="AX10" i="53"/>
  <c r="AK10" i="53"/>
  <c r="AR10" i="53" s="1"/>
  <c r="AT10" i="53"/>
  <c r="Q10" i="53"/>
  <c r="AX7" i="53"/>
  <c r="AJ7" i="53"/>
  <c r="AO7" i="53" s="1"/>
  <c r="AT7" i="53"/>
  <c r="Q7" i="53"/>
  <c r="AK7" i="53"/>
  <c r="AR7" i="53" s="1"/>
  <c r="AX8" i="53"/>
  <c r="AJ8" i="53"/>
  <c r="AO8" i="53" s="1"/>
  <c r="AT8" i="53"/>
  <c r="Q8" i="53"/>
  <c r="AK8" i="53"/>
  <c r="AR8" i="53" s="1"/>
  <c r="AX11" i="53"/>
  <c r="AT11" i="53"/>
  <c r="AK11" i="53"/>
  <c r="AR11" i="53" s="1"/>
  <c r="AJ11" i="53"/>
  <c r="AO11" i="53" s="1"/>
  <c r="Q11" i="53"/>
  <c r="AJ17" i="53"/>
  <c r="AO17" i="53" s="1"/>
  <c r="AK17" i="53"/>
  <c r="AR17" i="53" s="1"/>
  <c r="AX17" i="53"/>
  <c r="AT17" i="53"/>
  <c r="Q17" i="53"/>
  <c r="AK13" i="53"/>
  <c r="AR13" i="53" s="1"/>
  <c r="AJ13" i="53"/>
  <c r="AO13" i="53" s="1"/>
  <c r="AT13" i="53"/>
  <c r="Q13" i="53"/>
  <c r="AX13" i="53"/>
  <c r="AJ15" i="53"/>
  <c r="AO15" i="53" s="1"/>
  <c r="Q15" i="53"/>
  <c r="AX15" i="53"/>
  <c r="AK15" i="53"/>
  <c r="AR15" i="53" s="1"/>
  <c r="AT15" i="53"/>
  <c r="AJ9" i="53"/>
  <c r="AO9" i="53" s="1"/>
  <c r="AX9" i="53"/>
  <c r="Q9" i="53"/>
  <c r="AK9" i="53"/>
  <c r="AR9" i="53" s="1"/>
  <c r="AT9" i="53"/>
  <c r="AJ6" i="53"/>
  <c r="AO6" i="53" s="1"/>
  <c r="AT6" i="53"/>
  <c r="AX6" i="53"/>
  <c r="AK6" i="53"/>
  <c r="AR6" i="53" s="1"/>
  <c r="Q6" i="53"/>
  <c r="AJ5" i="53"/>
  <c r="AO5" i="53" s="1"/>
  <c r="AX5" i="53"/>
  <c r="Q5" i="53"/>
  <c r="AK5" i="53"/>
  <c r="AR5" i="53" s="1"/>
  <c r="AT5" i="53"/>
  <c r="AX16" i="53"/>
  <c r="AT16" i="53"/>
  <c r="AK16" i="53"/>
  <c r="AR16" i="53" s="1"/>
  <c r="AJ16" i="53"/>
  <c r="AO16" i="53" s="1"/>
  <c r="Q16" i="53"/>
  <c r="AJ14" i="53"/>
  <c r="AO14" i="53" s="1"/>
  <c r="AX14" i="53"/>
  <c r="AK14" i="53"/>
  <c r="AR14" i="53" s="1"/>
  <c r="Q14" i="53"/>
  <c r="AT14" i="53"/>
  <c r="AT12" i="53"/>
  <c r="AJ12" i="53"/>
  <c r="AO12" i="53" s="1"/>
  <c r="Q12" i="53"/>
  <c r="AK12" i="53"/>
  <c r="AR12" i="53" s="1"/>
  <c r="AX12" i="53"/>
  <c r="X24" i="53"/>
  <c r="X16" i="64"/>
  <c r="Z16" i="64" s="1"/>
  <c r="AA16" i="64" s="1"/>
  <c r="AW19" i="64"/>
  <c r="AW18" i="64"/>
  <c r="AL18" i="64"/>
  <c r="AH18" i="64"/>
  <c r="AT18" i="64" s="1"/>
  <c r="C73" i="15"/>
  <c r="AL13" i="64"/>
  <c r="AH12" i="64"/>
  <c r="AK12" i="64" s="1"/>
  <c r="AR12" i="64" s="1"/>
  <c r="AL12" i="64"/>
  <c r="AM12" i="64"/>
  <c r="AM16" i="64"/>
  <c r="X13" i="64"/>
  <c r="AS13" i="64" s="1"/>
  <c r="AH9" i="64"/>
  <c r="Q9" i="64" s="1"/>
  <c r="AL19" i="64"/>
  <c r="AM13" i="64"/>
  <c r="AC17" i="64"/>
  <c r="AC13" i="64"/>
  <c r="AB17" i="64"/>
  <c r="X19" i="64"/>
  <c r="Z19" i="64" s="1"/>
  <c r="AA19" i="64" s="1"/>
  <c r="AW13" i="64"/>
  <c r="Q11" i="63"/>
  <c r="AC16" i="64"/>
  <c r="AH16" i="64"/>
  <c r="AK16" i="64" s="1"/>
  <c r="AR16" i="64" s="1"/>
  <c r="S16" i="64" s="1"/>
  <c r="AL9" i="64"/>
  <c r="AC8" i="64"/>
  <c r="AH19" i="64"/>
  <c r="AT19" i="64" s="1"/>
  <c r="AH13" i="64"/>
  <c r="AT13" i="64" s="1"/>
  <c r="AC9" i="64"/>
  <c r="AL17" i="64"/>
  <c r="AM19" i="64"/>
  <c r="X17" i="64"/>
  <c r="AS17" i="64" s="1"/>
  <c r="AH17" i="64"/>
  <c r="AT17" i="64" s="1"/>
  <c r="X18" i="64"/>
  <c r="Z18" i="64" s="1"/>
  <c r="AA18" i="64" s="1"/>
  <c r="AW12" i="64"/>
  <c r="AM9" i="64"/>
  <c r="AW9" i="64"/>
  <c r="AB18" i="64"/>
  <c r="AW17" i="64"/>
  <c r="AM18" i="64"/>
  <c r="AW15" i="64"/>
  <c r="AM15" i="64"/>
  <c r="X10" i="64"/>
  <c r="AS10" i="64" s="1"/>
  <c r="AW10" i="64"/>
  <c r="AM10" i="64"/>
  <c r="AL10" i="64"/>
  <c r="AH6" i="64"/>
  <c r="Q6" i="64" s="1"/>
  <c r="AH10" i="64"/>
  <c r="AK10" i="64" s="1"/>
  <c r="AR10" i="64" s="1"/>
  <c r="AB10" i="64"/>
  <c r="AX11" i="63"/>
  <c r="AY11" i="63" s="1"/>
  <c r="W11" i="63" s="1"/>
  <c r="AW6" i="64"/>
  <c r="AL15" i="64"/>
  <c r="AC12" i="64"/>
  <c r="AT11" i="63"/>
  <c r="AM14" i="64"/>
  <c r="AL16" i="64"/>
  <c r="AM6" i="64"/>
  <c r="AH15" i="64"/>
  <c r="AT15" i="64" s="1"/>
  <c r="AC15" i="64"/>
  <c r="X15" i="64"/>
  <c r="AS15" i="64" s="1"/>
  <c r="X12" i="64"/>
  <c r="AS12" i="64" s="1"/>
  <c r="AB19" i="64"/>
  <c r="X9" i="64"/>
  <c r="AS9" i="64" s="1"/>
  <c r="AW16" i="64"/>
  <c r="AL7" i="64"/>
  <c r="X7" i="64"/>
  <c r="Z7" i="64" s="1"/>
  <c r="AA7" i="64" s="1"/>
  <c r="AM7" i="64"/>
  <c r="AB14" i="64"/>
  <c r="AW14" i="64"/>
  <c r="AH7" i="64"/>
  <c r="AX7" i="64" s="1"/>
  <c r="AW7" i="64"/>
  <c r="AB7" i="64"/>
  <c r="AW8" i="64"/>
  <c r="AH8" i="64"/>
  <c r="AT8" i="64" s="1"/>
  <c r="AB5" i="63"/>
  <c r="AL11" i="64"/>
  <c r="AH5" i="63"/>
  <c r="AX5" i="63" s="1"/>
  <c r="V5" i="63" s="1"/>
  <c r="AM5" i="63"/>
  <c r="AW11" i="64"/>
  <c r="AC5" i="63"/>
  <c r="AW5" i="63"/>
  <c r="X5" i="63"/>
  <c r="Z5" i="63" s="1"/>
  <c r="AA5" i="63" s="1"/>
  <c r="AH14" i="64"/>
  <c r="AX14" i="64" s="1"/>
  <c r="V14" i="64" s="1"/>
  <c r="X11" i="64"/>
  <c r="Z11" i="64" s="1"/>
  <c r="AA11" i="64" s="1"/>
  <c r="AL14" i="64"/>
  <c r="AM8" i="64"/>
  <c r="AB8" i="64"/>
  <c r="AL6" i="64"/>
  <c r="AH11" i="64"/>
  <c r="AX11" i="64" s="1"/>
  <c r="V11" i="64" s="1"/>
  <c r="AB11" i="64"/>
  <c r="AM11" i="64"/>
  <c r="AC6" i="64"/>
  <c r="X6" i="64"/>
  <c r="AS6" i="64" s="1"/>
  <c r="AL8" i="64"/>
  <c r="X14" i="64"/>
  <c r="Z14" i="64" s="1"/>
  <c r="AA14" i="64" s="1"/>
  <c r="D5" i="64"/>
  <c r="C5" i="64"/>
  <c r="G5" i="64"/>
  <c r="M5" i="64" s="1"/>
  <c r="F5" i="64"/>
  <c r="L5" i="64" s="1"/>
  <c r="K5" i="64"/>
  <c r="AE9" i="62"/>
  <c r="AG9" i="62" s="1"/>
  <c r="V6" i="62"/>
  <c r="V8" i="62"/>
  <c r="Z18" i="63"/>
  <c r="AA18" i="63" s="1"/>
  <c r="V9" i="62"/>
  <c r="AJ14" i="63"/>
  <c r="AO14" i="63" s="1"/>
  <c r="AX14" i="63"/>
  <c r="V14" i="63" s="1"/>
  <c r="AJ6" i="63"/>
  <c r="AO6" i="63" s="1"/>
  <c r="AQ6" i="63" s="1"/>
  <c r="AE5" i="62"/>
  <c r="AG5" i="62" s="1"/>
  <c r="AJ5" i="62"/>
  <c r="AO5" i="62" s="1"/>
  <c r="AT5" i="62"/>
  <c r="AK19" i="62"/>
  <c r="AR19" i="62" s="1"/>
  <c r="S19" i="62" s="1"/>
  <c r="AK5" i="62"/>
  <c r="AR5" i="62" s="1"/>
  <c r="S5" i="62" s="1"/>
  <c r="AY13" i="62"/>
  <c r="W13" i="62" s="1"/>
  <c r="AJ9" i="63"/>
  <c r="AO9" i="63" s="1"/>
  <c r="Z10" i="63"/>
  <c r="AA10" i="63" s="1"/>
  <c r="AT16" i="62"/>
  <c r="AJ8" i="62"/>
  <c r="AO8" i="62" s="1"/>
  <c r="AZ8" i="62" s="1"/>
  <c r="T8" i="62" s="1"/>
  <c r="AX5" i="62"/>
  <c r="AY5" i="62" s="1"/>
  <c r="W5" i="62" s="1"/>
  <c r="Z14" i="63"/>
  <c r="AA14" i="63" s="1"/>
  <c r="AJ10" i="63"/>
  <c r="AO10" i="63" s="1"/>
  <c r="AP10" i="63" s="1"/>
  <c r="AJ10" i="62"/>
  <c r="AO10" i="62" s="1"/>
  <c r="AQ10" i="62" s="1"/>
  <c r="AU10" i="62"/>
  <c r="R10" i="62" s="1"/>
  <c r="AO15" i="62"/>
  <c r="AP15" i="62" s="1"/>
  <c r="AO17" i="62"/>
  <c r="AP17" i="62" s="1"/>
  <c r="Z10" i="62"/>
  <c r="AA10" i="62" s="1"/>
  <c r="AX19" i="62"/>
  <c r="V19" i="62" s="1"/>
  <c r="Z6" i="62"/>
  <c r="AK17" i="62"/>
  <c r="AR17" i="62" s="1"/>
  <c r="S17" i="62" s="1"/>
  <c r="Q17" i="62"/>
  <c r="AJ12" i="62"/>
  <c r="AO12" i="62" s="1"/>
  <c r="AP12" i="62" s="1"/>
  <c r="AE8" i="62"/>
  <c r="AF8" i="62" s="1"/>
  <c r="AJ6" i="62"/>
  <c r="AO6" i="62" s="1"/>
  <c r="AZ6" i="62" s="1"/>
  <c r="T6" i="62" s="1"/>
  <c r="AT19" i="62"/>
  <c r="Q19" i="62"/>
  <c r="AS8" i="62"/>
  <c r="AU8" i="62" s="1"/>
  <c r="AT12" i="62"/>
  <c r="AX16" i="62"/>
  <c r="AY16" i="62" s="1"/>
  <c r="W16" i="62" s="1"/>
  <c r="AK12" i="62"/>
  <c r="AR12" i="62" s="1"/>
  <c r="AS17" i="63"/>
  <c r="AT17" i="62"/>
  <c r="AT14" i="63"/>
  <c r="AK14" i="63"/>
  <c r="AR14" i="63" s="1"/>
  <c r="S14" i="63" s="1"/>
  <c r="Q16" i="62"/>
  <c r="AX17" i="62"/>
  <c r="S10" i="62"/>
  <c r="AU9" i="62"/>
  <c r="AV9" i="62" s="1"/>
  <c r="Z15" i="63"/>
  <c r="AA15" i="63" s="1"/>
  <c r="AS16" i="62"/>
  <c r="AX12" i="62"/>
  <c r="AE16" i="62"/>
  <c r="AG16" i="62" s="1"/>
  <c r="AE6" i="63"/>
  <c r="AF6" i="63" s="1"/>
  <c r="AK17" i="63"/>
  <c r="AR17" i="63" s="1"/>
  <c r="S17" i="63" s="1"/>
  <c r="AT17" i="63"/>
  <c r="AJ16" i="62"/>
  <c r="AO16" i="62" s="1"/>
  <c r="AK12" i="63"/>
  <c r="AR12" i="63" s="1"/>
  <c r="S12" i="63" s="1"/>
  <c r="AJ15" i="63"/>
  <c r="AO15" i="63" s="1"/>
  <c r="AX18" i="62"/>
  <c r="AY18" i="62" s="1"/>
  <c r="W18" i="62" s="1"/>
  <c r="AX17" i="63"/>
  <c r="AY17" i="63" s="1"/>
  <c r="W17" i="63" s="1"/>
  <c r="AO9" i="62"/>
  <c r="AZ9" i="62" s="1"/>
  <c r="BA9" i="62" s="1"/>
  <c r="U9" i="62" s="1"/>
  <c r="AT18" i="62"/>
  <c r="AU18" i="62" s="1"/>
  <c r="Q18" i="62"/>
  <c r="AU19" i="63"/>
  <c r="AV19" i="63" s="1"/>
  <c r="AJ18" i="62"/>
  <c r="AO18" i="62" s="1"/>
  <c r="AQ18" i="62" s="1"/>
  <c r="Q17" i="63"/>
  <c r="AE11" i="62"/>
  <c r="AF11" i="62" s="1"/>
  <c r="AY14" i="62"/>
  <c r="W14" i="62" s="1"/>
  <c r="AS11" i="63"/>
  <c r="Z11" i="63"/>
  <c r="AJ17" i="63"/>
  <c r="AO17" i="63" s="1"/>
  <c r="AJ11" i="63"/>
  <c r="AO11" i="63" s="1"/>
  <c r="AP11" i="63" s="1"/>
  <c r="Q12" i="63"/>
  <c r="AT12" i="63"/>
  <c r="AX10" i="63"/>
  <c r="AY10" i="63" s="1"/>
  <c r="W10" i="63" s="1"/>
  <c r="AT7" i="63"/>
  <c r="AX7" i="63"/>
  <c r="AY7" i="63" s="1"/>
  <c r="W7" i="63" s="1"/>
  <c r="AG12" i="62"/>
  <c r="AT9" i="63"/>
  <c r="Q9" i="63"/>
  <c r="AK9" i="63"/>
  <c r="AR9" i="63" s="1"/>
  <c r="S9" i="63" s="1"/>
  <c r="AT10" i="63"/>
  <c r="AS8" i="63"/>
  <c r="AJ12" i="63"/>
  <c r="AO12" i="63" s="1"/>
  <c r="AZ12" i="63" s="1"/>
  <c r="Q10" i="63"/>
  <c r="Q16" i="63"/>
  <c r="Z12" i="63"/>
  <c r="AA12" i="63" s="1"/>
  <c r="AJ7" i="63"/>
  <c r="AO7" i="63" s="1"/>
  <c r="AK7" i="63"/>
  <c r="AR7" i="63" s="1"/>
  <c r="Q15" i="63"/>
  <c r="AK10" i="63"/>
  <c r="AR10" i="63" s="1"/>
  <c r="S10" i="63" s="1"/>
  <c r="AS6" i="63"/>
  <c r="AU6" i="63" s="1"/>
  <c r="AV6" i="63" s="1"/>
  <c r="AX15" i="63"/>
  <c r="AY15" i="63" s="1"/>
  <c r="W15" i="63" s="1"/>
  <c r="AS9" i="63"/>
  <c r="AO7" i="62"/>
  <c r="AZ7" i="62" s="1"/>
  <c r="BA7" i="62" s="1"/>
  <c r="U7" i="62" s="1"/>
  <c r="Z9" i="63"/>
  <c r="AX9" i="63"/>
  <c r="V9" i="63" s="1"/>
  <c r="Z7" i="63"/>
  <c r="AF12" i="62"/>
  <c r="AE19" i="62"/>
  <c r="AG19" i="62" s="1"/>
  <c r="AA16" i="63"/>
  <c r="AE16" i="63"/>
  <c r="AS16" i="63"/>
  <c r="AX8" i="63"/>
  <c r="V8" i="63" s="1"/>
  <c r="AT15" i="63"/>
  <c r="AU15" i="63" s="1"/>
  <c r="AK8" i="63"/>
  <c r="AR8" i="63" s="1"/>
  <c r="S8" i="63" s="1"/>
  <c r="Q8" i="63"/>
  <c r="AT16" i="63"/>
  <c r="Q18" i="63"/>
  <c r="AT18" i="63"/>
  <c r="AK18" i="63"/>
  <c r="AR18" i="63" s="1"/>
  <c r="AX18" i="63"/>
  <c r="V18" i="63" s="1"/>
  <c r="AJ13" i="63"/>
  <c r="AO13" i="63" s="1"/>
  <c r="AP13" i="63" s="1"/>
  <c r="AS13" i="63"/>
  <c r="AU13" i="63" s="1"/>
  <c r="AJ19" i="63"/>
  <c r="AO19" i="63" s="1"/>
  <c r="Z19" i="63"/>
  <c r="AX16" i="63"/>
  <c r="V16" i="63" s="1"/>
  <c r="AJ16" i="63"/>
  <c r="AO16" i="63" s="1"/>
  <c r="AP16" i="63" s="1"/>
  <c r="AE8" i="63"/>
  <c r="AJ8" i="63"/>
  <c r="AO8" i="63" s="1"/>
  <c r="AJ18" i="63"/>
  <c r="AO18" i="63" s="1"/>
  <c r="AS8" i="64"/>
  <c r="AA8" i="64"/>
  <c r="AE8" i="64"/>
  <c r="V13" i="63"/>
  <c r="AY13" i="63"/>
  <c r="W13" i="63" s="1"/>
  <c r="AY19" i="63"/>
  <c r="W19" i="63" s="1"/>
  <c r="V19" i="63"/>
  <c r="V12" i="63"/>
  <c r="AY12" i="63"/>
  <c r="W12" i="63" s="1"/>
  <c r="S16" i="63"/>
  <c r="S15" i="63"/>
  <c r="AA13" i="63"/>
  <c r="AE13" i="63"/>
  <c r="AY6" i="63"/>
  <c r="W6" i="63" s="1"/>
  <c r="V6" i="63"/>
  <c r="S11" i="63"/>
  <c r="S13" i="63"/>
  <c r="AA17" i="63"/>
  <c r="AE17" i="63"/>
  <c r="AY7" i="62"/>
  <c r="W7" i="62" s="1"/>
  <c r="V7" i="62"/>
  <c r="AY10" i="62"/>
  <c r="W10" i="62" s="1"/>
  <c r="V10" i="62"/>
  <c r="AO11" i="62"/>
  <c r="AZ11" i="62" s="1"/>
  <c r="S14" i="62"/>
  <c r="AU14" i="62"/>
  <c r="V11" i="62"/>
  <c r="AY11" i="62"/>
  <c r="W11" i="62" s="1"/>
  <c r="AA15" i="62"/>
  <c r="AE15" i="62"/>
  <c r="AG14" i="62"/>
  <c r="AU6" i="62"/>
  <c r="S6" i="62"/>
  <c r="AT15" i="62"/>
  <c r="AK15" i="62"/>
  <c r="AR15" i="62" s="1"/>
  <c r="Q15" i="62"/>
  <c r="AX15" i="62"/>
  <c r="AU13" i="62"/>
  <c r="S13" i="62"/>
  <c r="AE13" i="62"/>
  <c r="S8" i="62"/>
  <c r="AU11" i="62"/>
  <c r="S11" i="62"/>
  <c r="S18" i="62"/>
  <c r="S7" i="62"/>
  <c r="AU7" i="62"/>
  <c r="V23" i="53" l="1"/>
  <c r="AZ23" i="53"/>
  <c r="BA23" i="53" s="1"/>
  <c r="AZ22" i="53"/>
  <c r="AU19" i="53"/>
  <c r="R19" i="53" s="1"/>
  <c r="BA22" i="53"/>
  <c r="U22" i="53" s="1"/>
  <c r="T22" i="53"/>
  <c r="AQ21" i="53"/>
  <c r="AP21" i="53"/>
  <c r="S22" i="53"/>
  <c r="AU22" i="53"/>
  <c r="AY18" i="53"/>
  <c r="W18" i="53" s="1"/>
  <c r="V18" i="53"/>
  <c r="AA22" i="53"/>
  <c r="AE22" i="53"/>
  <c r="S21" i="53"/>
  <c r="AU21" i="53"/>
  <c r="AP18" i="53"/>
  <c r="AQ18" i="53"/>
  <c r="V21" i="53"/>
  <c r="AY21" i="53"/>
  <c r="W21" i="53" s="1"/>
  <c r="AU23" i="53"/>
  <c r="AV23" i="53" s="1"/>
  <c r="AZ18" i="53"/>
  <c r="AA18" i="53"/>
  <c r="AE18" i="53"/>
  <c r="AP20" i="53"/>
  <c r="AQ20" i="53"/>
  <c r="AP19" i="53"/>
  <c r="AQ19" i="53"/>
  <c r="AP22" i="53"/>
  <c r="AQ22" i="53"/>
  <c r="AA21" i="53"/>
  <c r="BF21" i="53" s="1"/>
  <c r="BI21" i="53" s="1"/>
  <c r="BN21" i="53" s="1"/>
  <c r="BO21" i="53" s="1"/>
  <c r="AE21" i="53"/>
  <c r="S18" i="53"/>
  <c r="AU18" i="53"/>
  <c r="AY22" i="53"/>
  <c r="W22" i="53" s="1"/>
  <c r="V22" i="53"/>
  <c r="S23" i="53"/>
  <c r="AZ20" i="53"/>
  <c r="AA23" i="53"/>
  <c r="BW23" i="53" s="1"/>
  <c r="CA23" i="53" s="1"/>
  <c r="CE23" i="53" s="1"/>
  <c r="CC23" i="53" s="1"/>
  <c r="CD23" i="53" s="1"/>
  <c r="AE23" i="53"/>
  <c r="AZ19" i="53"/>
  <c r="AP23" i="53"/>
  <c r="AQ23" i="53"/>
  <c r="AA19" i="53"/>
  <c r="AE19" i="53"/>
  <c r="AU20" i="53"/>
  <c r="AZ21" i="53"/>
  <c r="AA20" i="53"/>
  <c r="BF20" i="53" s="1"/>
  <c r="BI20" i="53" s="1"/>
  <c r="BN20" i="53" s="1"/>
  <c r="BO20" i="53" s="1"/>
  <c r="AE20" i="53"/>
  <c r="AF17" i="62"/>
  <c r="AE7" i="62"/>
  <c r="AG7" i="62" s="1"/>
  <c r="AE18" i="62"/>
  <c r="AG18" i="62" s="1"/>
  <c r="AE16" i="64"/>
  <c r="AS16" i="64"/>
  <c r="AA8" i="53"/>
  <c r="AE8" i="53"/>
  <c r="AA17" i="53"/>
  <c r="AE17" i="53"/>
  <c r="AA15" i="53"/>
  <c r="AE15" i="53"/>
  <c r="AA16" i="53"/>
  <c r="AE16" i="53"/>
  <c r="AA6" i="53"/>
  <c r="AE6" i="53"/>
  <c r="AA10" i="53"/>
  <c r="AE10" i="53"/>
  <c r="AA7" i="53"/>
  <c r="AE7" i="53"/>
  <c r="AA11" i="53"/>
  <c r="AE11" i="53"/>
  <c r="AA5" i="53"/>
  <c r="AE5" i="53"/>
  <c r="AA12" i="53"/>
  <c r="AE12" i="53"/>
  <c r="AA13" i="53"/>
  <c r="AE13" i="53"/>
  <c r="AA14" i="53"/>
  <c r="AE14" i="53"/>
  <c r="AA9" i="53"/>
  <c r="BW9" i="53" s="1"/>
  <c r="CA9" i="53" s="1"/>
  <c r="CE9" i="53" s="1"/>
  <c r="CC9" i="53" s="1"/>
  <c r="CD9" i="53" s="1"/>
  <c r="AE9" i="53"/>
  <c r="AU6" i="53"/>
  <c r="S6" i="53"/>
  <c r="V17" i="53"/>
  <c r="AY17" i="53"/>
  <c r="W17" i="53" s="1"/>
  <c r="AZ17" i="53"/>
  <c r="AP6" i="53"/>
  <c r="AQ6" i="53"/>
  <c r="AP9" i="53"/>
  <c r="AQ9" i="53"/>
  <c r="S13" i="53"/>
  <c r="AU13" i="53"/>
  <c r="AP17" i="53"/>
  <c r="AQ17" i="53"/>
  <c r="V8" i="53"/>
  <c r="AY8" i="53"/>
  <c r="W8" i="53" s="1"/>
  <c r="AZ8" i="53"/>
  <c r="S8" i="53"/>
  <c r="AU8" i="53"/>
  <c r="AZ6" i="53"/>
  <c r="AY6" i="53"/>
  <c r="W6" i="53" s="1"/>
  <c r="V6" i="53"/>
  <c r="AY12" i="53"/>
  <c r="W12" i="53" s="1"/>
  <c r="V12" i="53"/>
  <c r="AZ12" i="53"/>
  <c r="AU7" i="53"/>
  <c r="S7" i="53"/>
  <c r="S9" i="53"/>
  <c r="AU9" i="53"/>
  <c r="AP13" i="53"/>
  <c r="AQ13" i="53"/>
  <c r="AU12" i="53"/>
  <c r="S12" i="53"/>
  <c r="AP16" i="53"/>
  <c r="AQ16" i="53"/>
  <c r="S5" i="53"/>
  <c r="AU5" i="53"/>
  <c r="AU15" i="53"/>
  <c r="S15" i="53"/>
  <c r="AP11" i="53"/>
  <c r="AQ11" i="53"/>
  <c r="AZ13" i="53"/>
  <c r="AY13" i="53"/>
  <c r="W13" i="53" s="1"/>
  <c r="V13" i="53"/>
  <c r="AZ9" i="53"/>
  <c r="V9" i="53"/>
  <c r="AY9" i="53"/>
  <c r="W9" i="53" s="1"/>
  <c r="AP8" i="53"/>
  <c r="AQ8" i="53"/>
  <c r="S14" i="53"/>
  <c r="AU14" i="53"/>
  <c r="AU16" i="53"/>
  <c r="S16" i="53"/>
  <c r="AZ15" i="53"/>
  <c r="AY15" i="53"/>
  <c r="W15" i="53" s="1"/>
  <c r="V15" i="53"/>
  <c r="AU11" i="53"/>
  <c r="S11" i="53"/>
  <c r="S10" i="53"/>
  <c r="AU10" i="53"/>
  <c r="T23" i="53"/>
  <c r="W23" i="53"/>
  <c r="AP12" i="53"/>
  <c r="AQ12" i="53"/>
  <c r="AZ14" i="53"/>
  <c r="AY14" i="53"/>
  <c r="W14" i="53" s="1"/>
  <c r="V14" i="53"/>
  <c r="AZ5" i="53"/>
  <c r="AY5" i="53"/>
  <c r="W5" i="53" s="1"/>
  <c r="V5" i="53"/>
  <c r="AQ7" i="53"/>
  <c r="AP7" i="53"/>
  <c r="AY10" i="53"/>
  <c r="W10" i="53" s="1"/>
  <c r="V10" i="53"/>
  <c r="S17" i="53"/>
  <c r="AU17" i="53"/>
  <c r="AP14" i="53"/>
  <c r="AQ14" i="53"/>
  <c r="AZ16" i="53"/>
  <c r="V16" i="53"/>
  <c r="AY16" i="53"/>
  <c r="W16" i="53" s="1"/>
  <c r="AP5" i="53"/>
  <c r="AQ5" i="53"/>
  <c r="AP15" i="53"/>
  <c r="AQ15" i="53"/>
  <c r="V11" i="53"/>
  <c r="AY11" i="53"/>
  <c r="W11" i="53" s="1"/>
  <c r="AZ11" i="53"/>
  <c r="V7" i="53"/>
  <c r="AY7" i="53"/>
  <c r="W7" i="53" s="1"/>
  <c r="AZ7" i="53"/>
  <c r="AZ10" i="53"/>
  <c r="AQ10" i="53"/>
  <c r="AP10" i="53"/>
  <c r="AT12" i="64"/>
  <c r="Q12" i="64"/>
  <c r="Z13" i="64"/>
  <c r="AA13" i="64" s="1"/>
  <c r="AX12" i="64"/>
  <c r="V12" i="64" s="1"/>
  <c r="AK17" i="64"/>
  <c r="AR17" i="64" s="1"/>
  <c r="S17" i="64" s="1"/>
  <c r="AO24" i="53"/>
  <c r="AX18" i="64"/>
  <c r="V18" i="64" s="1"/>
  <c r="AK18" i="64"/>
  <c r="AR18" i="64" s="1"/>
  <c r="AU18" i="64" s="1"/>
  <c r="AV18" i="64" s="1"/>
  <c r="AJ16" i="64"/>
  <c r="AO16" i="64" s="1"/>
  <c r="AP16" i="64" s="1"/>
  <c r="Q18" i="64"/>
  <c r="AE14" i="64"/>
  <c r="AG14" i="64" s="1"/>
  <c r="C74" i="15"/>
  <c r="AX10" i="64"/>
  <c r="V10" i="64" s="1"/>
  <c r="AK11" i="64"/>
  <c r="AR11" i="64" s="1"/>
  <c r="S11" i="64" s="1"/>
  <c r="AE7" i="64"/>
  <c r="AF7" i="64" s="1"/>
  <c r="AX9" i="64"/>
  <c r="AY9" i="64" s="1"/>
  <c r="W9" i="64" s="1"/>
  <c r="Z12" i="64"/>
  <c r="AA12" i="64" s="1"/>
  <c r="AK6" i="64"/>
  <c r="AR6" i="64" s="1"/>
  <c r="S6" i="64" s="1"/>
  <c r="AT9" i="64"/>
  <c r="AK9" i="64"/>
  <c r="AR9" i="64" s="1"/>
  <c r="AU9" i="64" s="1"/>
  <c r="AJ7" i="64"/>
  <c r="AO7" i="64" s="1"/>
  <c r="AZ7" i="64" s="1"/>
  <c r="AX15" i="64"/>
  <c r="V15" i="64" s="1"/>
  <c r="AT7" i="64"/>
  <c r="AS19" i="64"/>
  <c r="Q15" i="64"/>
  <c r="AJ15" i="64"/>
  <c r="AO15" i="64" s="1"/>
  <c r="AP15" i="64" s="1"/>
  <c r="AS18" i="64"/>
  <c r="AX17" i="64"/>
  <c r="V17" i="64" s="1"/>
  <c r="AJ18" i="64"/>
  <c r="AO18" i="64" s="1"/>
  <c r="AQ18" i="64" s="1"/>
  <c r="AK15" i="64"/>
  <c r="AR15" i="64" s="1"/>
  <c r="S15" i="64" s="1"/>
  <c r="AS7" i="64"/>
  <c r="AY11" i="64"/>
  <c r="W11" i="64" s="1"/>
  <c r="Q17" i="64"/>
  <c r="AJ11" i="64"/>
  <c r="AO11" i="64" s="1"/>
  <c r="AP11" i="64" s="1"/>
  <c r="AE18" i="64"/>
  <c r="AG18" i="64" s="1"/>
  <c r="V7" i="64"/>
  <c r="AY7" i="64"/>
  <c r="W7" i="64" s="1"/>
  <c r="AF16" i="64"/>
  <c r="AK19" i="64"/>
  <c r="AR19" i="64" s="1"/>
  <c r="S19" i="64" s="1"/>
  <c r="Q13" i="64"/>
  <c r="Q19" i="64"/>
  <c r="AE19" i="64"/>
  <c r="AF19" i="64" s="1"/>
  <c r="AX16" i="64"/>
  <c r="V16" i="64" s="1"/>
  <c r="AK14" i="64"/>
  <c r="AR14" i="64" s="1"/>
  <c r="S14" i="64" s="1"/>
  <c r="AJ14" i="64"/>
  <c r="AO14" i="64" s="1"/>
  <c r="AZ14" i="64" s="1"/>
  <c r="BA14" i="64" s="1"/>
  <c r="U14" i="64" s="1"/>
  <c r="AK13" i="64"/>
  <c r="AR13" i="64" s="1"/>
  <c r="S13" i="64" s="1"/>
  <c r="Q7" i="64"/>
  <c r="AX13" i="64"/>
  <c r="AY13" i="64" s="1"/>
  <c r="W13" i="64" s="1"/>
  <c r="AT14" i="64"/>
  <c r="AJ13" i="64"/>
  <c r="AO13" i="64" s="1"/>
  <c r="AP13" i="64" s="1"/>
  <c r="Z17" i="64"/>
  <c r="AA17" i="64" s="1"/>
  <c r="AK7" i="64"/>
  <c r="AR7" i="64" s="1"/>
  <c r="S7" i="64" s="1"/>
  <c r="Q16" i="64"/>
  <c r="AT16" i="64"/>
  <c r="AU16" i="64" s="1"/>
  <c r="AV16" i="64" s="1"/>
  <c r="AJ17" i="64"/>
  <c r="AO17" i="64" s="1"/>
  <c r="AP17" i="64" s="1"/>
  <c r="AX19" i="64"/>
  <c r="AY19" i="64" s="1"/>
  <c r="W19" i="64" s="1"/>
  <c r="AJ19" i="64"/>
  <c r="AO19" i="64" s="1"/>
  <c r="AY5" i="63"/>
  <c r="W5" i="63" s="1"/>
  <c r="AX6" i="64"/>
  <c r="V6" i="64" s="1"/>
  <c r="AE11" i="64"/>
  <c r="AF11" i="64" s="1"/>
  <c r="AF9" i="62"/>
  <c r="N9" i="62" s="1"/>
  <c r="Z15" i="64"/>
  <c r="AA15" i="64" s="1"/>
  <c r="AY14" i="64"/>
  <c r="W14" i="64" s="1"/>
  <c r="Q10" i="64"/>
  <c r="Z10" i="64"/>
  <c r="AA10" i="64" s="1"/>
  <c r="Q14" i="64"/>
  <c r="AT6" i="64"/>
  <c r="AJ10" i="64"/>
  <c r="AO10" i="64" s="1"/>
  <c r="AJ12" i="64"/>
  <c r="AO12" i="64" s="1"/>
  <c r="AT11" i="64"/>
  <c r="AT10" i="64"/>
  <c r="AU10" i="64" s="1"/>
  <c r="Q11" i="64"/>
  <c r="AJ8" i="64"/>
  <c r="AO8" i="64" s="1"/>
  <c r="AP8" i="64" s="1"/>
  <c r="AU11" i="63"/>
  <c r="R11" i="63" s="1"/>
  <c r="Z9" i="64"/>
  <c r="AA9" i="64" s="1"/>
  <c r="V11" i="63"/>
  <c r="Q5" i="63"/>
  <c r="AT5" i="63"/>
  <c r="AK5" i="63"/>
  <c r="AR5" i="63" s="1"/>
  <c r="S5" i="63" s="1"/>
  <c r="AK8" i="64"/>
  <c r="AR8" i="64" s="1"/>
  <c r="AU8" i="64" s="1"/>
  <c r="AX8" i="64"/>
  <c r="V8" i="64" s="1"/>
  <c r="Q8" i="64"/>
  <c r="AJ9" i="64"/>
  <c r="AO9" i="64" s="1"/>
  <c r="AP9" i="64" s="1"/>
  <c r="AG16" i="64"/>
  <c r="AE5" i="63"/>
  <c r="AG5" i="63" s="1"/>
  <c r="Z6" i="64"/>
  <c r="AS5" i="63"/>
  <c r="AS14" i="64"/>
  <c r="AJ5" i="63"/>
  <c r="AO5" i="63" s="1"/>
  <c r="AP5" i="63" s="1"/>
  <c r="AW5" i="64"/>
  <c r="X5" i="64"/>
  <c r="AB5" i="64"/>
  <c r="AC5" i="64"/>
  <c r="AM5" i="64"/>
  <c r="AL5" i="64"/>
  <c r="AH5" i="64"/>
  <c r="AS11" i="64"/>
  <c r="AJ6" i="64"/>
  <c r="AO6" i="64" s="1"/>
  <c r="AP6" i="64" s="1"/>
  <c r="AV10" i="62"/>
  <c r="T9" i="62"/>
  <c r="AE18" i="63"/>
  <c r="AG18" i="63" s="1"/>
  <c r="AZ14" i="63"/>
  <c r="T14" i="63" s="1"/>
  <c r="AY19" i="62"/>
  <c r="W19" i="62" s="1"/>
  <c r="AU5" i="62"/>
  <c r="R5" i="62" s="1"/>
  <c r="AZ16" i="62"/>
  <c r="BA16" i="62" s="1"/>
  <c r="U16" i="62" s="1"/>
  <c r="AF5" i="62"/>
  <c r="N5" i="62" s="1"/>
  <c r="AU16" i="62"/>
  <c r="AV16" i="62" s="1"/>
  <c r="AU19" i="62"/>
  <c r="AV19" i="62" s="1"/>
  <c r="AY14" i="63"/>
  <c r="W14" i="63" s="1"/>
  <c r="AQ5" i="62"/>
  <c r="N17" i="62"/>
  <c r="AQ19" i="62"/>
  <c r="AE10" i="63"/>
  <c r="AF10" i="63" s="1"/>
  <c r="AU12" i="62"/>
  <c r="AV12" i="62" s="1"/>
  <c r="V5" i="62"/>
  <c r="AZ11" i="63"/>
  <c r="T11" i="63" s="1"/>
  <c r="AZ12" i="62"/>
  <c r="BA12" i="62" s="1"/>
  <c r="U12" i="62" s="1"/>
  <c r="AU14" i="63"/>
  <c r="AV14" i="63" s="1"/>
  <c r="AQ9" i="62"/>
  <c r="V10" i="63"/>
  <c r="AU17" i="62"/>
  <c r="R17" i="62" s="1"/>
  <c r="V18" i="62"/>
  <c r="AE10" i="62"/>
  <c r="AF10" i="62" s="1"/>
  <c r="AG6" i="63"/>
  <c r="N6" i="63" s="1"/>
  <c r="V12" i="62"/>
  <c r="AF18" i="62"/>
  <c r="N18" i="62" s="1"/>
  <c r="AE14" i="63"/>
  <c r="AG14" i="63" s="1"/>
  <c r="AY12" i="62"/>
  <c r="W12" i="62" s="1"/>
  <c r="S12" i="62"/>
  <c r="AQ12" i="62"/>
  <c r="O12" i="62" s="1"/>
  <c r="AU7" i="63"/>
  <c r="AV7" i="63" s="1"/>
  <c r="AU16" i="63"/>
  <c r="R16" i="63" s="1"/>
  <c r="AA6" i="62"/>
  <c r="AE6" i="62"/>
  <c r="AZ5" i="62"/>
  <c r="T5" i="62" s="1"/>
  <c r="AP5" i="62"/>
  <c r="AQ17" i="62"/>
  <c r="O17" i="62" s="1"/>
  <c r="V16" i="62"/>
  <c r="AU17" i="63"/>
  <c r="R17" i="63" s="1"/>
  <c r="AG8" i="62"/>
  <c r="N8" i="62" s="1"/>
  <c r="AY17" i="62"/>
  <c r="W17" i="62" s="1"/>
  <c r="V17" i="62"/>
  <c r="AE15" i="63"/>
  <c r="R9" i="62"/>
  <c r="AF16" i="62"/>
  <c r="N16" i="62" s="1"/>
  <c r="AQ8" i="62"/>
  <c r="AU9" i="63"/>
  <c r="R9" i="63" s="1"/>
  <c r="AU12" i="63"/>
  <c r="R12" i="63" s="1"/>
  <c r="AZ17" i="62"/>
  <c r="AP17" i="63"/>
  <c r="AZ17" i="63"/>
  <c r="T17" i="63" s="1"/>
  <c r="AQ17" i="63"/>
  <c r="BA8" i="62"/>
  <c r="U8" i="62" s="1"/>
  <c r="AG11" i="62"/>
  <c r="N11" i="62" s="1"/>
  <c r="V15" i="63"/>
  <c r="AG16" i="63"/>
  <c r="AP9" i="62"/>
  <c r="AQ7" i="63"/>
  <c r="V7" i="63"/>
  <c r="AQ11" i="63"/>
  <c r="O11" i="63" s="1"/>
  <c r="R6" i="63"/>
  <c r="S7" i="63"/>
  <c r="R19" i="63"/>
  <c r="AZ9" i="63"/>
  <c r="BA9" i="63" s="1"/>
  <c r="U9" i="63" s="1"/>
  <c r="AZ10" i="62"/>
  <c r="T10" i="62" s="1"/>
  <c r="V17" i="63"/>
  <c r="AP8" i="62"/>
  <c r="AP10" i="62"/>
  <c r="O10" i="62" s="1"/>
  <c r="AQ9" i="63"/>
  <c r="AA11" i="63"/>
  <c r="AE11" i="63"/>
  <c r="AY8" i="63"/>
  <c r="W8" i="63" s="1"/>
  <c r="AY9" i="63"/>
  <c r="W9" i="63" s="1"/>
  <c r="AQ7" i="62"/>
  <c r="AP7" i="62"/>
  <c r="BA6" i="62"/>
  <c r="U6" i="62" s="1"/>
  <c r="AP6" i="62"/>
  <c r="AU10" i="63"/>
  <c r="AV10" i="63" s="1"/>
  <c r="AA9" i="63"/>
  <c r="AE9" i="63"/>
  <c r="AZ7" i="63"/>
  <c r="BA7" i="63" s="1"/>
  <c r="U7" i="63" s="1"/>
  <c r="BA13" i="62"/>
  <c r="U13" i="62" s="1"/>
  <c r="AZ19" i="62"/>
  <c r="T19" i="62" s="1"/>
  <c r="AZ15" i="63"/>
  <c r="T15" i="63" s="1"/>
  <c r="AP7" i="63"/>
  <c r="AZ6" i="63"/>
  <c r="T6" i="63" s="1"/>
  <c r="AF16" i="63"/>
  <c r="AP9" i="63"/>
  <c r="AZ10" i="63"/>
  <c r="BA10" i="63" s="1"/>
  <c r="U10" i="63" s="1"/>
  <c r="AE12" i="63"/>
  <c r="AQ13" i="62"/>
  <c r="N12" i="62"/>
  <c r="AP13" i="62"/>
  <c r="AA7" i="63"/>
  <c r="AE7" i="63"/>
  <c r="AP14" i="62"/>
  <c r="AQ10" i="63"/>
  <c r="O10" i="63" s="1"/>
  <c r="AQ6" i="62"/>
  <c r="AF19" i="62"/>
  <c r="N19" i="62" s="1"/>
  <c r="AQ18" i="63"/>
  <c r="AQ14" i="62"/>
  <c r="AP18" i="62"/>
  <c r="O18" i="62" s="1"/>
  <c r="AF7" i="62"/>
  <c r="N7" i="62" s="1"/>
  <c r="AZ18" i="62"/>
  <c r="AP19" i="62"/>
  <c r="T7" i="62"/>
  <c r="AP15" i="63"/>
  <c r="AZ18" i="63"/>
  <c r="T18" i="63" s="1"/>
  <c r="AU8" i="63"/>
  <c r="R8" i="63" s="1"/>
  <c r="AQ15" i="63"/>
  <c r="AQ16" i="63"/>
  <c r="O16" i="63" s="1"/>
  <c r="AQ13" i="63"/>
  <c r="O13" i="63" s="1"/>
  <c r="AZ13" i="63"/>
  <c r="BA13" i="63" s="1"/>
  <c r="U13" i="63" s="1"/>
  <c r="AQ19" i="63"/>
  <c r="AP19" i="63"/>
  <c r="AZ19" i="63"/>
  <c r="AP8" i="63"/>
  <c r="AQ8" i="63"/>
  <c r="AZ8" i="63"/>
  <c r="T8" i="63" s="1"/>
  <c r="AA19" i="63"/>
  <c r="AE19" i="63"/>
  <c r="AG8" i="63"/>
  <c r="AF8" i="63"/>
  <c r="AY18" i="63"/>
  <c r="W18" i="63" s="1"/>
  <c r="AP6" i="63"/>
  <c r="O6" i="63" s="1"/>
  <c r="AQ14" i="63"/>
  <c r="AP14" i="63"/>
  <c r="S18" i="63"/>
  <c r="AU18" i="63"/>
  <c r="AP18" i="63"/>
  <c r="AY16" i="63"/>
  <c r="W16" i="63" s="1"/>
  <c r="AZ16" i="63"/>
  <c r="BA16" i="63" s="1"/>
  <c r="U16" i="63" s="1"/>
  <c r="AU12" i="64"/>
  <c r="S12" i="64"/>
  <c r="AF8" i="64"/>
  <c r="AG8" i="64"/>
  <c r="S10" i="64"/>
  <c r="BA12" i="63"/>
  <c r="U12" i="63" s="1"/>
  <c r="T12" i="63"/>
  <c r="AF13" i="63"/>
  <c r="AG13" i="63"/>
  <c r="AV15" i="63"/>
  <c r="R15" i="63"/>
  <c r="AV13" i="63"/>
  <c r="R13" i="63"/>
  <c r="AP12" i="63"/>
  <c r="AQ12" i="63"/>
  <c r="AG17" i="63"/>
  <c r="AF17" i="63"/>
  <c r="AU15" i="62"/>
  <c r="S15" i="62"/>
  <c r="AQ11" i="62"/>
  <c r="AP11" i="62"/>
  <c r="AG15" i="62"/>
  <c r="AF15" i="62"/>
  <c r="R7" i="62"/>
  <c r="AV7" i="62"/>
  <c r="V15" i="62"/>
  <c r="AY15" i="62"/>
  <c r="W15" i="62" s="1"/>
  <c r="AV18" i="62"/>
  <c r="R18" i="62"/>
  <c r="AG13" i="62"/>
  <c r="AF13" i="62"/>
  <c r="AV6" i="62"/>
  <c r="R6" i="62"/>
  <c r="AQ15" i="62"/>
  <c r="O15" i="62" s="1"/>
  <c r="AV14" i="62"/>
  <c r="R14" i="62"/>
  <c r="T11" i="62"/>
  <c r="BA11" i="62"/>
  <c r="U11" i="62" s="1"/>
  <c r="N14" i="62"/>
  <c r="R11" i="62"/>
  <c r="AV11" i="62"/>
  <c r="AV8" i="62"/>
  <c r="R8" i="62"/>
  <c r="AP16" i="62"/>
  <c r="AQ16" i="62"/>
  <c r="AV13" i="62"/>
  <c r="R13" i="62"/>
  <c r="BA14" i="62"/>
  <c r="U14" i="62" s="1"/>
  <c r="T14" i="62"/>
  <c r="AZ15" i="62"/>
  <c r="O19" i="53" l="1"/>
  <c r="AV19" i="53"/>
  <c r="O20" i="53"/>
  <c r="O22" i="53"/>
  <c r="BA18" i="53"/>
  <c r="U18" i="53" s="1"/>
  <c r="T18" i="53"/>
  <c r="AF20" i="53"/>
  <c r="AG20" i="53"/>
  <c r="T20" i="53"/>
  <c r="BA20" i="53"/>
  <c r="U20" i="53" s="1"/>
  <c r="AV22" i="53"/>
  <c r="R22" i="53"/>
  <c r="AG21" i="53"/>
  <c r="AF21" i="53"/>
  <c r="AF18" i="53"/>
  <c r="AG18" i="53"/>
  <c r="AF22" i="53"/>
  <c r="AG22" i="53"/>
  <c r="T19" i="53"/>
  <c r="BA19" i="53"/>
  <c r="U19" i="53" s="1"/>
  <c r="BW18" i="53"/>
  <c r="CA18" i="53" s="1"/>
  <c r="CE18" i="53" s="1"/>
  <c r="CC18" i="53" s="1"/>
  <c r="CD18" i="53" s="1"/>
  <c r="BF18" i="53"/>
  <c r="BI18" i="53" s="1"/>
  <c r="BN18" i="53" s="1"/>
  <c r="BO18" i="53" s="1"/>
  <c r="BW22" i="53"/>
  <c r="CA22" i="53" s="1"/>
  <c r="CE22" i="53" s="1"/>
  <c r="CC22" i="53" s="1"/>
  <c r="CD22" i="53" s="1"/>
  <c r="BF22" i="53"/>
  <c r="BI22" i="53" s="1"/>
  <c r="BN22" i="53" s="1"/>
  <c r="BO22" i="53" s="1"/>
  <c r="AG23" i="53"/>
  <c r="AF23" i="53"/>
  <c r="N23" i="53" s="1"/>
  <c r="P23" i="53" s="1"/>
  <c r="T21" i="53"/>
  <c r="BA21" i="53"/>
  <c r="U21" i="53" s="1"/>
  <c r="R20" i="53"/>
  <c r="AV20" i="53"/>
  <c r="AF19" i="53"/>
  <c r="AG19" i="53"/>
  <c r="O18" i="53"/>
  <c r="O21" i="53"/>
  <c r="BW19" i="53"/>
  <c r="CA19" i="53" s="1"/>
  <c r="CE19" i="53" s="1"/>
  <c r="CC19" i="53" s="1"/>
  <c r="CD19" i="53" s="1"/>
  <c r="BF19" i="53"/>
  <c r="BI19" i="53" s="1"/>
  <c r="BN19" i="53" s="1"/>
  <c r="BO19" i="53" s="1"/>
  <c r="AV18" i="53"/>
  <c r="R18" i="53"/>
  <c r="AV21" i="53"/>
  <c r="R21" i="53"/>
  <c r="O23" i="53"/>
  <c r="R23" i="53"/>
  <c r="BF13" i="53"/>
  <c r="BI13" i="53" s="1"/>
  <c r="BN13" i="53" s="1"/>
  <c r="BO13" i="53" s="1"/>
  <c r="BW16" i="53"/>
  <c r="CA16" i="53" s="1"/>
  <c r="CE16" i="53" s="1"/>
  <c r="BF12" i="53"/>
  <c r="BI12" i="53" s="1"/>
  <c r="BN12" i="53" s="1"/>
  <c r="BO12" i="53" s="1"/>
  <c r="BW15" i="53"/>
  <c r="CA15" i="53" s="1"/>
  <c r="CE15" i="53" s="1"/>
  <c r="BF14" i="53"/>
  <c r="BI14" i="53" s="1"/>
  <c r="BN14" i="53" s="1"/>
  <c r="BO14" i="53" s="1"/>
  <c r="BW12" i="53"/>
  <c r="CA12" i="53" s="1"/>
  <c r="CE12" i="53" s="1"/>
  <c r="BF7" i="53"/>
  <c r="BI7" i="53" s="1"/>
  <c r="BN7" i="53" s="1"/>
  <c r="BO7" i="53" s="1"/>
  <c r="BW17" i="53"/>
  <c r="CA17" i="53" s="1"/>
  <c r="CE17" i="53" s="1"/>
  <c r="BF17" i="53"/>
  <c r="BI17" i="53" s="1"/>
  <c r="BN17" i="53" s="1"/>
  <c r="BO17" i="53" s="1"/>
  <c r="BW8" i="53"/>
  <c r="CA8" i="53" s="1"/>
  <c r="CE8" i="53" s="1"/>
  <c r="BF5" i="53"/>
  <c r="BI5" i="53" s="1"/>
  <c r="BN5" i="53" s="1"/>
  <c r="BO5" i="53" s="1"/>
  <c r="BW13" i="53"/>
  <c r="CA13" i="53" s="1"/>
  <c r="CE13" i="53" s="1"/>
  <c r="BF16" i="53"/>
  <c r="BI16" i="53" s="1"/>
  <c r="BN16" i="53" s="1"/>
  <c r="BO16" i="53" s="1"/>
  <c r="BW7" i="53"/>
  <c r="CA7" i="53" s="1"/>
  <c r="CE7" i="53" s="1"/>
  <c r="BF10" i="53"/>
  <c r="BI10" i="53" s="1"/>
  <c r="BN10" i="53" s="1"/>
  <c r="BO10" i="53" s="1"/>
  <c r="BW5" i="53"/>
  <c r="CA5" i="53" s="1"/>
  <c r="CE5" i="53" s="1"/>
  <c r="BF6" i="53"/>
  <c r="BI6" i="53" s="1"/>
  <c r="BN6" i="53" s="1"/>
  <c r="BO6" i="53" s="1"/>
  <c r="BW14" i="53"/>
  <c r="CA14" i="53" s="1"/>
  <c r="CE14" i="53" s="1"/>
  <c r="BF9" i="53"/>
  <c r="BI9" i="53" s="1"/>
  <c r="BN9" i="53" s="1"/>
  <c r="BO9" i="53" s="1"/>
  <c r="BW21" i="53"/>
  <c r="CA21" i="53" s="1"/>
  <c r="CE21" i="53" s="1"/>
  <c r="BF11" i="53"/>
  <c r="BI11" i="53" s="1"/>
  <c r="BN11" i="53" s="1"/>
  <c r="BO11" i="53" s="1"/>
  <c r="BW11" i="53"/>
  <c r="CA11" i="53" s="1"/>
  <c r="CE11" i="53" s="1"/>
  <c r="BF15" i="53"/>
  <c r="BI15" i="53" s="1"/>
  <c r="BN15" i="53" s="1"/>
  <c r="BO15" i="53" s="1"/>
  <c r="BW6" i="53"/>
  <c r="CA6" i="53" s="1"/>
  <c r="CE6" i="53" s="1"/>
  <c r="BF8" i="53"/>
  <c r="BI8" i="53" s="1"/>
  <c r="BN8" i="53" s="1"/>
  <c r="BO8" i="53" s="1"/>
  <c r="BW20" i="53"/>
  <c r="CA20" i="53" s="1"/>
  <c r="CE20" i="53" s="1"/>
  <c r="BF23" i="53"/>
  <c r="BI23" i="53" s="1"/>
  <c r="BN23" i="53" s="1"/>
  <c r="BO23" i="53" s="1"/>
  <c r="BW10" i="53"/>
  <c r="CA10" i="53" s="1"/>
  <c r="CE10" i="53" s="1"/>
  <c r="AE12" i="64"/>
  <c r="AY12" i="64"/>
  <c r="W12" i="64" s="1"/>
  <c r="AZ12" i="64"/>
  <c r="S18" i="64"/>
  <c r="D219" i="15"/>
  <c r="D203" i="15"/>
  <c r="D171" i="15"/>
  <c r="D204" i="15"/>
  <c r="D214" i="15"/>
  <c r="D238" i="15"/>
  <c r="D237" i="15"/>
  <c r="AF11" i="53"/>
  <c r="AG11" i="53"/>
  <c r="D217" i="15"/>
  <c r="AF5" i="53"/>
  <c r="AG5" i="53"/>
  <c r="AF7" i="53"/>
  <c r="AG7" i="53"/>
  <c r="AF8" i="53"/>
  <c r="AG8" i="53"/>
  <c r="AF17" i="53"/>
  <c r="AG17" i="53"/>
  <c r="AG12" i="53"/>
  <c r="AF12" i="53"/>
  <c r="AF16" i="53"/>
  <c r="AG16" i="53"/>
  <c r="D226" i="15"/>
  <c r="D235" i="15"/>
  <c r="D234" i="15"/>
  <c r="D190" i="15"/>
  <c r="D170" i="15"/>
  <c r="D188" i="15"/>
  <c r="AF9" i="53"/>
  <c r="AG9" i="53"/>
  <c r="AG14" i="53"/>
  <c r="AF14" i="53"/>
  <c r="AF10" i="53"/>
  <c r="AG10" i="53"/>
  <c r="AF13" i="53"/>
  <c r="AG13" i="53"/>
  <c r="AG6" i="53"/>
  <c r="AF6" i="53"/>
  <c r="AF15" i="53"/>
  <c r="AG15" i="53"/>
  <c r="D223" i="15"/>
  <c r="D187" i="15"/>
  <c r="D211" i="15"/>
  <c r="D221" i="15"/>
  <c r="D228" i="15"/>
  <c r="D230" i="15"/>
  <c r="D218" i="15"/>
  <c r="D178" i="15"/>
  <c r="D192" i="15"/>
  <c r="O14" i="53"/>
  <c r="D166" i="15" s="1"/>
  <c r="O17" i="53"/>
  <c r="D169" i="15" s="1"/>
  <c r="D233" i="15"/>
  <c r="D174" i="15"/>
  <c r="D197" i="15"/>
  <c r="D205" i="15"/>
  <c r="D212" i="15"/>
  <c r="D196" i="15"/>
  <c r="D175" i="15"/>
  <c r="D186" i="15"/>
  <c r="D232" i="15"/>
  <c r="D191" i="15"/>
  <c r="D227" i="15"/>
  <c r="D179" i="15"/>
  <c r="D185" i="15"/>
  <c r="D207" i="15"/>
  <c r="AV9" i="53"/>
  <c r="R9" i="53"/>
  <c r="D183" i="15"/>
  <c r="D202" i="15"/>
  <c r="U23" i="53"/>
  <c r="D208" i="15"/>
  <c r="AV16" i="53"/>
  <c r="R16" i="53"/>
  <c r="D215" i="15"/>
  <c r="D209" i="15"/>
  <c r="D198" i="15"/>
  <c r="D222" i="15"/>
  <c r="D195" i="15"/>
  <c r="BA14" i="53"/>
  <c r="U14" i="53" s="1"/>
  <c r="T14" i="53"/>
  <c r="O7" i="53"/>
  <c r="D159" i="15" s="1"/>
  <c r="D220" i="15"/>
  <c r="D231" i="15"/>
  <c r="O12" i="53"/>
  <c r="D164" i="15" s="1"/>
  <c r="O13" i="53"/>
  <c r="D165" i="15" s="1"/>
  <c r="D199" i="15"/>
  <c r="R8" i="53"/>
  <c r="AV8" i="53"/>
  <c r="T8" i="53"/>
  <c r="BA8" i="53"/>
  <c r="U8" i="53" s="1"/>
  <c r="R13" i="53"/>
  <c r="AV13" i="53"/>
  <c r="O9" i="53"/>
  <c r="D161" i="15" s="1"/>
  <c r="R6" i="53"/>
  <c r="AV6" i="53"/>
  <c r="R12" i="53"/>
  <c r="AV12" i="53"/>
  <c r="T12" i="53"/>
  <c r="BA12" i="53"/>
  <c r="U12" i="53" s="1"/>
  <c r="D176" i="15"/>
  <c r="D172" i="15"/>
  <c r="T7" i="53"/>
  <c r="BA7" i="53"/>
  <c r="U7" i="53" s="1"/>
  <c r="O10" i="53"/>
  <c r="D162" i="15" s="1"/>
  <c r="D184" i="15"/>
  <c r="O5" i="53"/>
  <c r="D157" i="15" s="1"/>
  <c r="BA16" i="53"/>
  <c r="U16" i="53" s="1"/>
  <c r="T16" i="53"/>
  <c r="R11" i="53"/>
  <c r="AV11" i="53"/>
  <c r="R5" i="53"/>
  <c r="AV5" i="53"/>
  <c r="D236" i="15"/>
  <c r="R7" i="53"/>
  <c r="AV7" i="53"/>
  <c r="D229" i="15"/>
  <c r="D206" i="15"/>
  <c r="D181" i="15"/>
  <c r="D189" i="15"/>
  <c r="O16" i="53"/>
  <c r="D168" i="15" s="1"/>
  <c r="BA11" i="53"/>
  <c r="U11" i="53" s="1"/>
  <c r="T11" i="53"/>
  <c r="R14" i="53"/>
  <c r="AV14" i="53"/>
  <c r="BA9" i="53"/>
  <c r="U9" i="53" s="1"/>
  <c r="T9" i="53"/>
  <c r="O6" i="53"/>
  <c r="D158" i="15" s="1"/>
  <c r="BA17" i="53"/>
  <c r="U17" i="53" s="1"/>
  <c r="T17" i="53"/>
  <c r="T5" i="53"/>
  <c r="BA5" i="53"/>
  <c r="U5" i="53" s="1"/>
  <c r="R15" i="53"/>
  <c r="AV15" i="53"/>
  <c r="T10" i="53"/>
  <c r="BA10" i="53"/>
  <c r="U10" i="53" s="1"/>
  <c r="O15" i="53"/>
  <c r="D167" i="15" s="1"/>
  <c r="D200" i="15"/>
  <c r="D182" i="15"/>
  <c r="D224" i="15"/>
  <c r="D225" i="15"/>
  <c r="O11" i="53"/>
  <c r="D163" i="15" s="1"/>
  <c r="D173" i="15"/>
  <c r="BA15" i="53"/>
  <c r="U15" i="53" s="1"/>
  <c r="T15" i="53"/>
  <c r="O8" i="53"/>
  <c r="D160" i="15" s="1"/>
  <c r="D193" i="15"/>
  <c r="D177" i="15"/>
  <c r="R10" i="53"/>
  <c r="AV10" i="53"/>
  <c r="AV17" i="53"/>
  <c r="R17" i="53"/>
  <c r="D180" i="15"/>
  <c r="D216" i="15"/>
  <c r="T13" i="53"/>
  <c r="BA13" i="53"/>
  <c r="U13" i="53" s="1"/>
  <c r="D201" i="15"/>
  <c r="BA6" i="53"/>
  <c r="U6" i="53" s="1"/>
  <c r="T6" i="53"/>
  <c r="D210" i="15"/>
  <c r="D213" i="15"/>
  <c r="D194" i="15"/>
  <c r="AQ16" i="64"/>
  <c r="O16" i="64" s="1"/>
  <c r="AU17" i="64"/>
  <c r="R17" i="64" s="1"/>
  <c r="AU6" i="64"/>
  <c r="AV6" i="64" s="1"/>
  <c r="AE13" i="64"/>
  <c r="AG13" i="64" s="1"/>
  <c r="AZ11" i="64"/>
  <c r="T11" i="64" s="1"/>
  <c r="V9" i="64"/>
  <c r="AE24" i="53"/>
  <c r="AZ10" i="64"/>
  <c r="T10" i="64" s="1"/>
  <c r="AY18" i="64"/>
  <c r="W18" i="64" s="1"/>
  <c r="AP24" i="53"/>
  <c r="D156" i="15"/>
  <c r="AF14" i="64"/>
  <c r="N14" i="64" s="1"/>
  <c r="AP7" i="64"/>
  <c r="AY17" i="64"/>
  <c r="W17" i="64" s="1"/>
  <c r="S9" i="64"/>
  <c r="AE15" i="64"/>
  <c r="AG15" i="64" s="1"/>
  <c r="AY10" i="64"/>
  <c r="W10" i="64" s="1"/>
  <c r="C75" i="15"/>
  <c r="AG7" i="64"/>
  <c r="N7" i="64" s="1"/>
  <c r="AY6" i="64"/>
  <c r="W6" i="64" s="1"/>
  <c r="AY15" i="64"/>
  <c r="W15" i="64" s="1"/>
  <c r="N16" i="64"/>
  <c r="AZ18" i="64"/>
  <c r="T18" i="64" s="1"/>
  <c r="AQ11" i="64"/>
  <c r="O11" i="64" s="1"/>
  <c r="AZ13" i="64"/>
  <c r="T13" i="64" s="1"/>
  <c r="AZ15" i="64"/>
  <c r="BA15" i="64" s="1"/>
  <c r="U15" i="64" s="1"/>
  <c r="AU19" i="64"/>
  <c r="AV19" i="64" s="1"/>
  <c r="AZ17" i="64"/>
  <c r="BA17" i="64" s="1"/>
  <c r="U17" i="64" s="1"/>
  <c r="AP18" i="64"/>
  <c r="O18" i="64" s="1"/>
  <c r="AU7" i="64"/>
  <c r="AV7" i="64" s="1"/>
  <c r="S8" i="64"/>
  <c r="AG19" i="64"/>
  <c r="N19" i="64" s="1"/>
  <c r="AV11" i="63"/>
  <c r="AF18" i="64"/>
  <c r="N18" i="64" s="1"/>
  <c r="AZ6" i="64"/>
  <c r="T6" i="64" s="1"/>
  <c r="AQ7" i="64"/>
  <c r="AE17" i="64"/>
  <c r="AF17" i="64" s="1"/>
  <c r="AU15" i="64"/>
  <c r="AV15" i="64" s="1"/>
  <c r="V13" i="64"/>
  <c r="AQ15" i="64"/>
  <c r="O15" i="64" s="1"/>
  <c r="AZ9" i="64"/>
  <c r="BA9" i="64" s="1"/>
  <c r="U9" i="64" s="1"/>
  <c r="AQ19" i="64"/>
  <c r="AY16" i="64"/>
  <c r="W16" i="64" s="1"/>
  <c r="AQ17" i="64"/>
  <c r="O17" i="64" s="1"/>
  <c r="AE9" i="64"/>
  <c r="AG9" i="64" s="1"/>
  <c r="AU14" i="64"/>
  <c r="AV14" i="64" s="1"/>
  <c r="AU5" i="63"/>
  <c r="R5" i="63" s="1"/>
  <c r="AQ14" i="64"/>
  <c r="AP19" i="64"/>
  <c r="AP14" i="64"/>
  <c r="AU13" i="64"/>
  <c r="R13" i="64" s="1"/>
  <c r="AZ19" i="64"/>
  <c r="T19" i="64" s="1"/>
  <c r="AP10" i="64"/>
  <c r="AQ9" i="64"/>
  <c r="O9" i="64" s="1"/>
  <c r="AQ13" i="64"/>
  <c r="O13" i="64" s="1"/>
  <c r="AZ16" i="64"/>
  <c r="BA16" i="64" s="1"/>
  <c r="U16" i="64" s="1"/>
  <c r="AQ10" i="64"/>
  <c r="V19" i="64"/>
  <c r="AQ5" i="63"/>
  <c r="O5" i="63" s="1"/>
  <c r="AZ5" i="63"/>
  <c r="T5" i="63" s="1"/>
  <c r="AF5" i="63"/>
  <c r="N5" i="63" s="1"/>
  <c r="AG11" i="64"/>
  <c r="N11" i="64" s="1"/>
  <c r="P11" i="64" s="1"/>
  <c r="AP12" i="64"/>
  <c r="AY8" i="64"/>
  <c r="W8" i="64" s="1"/>
  <c r="AE10" i="64"/>
  <c r="AG10" i="64" s="1"/>
  <c r="AU11" i="64"/>
  <c r="R11" i="64" s="1"/>
  <c r="AQ12" i="64"/>
  <c r="AZ8" i="64"/>
  <c r="BA8" i="64" s="1"/>
  <c r="U8" i="64" s="1"/>
  <c r="AQ8" i="64"/>
  <c r="O8" i="64" s="1"/>
  <c r="AQ6" i="64"/>
  <c r="O6" i="64" s="1"/>
  <c r="AJ5" i="64"/>
  <c r="AO5" i="64" s="1"/>
  <c r="AP5" i="64" s="1"/>
  <c r="AA6" i="64"/>
  <c r="AE6" i="64"/>
  <c r="Z5" i="64"/>
  <c r="Q5" i="64"/>
  <c r="AT5" i="64"/>
  <c r="AK5" i="64"/>
  <c r="AR5" i="64" s="1"/>
  <c r="AX5" i="64"/>
  <c r="AS5" i="64"/>
  <c r="AV17" i="62"/>
  <c r="AF18" i="63"/>
  <c r="N18" i="63" s="1"/>
  <c r="BA14" i="63"/>
  <c r="U14" i="63" s="1"/>
  <c r="T12" i="62"/>
  <c r="AV5" i="62"/>
  <c r="R12" i="62"/>
  <c r="BA17" i="63"/>
  <c r="U17" i="63" s="1"/>
  <c r="R16" i="62"/>
  <c r="T16" i="62"/>
  <c r="N16" i="63"/>
  <c r="P16" i="63" s="1"/>
  <c r="O5" i="62"/>
  <c r="R19" i="62"/>
  <c r="AG10" i="63"/>
  <c r="N10" i="63" s="1"/>
  <c r="P10" i="63" s="1"/>
  <c r="P17" i="62"/>
  <c r="BA11" i="63"/>
  <c r="U11" i="63" s="1"/>
  <c r="O17" i="63"/>
  <c r="O19" i="62"/>
  <c r="R14" i="63"/>
  <c r="R18" i="64"/>
  <c r="O9" i="62"/>
  <c r="AF14" i="63"/>
  <c r="N14" i="63" s="1"/>
  <c r="AG10" i="62"/>
  <c r="N10" i="62" s="1"/>
  <c r="P6" i="63"/>
  <c r="R7" i="63"/>
  <c r="T10" i="63"/>
  <c r="AV16" i="63"/>
  <c r="AV12" i="63"/>
  <c r="AV9" i="63"/>
  <c r="O9" i="63"/>
  <c r="T9" i="63"/>
  <c r="AV17" i="63"/>
  <c r="AG6" i="62"/>
  <c r="AF6" i="62"/>
  <c r="R16" i="64"/>
  <c r="BA5" i="62"/>
  <c r="U5" i="62" s="1"/>
  <c r="N8" i="63"/>
  <c r="P18" i="62"/>
  <c r="AF15" i="63"/>
  <c r="AG15" i="63"/>
  <c r="O8" i="62"/>
  <c r="T17" i="62"/>
  <c r="BA17" i="62"/>
  <c r="U17" i="62" s="1"/>
  <c r="O7" i="63"/>
  <c r="O6" i="62"/>
  <c r="AG11" i="63"/>
  <c r="AF11" i="63"/>
  <c r="BA10" i="62"/>
  <c r="U10" i="62" s="1"/>
  <c r="O7" i="62"/>
  <c r="T7" i="63"/>
  <c r="BA6" i="63"/>
  <c r="U6" i="63" s="1"/>
  <c r="O18" i="63"/>
  <c r="O8" i="63"/>
  <c r="N17" i="63"/>
  <c r="P12" i="62"/>
  <c r="N13" i="62"/>
  <c r="O11" i="62"/>
  <c r="O14" i="62"/>
  <c r="BA19" i="62"/>
  <c r="U19" i="62" s="1"/>
  <c r="BA7" i="64"/>
  <c r="U7" i="64" s="1"/>
  <c r="T7" i="64"/>
  <c r="BA15" i="63"/>
  <c r="U15" i="63" s="1"/>
  <c r="O13" i="62"/>
  <c r="R10" i="63"/>
  <c r="AF9" i="63"/>
  <c r="AG9" i="63"/>
  <c r="AF12" i="63"/>
  <c r="AG12" i="63"/>
  <c r="AV9" i="64"/>
  <c r="R9" i="64"/>
  <c r="AF7" i="63"/>
  <c r="AG7" i="63"/>
  <c r="BA18" i="62"/>
  <c r="U18" i="62" s="1"/>
  <c r="T18" i="62"/>
  <c r="N15" i="62"/>
  <c r="O14" i="63"/>
  <c r="BA18" i="63"/>
  <c r="U18" i="63" s="1"/>
  <c r="T13" i="63"/>
  <c r="AV8" i="63"/>
  <c r="O15" i="63"/>
  <c r="AV18" i="63"/>
  <c r="R18" i="63"/>
  <c r="T16" i="63"/>
  <c r="BA8" i="63"/>
  <c r="U8" i="63" s="1"/>
  <c r="BA19" i="63"/>
  <c r="U19" i="63" s="1"/>
  <c r="T19" i="63"/>
  <c r="AF19" i="63"/>
  <c r="AG19" i="63"/>
  <c r="O19" i="63"/>
  <c r="T14" i="64"/>
  <c r="N8" i="64"/>
  <c r="AV12" i="64"/>
  <c r="R12" i="64"/>
  <c r="BA12" i="64"/>
  <c r="U12" i="64" s="1"/>
  <c r="T12" i="64"/>
  <c r="AG12" i="64"/>
  <c r="AF12" i="64"/>
  <c r="R8" i="64"/>
  <c r="AV8" i="64"/>
  <c r="AV10" i="64"/>
  <c r="R10" i="64"/>
  <c r="O12" i="63"/>
  <c r="N13" i="63"/>
  <c r="P13" i="63" s="1"/>
  <c r="R15" i="62"/>
  <c r="AV15" i="62"/>
  <c r="O16" i="62"/>
  <c r="BA15" i="62"/>
  <c r="U15" i="62" s="1"/>
  <c r="T15" i="62"/>
  <c r="N20" i="53" l="1"/>
  <c r="P20" i="53" s="1"/>
  <c r="N19" i="53"/>
  <c r="P19" i="53" s="1"/>
  <c r="N22" i="53"/>
  <c r="P22" i="53" s="1"/>
  <c r="N18" i="53"/>
  <c r="P18" i="53" s="1"/>
  <c r="N21" i="53"/>
  <c r="P21" i="53" s="1"/>
  <c r="CC21" i="53"/>
  <c r="CD21" i="53" s="1"/>
  <c r="CC8" i="53"/>
  <c r="CD8" i="53" s="1"/>
  <c r="CK8" i="53"/>
  <c r="CC10" i="53"/>
  <c r="CD10" i="53" s="1"/>
  <c r="CK10" i="53"/>
  <c r="CC14" i="53"/>
  <c r="CD14" i="53" s="1"/>
  <c r="CK14" i="53"/>
  <c r="CC17" i="53"/>
  <c r="CD17" i="53" s="1"/>
  <c r="CK17" i="53"/>
  <c r="CC20" i="53"/>
  <c r="CD20" i="53" s="1"/>
  <c r="CC5" i="53"/>
  <c r="CD5" i="53" s="1"/>
  <c r="CK5" i="53"/>
  <c r="CC12" i="53"/>
  <c r="CD12" i="53" s="1"/>
  <c r="CK12" i="53"/>
  <c r="CC6" i="53"/>
  <c r="CD6" i="53" s="1"/>
  <c r="CK6" i="53"/>
  <c r="CC7" i="53"/>
  <c r="CD7" i="53" s="1"/>
  <c r="CK7" i="53"/>
  <c r="CC15" i="53"/>
  <c r="CD15" i="53" s="1"/>
  <c r="CC11" i="53"/>
  <c r="CD11" i="53" s="1"/>
  <c r="CK11" i="53"/>
  <c r="CC13" i="53"/>
  <c r="CD13" i="53" s="1"/>
  <c r="CK13" i="53"/>
  <c r="CC16" i="53"/>
  <c r="CD16" i="53" s="1"/>
  <c r="CK16" i="53"/>
  <c r="CK21" i="53"/>
  <c r="CK20" i="53"/>
  <c r="CK15" i="53"/>
  <c r="BI25" i="53"/>
  <c r="AF24" i="53"/>
  <c r="AV17" i="64"/>
  <c r="AF13" i="64"/>
  <c r="N13" i="64" s="1"/>
  <c r="D149" i="15"/>
  <c r="D96" i="15"/>
  <c r="D148" i="15"/>
  <c r="D137" i="15"/>
  <c r="R6" i="64"/>
  <c r="D97" i="15"/>
  <c r="D116" i="15"/>
  <c r="D145" i="15"/>
  <c r="D90" i="15"/>
  <c r="D117" i="15"/>
  <c r="N11" i="53"/>
  <c r="N7" i="53"/>
  <c r="D70" i="15" s="1"/>
  <c r="N15" i="53"/>
  <c r="N12" i="53"/>
  <c r="N16" i="53"/>
  <c r="D92" i="15"/>
  <c r="N14" i="53"/>
  <c r="N8" i="53"/>
  <c r="N5" i="53"/>
  <c r="N9" i="53"/>
  <c r="N13" i="53"/>
  <c r="N10" i="53"/>
  <c r="N17" i="53"/>
  <c r="BA11" i="64"/>
  <c r="U11" i="64" s="1"/>
  <c r="N6" i="53"/>
  <c r="O25" i="53"/>
  <c r="BA10" i="64"/>
  <c r="U10" i="64" s="1"/>
  <c r="R19" i="64"/>
  <c r="D67" i="15"/>
  <c r="AF15" i="64"/>
  <c r="N15" i="64" s="1"/>
  <c r="P15" i="64" s="1"/>
  <c r="O7" i="64"/>
  <c r="P7" i="64"/>
  <c r="BA13" i="64"/>
  <c r="U13" i="64" s="1"/>
  <c r="P18" i="64"/>
  <c r="AF9" i="64"/>
  <c r="N9" i="64" s="1"/>
  <c r="P9" i="64" s="1"/>
  <c r="O14" i="64"/>
  <c r="P14" i="64" s="1"/>
  <c r="C76" i="15"/>
  <c r="AV13" i="64"/>
  <c r="P11" i="62"/>
  <c r="P9" i="62"/>
  <c r="P14" i="62"/>
  <c r="P10" i="62"/>
  <c r="P7" i="62"/>
  <c r="P16" i="62"/>
  <c r="P15" i="62"/>
  <c r="P8" i="62"/>
  <c r="P19" i="62"/>
  <c r="T17" i="64"/>
  <c r="BA18" i="64"/>
  <c r="U18" i="64" s="1"/>
  <c r="P16" i="64"/>
  <c r="T9" i="64"/>
  <c r="T15" i="64"/>
  <c r="O19" i="64"/>
  <c r="P19" i="64" s="1"/>
  <c r="R7" i="64"/>
  <c r="R14" i="64"/>
  <c r="AV5" i="63"/>
  <c r="BA6" i="64"/>
  <c r="U6" i="64" s="1"/>
  <c r="O10" i="64"/>
  <c r="R15" i="64"/>
  <c r="BA5" i="63"/>
  <c r="U5" i="63" s="1"/>
  <c r="AG17" i="64"/>
  <c r="N17" i="64" s="1"/>
  <c r="P17" i="64" s="1"/>
  <c r="AF10" i="64"/>
  <c r="N10" i="64" s="1"/>
  <c r="T8" i="64"/>
  <c r="T16" i="64"/>
  <c r="O12" i="64"/>
  <c r="BA19" i="64"/>
  <c r="U19" i="64" s="1"/>
  <c r="AV11" i="64"/>
  <c r="AQ5" i="64"/>
  <c r="O5" i="64" s="1"/>
  <c r="AF6" i="64"/>
  <c r="AG6" i="64"/>
  <c r="AZ5" i="64"/>
  <c r="V5" i="64"/>
  <c r="AY5" i="64"/>
  <c r="W5" i="64" s="1"/>
  <c r="S5" i="64"/>
  <c r="AU5" i="64"/>
  <c r="AA5" i="64"/>
  <c r="AE5" i="64"/>
  <c r="P18" i="63"/>
  <c r="P5" i="62"/>
  <c r="P13" i="64"/>
  <c r="P17" i="63"/>
  <c r="N11" i="63"/>
  <c r="P11" i="63" s="1"/>
  <c r="P8" i="63"/>
  <c r="N15" i="63"/>
  <c r="P15" i="63" s="1"/>
  <c r="N6" i="62"/>
  <c r="N19" i="63"/>
  <c r="P19" i="63" s="1"/>
  <c r="N9" i="63"/>
  <c r="P9" i="63" s="1"/>
  <c r="P5" i="63"/>
  <c r="P13" i="62"/>
  <c r="N7" i="63"/>
  <c r="P7" i="63" s="1"/>
  <c r="P14" i="63"/>
  <c r="N12" i="63"/>
  <c r="P12" i="63" s="1"/>
  <c r="P8" i="64"/>
  <c r="N12" i="64"/>
  <c r="P17" i="53" l="1"/>
  <c r="D80" i="15"/>
  <c r="D103" i="15"/>
  <c r="D88" i="15"/>
  <c r="D125" i="15"/>
  <c r="D119" i="15"/>
  <c r="D127" i="15"/>
  <c r="D129" i="15"/>
  <c r="D86" i="15"/>
  <c r="D122" i="15"/>
  <c r="D100" i="15"/>
  <c r="P8" i="53"/>
  <c r="D71" i="15"/>
  <c r="D105" i="15"/>
  <c r="D147" i="15"/>
  <c r="D146" i="15"/>
  <c r="D84" i="15"/>
  <c r="D95" i="15"/>
  <c r="D82" i="15"/>
  <c r="D114" i="15"/>
  <c r="P14" i="53"/>
  <c r="D77" i="15"/>
  <c r="D87" i="15"/>
  <c r="D107" i="15"/>
  <c r="D120" i="15"/>
  <c r="D98" i="15"/>
  <c r="D121" i="15"/>
  <c r="D140" i="15"/>
  <c r="D142" i="15"/>
  <c r="D91" i="15"/>
  <c r="P6" i="53"/>
  <c r="D69" i="15"/>
  <c r="D109" i="15"/>
  <c r="D143" i="15"/>
  <c r="D102" i="15"/>
  <c r="P16" i="53"/>
  <c r="D79" i="15"/>
  <c r="D123" i="15"/>
  <c r="D81" i="15"/>
  <c r="D139" i="15"/>
  <c r="D144" i="15"/>
  <c r="D126" i="15"/>
  <c r="D124" i="15"/>
  <c r="D128" i="15"/>
  <c r="P15" i="53"/>
  <c r="D78" i="15"/>
  <c r="D115" i="15"/>
  <c r="D132" i="15"/>
  <c r="D111" i="15"/>
  <c r="P9" i="53"/>
  <c r="D72" i="15"/>
  <c r="D118" i="15"/>
  <c r="D89" i="15"/>
  <c r="D136" i="15"/>
  <c r="P7" i="53"/>
  <c r="D99" i="15"/>
  <c r="D141" i="15"/>
  <c r="D85" i="15"/>
  <c r="D113" i="15"/>
  <c r="D83" i="15"/>
  <c r="D101" i="15"/>
  <c r="D131" i="15"/>
  <c r="D135" i="15"/>
  <c r="D104" i="15"/>
  <c r="P13" i="53"/>
  <c r="D76" i="15"/>
  <c r="D138" i="15"/>
  <c r="D110" i="15"/>
  <c r="D112" i="15"/>
  <c r="D106" i="15"/>
  <c r="D130" i="15"/>
  <c r="P11" i="53"/>
  <c r="D74" i="15"/>
  <c r="P10" i="53"/>
  <c r="D73" i="15"/>
  <c r="D133" i="15"/>
  <c r="D134" i="15"/>
  <c r="D108" i="15"/>
  <c r="P5" i="53"/>
  <c r="D68" i="15"/>
  <c r="D94" i="15"/>
  <c r="D93" i="15"/>
  <c r="P12" i="53"/>
  <c r="D75" i="15"/>
  <c r="O28" i="53"/>
  <c r="O29" i="53" s="1"/>
  <c r="O26" i="53"/>
  <c r="N25" i="53"/>
  <c r="N26" i="53" s="1"/>
  <c r="C77" i="15"/>
  <c r="M40" i="58"/>
  <c r="P10" i="64"/>
  <c r="N6" i="64"/>
  <c r="P6" i="64" s="1"/>
  <c r="P12" i="64"/>
  <c r="AF5" i="64"/>
  <c r="AG5" i="64"/>
  <c r="AV5" i="64"/>
  <c r="R5" i="64"/>
  <c r="BA5" i="64"/>
  <c r="U5" i="64" s="1"/>
  <c r="T5" i="64"/>
  <c r="P6" i="62"/>
  <c r="N40" i="58"/>
  <c r="N28" i="53" l="1"/>
  <c r="N29" i="53" s="1"/>
  <c r="P25" i="53"/>
  <c r="P26" i="53" s="1"/>
  <c r="L9" i="58"/>
  <c r="C78" i="15"/>
  <c r="N5" i="64"/>
  <c r="P5" i="64" s="1"/>
  <c r="N6" i="58"/>
  <c r="M6" i="58"/>
  <c r="M9" i="58"/>
  <c r="M19" i="58" s="1"/>
  <c r="N9" i="58"/>
  <c r="I7" i="55"/>
  <c r="L7" i="55"/>
  <c r="L8" i="55"/>
  <c r="L6" i="55"/>
  <c r="L3" i="55"/>
  <c r="F8" i="55"/>
  <c r="H8" i="55" s="1"/>
  <c r="J8" i="55"/>
  <c r="H7" i="55"/>
  <c r="H6" i="55"/>
  <c r="O6" i="58" l="1"/>
  <c r="L28" i="58"/>
  <c r="L42" i="58" s="1"/>
  <c r="P8" i="58"/>
  <c r="L12" i="58"/>
  <c r="C79" i="15"/>
  <c r="M20" i="58"/>
  <c r="M26" i="58"/>
  <c r="M29" i="58" s="1"/>
  <c r="M28" i="58"/>
  <c r="M16" i="58"/>
  <c r="M17" i="58" s="1"/>
  <c r="M12" i="58"/>
  <c r="L16" i="58"/>
  <c r="L26" i="58"/>
  <c r="L29" i="58" s="1"/>
  <c r="L19" i="58"/>
  <c r="L20" i="58"/>
  <c r="N26" i="58"/>
  <c r="N29" i="58" s="1"/>
  <c r="N28" i="58"/>
  <c r="N42" i="58" s="1"/>
  <c r="N16" i="58"/>
  <c r="N18" i="58" s="1"/>
  <c r="N19" i="58"/>
  <c r="N12" i="58"/>
  <c r="N20" i="58"/>
  <c r="O28" i="58" l="1"/>
  <c r="M1701" i="53"/>
  <c r="L30" i="58"/>
  <c r="L31" i="58" s="1"/>
  <c r="C80" i="15"/>
  <c r="M42" i="58"/>
  <c r="M44" i="58" s="1"/>
  <c r="N46" i="58"/>
  <c r="L46" i="58"/>
  <c r="L45" i="58"/>
  <c r="L44" i="58"/>
  <c r="N17" i="58"/>
  <c r="N21" i="58" s="1"/>
  <c r="M18" i="58"/>
  <c r="M21" i="58" s="1"/>
  <c r="L17" i="58"/>
  <c r="L18" i="58"/>
  <c r="N30" i="58"/>
  <c r="M30" i="58"/>
  <c r="N45" i="58"/>
  <c r="N44" i="58"/>
  <c r="O44" i="58" l="1"/>
  <c r="C81" i="15"/>
  <c r="N31" i="58"/>
  <c r="N34" i="58"/>
  <c r="M31" i="58"/>
  <c r="M34" i="58"/>
  <c r="E3" i="54" s="1"/>
  <c r="L48" i="58"/>
  <c r="M45" i="58"/>
  <c r="O45" i="58" s="1"/>
  <c r="M46" i="58"/>
  <c r="O46" i="58" s="1"/>
  <c r="N22" i="58"/>
  <c r="L21" i="58"/>
  <c r="L22" i="58" s="1"/>
  <c r="M22" i="58"/>
  <c r="L34" i="58" l="1"/>
  <c r="O34" i="58" s="1"/>
  <c r="C82" i="15"/>
  <c r="C83" i="15" l="1"/>
  <c r="C84" i="15" l="1"/>
  <c r="C85" i="15" l="1"/>
  <c r="N1701" i="53" l="1"/>
  <c r="C86" i="15"/>
  <c r="C87" i="15" s="1"/>
  <c r="C88" i="15" s="1"/>
  <c r="C89" i="15" s="1"/>
  <c r="C90" i="15" s="1"/>
  <c r="C91" i="15" s="1"/>
  <c r="C92" i="15" s="1"/>
  <c r="C93" i="15" s="1"/>
  <c r="C94" i="15" s="1"/>
  <c r="C95" i="15" s="1"/>
  <c r="C96" i="15" s="1"/>
  <c r="C97" i="15" s="1"/>
  <c r="C98" i="15" s="1"/>
  <c r="C99" i="15" s="1"/>
  <c r="C100" i="15" s="1"/>
  <c r="C101" i="15" s="1"/>
  <c r="C102" i="15" s="1"/>
  <c r="C103" i="15" s="1"/>
  <c r="C104" i="15" s="1"/>
  <c r="C105" i="15" s="1"/>
  <c r="C106" i="15" s="1"/>
  <c r="C107" i="15" s="1"/>
  <c r="C108" i="15" s="1"/>
  <c r="C109" i="15" s="1"/>
  <c r="C110" i="15" s="1"/>
  <c r="C111" i="15" s="1"/>
  <c r="C112" i="15" s="1"/>
  <c r="C113" i="15" s="1"/>
  <c r="C114" i="15" s="1"/>
  <c r="C115" i="15" s="1"/>
  <c r="C116" i="15" s="1"/>
  <c r="C117" i="15" s="1"/>
  <c r="C118" i="15" s="1"/>
  <c r="C119" i="15" s="1"/>
  <c r="C120" i="15" s="1"/>
  <c r="C121" i="15" s="1"/>
  <c r="C122" i="15" s="1"/>
  <c r="C123" i="15" s="1"/>
  <c r="C124" i="15" s="1"/>
  <c r="C125" i="15" s="1"/>
  <c r="C126" i="15" s="1"/>
  <c r="C127" i="15" s="1"/>
  <c r="C128" i="15" s="1"/>
  <c r="C129" i="15" s="1"/>
  <c r="C130" i="15" s="1"/>
  <c r="C131" i="15" s="1"/>
  <c r="C132" i="15" s="1"/>
  <c r="C133" i="15" s="1"/>
  <c r="C134" i="15" s="1"/>
  <c r="C135" i="15" s="1"/>
  <c r="C136" i="15" s="1"/>
  <c r="C137" i="15" s="1"/>
  <c r="C138" i="15" s="1"/>
  <c r="C139" i="15" s="1"/>
  <c r="C140" i="15" s="1"/>
  <c r="C141" i="15" s="1"/>
  <c r="C142" i="15" s="1"/>
  <c r="C143" i="15" s="1"/>
  <c r="C144" i="15" s="1"/>
  <c r="C145" i="15" s="1"/>
  <c r="C146" i="15" s="1"/>
  <c r="C147" i="15" s="1"/>
  <c r="C148" i="15" s="1"/>
  <c r="C149" i="15" s="1"/>
  <c r="N1703" i="53" l="1"/>
  <c r="O1701" i="53" l="1"/>
  <c r="O1703" i="53" s="1"/>
  <c r="P1701" i="53" l="1"/>
  <c r="P1703" i="53" s="1"/>
  <c r="K5" i="54"/>
  <c r="Q5" i="54"/>
  <c r="E5" i="54"/>
  <c r="E23" i="54" l="1"/>
  <c r="E11" i="54"/>
  <c r="E22" i="54"/>
  <c r="E10" i="54"/>
  <c r="E21" i="54"/>
  <c r="E9" i="54"/>
  <c r="E20" i="54"/>
  <c r="E19" i="54"/>
  <c r="E18" i="54"/>
  <c r="E17" i="54"/>
  <c r="E16" i="54"/>
  <c r="E15" i="54"/>
  <c r="E14" i="54"/>
  <c r="E13" i="54"/>
  <c r="E12" i="54"/>
  <c r="R10" i="54"/>
  <c r="Q14" i="54"/>
  <c r="R18" i="54"/>
  <c r="T9" i="54"/>
  <c r="R17" i="54"/>
  <c r="T16" i="54"/>
  <c r="T20" i="54"/>
  <c r="Q21" i="54"/>
  <c r="R19" i="54"/>
  <c r="Q19" i="54"/>
  <c r="T14" i="54"/>
  <c r="S9" i="54"/>
  <c r="R21" i="54"/>
  <c r="Q9" i="54"/>
  <c r="R20" i="54"/>
  <c r="S12" i="54"/>
  <c r="R22" i="54"/>
  <c r="R11" i="54"/>
  <c r="Q16" i="54"/>
  <c r="T21" i="54"/>
  <c r="S14" i="54"/>
  <c r="Q17" i="54"/>
  <c r="S10" i="54"/>
  <c r="T23" i="54"/>
  <c r="S23" i="54"/>
  <c r="S15" i="54"/>
  <c r="Q11" i="54"/>
  <c r="T19" i="54"/>
  <c r="Q22" i="54"/>
  <c r="S21" i="54"/>
  <c r="R15" i="54"/>
  <c r="Q13" i="54"/>
  <c r="S11" i="54"/>
  <c r="S19" i="54"/>
  <c r="R12" i="54"/>
  <c r="R13" i="54"/>
  <c r="S13" i="54"/>
  <c r="T11" i="54"/>
  <c r="T22" i="54"/>
  <c r="R23" i="54"/>
  <c r="S16" i="54"/>
  <c r="S20" i="54"/>
  <c r="T12" i="54"/>
  <c r="R16" i="54"/>
  <c r="Q12" i="54"/>
  <c r="T18" i="54"/>
  <c r="T10" i="54"/>
  <c r="Q18" i="54"/>
  <c r="T13" i="54"/>
  <c r="T17" i="54"/>
  <c r="Q10" i="54"/>
  <c r="Q15" i="54"/>
  <c r="R9" i="54"/>
  <c r="S17" i="54"/>
  <c r="R14" i="54"/>
  <c r="S18" i="54"/>
  <c r="S22" i="54"/>
  <c r="T15" i="54"/>
  <c r="Q23" i="54"/>
  <c r="Q20" i="54"/>
  <c r="L15" i="54"/>
  <c r="L18" i="54"/>
  <c r="K11" i="54"/>
  <c r="L14" i="54"/>
  <c r="K23" i="54"/>
  <c r="K21" i="54"/>
  <c r="K10" i="54"/>
  <c r="M18" i="54"/>
  <c r="K9" i="54"/>
  <c r="K18" i="54"/>
  <c r="N9" i="54"/>
  <c r="N21" i="54"/>
  <c r="M10" i="54"/>
  <c r="N10" i="54"/>
  <c r="L12" i="54"/>
  <c r="N14" i="54"/>
  <c r="N20" i="54"/>
  <c r="L23" i="54"/>
  <c r="K16" i="54"/>
  <c r="M20" i="54"/>
  <c r="M19" i="54"/>
  <c r="N11" i="54"/>
  <c r="L9" i="54"/>
  <c r="L20" i="54"/>
  <c r="K14" i="54"/>
  <c r="L13" i="54"/>
  <c r="N13" i="54"/>
  <c r="N16" i="54"/>
  <c r="N12" i="54"/>
  <c r="K15" i="54"/>
  <c r="M12" i="54"/>
  <c r="M17" i="54"/>
  <c r="K13" i="54"/>
  <c r="K12" i="54"/>
  <c r="L22" i="54"/>
  <c r="N19" i="54"/>
  <c r="N23" i="54"/>
  <c r="K20" i="54"/>
  <c r="N18" i="54"/>
  <c r="M16" i="54"/>
  <c r="L16" i="54"/>
  <c r="M13" i="54"/>
  <c r="N17" i="54"/>
  <c r="M14" i="54"/>
  <c r="K22" i="54"/>
  <c r="L21" i="54"/>
  <c r="M9" i="54"/>
  <c r="L10" i="54"/>
  <c r="M11" i="54"/>
  <c r="M22" i="54"/>
  <c r="M21" i="54"/>
  <c r="L19" i="54"/>
  <c r="M23" i="54"/>
  <c r="M15" i="54"/>
  <c r="K19" i="54"/>
  <c r="L17" i="54"/>
  <c r="N15" i="54"/>
  <c r="K17" i="54"/>
  <c r="N22" i="54"/>
  <c r="L11" i="54"/>
  <c r="G21" i="54"/>
  <c r="F9" i="54"/>
  <c r="F22" i="54"/>
  <c r="F14" i="54"/>
  <c r="G23" i="54"/>
  <c r="H22" i="54"/>
  <c r="F20" i="54"/>
  <c r="H11" i="54"/>
  <c r="G15" i="54"/>
  <c r="H23" i="54"/>
  <c r="F13" i="54"/>
  <c r="F19" i="54"/>
  <c r="H20" i="54"/>
  <c r="F15" i="54"/>
  <c r="F21" i="54"/>
  <c r="F11" i="54"/>
  <c r="H18" i="54"/>
  <c r="F10" i="54"/>
  <c r="F17" i="54"/>
  <c r="G11" i="54"/>
  <c r="H12" i="54"/>
  <c r="H10" i="54"/>
  <c r="H13" i="54"/>
  <c r="G9" i="54"/>
  <c r="G22" i="54"/>
  <c r="H17" i="54"/>
  <c r="H15" i="54"/>
  <c r="G19" i="54"/>
  <c r="F12" i="54"/>
  <c r="H21" i="54"/>
  <c r="F23" i="54"/>
  <c r="G10" i="54"/>
  <c r="H9" i="54"/>
  <c r="G13" i="54"/>
  <c r="F16" i="54"/>
  <c r="F18" i="54"/>
  <c r="H16" i="54"/>
  <c r="G12" i="54"/>
  <c r="G18" i="54"/>
  <c r="G17" i="54"/>
  <c r="H19" i="54"/>
  <c r="G16" i="54"/>
  <c r="H14" i="54"/>
  <c r="G14" i="54"/>
  <c r="G20" i="54"/>
  <c r="R28" i="54" l="1"/>
  <c r="F43" i="54" s="1"/>
  <c r="R26" i="54"/>
  <c r="F35" i="54" s="1"/>
  <c r="R27" i="54"/>
  <c r="F39" i="54" s="1"/>
  <c r="F28" i="54"/>
  <c r="F41" i="54" s="1"/>
  <c r="F26" i="54"/>
  <c r="F33" i="54" s="1"/>
  <c r="F27" i="54"/>
  <c r="F37" i="54" s="1"/>
  <c r="T27" i="54"/>
  <c r="H39" i="54" s="1"/>
  <c r="T26" i="54"/>
  <c r="H35" i="54" s="1"/>
  <c r="T28" i="54"/>
  <c r="H43" i="54" s="1"/>
  <c r="E27" i="54"/>
  <c r="E37" i="54" s="1"/>
  <c r="E26" i="54"/>
  <c r="E33" i="54" s="1"/>
  <c r="E28" i="54"/>
  <c r="E41" i="54" s="1"/>
  <c r="M28" i="54"/>
  <c r="G42" i="54" s="1"/>
  <c r="M27" i="54"/>
  <c r="G38" i="54" s="1"/>
  <c r="M26" i="54"/>
  <c r="G34" i="54" s="1"/>
  <c r="L28" i="54"/>
  <c r="F42" i="54" s="1"/>
  <c r="L27" i="54"/>
  <c r="F38" i="54" s="1"/>
  <c r="L26" i="54"/>
  <c r="F34" i="54" s="1"/>
  <c r="N26" i="54"/>
  <c r="H34" i="54" s="1"/>
  <c r="N27" i="54"/>
  <c r="H38" i="54" s="1"/>
  <c r="N28" i="54"/>
  <c r="H42" i="54" s="1"/>
  <c r="K27" i="54"/>
  <c r="E38" i="54" s="1"/>
  <c r="K28" i="54"/>
  <c r="E42" i="54" s="1"/>
  <c r="K26" i="54"/>
  <c r="E34" i="54" s="1"/>
  <c r="H27" i="54"/>
  <c r="H37" i="54" s="1"/>
  <c r="H26" i="54"/>
  <c r="H33" i="54" s="1"/>
  <c r="H28" i="54"/>
  <c r="H41" i="54" s="1"/>
  <c r="S27" i="54"/>
  <c r="G39" i="54" s="1"/>
  <c r="S28" i="54"/>
  <c r="G43" i="54" s="1"/>
  <c r="S26" i="54"/>
  <c r="G35" i="54" s="1"/>
  <c r="G27" i="54"/>
  <c r="G37" i="54" s="1"/>
  <c r="G28" i="54"/>
  <c r="G41" i="54" s="1"/>
  <c r="G26" i="54"/>
  <c r="G33" i="54" s="1"/>
  <c r="Q27" i="54"/>
  <c r="E39" i="54" s="1"/>
  <c r="Q26" i="54"/>
  <c r="E35" i="54" s="1"/>
  <c r="Q28" i="54"/>
  <c r="E43" i="54" s="1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3" i="15"/>
  <c r="B30" i="15" l="1"/>
  <c r="D12" i="15" l="1"/>
  <c r="D10" i="15" l="1"/>
  <c r="D9" i="15"/>
  <c r="D15" i="15" l="1"/>
  <c r="D4" i="15"/>
  <c r="D31" i="15" l="1"/>
  <c r="D37" i="15"/>
  <c r="D36" i="15"/>
  <c r="D39" i="15" l="1"/>
  <c r="D42" i="15"/>
  <c r="D40" i="15" l="1"/>
  <c r="D21" i="15"/>
  <c r="D24" i="15"/>
  <c r="D49" i="15"/>
  <c r="D7" i="15"/>
  <c r="D53" i="15"/>
  <c r="D34" i="15"/>
  <c r="D25" i="15"/>
  <c r="D51" i="15"/>
  <c r="D8" i="15"/>
  <c r="D52" i="15"/>
  <c r="D46" i="15"/>
  <c r="D11" i="15"/>
  <c r="D14" i="15"/>
  <c r="D13" i="15"/>
  <c r="D30" i="15"/>
  <c r="D47" i="15"/>
  <c r="D32" i="15" l="1"/>
  <c r="D23" i="15"/>
  <c r="D44" i="15"/>
  <c r="D33" i="15"/>
  <c r="D45" i="15"/>
  <c r="D35" i="15"/>
  <c r="D22" i="15"/>
  <c r="D6" i="15"/>
  <c r="D16" i="15"/>
  <c r="D41" i="15"/>
  <c r="D19" i="15"/>
  <c r="D20" i="15"/>
  <c r="D3" i="15"/>
  <c r="D43" i="15"/>
  <c r="D26" i="15"/>
  <c r="D38" i="15"/>
  <c r="D17" i="15" l="1"/>
  <c r="D5" i="15"/>
  <c r="D18" i="15"/>
  <c r="D50" i="15"/>
  <c r="D48" i="15"/>
  <c r="L40" i="5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tc={ADE0A6DD-EA27-434F-A726-958F162F1E90}</author>
    <author>tc={E2B764F7-3407-447F-A4BC-F3A7E6E5F6DC}</author>
    <author>tc={0AB416CD-F06F-478A-8DB2-5E32B6D0D180}</author>
    <author>tc={39197FA6-DE4E-4788-BE62-D28EC3CFDDF0}</author>
  </authors>
  <commentList>
    <comment ref="B13" authorId="0" shapeId="0" xr:uid="{ADE0A6DD-EA27-434F-A726-958F162F1E90}">
      <text>
        <t>[Threaded comment]
Your version of Excel allows you to read this threaded comment; however, any edits to it will get removed if the file is opened in a newer version of Excel. Learn more: https://go.microsoft.com/fwlink/?linkid=870924
Comment:
    Covered by Grants</t>
      </text>
    </comment>
    <comment ref="B16" authorId="1" shapeId="0" xr:uid="{E2B764F7-3407-447F-A4BC-F3A7E6E5F6DC}">
      <text>
        <t>[Threaded comment]
Your version of Excel allows you to read this threaded comment; however, any edits to it will get removed if the file is opened in a newer version of Excel. Learn more: https://go.microsoft.com/fwlink/?linkid=870924
Comment:
    Pull based on credit score from ‘PMI Rate Est’ Tab</t>
      </text>
    </comment>
    <comment ref="B17" authorId="2" shapeId="0" xr:uid="{0AB416CD-F06F-478A-8DB2-5E32B6D0D1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Miami-Dade County - Property Appraiser - Online Tools </t>
      </text>
    </comment>
    <comment ref="C18" authorId="3" shapeId="0" xr:uid="{39197FA6-DE4E-4788-BE62-D28EC3CFDD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Florida Home Insurance Rates by Zip Code - Review Averages!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tc={9B45C5DC-BFC6-F54E-BCF5-504212BF78B8}</author>
    <author>tc={11360150-C6AA-4A3C-B482-1CF59D4FB6F5}</author>
    <author>tc={2AB5945D-3603-E446-A99C-391CC8C1E33C}</author>
    <author>tc={88A4A58B-BA02-894C-B096-18DA7A8C78D1}</author>
    <author>tc={CE61134D-6620-4492-98E0-073EFC0D1A3B}</author>
    <author>tc={26FCFE56-D910-7F48-A4D4-57605C985D53}</author>
    <author>tc={B7CDF76E-1359-2B40-836A-290114A442FA}</author>
    <author>tc={8541B9C7-D888-B141-9341-7CF58A567BBC}</author>
    <author>tc={C1F99F7A-4F76-D949-814D-6887D9F66DD5}</author>
    <author>tc={AF20E618-2F32-C043-ACA9-0072C3D6BC40}</author>
    <author>tc={B3A6DB33-8147-C341-9982-F1DDA7A6DC52}</author>
  </authors>
  <commentList>
    <comment ref="K3" authorId="0" shapeId="0" xr:uid="{9B45C5DC-BFC6-F54E-BCF5-504212BF78B8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if no data</t>
      </text>
    </comment>
    <comment ref="M3" authorId="1" shapeId="0" xr:uid="{11360150-C6AA-4A3C-B482-1CF59D4FB6F5}">
      <text>
        <t>[Threaded comment]
Your version of Excel allows you to read this threaded comment; however, any edits to it will get removed if the file is opened in a newer version of Excel. Learn more: https://go.microsoft.com/fwlink/?linkid=870924
Comment:
    Maybe we also consider a focus on where starter homes (80% MHV) are greater than the median home value across all of NOLA</t>
      </text>
    </comment>
    <comment ref="Q3" authorId="2" shapeId="0" xr:uid="{2AB5945D-3603-E446-A99C-391CC8C1E33C}">
      <text>
        <t>[Threaded comment]
Your version of Excel allows you to read this threaded comment; however, any edits to it will get removed if the file is opened in a newer version of Excel. Learn more: https://go.microsoft.com/fwlink/?linkid=870924
Comment:
    Size of SAN as % of home value</t>
      </text>
    </comment>
    <comment ref="Y3" authorId="3" shapeId="0" xr:uid="{88A4A58B-BA02-894C-B096-18DA7A8C78D1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mortgage rate</t>
      </text>
    </comment>
    <comment ref="AC3" authorId="4" shapeId="0" xr:uid="{CE61134D-6620-4492-98E0-073EFC0D1A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Florida Home Insurance Rates by Zip Code - Review Averages! </t>
      </text>
    </comment>
    <comment ref="AN3" authorId="5" shapeId="0" xr:uid="{26FCFE56-D910-7F48-A4D4-57605C985D53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 % to account for existing mortgage payment</t>
      </text>
    </comment>
    <comment ref="AR3" authorId="6" shapeId="0" xr:uid="{B7CDF76E-1359-2B40-836A-290114A442FA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Years paid by grant</t>
      </text>
    </comment>
    <comment ref="AU3" authorId="7" shapeId="0" xr:uid="{8541B9C7-D888-B141-9341-7CF58A567BBC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closing cost + PMI covered by grant</t>
      </text>
    </comment>
    <comment ref="AA4" authorId="8" shapeId="0" xr:uid="{C1F99F7A-4F76-D949-814D-6887D9F66DD5}">
      <text>
        <t>[Threaded comment]
Your version of Excel allows you to read this threaded comment; however, any edits to it will get removed if the file is opened in a newer version of Excel. Learn more: https://go.microsoft.com/fwlink/?linkid=870924
Comment:
    PMI assumed for 3% down non-homium 1st mortgage</t>
      </text>
    </comment>
    <comment ref="AG4" authorId="9" shapeId="0" xr:uid="{AF20E618-2F32-C043-ACA9-0072C3D6BC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assuming household debt for now. </t>
      </text>
    </comment>
    <comment ref="AZ4" authorId="10" shapeId="0" xr:uid="{B3A6DB33-8147-C341-9982-F1DDA7A6DC52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sure who hardcoded the amortized 1st mortgage remaining previously, but debugging this was excruciating. These are accurate now.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tc={D935AC4E-46A5-41A2-B1FE-1D0AD2EDF2BB}</author>
    <author>tc={6C6D43A1-8C4F-4504-834E-172B1AB2BEE7}</author>
    <author>tc={AF41F23F-7B68-40D0-AD1D-B88029AD485C}</author>
    <author>tc={AF5FAA13-14CB-48AA-B190-3687E2DF752D}</author>
    <author>tc={A6981D01-1989-4BCE-B821-D1EF0A0EEDD3}</author>
    <author>tc={C9595A0D-3E1C-42F4-B02E-CB6490242E22}</author>
    <author>tc={DABEE0EA-4B62-4AFB-A664-6D799309C278}</author>
    <author>tc={91D403D0-63E2-4EB3-837C-023DEE2506B8}</author>
    <author>tc={E3C96963-47D6-4F7B-8246-FB04051DADE2}</author>
    <author>tc={E030B073-7069-489B-9163-AEC2ED04D0C3}</author>
    <author>tc={2BB7C786-5309-4DFD-9AEE-2001E51A8A13}</author>
  </authors>
  <commentList>
    <comment ref="K3" authorId="0" shapeId="0" xr:uid="{D935AC4E-46A5-41A2-B1FE-1D0AD2EDF2BB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if no data</t>
      </text>
    </comment>
    <comment ref="M3" authorId="1" shapeId="0" xr:uid="{6C6D43A1-8C4F-4504-834E-172B1AB2BEE7}">
      <text>
        <t>[Threaded comment]
Your version of Excel allows you to read this threaded comment; however, any edits to it will get removed if the file is opened in a newer version of Excel. Learn more: https://go.microsoft.com/fwlink/?linkid=870924
Comment:
    Maybe we also consider a focus on where starter homes (80% MHV) are greater than the median home value across all of NOLA</t>
      </text>
    </comment>
    <comment ref="Q3" authorId="2" shapeId="0" xr:uid="{AF41F23F-7B68-40D0-AD1D-B88029AD485C}">
      <text>
        <t>[Threaded comment]
Your version of Excel allows you to read this threaded comment; however, any edits to it will get removed if the file is opened in a newer version of Excel. Learn more: https://go.microsoft.com/fwlink/?linkid=870924
Comment:
    Size of SAN as % of home value</t>
      </text>
    </comment>
    <comment ref="Y3" authorId="3" shapeId="0" xr:uid="{AF5FAA13-14CB-48AA-B190-3687E2DF752D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mortgage rate</t>
      </text>
    </comment>
    <comment ref="AC3" authorId="4" shapeId="0" xr:uid="{A6981D01-1989-4BCE-B821-D1EF0A0EED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Florida Home Insurance Rates by Zip Code - Review Averages! </t>
      </text>
    </comment>
    <comment ref="AN3" authorId="5" shapeId="0" xr:uid="{C9595A0D-3E1C-42F4-B02E-CB6490242E22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 % to account for existing mortgage payment</t>
      </text>
    </comment>
    <comment ref="AR3" authorId="6" shapeId="0" xr:uid="{DABEE0EA-4B62-4AFB-A664-6D799309C278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Years paid by grant</t>
      </text>
    </comment>
    <comment ref="AU3" authorId="7" shapeId="0" xr:uid="{91D403D0-63E2-4EB3-837C-023DEE2506B8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closing cost + PMI covered by grant</t>
      </text>
    </comment>
    <comment ref="AA4" authorId="8" shapeId="0" xr:uid="{E3C96963-47D6-4F7B-8246-FB04051DADE2}">
      <text>
        <t>[Threaded comment]
Your version of Excel allows you to read this threaded comment; however, any edits to it will get removed if the file is opened in a newer version of Excel. Learn more: https://go.microsoft.com/fwlink/?linkid=870924
Comment:
    PMI assumed for 3% down non-homium 1st mortgage</t>
      </text>
    </comment>
    <comment ref="AG4" authorId="9" shapeId="0" xr:uid="{E030B073-7069-489B-9163-AEC2ED04D0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assuming household debt for now. </t>
      </text>
    </comment>
    <comment ref="AZ4" authorId="10" shapeId="0" xr:uid="{2BB7C786-5309-4DFD-9AEE-2001E51A8A13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sure who hardcoded the amortized 1st mortgage remaining previously, but debugging this was excruciating. These are accurate now.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tc={D3217764-C4EC-4E03-A83A-2890E7671525}</author>
    <author>tc={0EDD1C68-8DD3-4BEC-BD14-326E88D212E3}</author>
    <author>tc={7D29FF9B-AFAF-4958-84FE-33F60DC71E54}</author>
    <author>tc={BFE2077C-4234-43CB-B721-79B888466298}</author>
    <author>tc={278F4CE6-3456-4CD1-BB6D-146BB8911366}</author>
    <author>tc={0FAF044B-5DD5-4370-883F-4273F51A0BDE}</author>
    <author>tc={A3D96CAF-C899-4AEE-96FC-9D2DB5E2D472}</author>
    <author>tc={C306B273-E329-4127-A244-A6582637A412}</author>
    <author>tc={921D5F28-1202-41F6-B52B-9F9A83EC0941}</author>
    <author>tc={EA8AC84C-1E54-49AD-8004-4CD91D5739E3}</author>
    <author>tc={B1A983A7-8262-4230-BDD3-6D6CBAB862E4}</author>
  </authors>
  <commentList>
    <comment ref="K3" authorId="0" shapeId="0" xr:uid="{D3217764-C4EC-4E03-A83A-2890E7671525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if no data</t>
      </text>
    </comment>
    <comment ref="M3" authorId="1" shapeId="0" xr:uid="{0EDD1C68-8DD3-4BEC-BD14-326E88D212E3}">
      <text>
        <t>[Threaded comment]
Your version of Excel allows you to read this threaded comment; however, any edits to it will get removed if the file is opened in a newer version of Excel. Learn more: https://go.microsoft.com/fwlink/?linkid=870924
Comment:
    Maybe we also consider a focus on where starter homes (80% MHV) are greater than the median home value across all of NOLA</t>
      </text>
    </comment>
    <comment ref="Q3" authorId="2" shapeId="0" xr:uid="{7D29FF9B-AFAF-4958-84FE-33F60DC71E54}">
      <text>
        <t>[Threaded comment]
Your version of Excel allows you to read this threaded comment; however, any edits to it will get removed if the file is opened in a newer version of Excel. Learn more: https://go.microsoft.com/fwlink/?linkid=870924
Comment:
    Size of SAN as % of home value</t>
      </text>
    </comment>
    <comment ref="Y3" authorId="3" shapeId="0" xr:uid="{BFE2077C-4234-43CB-B721-79B888466298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mortgage rate</t>
      </text>
    </comment>
    <comment ref="AC3" authorId="4" shapeId="0" xr:uid="{278F4CE6-3456-4CD1-BB6D-146BB89113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Florida Home Insurance Rates by Zip Code - Review Averages! </t>
      </text>
    </comment>
    <comment ref="AN3" authorId="5" shapeId="0" xr:uid="{0FAF044B-5DD5-4370-883F-4273F51A0BDE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 % to account for existing mortgage payment</t>
      </text>
    </comment>
    <comment ref="AR3" authorId="6" shapeId="0" xr:uid="{A3D96CAF-C899-4AEE-96FC-9D2DB5E2D472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Years paid by grant</t>
      </text>
    </comment>
    <comment ref="AU3" authorId="7" shapeId="0" xr:uid="{C306B273-E329-4127-A244-A6582637A412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closing cost + PMI covered by grant</t>
      </text>
    </comment>
    <comment ref="AA4" authorId="8" shapeId="0" xr:uid="{921D5F28-1202-41F6-B52B-9F9A83EC0941}">
      <text>
        <t>[Threaded comment]
Your version of Excel allows you to read this threaded comment; however, any edits to it will get removed if the file is opened in a newer version of Excel. Learn more: https://go.microsoft.com/fwlink/?linkid=870924
Comment:
    PMI assumed for 3% down non-homium 1st mortgage</t>
      </text>
    </comment>
    <comment ref="AG4" authorId="9" shapeId="0" xr:uid="{EA8AC84C-1E54-49AD-8004-4CD91D5739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assuming household debt for now. </t>
      </text>
    </comment>
    <comment ref="AZ4" authorId="10" shapeId="0" xr:uid="{B1A983A7-8262-4230-BDD3-6D6CBAB862E4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sure who hardcoded the amortized 1st mortgage remaining previously, but debugging this was excruciating. These are accurate now.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tc={41067034-FC01-4236-9A6B-784D0D6DFBE2}</author>
    <author>tc={387B9620-86FB-4043-B158-248AF5D0A9B0}</author>
    <author>tc={860C4D23-CCD2-4651-A002-4AA1A8EE33F2}</author>
    <author>tc={80DE8417-F64B-492D-89CA-AA7DEC753B6A}</author>
    <author>tc={54D9B76D-5AAF-4009-A2A5-0DD4F695D493}</author>
    <author>tc={0FAC1AC7-67D8-439C-850D-ED03845F1A84}</author>
    <author>tc={687C1C1D-51AD-4F29-8E5D-BEECA90B0C9F}</author>
    <author>tc={CF33ABB4-B960-42E5-A1A3-4F98DF4C82E8}</author>
    <author>tc={D36BE60E-0CE1-4146-9F5C-6B4EF699E780}</author>
    <author>tc={3ECE0252-BF54-4AC6-8F91-73795DA1F30D}</author>
    <author>tc={AA757A47-C1C7-4ADF-A1B8-B030341F5025}</author>
  </authors>
  <commentList>
    <comment ref="K3" authorId="0" shapeId="0" xr:uid="{41067034-FC01-4236-9A6B-784D0D6DFBE2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if no data</t>
      </text>
    </comment>
    <comment ref="M3" authorId="1" shapeId="0" xr:uid="{387B9620-86FB-4043-B158-248AF5D0A9B0}">
      <text>
        <t>[Threaded comment]
Your version of Excel allows you to read this threaded comment; however, any edits to it will get removed if the file is opened in a newer version of Excel. Learn more: https://go.microsoft.com/fwlink/?linkid=870924
Comment:
    Maybe we also consider a focus on where starter homes (80% MHV) are greater than the median home value across all of NOLA</t>
      </text>
    </comment>
    <comment ref="Q3" authorId="2" shapeId="0" xr:uid="{860C4D23-CCD2-4651-A002-4AA1A8EE33F2}">
      <text>
        <t>[Threaded comment]
Your version of Excel allows you to read this threaded comment; however, any edits to it will get removed if the file is opened in a newer version of Excel. Learn more: https://go.microsoft.com/fwlink/?linkid=870924
Comment:
    Size of SAN as % of home value</t>
      </text>
    </comment>
    <comment ref="Y3" authorId="3" shapeId="0" xr:uid="{80DE8417-F64B-492D-89CA-AA7DEC753B6A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mortgage rate</t>
      </text>
    </comment>
    <comment ref="AC3" authorId="4" shapeId="0" xr:uid="{54D9B76D-5AAF-4009-A2A5-0DD4F695D4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Florida Home Insurance Rates by Zip Code - Review Averages! </t>
      </text>
    </comment>
    <comment ref="AN3" authorId="5" shapeId="0" xr:uid="{0FAC1AC7-67D8-439C-850D-ED03845F1A84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 % to account for existing mortgage payment</t>
      </text>
    </comment>
    <comment ref="AR3" authorId="6" shapeId="0" xr:uid="{687C1C1D-51AD-4F29-8E5D-BEECA90B0C9F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Years paid by grant</t>
      </text>
    </comment>
    <comment ref="AU3" authorId="7" shapeId="0" xr:uid="{CF33ABB4-B960-42E5-A1A3-4F98DF4C82E8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closing cost + PMI covered by grant</t>
      </text>
    </comment>
    <comment ref="AA4" authorId="8" shapeId="0" xr:uid="{D36BE60E-0CE1-4146-9F5C-6B4EF699E780}">
      <text>
        <t>[Threaded comment]
Your version of Excel allows you to read this threaded comment; however, any edits to it will get removed if the file is opened in a newer version of Excel. Learn more: https://go.microsoft.com/fwlink/?linkid=870924
Comment:
    PMI assumed for 3% down non-homium 1st mortgage</t>
      </text>
    </comment>
    <comment ref="AG4" authorId="9" shapeId="0" xr:uid="{3ECE0252-BF54-4AC6-8F91-73795DA1F3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assuming household debt for now. </t>
      </text>
    </comment>
    <comment ref="AZ4" authorId="10" shapeId="0" xr:uid="{AA757A47-C1C7-4ADF-A1B8-B030341F5025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sure who hardcoded the amortized 1st mortgage remaining previously, but debugging this was excruciating. These are accurate now.</t>
      </text>
    </comment>
  </commentList>
</comments>
</file>

<file path=xl/sharedStrings.xml><?xml version="1.0" encoding="utf-8"?>
<sst xmlns="http://schemas.openxmlformats.org/spreadsheetml/2006/main" count="2042" uniqueCount="401">
  <si>
    <t>Name</t>
  </si>
  <si>
    <t>Age</t>
  </si>
  <si>
    <t>Avg. USD Income</t>
  </si>
  <si>
    <t>State</t>
  </si>
  <si>
    <t>Total Value of Homes Purchased</t>
  </si>
  <si>
    <t>Annual PMI</t>
  </si>
  <si>
    <t>Front Ratio</t>
  </si>
  <si>
    <t># FTHB Homes Created</t>
  </si>
  <si>
    <t>Total 1st Mortgage Principal</t>
  </si>
  <si>
    <t>Total Homeowner Equity created after 10 Years at 5% Home Price Appreciation</t>
  </si>
  <si>
    <t>Avg. FTHB Homes Created</t>
  </si>
  <si>
    <t>% Median Home Value</t>
  </si>
  <si>
    <t>Key Assumptions:</t>
  </si>
  <si>
    <t>ZIP Code</t>
  </si>
  <si>
    <t>Code</t>
  </si>
  <si>
    <t>% African American</t>
  </si>
  <si>
    <t>Median Contract Rent</t>
  </si>
  <si>
    <t>DTI Avg</t>
  </si>
  <si>
    <t>Estimated Household Debt (incl mortgage)</t>
  </si>
  <si>
    <t>30 Year Case Shiller Return / ann</t>
  </si>
  <si>
    <t>% AMI for calc</t>
  </si>
  <si>
    <t>Passed DTI without HOM?</t>
  </si>
  <si>
    <t>Threshold?</t>
  </si>
  <si>
    <t>HOM Investment</t>
  </si>
  <si>
    <t>Grant for Fees/PMI</t>
  </si>
  <si>
    <t>Homeowner Equity after 10 Years</t>
  </si>
  <si>
    <t>% Gain from Downpayment</t>
  </si>
  <si>
    <t>HOM Investment after 10 Years</t>
  </si>
  <si>
    <t>% Gain on HOM Investment</t>
  </si>
  <si>
    <t>Downpayment</t>
  </si>
  <si>
    <t>30 Year Fixed Rate for 640</t>
  </si>
  <si>
    <t>1st Principal Without Homium</t>
  </si>
  <si>
    <t>PMI / Month</t>
  </si>
  <si>
    <t>Tax / mo</t>
  </si>
  <si>
    <t>Insurance / mo</t>
  </si>
  <si>
    <t>Household Debt Service / mo</t>
  </si>
  <si>
    <t>Monthly Payment</t>
  </si>
  <si>
    <t>Back Ratio</t>
  </si>
  <si>
    <t>SAN Principal</t>
  </si>
  <si>
    <t>30 Year Fixed Rate for 640 WITH HOMIUM</t>
  </si>
  <si>
    <t>1st Principal WITH Homium</t>
  </si>
  <si>
    <t>New Monthly Payment on 1st</t>
  </si>
  <si>
    <t>Front Ratio with HOM</t>
  </si>
  <si>
    <t>Back Ratio with HOM</t>
  </si>
  <si>
    <t>PMI Total (yrs)</t>
  </si>
  <si>
    <t>Closing Fees</t>
  </si>
  <si>
    <t>Origination Fees</t>
  </si>
  <si>
    <t>Total Grant</t>
  </si>
  <si>
    <t>% Total Grant of Home Value</t>
  </si>
  <si>
    <t>Home Value after 10 years at X apprec</t>
  </si>
  <si>
    <t>Homium SAN Value after 10 years</t>
  </si>
  <si>
    <t>% Gain on HOM investment</t>
  </si>
  <si>
    <t>Homeowner Equity after 10 years</t>
  </si>
  <si>
    <t>Zip Code</t>
  </si>
  <si>
    <t>Wayne County, Michigan (Black &amp; Brown ONLY)</t>
  </si>
  <si>
    <t>Country</t>
  </si>
  <si>
    <t>Median Income Can't Buy Low/Mid Home</t>
  </si>
  <si>
    <t>Zip Codes in Wayne County, MI where % AA &gt; 49.54%</t>
  </si>
  <si>
    <t>United States</t>
  </si>
  <si>
    <t>Michigan</t>
  </si>
  <si>
    <t>Median Income CAN Buy Low/Mid Home with Homium</t>
  </si>
  <si>
    <t>Fixed Amortization Term &gt; 20 Years</t>
  </si>
  <si>
    <t>LTV Range</t>
  </si>
  <si>
    <t>Coverage</t>
  </si>
  <si>
    <t>Exposure</t>
  </si>
  <si>
    <t>760+</t>
  </si>
  <si>
    <t>740–759</t>
  </si>
  <si>
    <t>720–739</t>
  </si>
  <si>
    <t>700-719</t>
  </si>
  <si>
    <t>680–699</t>
  </si>
  <si>
    <t>660–679</t>
  </si>
  <si>
    <t>640–659</t>
  </si>
  <si>
    <t>620–639</t>
  </si>
  <si>
    <t>600-619*</t>
  </si>
  <si>
    <t>97%–95.01%</t>
  </si>
  <si>
    <t>95%–90.01%</t>
  </si>
  <si>
    <t>90%–85.01%</t>
  </si>
  <si>
    <t>85% &amp; Below</t>
  </si>
  <si>
    <t>Fixed Amortization Term ≤ 20 Years</t>
  </si>
  <si>
    <t>Adjustments</t>
  </si>
  <si>
    <t>≥ 2 Borrower/97% LTV</t>
  </si>
  <si>
    <t>≥ 2 Borrower/95% LTV</t>
  </si>
  <si>
    <t>≥ 2 Borrower/90% LTV</t>
  </si>
  <si>
    <t>≥ 2 Borrower/85% LTV</t>
  </si>
  <si>
    <t>Investment /3–4 Unit Property</t>
  </si>
  <si>
    <t>Second Home</t>
  </si>
  <si>
    <t>Manufactured Housing</t>
  </si>
  <si>
    <t>Cash–Out Refinance</t>
  </si>
  <si>
    <t>Relocation Loan</t>
  </si>
  <si>
    <t>Declining Renewal (BPMI only)</t>
  </si>
  <si>
    <t>Level Annual Refundable</t>
  </si>
  <si>
    <t>Refundable Monthly</t>
  </si>
  <si>
    <t>LPMI Monthly</t>
  </si>
  <si>
    <t>DTI &gt; 45-50%/97% LTV</t>
  </si>
  <si>
    <t>DTI &gt; 45-50%/95% LTV</t>
  </si>
  <si>
    <t>DTI &gt; 45-50%/90% LTV</t>
  </si>
  <si>
    <t>Median Home Values</t>
  </si>
  <si>
    <t>Population</t>
  </si>
  <si>
    <t>Area Median Household Income</t>
  </si>
  <si>
    <t>Borrower Eligibility w/o Homium</t>
  </si>
  <si>
    <t>Borrower Eligibility with Homium</t>
  </si>
  <si>
    <t>Increase in Borrower Eligibility</t>
  </si>
  <si>
    <t>Tiana</t>
  </si>
  <si>
    <t>Traditional Financing</t>
  </si>
  <si>
    <t>With</t>
  </si>
  <si>
    <t>Total Monthly Payment*</t>
  </si>
  <si>
    <t>Front Ratio**</t>
  </si>
  <si>
    <t>PMI Rate Est</t>
  </si>
  <si>
    <t>Tax/ yr</t>
  </si>
  <si>
    <t>Insurance / yr</t>
  </si>
  <si>
    <t>Monthly PMT</t>
  </si>
  <si>
    <t>Monthly PMI</t>
  </si>
  <si>
    <t>Monthly Tax</t>
  </si>
  <si>
    <t>Monthly Insurance</t>
  </si>
  <si>
    <t xml:space="preserve">Passed DTI with HOM? </t>
  </si>
  <si>
    <t>Monthly Payment with Homium</t>
  </si>
  <si>
    <t>Total Monthly Payment with Homium*</t>
  </si>
  <si>
    <t>Comparison (Traditional vs Homium)</t>
  </si>
  <si>
    <t>Program Impact</t>
  </si>
  <si>
    <t>% AMI</t>
  </si>
  <si>
    <t>% Median Home Price</t>
  </si>
  <si>
    <t>Wealth Created after 15 years</t>
  </si>
  <si>
    <t>Wealth Created after 10 years</t>
  </si>
  <si>
    <t>Wealth Created after 5 years</t>
  </si>
  <si>
    <t>Private</t>
  </si>
  <si>
    <t>Growth</t>
  </si>
  <si>
    <t>Moderate</t>
  </si>
  <si>
    <t>Conservative</t>
  </si>
  <si>
    <t>Construction Cost</t>
  </si>
  <si>
    <t>Developer Capital Stack</t>
  </si>
  <si>
    <t>Developer Equity</t>
  </si>
  <si>
    <t>SACL</t>
  </si>
  <si>
    <t>Traditional Construction Debt</t>
  </si>
  <si>
    <t>Purchase &amp; Sale</t>
  </si>
  <si>
    <t>Homeowner Stack</t>
  </si>
  <si>
    <t>DP</t>
  </si>
  <si>
    <t>SAM</t>
  </si>
  <si>
    <t>Conforming 1st</t>
  </si>
  <si>
    <t>Personal Free Cash Flow***</t>
  </si>
  <si>
    <t>Home Price</t>
  </si>
  <si>
    <t>Median Household Value</t>
  </si>
  <si>
    <t>Median household index</t>
  </si>
  <si>
    <t>Total Population</t>
  </si>
  <si>
    <t>Zip</t>
  </si>
  <si>
    <t>Assumptions</t>
  </si>
  <si>
    <t>Down Payment %</t>
  </si>
  <si>
    <t>Homium SAM %</t>
  </si>
  <si>
    <t>Annual HPA %</t>
  </si>
  <si>
    <t>Credit Score</t>
  </si>
  <si>
    <t>Closing Costs %</t>
  </si>
  <si>
    <t>Median Calc</t>
  </si>
  <si>
    <t>Household Income</t>
  </si>
  <si>
    <t>Home Value</t>
  </si>
  <si>
    <t>Mortgage Duration (yrs)</t>
  </si>
  <si>
    <t>Thresholds</t>
  </si>
  <si>
    <t>DP %</t>
  </si>
  <si>
    <t>Homium %</t>
  </si>
  <si>
    <t>1st Mortgage %</t>
  </si>
  <si>
    <t>Hide Cells before Pasting into PPT</t>
  </si>
  <si>
    <t>1st Mortgage Rate w/o HOM</t>
  </si>
  <si>
    <t>1st Mortgage Rate w/ HOM</t>
  </si>
  <si>
    <t>Borrower (**INSERT NAME**):</t>
  </si>
  <si>
    <t>Program Size</t>
  </si>
  <si>
    <t>Program Capital</t>
  </si>
  <si>
    <t>Less: Program Fee</t>
  </si>
  <si>
    <t>Net Capital Invested</t>
  </si>
  <si>
    <t>***DELETE OLD DATA THEN paste in B3***</t>
  </si>
  <si>
    <t>## Paste Target Zips below in D4 then flow them thru to Individual Borrowers' Ag Model</t>
  </si>
  <si>
    <t>Target Zip Codes Converted</t>
  </si>
  <si>
    <t>California</t>
  </si>
  <si>
    <t>County</t>
  </si>
  <si>
    <t>Arkansas</t>
  </si>
  <si>
    <t>% Converted</t>
  </si>
  <si>
    <t>Scenario</t>
  </si>
  <si>
    <t>Registered Nurse</t>
  </si>
  <si>
    <t>Police Officer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</si>
  <si>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</si>
  <si>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</si>
  <si>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</si>
  <si>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</si>
  <si>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</si>
  <si>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</si>
  <si>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</si>
  <si>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</si>
  <si>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Bay</t>
  </si>
  <si>
    <t>Benzie</t>
  </si>
  <si>
    <t>Berrien</t>
  </si>
  <si>
    <t>Branch</t>
  </si>
  <si>
    <t>Calhoun</t>
  </si>
  <si>
    <t>Cass</t>
  </si>
  <si>
    <t>Charlevoix</t>
  </si>
  <si>
    <t>Cheboygan</t>
  </si>
  <si>
    <t>Chippewa</t>
  </si>
  <si>
    <t>Clare</t>
  </si>
  <si>
    <t>Clinton</t>
  </si>
  <si>
    <t>Crawford</t>
  </si>
  <si>
    <t>Delta</t>
  </si>
  <si>
    <t>Dickinson</t>
  </si>
  <si>
    <t>Eaton</t>
  </si>
  <si>
    <t>Emmet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</si>
  <si>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</si>
  <si>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</si>
  <si>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</si>
  <si>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</si>
  <si>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</si>
  <si>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</si>
  <si>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</si>
  <si>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</si>
  <si>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</si>
  <si>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</si>
  <si>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</si>
  <si>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</si>
  <si>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</si>
  <si>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Jackson</t>
  </si>
  <si>
    <t>Kalamazoo</t>
  </si>
  <si>
    <t>Kalkaska</t>
  </si>
  <si>
    <t>Kent</t>
  </si>
  <si>
    <t>Keweenaw</t>
  </si>
  <si>
    <t>Lake</t>
  </si>
  <si>
    <t>Lapeer</t>
  </si>
  <si>
    <t>Leelanau</t>
  </si>
  <si>
    <t>Lenawee</t>
  </si>
  <si>
    <t>Livingston</t>
  </si>
  <si>
    <t>Luce</t>
  </si>
  <si>
    <t>Mackinac</t>
  </si>
  <si>
    <t>Macomb</t>
  </si>
  <si>
    <t>Manistee</t>
  </si>
  <si>
    <t>Marquette</t>
  </si>
  <si>
    <t>Mason</t>
  </si>
  <si>
    <t>Mecosta</t>
  </si>
  <si>
    <t>Menominee</t>
  </si>
  <si>
    <t>Midland</t>
  </si>
  <si>
    <t>Missaukee</t>
  </si>
  <si>
    <t>Monroe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</si>
  <si>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</si>
  <si>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</si>
  <si>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</si>
  <si>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</si>
  <si>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</si>
  <si>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</si>
  <si>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</si>
  <si>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</si>
  <si>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Osceola</t>
  </si>
  <si>
    <t>Oscoda</t>
  </si>
  <si>
    <t>Otsego</t>
  </si>
  <si>
    <t>Ottawa</t>
  </si>
  <si>
    <t>Presque Isle</t>
  </si>
  <si>
    <t>Roscommon</t>
  </si>
  <si>
    <t>Saginaw</t>
  </si>
  <si>
    <t>Sanilac</t>
  </si>
  <si>
    <t>Schoolcraft</t>
  </si>
  <si>
    <t>Shiawassee</t>
  </si>
  <si>
    <t>St. Clair</t>
  </si>
  <si>
    <t>St. Joseph</t>
  </si>
  <si>
    <t>Tuscola</t>
  </si>
  <si>
    <t>Van Buren</t>
  </si>
  <si>
    <t>Washtenaw</t>
  </si>
  <si>
    <t>Wayne</t>
  </si>
  <si>
    <t>Wexford</t>
  </si>
  <si>
    <t>Cecilia</t>
  </si>
  <si>
    <t>Adam</t>
  </si>
  <si>
    <t>Nora</t>
  </si>
  <si>
    <t>CDL-A Truck Driver</t>
  </si>
  <si>
    <t>Marquette County</t>
  </si>
  <si>
    <t>Alger County</t>
  </si>
  <si>
    <t>Alpena County</t>
  </si>
  <si>
    <t>Gladwin County</t>
  </si>
  <si>
    <t>Wexford County</t>
  </si>
  <si>
    <t>Manistee County</t>
  </si>
  <si>
    <t>Lake County</t>
  </si>
  <si>
    <t>Ionia County</t>
  </si>
  <si>
    <t>Jackson County</t>
  </si>
  <si>
    <t>Kalamazoo County</t>
  </si>
  <si>
    <t>Washington</t>
  </si>
  <si>
    <t>Wyoming</t>
  </si>
  <si>
    <t>Montana</t>
  </si>
  <si>
    <t>Massachusetts</t>
  </si>
  <si>
    <t>Ohio</t>
  </si>
  <si>
    <t>Florida</t>
  </si>
  <si>
    <t>Maryland</t>
  </si>
  <si>
    <t>Louisiana</t>
  </si>
  <si>
    <t>Pennsylvania</t>
  </si>
  <si>
    <t>Missouri</t>
  </si>
  <si>
    <t>Virginia</t>
  </si>
  <si>
    <t>Kansas</t>
  </si>
  <si>
    <t>Governor</t>
  </si>
  <si>
    <t>Georgia</t>
  </si>
  <si>
    <t>Minnesota</t>
  </si>
  <si>
    <t>Wisconsin</t>
  </si>
  <si>
    <t>Oregon</t>
  </si>
  <si>
    <t>Nevada</t>
  </si>
  <si>
    <t>Tennessee</t>
  </si>
  <si>
    <t>Affordability Gap</t>
  </si>
  <si>
    <t xml:space="preserve">How much the LTV on the 1st mortgage needs to decrease to achieve 35% DTI Max. assuming 3% DP and same 1st mortgage rate. 35% max front ratio. What is the amount of HOM needed on a median priced home for a median income earner. </t>
  </si>
  <si>
    <t>Location</t>
  </si>
  <si>
    <t>Party</t>
  </si>
  <si>
    <t>Eligibility</t>
  </si>
  <si>
    <t>2025 Median Home Value</t>
  </si>
  <si>
    <t>2025 Median Household Income</t>
  </si>
  <si>
    <t>2025 Total Population</t>
  </si>
  <si>
    <t>2025 Median Monthly Contract Rent</t>
  </si>
  <si>
    <t>Delaware</t>
  </si>
  <si>
    <t>Matt Meyer</t>
  </si>
  <si>
    <t>Democratic</t>
  </si>
  <si>
    <t>Eligible</t>
  </si>
  <si>
    <t>2025 Housing Affordability Index</t>
  </si>
  <si>
    <t>2025 Median Disposable Income</t>
  </si>
  <si>
    <t>Hawaii</t>
  </si>
  <si>
    <t>Josh Green</t>
  </si>
  <si>
    <t>Eligible/Running</t>
  </si>
  <si>
    <t>Illinois</t>
  </si>
  <si>
    <t>JB Pritzker</t>
  </si>
  <si>
    <t>Wes Moore</t>
  </si>
  <si>
    <t>Maura Healey</t>
  </si>
  <si>
    <t>New Jersey</t>
  </si>
  <si>
    <t>Mikie Sherrill</t>
  </si>
  <si>
    <t>New York</t>
  </si>
  <si>
    <t>Kathy Hochul</t>
  </si>
  <si>
    <t>North Carolina</t>
  </si>
  <si>
    <t>Josh Stein</t>
  </si>
  <si>
    <t>Tina Kotek</t>
  </si>
  <si>
    <t>Josh Shapiro</t>
  </si>
  <si>
    <t>Rhode Island</t>
  </si>
  <si>
    <t>Dan McKee</t>
  </si>
  <si>
    <t>Bob Ferguson</t>
  </si>
  <si>
    <t>Arizona</t>
  </si>
  <si>
    <t>Katie Hobbs</t>
  </si>
  <si>
    <t>Connecticut</t>
  </si>
  <si>
    <t>Ned Lamont</t>
  </si>
  <si>
    <t>AMI</t>
  </si>
  <si>
    <t>https://taxfoundation.org/data/all/state/property-taxes-by-state-county/</t>
  </si>
  <si>
    <t>Effective Tax Rate (2023)</t>
  </si>
  <si>
    <t>Alabama</t>
  </si>
  <si>
    <t>Alaska</t>
  </si>
  <si>
    <t>Colorado</t>
  </si>
  <si>
    <t>Idaho</t>
  </si>
  <si>
    <t>Indiana</t>
  </si>
  <si>
    <t>Iowa</t>
  </si>
  <si>
    <t>Kentucky</t>
  </si>
  <si>
    <t>Maine</t>
  </si>
  <si>
    <t>Mississippi</t>
  </si>
  <si>
    <t>Nebraska</t>
  </si>
  <si>
    <t>New Hampshire</t>
  </si>
  <si>
    <t>New Mexico</t>
  </si>
  <si>
    <t>North Dakota</t>
  </si>
  <si>
    <t>Oklahoma</t>
  </si>
  <si>
    <t>South Carolina</t>
  </si>
  <si>
    <t>South Dakota</t>
  </si>
  <si>
    <t>Texas</t>
  </si>
  <si>
    <t>Utah</t>
  </si>
  <si>
    <t>Vermont</t>
  </si>
  <si>
    <t>West Virginia</t>
  </si>
  <si>
    <t>District of Columbia</t>
  </si>
  <si>
    <t>Avg Annual Insurance (2025 est)</t>
  </si>
  <si>
    <t>Median Home Value (2025 est)</t>
  </si>
  <si>
    <t>% of Home Value</t>
  </si>
  <si>
    <t>https://www.bankrate.com/real-estate/median-home-price/</t>
  </si>
  <si>
    <t>https://www.ramseysolutions.com/insurance/home-insurance-rates-by-state?srsltid=AfmBOor11m9ccj5xQGJveaIOgs0_zXz4pvDN6-xr1RHnJjc8as4HkzMz</t>
  </si>
  <si>
    <t>Max Monthly Payment (PITI)</t>
  </si>
  <si>
    <t>Monthly Rate</t>
  </si>
  <si>
    <t>Payment Factor</t>
  </si>
  <si>
    <t>Affordable 1st Mortgage Balance without HOM</t>
  </si>
  <si>
    <t>Max PI without Hom</t>
  </si>
  <si>
    <t>Max PI with Hom</t>
  </si>
  <si>
    <t>Affordable 1st Mortgage Balance w HOM</t>
  </si>
  <si>
    <t>Affordability Gap without Hom</t>
  </si>
  <si>
    <t>Homium needed</t>
  </si>
  <si>
    <t>Hom %</t>
  </si>
  <si>
    <t>residual gap after homium (Check)</t>
  </si>
  <si>
    <t>MHV</t>
  </si>
  <si>
    <t>Median Rent</t>
  </si>
  <si>
    <t>Max Monthly Housing Budget</t>
  </si>
  <si>
    <t>Affordable Home Price @ 35% DTI</t>
  </si>
  <si>
    <t>Down Payment (3%)</t>
  </si>
  <si>
    <t>PMI</t>
  </si>
  <si>
    <t>Tax</t>
  </si>
  <si>
    <t>Insurance</t>
  </si>
  <si>
    <t>Monthly 1st Mortgage Rate</t>
  </si>
  <si>
    <t>Affordability Gap (Problem)</t>
  </si>
  <si>
    <t>Affordable 1st Mortgage Without Hom</t>
  </si>
  <si>
    <t>1) How much can family afford per month?</t>
  </si>
  <si>
    <t>2) Amount that goes to mortgage principal + interest</t>
  </si>
  <si>
    <t>3) Monthly payment translated into 1st mortgage size</t>
  </si>
  <si>
    <t>How far off is the market?</t>
  </si>
  <si>
    <t>6) Remove PMI and more monthly funds available for mortgage</t>
  </si>
  <si>
    <t>7) Affordable loan size increased</t>
  </si>
  <si>
    <t>4) Affordable 1st mortgage + 3% down</t>
  </si>
  <si>
    <t>5) Affordable home price vs. median home price</t>
  </si>
  <si>
    <t>8) Amount of capital to close the gap</t>
  </si>
  <si>
    <t>Affordability Test (Without Homium)</t>
  </si>
  <si>
    <t>Max Principal + Interest Without Hom</t>
  </si>
  <si>
    <t>Affordable 1st Mortgage with Homium</t>
  </si>
  <si>
    <t>Max Principal + Interest With Homium</t>
  </si>
  <si>
    <t>Homium Needed ($)</t>
  </si>
  <si>
    <t>Homium Needed</t>
  </si>
  <si>
    <t>Avg. Nonmortgage Debt Q3 2025</t>
  </si>
  <si>
    <t>Monthly Nonmortgage Debt</t>
  </si>
  <si>
    <t>Total Monthly Ownership Cost</t>
  </si>
  <si>
    <t>Monthly Delta</t>
  </si>
  <si>
    <t>Affordable Home Price PITI</t>
  </si>
  <si>
    <t>1% Monthly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</si>
</sst>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2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00"/>
    <numFmt numFmtId="166" formatCode="_(* #,##0_);_(* \(#,##0\);_(* &quot;-&quot;??_);_(@_)"/>
    <numFmt numFmtId="167" formatCode="&quot;$&quot;#,##0"/>
    <numFmt numFmtId="168" formatCode="_(&quot;$&quot;* #,##0.000_);_(&quot;$&quot;* \(#,##0.000\);_(&quot;$&quot;* &quot;-&quot;??_);_(@_)"/>
    <numFmt numFmtId="169" formatCode="_(&quot;$&quot;* #,##0.0000_);_(&quot;$&quot;* \(#,##0.0000\);_(&quot;$&quot;* &quot;-&quot;??_);_(@_)"/>
    <numFmt numFmtId="170" formatCode="_([$$-409]* #,##0_);_([$$-409]* \(#,##0\);_([$$-409]* &quot;-&quot;??_);_(@_)"/>
    <numFmt numFmtId="171" formatCode="_([$$-409]* #,##0.00_);_([$$-409]* \(#,##0.00\);_([$$-409]* &quot;-&quot;??_);_(@_)"/>
    <numFmt numFmtId="172" formatCode="0%\ &quot;FCF Invested&quot;"/>
    <numFmt numFmtId="173" formatCode="0.000000000000"/>
    <numFmt numFmtId="174" formatCode="0.00000000000"/>
    <numFmt numFmtId="175" formatCode="0.0000000000000"/>
    <numFmt numFmtId="176" formatCode="0.0000000000"/>
    <numFmt numFmtId="177" formatCode="0.0"/>
    <numFmt numFmtId="178" formatCode="0.000000000"/>
    <numFmt numFmtId="179" formatCode="0.0%"/>
    <numFmt numFmtId="180" formatCode="0.00000000"/>
    <numFmt numFmtId="188" formatCode="0.000000"/>
  </numFmts>
  <fonts count="57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Calibri"/>
      <family val="2"/>
      <scheme val="minor"/>
    </font>
    <font>
      <sz val="16"/>
      <name val="Calibri Light"/>
      <family val="2"/>
      <scheme val="major"/>
    </font>
    <font>
      <sz val="11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48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20"/>
      <color rgb="FF0070C0"/>
      <name val="Calibri"/>
      <family val="2"/>
      <scheme val="minor"/>
    </font>
    <font>
      <b/>
      <u/>
      <sz val="11"/>
      <color indexed="8"/>
      <name val="Arial"/>
      <family val="2"/>
    </font>
    <font>
      <sz val="11"/>
      <color rgb="FFC00000"/>
      <name val="Arial"/>
      <family val="2"/>
    </font>
    <font>
      <sz val="11"/>
      <color rgb="FF14935F"/>
      <name val="Arial"/>
      <family val="2"/>
    </font>
    <font>
      <i/>
      <sz val="11"/>
      <color indexed="8"/>
      <name val="Arial"/>
      <family val="2"/>
    </font>
    <font>
      <b/>
      <sz val="11"/>
      <color rgb="FFFF0000"/>
      <name val="Arial"/>
      <family val="2"/>
    </font>
    <font>
      <sz val="20"/>
      <color rgb="FF0070C0"/>
      <name val="Arial"/>
      <family val="2"/>
    </font>
    <font>
      <sz val="18"/>
      <color rgb="FF0070C0"/>
      <name val="Arial"/>
      <family val="2"/>
    </font>
    <font>
      <b/>
      <i/>
      <u/>
      <sz val="11"/>
      <color indexed="8"/>
      <name val="Arial"/>
      <family val="2"/>
    </font>
    <font>
      <i/>
      <sz val="20"/>
      <color rgb="FF0070C0"/>
      <name val="Arial"/>
      <family val="2"/>
    </font>
    <font>
      <i/>
      <sz val="11"/>
      <color rgb="FFFF0000"/>
      <name val="Arial"/>
      <family val="2"/>
    </font>
    <font>
      <sz val="11"/>
      <color rgb="FFFF0000"/>
      <name val="Arial"/>
      <family val="2"/>
    </font>
    <font>
      <b/>
      <sz val="14"/>
      <color indexed="8"/>
      <name val="Arial"/>
      <family val="2"/>
    </font>
    <font>
      <b/>
      <sz val="11"/>
      <name val="Arial"/>
      <family val="2"/>
    </font>
    <font>
      <u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color rgb="FF0000FF"/>
      <name val="Calibri"/>
      <family val="2"/>
      <scheme val="minor"/>
    </font>
    <font>
      <sz val="20"/>
      <name val="Arial"/>
      <family val="2"/>
    </font>
    <font>
      <i/>
      <sz val="20"/>
      <name val="Arial"/>
      <family val="2"/>
    </font>
    <font>
      <sz val="20"/>
      <name val="Calibri"/>
      <family val="2"/>
      <scheme val="minor"/>
    </font>
    <font>
      <i/>
      <sz val="20"/>
      <color rgb="FF0000FF"/>
      <name val="Arial"/>
      <family val="2"/>
    </font>
    <font>
      <sz val="20"/>
      <color rgb="FF0000FF"/>
      <name val="Arial"/>
      <family val="2"/>
    </font>
    <font>
      <b/>
      <i/>
      <sz val="11"/>
      <color indexed="8"/>
      <name val="Arial"/>
      <family val="2"/>
    </font>
    <font>
      <sz val="13"/>
      <color indexed="8"/>
      <name val="Helvetica Neue"/>
      <family val="2"/>
    </font>
    <font>
      <b/>
      <sz val="11"/>
      <color rgb="FFC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sz val="11"/>
      <color theme="5" tint="-0.249977111117893"/>
      <name val="Arial"/>
      <family val="2"/>
    </font>
    <font>
      <sz val="11"/>
      <color rgb="FF00B0F0"/>
      <name val="Arial"/>
      <family val="2"/>
    </font>
    <font>
      <sz val="18"/>
      <color rgb="FF1F2426"/>
      <name val="Arial"/>
      <family val="2"/>
    </font>
    <font>
      <sz val="18"/>
      <color rgb="FF1F2426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4"/>
      <name val="Arial"/>
      <family val="2"/>
    </font>
    <font>
      <sz val="14"/>
      <color rgb="FF454545"/>
      <name val="Arial"/>
      <family val="2"/>
    </font>
    <font>
      <b/>
      <sz val="11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41100"/>
        <bgColor indexed="64"/>
      </patternFill>
    </fill>
    <fill>
      <patternFill patternType="solid">
        <fgColor rgb="FFFFEB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EEC88A"/>
        <bgColor indexed="64"/>
      </patternFill>
    </fill>
    <fill>
      <patternFill patternType="solid">
        <fgColor rgb="FFE5A745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44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14" fontId="13" fillId="0" borderId="0" applyFont="0" applyFill="0" applyBorder="0">
      <alignment horizontal="right"/>
    </xf>
    <xf numFmtId="0" fontId="13" fillId="0" borderId="0">
      <alignment horizontal="right"/>
    </xf>
    <xf numFmtId="44" fontId="13" fillId="0" borderId="0" applyFont="0" applyFill="0" applyBorder="0" applyAlignment="0" applyProtection="0"/>
    <xf numFmtId="1" fontId="13" fillId="0" borderId="0" applyFont="0" applyFill="0" applyBorder="0" applyProtection="0">
      <alignment horizontal="right"/>
    </xf>
    <xf numFmtId="0" fontId="13" fillId="0" borderId="0" applyNumberFormat="0" applyFont="0" applyFill="0" applyBorder="0" applyProtection="0">
      <alignment horizontal="center" wrapText="1"/>
    </xf>
    <xf numFmtId="0" fontId="13" fillId="0" borderId="0" applyNumberFormat="0" applyFont="0" applyFill="0" applyBorder="0" applyProtection="0">
      <alignment horizontal="left" indent="5"/>
    </xf>
    <xf numFmtId="10" fontId="13" fillId="0" borderId="0" applyFont="0" applyFill="0" applyBorder="0" applyAlignment="0" applyProtection="0"/>
    <xf numFmtId="0" fontId="12" fillId="0" borderId="21" applyNumberFormat="0" applyFill="0" applyProtection="0">
      <alignment horizontal="left"/>
    </xf>
    <xf numFmtId="0" fontId="1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9" fontId="4" fillId="0" borderId="0" applyFont="0" applyFill="0" applyBorder="0" applyAlignment="0" applyProtection="0"/>
    <xf numFmtId="0" fontId="3" fillId="0" borderId="0"/>
    <xf numFmtId="0" fontId="45" fillId="0" borderId="0" applyNumberFormat="0" applyFill="0" applyBorder="0" applyAlignment="0" applyProtection="0"/>
    <xf numFmtId="0" fontId="1" fillId="0" borderId="0"/>
  </cellStyleXfs>
  <cellXfs count="370">
    <xf numFmtId="0" fontId="0" fillId="0" borderId="0" xfId="0"/>
    <xf numFmtId="0" fontId="0" fillId="2" borderId="0" xfId="0" applyFill="1"/>
    <xf numFmtId="0" fontId="10" fillId="2" borderId="0" xfId="0" applyFont="1" applyFill="1"/>
    <xf numFmtId="0" fontId="6" fillId="0" borderId="0" xfId="4" applyAlignment="1">
      <alignment horizontal="center"/>
    </xf>
    <xf numFmtId="0" fontId="8" fillId="0" borderId="6" xfId="4" applyFont="1" applyBorder="1" applyAlignment="1">
      <alignment horizontal="center"/>
    </xf>
    <xf numFmtId="0" fontId="6" fillId="0" borderId="7" xfId="4" applyBorder="1" applyAlignment="1">
      <alignment horizontal="center"/>
    </xf>
    <xf numFmtId="0" fontId="6" fillId="0" borderId="8" xfId="4" applyBorder="1" applyAlignment="1">
      <alignment horizontal="center"/>
    </xf>
    <xf numFmtId="0" fontId="6" fillId="0" borderId="9" xfId="4" applyBorder="1" applyAlignment="1">
      <alignment horizontal="center"/>
    </xf>
    <xf numFmtId="9" fontId="8" fillId="0" borderId="0" xfId="2" applyFont="1" applyBorder="1" applyAlignment="1">
      <alignment horizontal="center"/>
    </xf>
    <xf numFmtId="0" fontId="6" fillId="0" borderId="11" xfId="4" applyBorder="1" applyAlignment="1">
      <alignment horizontal="center"/>
    </xf>
    <xf numFmtId="9" fontId="8" fillId="0" borderId="2" xfId="2" applyFont="1" applyBorder="1" applyAlignment="1">
      <alignment horizontal="center"/>
    </xf>
    <xf numFmtId="9" fontId="8" fillId="0" borderId="3" xfId="2" applyFont="1" applyBorder="1" applyAlignment="1">
      <alignment horizontal="center"/>
    </xf>
    <xf numFmtId="9" fontId="8" fillId="0" borderId="4" xfId="2" applyFont="1" applyBorder="1" applyAlignment="1">
      <alignment horizontal="center"/>
    </xf>
    <xf numFmtId="9" fontId="8" fillId="0" borderId="5" xfId="2" applyFont="1" applyBorder="1" applyAlignment="1">
      <alignment horizontal="center"/>
    </xf>
    <xf numFmtId="9" fontId="8" fillId="0" borderId="2" xfId="4" applyNumberFormat="1" applyFont="1" applyBorder="1" applyAlignment="1">
      <alignment horizontal="center"/>
    </xf>
    <xf numFmtId="9" fontId="8" fillId="0" borderId="3" xfId="4" applyNumberFormat="1" applyFont="1" applyBorder="1" applyAlignment="1">
      <alignment horizontal="center"/>
    </xf>
    <xf numFmtId="10" fontId="6" fillId="0" borderId="2" xfId="4" applyNumberFormat="1" applyBorder="1" applyAlignment="1">
      <alignment horizontal="center"/>
    </xf>
    <xf numFmtId="10" fontId="6" fillId="0" borderId="0" xfId="4" applyNumberFormat="1" applyAlignment="1">
      <alignment horizontal="center"/>
    </xf>
    <xf numFmtId="10" fontId="6" fillId="0" borderId="10" xfId="4" applyNumberFormat="1" applyBorder="1" applyAlignment="1">
      <alignment horizontal="center"/>
    </xf>
    <xf numFmtId="0" fontId="8" fillId="0" borderId="15" xfId="4" applyFont="1" applyBorder="1" applyAlignment="1">
      <alignment horizontal="center"/>
    </xf>
    <xf numFmtId="0" fontId="8" fillId="0" borderId="16" xfId="4" applyFont="1" applyBorder="1" applyAlignment="1">
      <alignment horizontal="center"/>
    </xf>
    <xf numFmtId="0" fontId="8" fillId="0" borderId="17" xfId="4" applyFont="1" applyBorder="1" applyAlignment="1">
      <alignment horizontal="center"/>
    </xf>
    <xf numFmtId="0" fontId="8" fillId="0" borderId="18" xfId="4" applyFont="1" applyBorder="1" applyAlignment="1">
      <alignment horizontal="center"/>
    </xf>
    <xf numFmtId="0" fontId="8" fillId="0" borderId="19" xfId="4" applyFont="1" applyBorder="1" applyAlignment="1">
      <alignment horizontal="center"/>
    </xf>
    <xf numFmtId="0" fontId="8" fillId="0" borderId="20" xfId="4" applyFont="1" applyBorder="1" applyAlignment="1">
      <alignment horizontal="center"/>
    </xf>
    <xf numFmtId="43" fontId="0" fillId="0" borderId="0" xfId="3" applyFont="1"/>
    <xf numFmtId="0" fontId="8" fillId="3" borderId="16" xfId="4" applyFont="1" applyFill="1" applyBorder="1" applyAlignment="1">
      <alignment horizontal="center"/>
    </xf>
    <xf numFmtId="10" fontId="6" fillId="3" borderId="0" xfId="4" applyNumberFormat="1" applyFill="1" applyAlignment="1">
      <alignment horizontal="center"/>
    </xf>
    <xf numFmtId="9" fontId="8" fillId="3" borderId="2" xfId="2" applyFont="1" applyFill="1" applyBorder="1" applyAlignment="1">
      <alignment horizontal="center"/>
    </xf>
    <xf numFmtId="9" fontId="8" fillId="3" borderId="3" xfId="2" applyFont="1" applyFill="1" applyBorder="1" applyAlignment="1">
      <alignment horizontal="center"/>
    </xf>
    <xf numFmtId="43" fontId="14" fillId="0" borderId="0" xfId="3" applyFont="1"/>
    <xf numFmtId="0" fontId="16" fillId="2" borderId="23" xfId="0" applyFont="1" applyFill="1" applyBorder="1" applyAlignment="1">
      <alignment wrapText="1"/>
    </xf>
    <xf numFmtId="0" fontId="16" fillId="2" borderId="1" xfId="0" applyFont="1" applyFill="1" applyBorder="1"/>
    <xf numFmtId="10" fontId="5" fillId="0" borderId="2" xfId="2" applyNumberFormat="1" applyFont="1" applyBorder="1" applyAlignment="1">
      <alignment horizontal="center"/>
    </xf>
    <xf numFmtId="10" fontId="5" fillId="0" borderId="0" xfId="2" applyNumberFormat="1" applyFont="1" applyBorder="1" applyAlignment="1">
      <alignment horizontal="center"/>
    </xf>
    <xf numFmtId="10" fontId="5" fillId="3" borderId="0" xfId="2" applyNumberFormat="1" applyFont="1" applyFill="1" applyBorder="1" applyAlignment="1">
      <alignment horizontal="center"/>
    </xf>
    <xf numFmtId="10" fontId="5" fillId="0" borderId="10" xfId="2" applyNumberFormat="1" applyFont="1" applyBorder="1" applyAlignment="1">
      <alignment horizontal="center"/>
    </xf>
    <xf numFmtId="10" fontId="5" fillId="3" borderId="2" xfId="2" applyNumberFormat="1" applyFont="1" applyFill="1" applyBorder="1" applyAlignment="1">
      <alignment horizontal="center"/>
    </xf>
    <xf numFmtId="10" fontId="5" fillId="5" borderId="0" xfId="2" applyNumberFormat="1" applyFont="1" applyFill="1" applyBorder="1" applyAlignment="1">
      <alignment horizontal="center"/>
    </xf>
    <xf numFmtId="10" fontId="5" fillId="3" borderId="10" xfId="2" applyNumberFormat="1" applyFont="1" applyFill="1" applyBorder="1" applyAlignment="1">
      <alignment horizontal="center"/>
    </xf>
    <xf numFmtId="10" fontId="5" fillId="0" borderId="13" xfId="2" applyNumberFormat="1" applyFont="1" applyBorder="1" applyAlignment="1">
      <alignment horizontal="center"/>
    </xf>
    <xf numFmtId="10" fontId="5" fillId="0" borderId="12" xfId="2" applyNumberFormat="1" applyFont="1" applyBorder="1" applyAlignment="1">
      <alignment horizontal="center"/>
    </xf>
    <xf numFmtId="10" fontId="5" fillId="3" borderId="12" xfId="2" applyNumberFormat="1" applyFont="1" applyFill="1" applyBorder="1" applyAlignment="1">
      <alignment horizontal="center"/>
    </xf>
    <xf numFmtId="10" fontId="5" fillId="0" borderId="14" xfId="2" applyNumberFormat="1" applyFont="1" applyBorder="1" applyAlignment="1">
      <alignment horizontal="center"/>
    </xf>
    <xf numFmtId="0" fontId="11" fillId="2" borderId="0" xfId="0" applyFont="1" applyFill="1"/>
    <xf numFmtId="167" fontId="10" fillId="2" borderId="0" xfId="0" applyNumberFormat="1" applyFont="1" applyFill="1" applyAlignment="1">
      <alignment horizontal="right"/>
    </xf>
    <xf numFmtId="9" fontId="0" fillId="2" borderId="0" xfId="0" applyNumberFormat="1" applyFill="1"/>
    <xf numFmtId="167" fontId="10" fillId="2" borderId="0" xfId="0" applyNumberFormat="1" applyFont="1" applyFill="1"/>
    <xf numFmtId="0" fontId="10" fillId="0" borderId="0" xfId="0" applyFont="1"/>
    <xf numFmtId="166" fontId="0" fillId="2" borderId="0" xfId="0" applyNumberFormat="1" applyFill="1"/>
    <xf numFmtId="0" fontId="16" fillId="2" borderId="0" xfId="0" applyFont="1" applyFill="1"/>
    <xf numFmtId="0" fontId="16" fillId="2" borderId="0" xfId="0" applyFont="1" applyFill="1" applyAlignment="1">
      <alignment horizontal="right"/>
    </xf>
    <xf numFmtId="0" fontId="22" fillId="2" borderId="0" xfId="0" applyFont="1" applyFill="1" applyAlignment="1">
      <alignment horizontal="right"/>
    </xf>
    <xf numFmtId="0" fontId="10" fillId="2" borderId="0" xfId="0" applyFont="1" applyFill="1" applyAlignment="1">
      <alignment horizontal="right"/>
    </xf>
    <xf numFmtId="9" fontId="16" fillId="7" borderId="0" xfId="0" applyNumberFormat="1" applyFont="1" applyFill="1" applyAlignment="1">
      <alignment horizontal="right"/>
    </xf>
    <xf numFmtId="164" fontId="10" fillId="2" borderId="0" xfId="0" applyNumberFormat="1" applyFont="1" applyFill="1" applyAlignment="1">
      <alignment horizontal="right"/>
    </xf>
    <xf numFmtId="9" fontId="16" fillId="10" borderId="0" xfId="0" applyNumberFormat="1" applyFont="1" applyFill="1" applyAlignment="1">
      <alignment horizontal="right"/>
    </xf>
    <xf numFmtId="9" fontId="22" fillId="2" borderId="0" xfId="0" applyNumberFormat="1" applyFont="1" applyFill="1" applyAlignment="1">
      <alignment horizontal="right"/>
    </xf>
    <xf numFmtId="9" fontId="23" fillId="2" borderId="0" xfId="0" applyNumberFormat="1" applyFont="1" applyFill="1" applyAlignment="1">
      <alignment horizontal="right"/>
    </xf>
    <xf numFmtId="166" fontId="10" fillId="2" borderId="0" xfId="0" applyNumberFormat="1" applyFont="1" applyFill="1" applyAlignment="1">
      <alignment horizontal="right"/>
    </xf>
    <xf numFmtId="166" fontId="18" fillId="2" borderId="0" xfId="0" applyNumberFormat="1" applyFont="1" applyFill="1" applyAlignment="1">
      <alignment horizontal="right"/>
    </xf>
    <xf numFmtId="164" fontId="10" fillId="2" borderId="0" xfId="1" applyNumberFormat="1" applyFont="1" applyFill="1" applyAlignment="1">
      <alignment horizontal="right"/>
    </xf>
    <xf numFmtId="9" fontId="19" fillId="7" borderId="0" xfId="0" applyNumberFormat="1" applyFont="1" applyFill="1" applyAlignment="1">
      <alignment horizontal="right"/>
    </xf>
    <xf numFmtId="164" fontId="18" fillId="2" borderId="0" xfId="0" applyNumberFormat="1" applyFont="1" applyFill="1" applyAlignment="1">
      <alignment horizontal="right"/>
    </xf>
    <xf numFmtId="0" fontId="18" fillId="2" borderId="0" xfId="0" applyFont="1" applyFill="1" applyAlignment="1">
      <alignment horizontal="right"/>
    </xf>
    <xf numFmtId="167" fontId="18" fillId="2" borderId="0" xfId="0" applyNumberFormat="1" applyFont="1" applyFill="1" applyAlignment="1">
      <alignment horizontal="right"/>
    </xf>
    <xf numFmtId="0" fontId="24" fillId="2" borderId="0" xfId="0" applyFont="1" applyFill="1"/>
    <xf numFmtId="9" fontId="10" fillId="2" borderId="0" xfId="2" applyFont="1" applyFill="1"/>
    <xf numFmtId="166" fontId="10" fillId="2" borderId="0" xfId="3" applyNumberFormat="1" applyFont="1" applyFill="1"/>
    <xf numFmtId="164" fontId="10" fillId="2" borderId="0" xfId="1" applyNumberFormat="1" applyFont="1" applyFill="1"/>
    <xf numFmtId="0" fontId="25" fillId="2" borderId="0" xfId="0" applyFont="1" applyFill="1" applyAlignment="1">
      <alignment horizontal="right"/>
    </xf>
    <xf numFmtId="0" fontId="21" fillId="6" borderId="0" xfId="0" applyFont="1" applyFill="1" applyAlignment="1">
      <alignment wrapText="1"/>
    </xf>
    <xf numFmtId="3" fontId="21" fillId="6" borderId="0" xfId="0" applyNumberFormat="1" applyFont="1" applyFill="1" applyAlignment="1">
      <alignment wrapText="1"/>
    </xf>
    <xf numFmtId="43" fontId="21" fillId="6" borderId="0" xfId="3" applyFont="1" applyFill="1" applyAlignment="1">
      <alignment wrapText="1"/>
    </xf>
    <xf numFmtId="43" fontId="28" fillId="6" borderId="0" xfId="3" applyFont="1" applyFill="1" applyAlignment="1">
      <alignment wrapText="1"/>
    </xf>
    <xf numFmtId="0" fontId="21" fillId="7" borderId="0" xfId="0" applyFont="1" applyFill="1" applyAlignment="1">
      <alignment wrapText="1"/>
    </xf>
    <xf numFmtId="0" fontId="21" fillId="4" borderId="0" xfId="0" applyFont="1" applyFill="1" applyAlignment="1">
      <alignment wrapText="1"/>
    </xf>
    <xf numFmtId="0" fontId="28" fillId="4" borderId="0" xfId="0" applyFont="1" applyFill="1" applyAlignment="1">
      <alignment wrapText="1"/>
    </xf>
    <xf numFmtId="0" fontId="21" fillId="8" borderId="0" xfId="0" applyFont="1" applyFill="1" applyAlignment="1">
      <alignment wrapText="1"/>
    </xf>
    <xf numFmtId="0" fontId="28" fillId="8" borderId="0" xfId="0" applyFont="1" applyFill="1" applyAlignment="1">
      <alignment wrapText="1"/>
    </xf>
    <xf numFmtId="0" fontId="28" fillId="6" borderId="0" xfId="0" applyFont="1" applyFill="1" applyAlignment="1">
      <alignment wrapText="1"/>
    </xf>
    <xf numFmtId="10" fontId="24" fillId="0" borderId="0" xfId="2" applyNumberFormat="1" applyFont="1" applyBorder="1"/>
    <xf numFmtId="10" fontId="24" fillId="0" borderId="0" xfId="2" applyNumberFormat="1" applyFont="1"/>
    <xf numFmtId="9" fontId="31" fillId="2" borderId="0" xfId="2" applyFont="1" applyFill="1"/>
    <xf numFmtId="0" fontId="19" fillId="2" borderId="0" xfId="0" applyFont="1" applyFill="1" applyAlignment="1">
      <alignment horizontal="right"/>
    </xf>
    <xf numFmtId="9" fontId="19" fillId="2" borderId="0" xfId="0" applyNumberFormat="1" applyFont="1" applyFill="1" applyAlignment="1">
      <alignment horizontal="right"/>
    </xf>
    <xf numFmtId="9" fontId="18" fillId="2" borderId="0" xfId="2" applyFont="1" applyFill="1" applyBorder="1" applyAlignment="1">
      <alignment horizontal="right"/>
    </xf>
    <xf numFmtId="164" fontId="18" fillId="2" borderId="0" xfId="1" applyNumberFormat="1" applyFont="1" applyFill="1" applyBorder="1" applyAlignment="1">
      <alignment horizontal="right"/>
    </xf>
    <xf numFmtId="10" fontId="19" fillId="2" borderId="0" xfId="2" applyNumberFormat="1" applyFont="1" applyFill="1" applyBorder="1" applyAlignment="1">
      <alignment horizontal="right"/>
    </xf>
    <xf numFmtId="164" fontId="19" fillId="2" borderId="0" xfId="0" applyNumberFormat="1" applyFont="1" applyFill="1" applyAlignment="1">
      <alignment horizontal="right"/>
    </xf>
    <xf numFmtId="166" fontId="16" fillId="2" borderId="0" xfId="0" applyNumberFormat="1" applyFont="1" applyFill="1"/>
    <xf numFmtId="165" fontId="10" fillId="2" borderId="0" xfId="0" applyNumberFormat="1" applyFont="1" applyFill="1"/>
    <xf numFmtId="0" fontId="30" fillId="2" borderId="0" xfId="0" applyFont="1" applyFill="1"/>
    <xf numFmtId="3" fontId="16" fillId="2" borderId="0" xfId="0" applyNumberFormat="1" applyFont="1" applyFill="1"/>
    <xf numFmtId="166" fontId="16" fillId="2" borderId="0" xfId="3" applyNumberFormat="1" applyFont="1" applyFill="1"/>
    <xf numFmtId="43" fontId="24" fillId="2" borderId="0" xfId="3" applyFont="1" applyFill="1"/>
    <xf numFmtId="0" fontId="14" fillId="2" borderId="0" xfId="0" applyFont="1" applyFill="1"/>
    <xf numFmtId="43" fontId="10" fillId="2" borderId="0" xfId="3" applyFont="1" applyFill="1"/>
    <xf numFmtId="43" fontId="0" fillId="2" borderId="0" xfId="3" applyFont="1" applyFill="1"/>
    <xf numFmtId="43" fontId="14" fillId="2" borderId="0" xfId="3" applyFont="1" applyFill="1"/>
    <xf numFmtId="0" fontId="10" fillId="2" borderId="0" xfId="0" applyFont="1" applyFill="1" applyAlignment="1">
      <alignment wrapText="1"/>
    </xf>
    <xf numFmtId="166" fontId="10" fillId="2" borderId="0" xfId="3" applyNumberFormat="1" applyFont="1" applyFill="1" applyBorder="1"/>
    <xf numFmtId="9" fontId="10" fillId="2" borderId="0" xfId="2" applyFont="1" applyFill="1" applyBorder="1"/>
    <xf numFmtId="164" fontId="10" fillId="2" borderId="0" xfId="1" applyNumberFormat="1" applyFont="1" applyFill="1" applyBorder="1"/>
    <xf numFmtId="43" fontId="24" fillId="2" borderId="0" xfId="3" applyFont="1" applyFill="1" applyBorder="1"/>
    <xf numFmtId="10" fontId="24" fillId="2" borderId="0" xfId="2" applyNumberFormat="1" applyFont="1" applyFill="1" applyBorder="1" applyAlignment="1">
      <alignment horizontal="right"/>
    </xf>
    <xf numFmtId="10" fontId="24" fillId="2" borderId="0" xfId="2" applyNumberFormat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164" fontId="10" fillId="2" borderId="1" xfId="0" applyNumberFormat="1" applyFont="1" applyFill="1" applyBorder="1"/>
    <xf numFmtId="164" fontId="10" fillId="2" borderId="0" xfId="2" applyNumberFormat="1" applyFont="1" applyFill="1" applyBorder="1"/>
    <xf numFmtId="166" fontId="10" fillId="2" borderId="0" xfId="2" applyNumberFormat="1" applyFont="1" applyFill="1" applyBorder="1"/>
    <xf numFmtId="10" fontId="10" fillId="2" borderId="0" xfId="2" applyNumberFormat="1" applyFont="1" applyFill="1" applyBorder="1"/>
    <xf numFmtId="10" fontId="10" fillId="2" borderId="0" xfId="1" applyNumberFormat="1" applyFont="1" applyFill="1" applyBorder="1"/>
    <xf numFmtId="164" fontId="10" fillId="2" borderId="0" xfId="3" applyNumberFormat="1" applyFont="1" applyFill="1" applyBorder="1"/>
    <xf numFmtId="164" fontId="10" fillId="2" borderId="0" xfId="0" applyNumberFormat="1" applyFont="1" applyFill="1"/>
    <xf numFmtId="9" fontId="24" fillId="2" borderId="0" xfId="2" applyFont="1" applyFill="1" applyBorder="1"/>
    <xf numFmtId="10" fontId="10" fillId="2" borderId="0" xfId="1" applyNumberFormat="1" applyFont="1" applyFill="1"/>
    <xf numFmtId="164" fontId="10" fillId="2" borderId="0" xfId="3" applyNumberFormat="1" applyFont="1" applyFill="1"/>
    <xf numFmtId="9" fontId="24" fillId="2" borderId="0" xfId="2" applyFont="1" applyFill="1"/>
    <xf numFmtId="164" fontId="10" fillId="2" borderId="0" xfId="2" applyNumberFormat="1" applyFont="1" applyFill="1"/>
    <xf numFmtId="10" fontId="10" fillId="2" borderId="0" xfId="2" applyNumberFormat="1" applyFont="1" applyFill="1"/>
    <xf numFmtId="166" fontId="10" fillId="2" borderId="0" xfId="2" applyNumberFormat="1" applyFont="1" applyFill="1"/>
    <xf numFmtId="164" fontId="16" fillId="2" borderId="0" xfId="0" applyNumberFormat="1" applyFont="1" applyFill="1"/>
    <xf numFmtId="9" fontId="16" fillId="2" borderId="0" xfId="0" applyNumberFormat="1" applyFont="1" applyFill="1"/>
    <xf numFmtId="164" fontId="16" fillId="2" borderId="0" xfId="2" applyNumberFormat="1" applyFont="1" applyFill="1"/>
    <xf numFmtId="164" fontId="16" fillId="2" borderId="0" xfId="1" applyNumberFormat="1" applyFont="1" applyFill="1"/>
    <xf numFmtId="44" fontId="10" fillId="2" borderId="0" xfId="0" applyNumberFormat="1" applyFont="1" applyFill="1"/>
    <xf numFmtId="9" fontId="16" fillId="2" borderId="0" xfId="0" applyNumberFormat="1" applyFont="1" applyFill="1" applyAlignment="1">
      <alignment horizontal="right"/>
    </xf>
    <xf numFmtId="9" fontId="10" fillId="2" borderId="0" xfId="2" applyFont="1" applyFill="1" applyBorder="1" applyAlignment="1">
      <alignment horizontal="right"/>
    </xf>
    <xf numFmtId="164" fontId="10" fillId="2" borderId="0" xfId="1" applyNumberFormat="1" applyFont="1" applyFill="1" applyBorder="1" applyAlignment="1">
      <alignment horizontal="right"/>
    </xf>
    <xf numFmtId="10" fontId="16" fillId="2" borderId="0" xfId="2" applyNumberFormat="1" applyFont="1" applyFill="1" applyBorder="1" applyAlignment="1">
      <alignment horizontal="right"/>
    </xf>
    <xf numFmtId="164" fontId="16" fillId="2" borderId="0" xfId="0" applyNumberFormat="1" applyFont="1" applyFill="1" applyAlignment="1">
      <alignment horizontal="right"/>
    </xf>
    <xf numFmtId="166" fontId="19" fillId="2" borderId="0" xfId="0" applyNumberFormat="1" applyFont="1" applyFill="1" applyAlignment="1">
      <alignment horizontal="right"/>
    </xf>
    <xf numFmtId="167" fontId="19" fillId="2" borderId="0" xfId="0" applyNumberFormat="1" applyFont="1" applyFill="1" applyAlignment="1">
      <alignment horizontal="right"/>
    </xf>
    <xf numFmtId="10" fontId="0" fillId="2" borderId="0" xfId="0" applyNumberFormat="1" applyFill="1"/>
    <xf numFmtId="0" fontId="27" fillId="2" borderId="22" xfId="0" applyFont="1" applyFill="1" applyBorder="1"/>
    <xf numFmtId="0" fontId="20" fillId="2" borderId="22" xfId="0" applyFont="1" applyFill="1" applyBorder="1"/>
    <xf numFmtId="0" fontId="26" fillId="2" borderId="22" xfId="0" applyFont="1" applyFill="1" applyBorder="1"/>
    <xf numFmtId="43" fontId="26" fillId="2" borderId="22" xfId="3" applyFont="1" applyFill="1" applyBorder="1"/>
    <xf numFmtId="43" fontId="29" fillId="2" borderId="22" xfId="3" applyFont="1" applyFill="1" applyBorder="1"/>
    <xf numFmtId="0" fontId="0" fillId="2" borderId="0" xfId="0" applyFill="1" applyAlignment="1">
      <alignment wrapText="1"/>
    </xf>
    <xf numFmtId="8" fontId="0" fillId="2" borderId="0" xfId="0" applyNumberFormat="1" applyFill="1"/>
    <xf numFmtId="164" fontId="24" fillId="2" borderId="0" xfId="0" applyNumberFormat="1" applyFont="1" applyFill="1"/>
    <xf numFmtId="8" fontId="10" fillId="2" borderId="0" xfId="0" applyNumberFormat="1" applyFont="1" applyFill="1"/>
    <xf numFmtId="166" fontId="10" fillId="2" borderId="0" xfId="3" applyNumberFormat="1" applyFont="1" applyFill="1" applyBorder="1" applyAlignment="1">
      <alignment horizontal="right"/>
    </xf>
    <xf numFmtId="166" fontId="10" fillId="2" borderId="0" xfId="2" applyNumberFormat="1" applyFont="1" applyFill="1" applyBorder="1" applyAlignment="1">
      <alignment horizontal="right"/>
    </xf>
    <xf numFmtId="9" fontId="16" fillId="12" borderId="0" xfId="0" applyNumberFormat="1" applyFont="1" applyFill="1" applyAlignment="1">
      <alignment horizontal="right"/>
    </xf>
    <xf numFmtId="0" fontId="32" fillId="2" borderId="0" xfId="0" applyFont="1" applyFill="1"/>
    <xf numFmtId="10" fontId="14" fillId="2" borderId="0" xfId="0" applyNumberFormat="1" applyFont="1" applyFill="1"/>
    <xf numFmtId="9" fontId="33" fillId="2" borderId="0" xfId="0" applyNumberFormat="1" applyFont="1" applyFill="1" applyAlignment="1">
      <alignment horizontal="right"/>
    </xf>
    <xf numFmtId="9" fontId="14" fillId="2" borderId="0" xfId="0" applyNumberFormat="1" applyFont="1" applyFill="1"/>
    <xf numFmtId="164" fontId="16" fillId="2" borderId="0" xfId="1" applyNumberFormat="1" applyFont="1" applyFill="1" applyAlignment="1">
      <alignment horizontal="right"/>
    </xf>
    <xf numFmtId="164" fontId="16" fillId="12" borderId="0" xfId="0" applyNumberFormat="1" applyFont="1" applyFill="1" applyAlignment="1">
      <alignment horizontal="right"/>
    </xf>
    <xf numFmtId="0" fontId="16" fillId="0" borderId="0" xfId="0" applyFont="1"/>
    <xf numFmtId="164" fontId="16" fillId="0" borderId="0" xfId="0" applyNumberFormat="1" applyFont="1" applyAlignment="1">
      <alignment horizontal="right"/>
    </xf>
    <xf numFmtId="0" fontId="32" fillId="0" borderId="0" xfId="0" applyFont="1"/>
    <xf numFmtId="0" fontId="9" fillId="0" borderId="0" xfId="17"/>
    <xf numFmtId="170" fontId="9" fillId="0" borderId="0" xfId="17" applyNumberFormat="1"/>
    <xf numFmtId="9" fontId="9" fillId="0" borderId="0" xfId="17" applyNumberFormat="1"/>
    <xf numFmtId="171" fontId="9" fillId="0" borderId="0" xfId="17" applyNumberFormat="1"/>
    <xf numFmtId="8" fontId="9" fillId="0" borderId="0" xfId="17" applyNumberFormat="1"/>
    <xf numFmtId="10" fontId="0" fillId="0" borderId="0" xfId="18" applyNumberFormat="1" applyFont="1"/>
    <xf numFmtId="172" fontId="9" fillId="0" borderId="0" xfId="17" applyNumberFormat="1"/>
    <xf numFmtId="44" fontId="9" fillId="0" borderId="0" xfId="17" applyNumberFormat="1"/>
    <xf numFmtId="171" fontId="0" fillId="0" borderId="0" xfId="0" applyNumberFormat="1"/>
    <xf numFmtId="0" fontId="34" fillId="0" borderId="0" xfId="0" applyFont="1"/>
    <xf numFmtId="9" fontId="0" fillId="0" borderId="0" xfId="0" applyNumberFormat="1"/>
    <xf numFmtId="10" fontId="0" fillId="0" borderId="0" xfId="0" applyNumberFormat="1"/>
    <xf numFmtId="0" fontId="3" fillId="0" borderId="0" xfId="19"/>
    <xf numFmtId="6" fontId="16" fillId="0" borderId="0" xfId="0" applyNumberFormat="1" applyFont="1"/>
    <xf numFmtId="9" fontId="16" fillId="0" borderId="0" xfId="2" applyFont="1" applyFill="1"/>
    <xf numFmtId="9" fontId="24" fillId="0" borderId="0" xfId="2" applyFont="1" applyFill="1" applyBorder="1"/>
    <xf numFmtId="44" fontId="10" fillId="0" borderId="0" xfId="0" applyNumberFormat="1" applyFont="1"/>
    <xf numFmtId="0" fontId="11" fillId="0" borderId="0" xfId="0" applyFont="1"/>
    <xf numFmtId="0" fontId="35" fillId="0" borderId="0" xfId="0" applyFont="1"/>
    <xf numFmtId="10" fontId="36" fillId="0" borderId="0" xfId="2" applyNumberFormat="1" applyFont="1"/>
    <xf numFmtId="10" fontId="36" fillId="0" borderId="0" xfId="0" applyNumberFormat="1" applyFont="1"/>
    <xf numFmtId="0" fontId="36" fillId="0" borderId="0" xfId="0" applyFont="1"/>
    <xf numFmtId="9" fontId="36" fillId="0" borderId="0" xfId="0" applyNumberFormat="1" applyFont="1"/>
    <xf numFmtId="10" fontId="36" fillId="2" borderId="0" xfId="0" applyNumberFormat="1" applyFont="1" applyFill="1"/>
    <xf numFmtId="0" fontId="16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9" fontId="19" fillId="0" borderId="0" xfId="0" applyNumberFormat="1" applyFont="1" applyAlignment="1">
      <alignment horizontal="right"/>
    </xf>
    <xf numFmtId="9" fontId="16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9" fontId="18" fillId="0" borderId="0" xfId="2" applyFont="1" applyFill="1" applyBorder="1" applyAlignment="1">
      <alignment horizontal="right"/>
    </xf>
    <xf numFmtId="164" fontId="18" fillId="0" borderId="0" xfId="1" applyNumberFormat="1" applyFont="1" applyFill="1" applyBorder="1" applyAlignment="1">
      <alignment horizontal="right"/>
    </xf>
    <xf numFmtId="168" fontId="18" fillId="0" borderId="0" xfId="0" applyNumberFormat="1" applyFont="1" applyAlignment="1">
      <alignment horizontal="right"/>
    </xf>
    <xf numFmtId="169" fontId="18" fillId="0" borderId="0" xfId="0" applyNumberFormat="1" applyFont="1" applyAlignment="1">
      <alignment horizontal="right"/>
    </xf>
    <xf numFmtId="10" fontId="19" fillId="0" borderId="0" xfId="2" applyNumberFormat="1" applyFont="1" applyFill="1" applyBorder="1" applyAlignment="1">
      <alignment horizontal="right"/>
    </xf>
    <xf numFmtId="0" fontId="33" fillId="0" borderId="0" xfId="0" applyFont="1"/>
    <xf numFmtId="9" fontId="33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  <xf numFmtId="164" fontId="10" fillId="0" borderId="0" xfId="1" applyNumberFormat="1" applyFont="1" applyFill="1" applyAlignment="1">
      <alignment horizontal="right"/>
    </xf>
    <xf numFmtId="9" fontId="22" fillId="0" borderId="0" xfId="0" applyNumberFormat="1" applyFont="1" applyAlignment="1">
      <alignment horizontal="right"/>
    </xf>
    <xf numFmtId="9" fontId="23" fillId="0" borderId="0" xfId="0" applyNumberFormat="1" applyFont="1" applyAlignment="1">
      <alignment horizontal="right"/>
    </xf>
    <xf numFmtId="164" fontId="16" fillId="0" borderId="0" xfId="1" applyNumberFormat="1" applyFont="1" applyFill="1" applyAlignment="1">
      <alignment horizontal="right"/>
    </xf>
    <xf numFmtId="166" fontId="18" fillId="0" borderId="0" xfId="0" applyNumberFormat="1" applyFont="1" applyAlignment="1">
      <alignment horizontal="right"/>
    </xf>
    <xf numFmtId="167" fontId="18" fillId="0" borderId="0" xfId="0" applyNumberFormat="1" applyFont="1" applyAlignment="1">
      <alignment horizontal="right"/>
    </xf>
    <xf numFmtId="9" fontId="10" fillId="0" borderId="0" xfId="0" applyNumberFormat="1" applyFont="1" applyAlignment="1">
      <alignment horizontal="right"/>
    </xf>
    <xf numFmtId="9" fontId="18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left"/>
    </xf>
    <xf numFmtId="167" fontId="0" fillId="0" borderId="0" xfId="0" applyNumberFormat="1"/>
    <xf numFmtId="0" fontId="16" fillId="0" borderId="0" xfId="0" applyFont="1" applyAlignment="1">
      <alignment vertical="center"/>
    </xf>
    <xf numFmtId="166" fontId="10" fillId="0" borderId="0" xfId="0" applyNumberFormat="1" applyFont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 wrapText="1"/>
    </xf>
    <xf numFmtId="0" fontId="22" fillId="0" borderId="0" xfId="0" applyFont="1" applyAlignment="1">
      <alignment horizontal="right"/>
    </xf>
    <xf numFmtId="9" fontId="10" fillId="0" borderId="0" xfId="2" applyFont="1" applyFill="1"/>
    <xf numFmtId="9" fontId="33" fillId="2" borderId="0" xfId="2" applyFont="1" applyFill="1" applyAlignment="1">
      <alignment horizontal="right"/>
    </xf>
    <xf numFmtId="9" fontId="16" fillId="7" borderId="0" xfId="0" applyNumberFormat="1" applyFont="1" applyFill="1"/>
    <xf numFmtId="164" fontId="32" fillId="2" borderId="0" xfId="0" applyNumberFormat="1" applyFont="1" applyFill="1"/>
    <xf numFmtId="164" fontId="32" fillId="0" borderId="0" xfId="0" applyNumberFormat="1" applyFont="1"/>
    <xf numFmtId="164" fontId="16" fillId="12" borderId="0" xfId="0" applyNumberFormat="1" applyFont="1" applyFill="1"/>
    <xf numFmtId="10" fontId="10" fillId="13" borderId="0" xfId="0" applyNumberFormat="1" applyFont="1" applyFill="1"/>
    <xf numFmtId="164" fontId="10" fillId="13" borderId="0" xfId="0" applyNumberFormat="1" applyFont="1" applyFill="1"/>
    <xf numFmtId="164" fontId="10" fillId="13" borderId="0" xfId="0" applyNumberFormat="1" applyFont="1" applyFill="1" applyAlignment="1">
      <alignment horizontal="right"/>
    </xf>
    <xf numFmtId="9" fontId="10" fillId="13" borderId="0" xfId="2" applyFont="1" applyFill="1"/>
    <xf numFmtId="0" fontId="11" fillId="13" borderId="0" xfId="0" applyFont="1" applyFill="1"/>
    <xf numFmtId="0" fontId="9" fillId="0" borderId="0" xfId="17" applyAlignment="1">
      <alignment horizontal="right"/>
    </xf>
    <xf numFmtId="0" fontId="9" fillId="14" borderId="0" xfId="17" applyFill="1" applyAlignment="1">
      <alignment horizontal="right"/>
    </xf>
    <xf numFmtId="10" fontId="13" fillId="0" borderId="0" xfId="0" applyNumberFormat="1" applyFont="1"/>
    <xf numFmtId="0" fontId="37" fillId="2" borderId="22" xfId="0" applyFont="1" applyFill="1" applyBorder="1"/>
    <xf numFmtId="43" fontId="37" fillId="2" borderId="22" xfId="3" applyFont="1" applyFill="1" applyBorder="1"/>
    <xf numFmtId="43" fontId="38" fillId="2" borderId="22" xfId="3" applyFont="1" applyFill="1" applyBorder="1"/>
    <xf numFmtId="10" fontId="38" fillId="0" borderId="22" xfId="0" applyNumberFormat="1" applyFont="1" applyBorder="1"/>
    <xf numFmtId="9" fontId="37" fillId="0" borderId="22" xfId="0" applyNumberFormat="1" applyFont="1" applyBorder="1"/>
    <xf numFmtId="9" fontId="38" fillId="0" borderId="22" xfId="2" applyFont="1" applyFill="1" applyBorder="1"/>
    <xf numFmtId="10" fontId="37" fillId="0" borderId="22" xfId="0" applyNumberFormat="1" applyFont="1" applyBorder="1"/>
    <xf numFmtId="166" fontId="38" fillId="0" borderId="22" xfId="3" applyNumberFormat="1" applyFont="1" applyFill="1" applyBorder="1"/>
    <xf numFmtId="10" fontId="37" fillId="0" borderId="22" xfId="1" applyNumberFormat="1" applyFont="1" applyFill="1" applyBorder="1"/>
    <xf numFmtId="0" fontId="37" fillId="0" borderId="22" xfId="0" applyFont="1" applyBorder="1"/>
    <xf numFmtId="9" fontId="37" fillId="0" borderId="22" xfId="2" applyFont="1" applyFill="1" applyBorder="1"/>
    <xf numFmtId="10" fontId="37" fillId="0" borderId="22" xfId="2" applyNumberFormat="1" applyFont="1" applyFill="1" applyBorder="1"/>
    <xf numFmtId="9" fontId="37" fillId="0" borderId="22" xfId="3" applyNumberFormat="1" applyFont="1" applyFill="1" applyBorder="1"/>
    <xf numFmtId="9" fontId="38" fillId="0" borderId="22" xfId="3" applyNumberFormat="1" applyFont="1" applyFill="1" applyBorder="1"/>
    <xf numFmtId="0" fontId="39" fillId="0" borderId="0" xfId="0" applyFont="1"/>
    <xf numFmtId="9" fontId="40" fillId="0" borderId="22" xfId="2" applyFont="1" applyFill="1" applyBorder="1"/>
    <xf numFmtId="10" fontId="40" fillId="0" borderId="22" xfId="2" applyNumberFormat="1" applyFont="1" applyFill="1" applyBorder="1"/>
    <xf numFmtId="43" fontId="41" fillId="0" borderId="22" xfId="3" applyFont="1" applyFill="1" applyBorder="1"/>
    <xf numFmtId="9" fontId="41" fillId="0" borderId="22" xfId="2" applyFont="1" applyFill="1" applyBorder="1"/>
    <xf numFmtId="43" fontId="37" fillId="0" borderId="22" xfId="3" applyFont="1" applyFill="1" applyBorder="1"/>
    <xf numFmtId="43" fontId="38" fillId="0" borderId="22" xfId="3" applyFont="1" applyFill="1" applyBorder="1"/>
    <xf numFmtId="0" fontId="0" fillId="0" borderId="24" xfId="0" applyBorder="1"/>
    <xf numFmtId="171" fontId="0" fillId="0" borderId="24" xfId="0" applyNumberFormat="1" applyBorder="1"/>
    <xf numFmtId="1" fontId="16" fillId="2" borderId="0" xfId="0" applyNumberFormat="1" applyFont="1" applyFill="1" applyAlignment="1">
      <alignment vertical="center"/>
    </xf>
    <xf numFmtId="164" fontId="16" fillId="2" borderId="0" xfId="0" applyNumberFormat="1" applyFont="1" applyFill="1" applyAlignment="1">
      <alignment vertical="center"/>
    </xf>
    <xf numFmtId="1" fontId="16" fillId="2" borderId="0" xfId="0" applyNumberFormat="1" applyFont="1" applyFill="1"/>
    <xf numFmtId="164" fontId="16" fillId="2" borderId="0" xfId="0" applyNumberFormat="1" applyFont="1" applyFill="1" applyAlignment="1">
      <alignment vertical="center" wrapText="1"/>
    </xf>
    <xf numFmtId="0" fontId="16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6" fillId="7" borderId="0" xfId="0" applyFont="1" applyFill="1" applyAlignment="1">
      <alignment horizontal="left"/>
    </xf>
    <xf numFmtId="0" fontId="16" fillId="10" borderId="0" xfId="0" applyFont="1" applyFill="1" applyAlignment="1">
      <alignment horizontal="left"/>
    </xf>
    <xf numFmtId="0" fontId="10" fillId="13" borderId="0" xfId="0" applyFont="1" applyFill="1" applyAlignment="1">
      <alignment horizontal="left"/>
    </xf>
    <xf numFmtId="0" fontId="32" fillId="2" borderId="0" xfId="0" applyFont="1" applyFill="1" applyAlignment="1">
      <alignment horizontal="left"/>
    </xf>
    <xf numFmtId="0" fontId="0" fillId="13" borderId="0" xfId="0" applyFill="1" applyAlignment="1">
      <alignment horizontal="left"/>
    </xf>
    <xf numFmtId="0" fontId="33" fillId="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16" fillId="12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 wrapText="1"/>
    </xf>
    <xf numFmtId="0" fontId="0" fillId="15" borderId="0" xfId="0" applyFill="1"/>
    <xf numFmtId="0" fontId="0" fillId="0" borderId="25" xfId="0" applyBorder="1" applyAlignment="1">
      <alignment vertical="top"/>
    </xf>
    <xf numFmtId="0" fontId="0" fillId="0" borderId="26" xfId="0" applyBorder="1" applyAlignment="1">
      <alignment vertical="top"/>
    </xf>
    <xf numFmtId="0" fontId="0" fillId="0" borderId="27" xfId="0" applyBorder="1" applyAlignment="1">
      <alignment vertical="top"/>
    </xf>
    <xf numFmtId="174" fontId="0" fillId="0" borderId="27" xfId="0" applyNumberFormat="1" applyBorder="1" applyAlignment="1">
      <alignment vertical="top"/>
    </xf>
    <xf numFmtId="10" fontId="0" fillId="0" borderId="27" xfId="0" applyNumberFormat="1" applyBorder="1" applyAlignment="1">
      <alignment vertical="top"/>
    </xf>
    <xf numFmtId="175" fontId="0" fillId="0" borderId="27" xfId="0" applyNumberFormat="1" applyBorder="1" applyAlignment="1">
      <alignment vertical="top"/>
    </xf>
    <xf numFmtId="2" fontId="0" fillId="0" borderId="27" xfId="0" applyNumberFormat="1" applyBorder="1" applyAlignment="1">
      <alignment vertical="top"/>
    </xf>
    <xf numFmtId="176" fontId="0" fillId="0" borderId="27" xfId="0" applyNumberFormat="1" applyBorder="1" applyAlignment="1">
      <alignment vertical="top"/>
    </xf>
    <xf numFmtId="49" fontId="0" fillId="0" borderId="28" xfId="0" applyNumberFormat="1" applyBorder="1" applyAlignment="1">
      <alignment vertical="top"/>
    </xf>
    <xf numFmtId="0" fontId="0" fillId="0" borderId="28" xfId="0" applyBorder="1" applyAlignment="1">
      <alignment vertical="top"/>
    </xf>
    <xf numFmtId="2" fontId="0" fillId="0" borderId="28" xfId="0" applyNumberFormat="1" applyBorder="1" applyAlignment="1">
      <alignment vertical="top"/>
    </xf>
    <xf numFmtId="175" fontId="0" fillId="0" borderId="28" xfId="0" applyNumberFormat="1" applyBorder="1" applyAlignment="1">
      <alignment vertical="top"/>
    </xf>
    <xf numFmtId="10" fontId="0" fillId="0" borderId="28" xfId="0" applyNumberFormat="1" applyBorder="1" applyAlignment="1">
      <alignment vertical="top"/>
    </xf>
    <xf numFmtId="173" fontId="0" fillId="0" borderId="28" xfId="0" applyNumberFormat="1" applyBorder="1" applyAlignment="1">
      <alignment vertical="top"/>
    </xf>
    <xf numFmtId="176" fontId="0" fillId="0" borderId="28" xfId="0" applyNumberFormat="1" applyBorder="1" applyAlignment="1">
      <alignment vertical="top"/>
    </xf>
    <xf numFmtId="174" fontId="0" fillId="0" borderId="28" xfId="0" applyNumberFormat="1" applyBorder="1" applyAlignment="1">
      <alignment vertical="top"/>
    </xf>
    <xf numFmtId="177" fontId="0" fillId="0" borderId="28" xfId="0" applyNumberFormat="1" applyBorder="1" applyAlignment="1">
      <alignment vertical="top"/>
    </xf>
    <xf numFmtId="178" fontId="0" fillId="0" borderId="28" xfId="0" applyNumberFormat="1" applyBorder="1" applyAlignment="1">
      <alignment vertical="top"/>
    </xf>
    <xf numFmtId="179" fontId="0" fillId="0" borderId="28" xfId="0" applyNumberFormat="1" applyBorder="1" applyAlignment="1">
      <alignment vertical="top"/>
    </xf>
    <xf numFmtId="171" fontId="36" fillId="0" borderId="0" xfId="0" applyNumberFormat="1" applyFont="1"/>
    <xf numFmtId="0" fontId="2" fillId="3" borderId="0" xfId="19" applyFont="1" applyFill="1"/>
    <xf numFmtId="49" fontId="10" fillId="2" borderId="0" xfId="0" applyNumberFormat="1" applyFont="1" applyFill="1"/>
    <xf numFmtId="166" fontId="14" fillId="2" borderId="0" xfId="0" applyNumberFormat="1" applyFont="1" applyFill="1"/>
    <xf numFmtId="9" fontId="11" fillId="2" borderId="0" xfId="2" applyFont="1" applyFill="1"/>
    <xf numFmtId="49" fontId="0" fillId="0" borderId="26" xfId="0" applyNumberFormat="1" applyBorder="1" applyAlignment="1">
      <alignment vertical="top"/>
    </xf>
    <xf numFmtId="49" fontId="0" fillId="0" borderId="25" xfId="0" applyNumberFormat="1" applyBorder="1" applyAlignment="1">
      <alignment vertical="top"/>
    </xf>
    <xf numFmtId="180" fontId="0" fillId="0" borderId="28" xfId="0" applyNumberFormat="1" applyBorder="1" applyAlignment="1">
      <alignment vertical="top"/>
    </xf>
    <xf numFmtId="0" fontId="24" fillId="0" borderId="0" xfId="2" applyNumberFormat="1" applyFont="1"/>
    <xf numFmtId="166" fontId="16" fillId="2" borderId="0" xfId="3" applyNumberFormat="1" applyFont="1" applyFill="1" applyBorder="1" applyAlignment="1">
      <alignment horizontal="right"/>
    </xf>
    <xf numFmtId="0" fontId="16" fillId="2" borderId="0" xfId="0" applyFont="1" applyFill="1" applyAlignment="1">
      <alignment wrapText="1"/>
    </xf>
    <xf numFmtId="49" fontId="0" fillId="0" borderId="0" xfId="0" applyNumberFormat="1" applyAlignment="1">
      <alignment vertical="top"/>
    </xf>
    <xf numFmtId="0" fontId="43" fillId="0" borderId="0" xfId="0" applyFont="1"/>
    <xf numFmtId="49" fontId="11" fillId="0" borderId="0" xfId="0" applyNumberFormat="1" applyFont="1" applyAlignment="1">
      <alignment vertical="top"/>
    </xf>
    <xf numFmtId="44" fontId="0" fillId="0" borderId="0" xfId="0" applyNumberFormat="1"/>
    <xf numFmtId="6" fontId="0" fillId="2" borderId="0" xfId="3" applyNumberFormat="1" applyFont="1" applyFill="1"/>
    <xf numFmtId="6" fontId="24" fillId="2" borderId="0" xfId="3" applyNumberFormat="1" applyFont="1" applyFill="1"/>
    <xf numFmtId="1" fontId="24" fillId="0" borderId="0" xfId="3" applyNumberFormat="1" applyFont="1"/>
    <xf numFmtId="9" fontId="42" fillId="0" borderId="0" xfId="2" applyFont="1"/>
    <xf numFmtId="9" fontId="24" fillId="0" borderId="0" xfId="2" applyFont="1"/>
    <xf numFmtId="9" fontId="38" fillId="12" borderId="22" xfId="2" applyFont="1" applyFill="1" applyBorder="1"/>
    <xf numFmtId="164" fontId="0" fillId="0" borderId="0" xfId="0" applyNumberFormat="1"/>
    <xf numFmtId="0" fontId="10" fillId="2" borderId="0" xfId="0" applyFont="1" applyFill="1" applyAlignment="1">
      <alignment horizontal="center" wrapText="1"/>
    </xf>
    <xf numFmtId="0" fontId="16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4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164" fontId="10" fillId="2" borderId="0" xfId="0" applyNumberFormat="1" applyFont="1" applyFill="1" applyAlignment="1">
      <alignment horizontal="center"/>
    </xf>
    <xf numFmtId="43" fontId="24" fillId="0" borderId="0" xfId="3" applyFont="1"/>
    <xf numFmtId="164" fontId="24" fillId="2" borderId="0" xfId="3" applyNumberFormat="1" applyFont="1" applyFill="1"/>
    <xf numFmtId="0" fontId="45" fillId="0" borderId="0" xfId="20"/>
    <xf numFmtId="0" fontId="1" fillId="0" borderId="0" xfId="21"/>
    <xf numFmtId="0" fontId="1" fillId="0" borderId="0" xfId="21" quotePrefix="1"/>
    <xf numFmtId="10" fontId="1" fillId="0" borderId="0" xfId="21" applyNumberFormat="1"/>
    <xf numFmtId="0" fontId="0" fillId="16" borderId="29" xfId="0" applyFill="1" applyBorder="1" applyAlignment="1">
      <alignment horizontal="center"/>
    </xf>
    <xf numFmtId="0" fontId="2" fillId="16" borderId="29" xfId="0" applyFont="1" applyFill="1" applyBorder="1" applyAlignment="1">
      <alignment horizontal="left"/>
    </xf>
    <xf numFmtId="0" fontId="46" fillId="16" borderId="29" xfId="0" applyFont="1" applyFill="1" applyBorder="1" applyAlignment="1">
      <alignment horizontal="left"/>
    </xf>
    <xf numFmtId="167" fontId="2" fillId="16" borderId="29" xfId="0" applyNumberFormat="1" applyFont="1" applyFill="1" applyBorder="1" applyAlignment="1">
      <alignment horizontal="right"/>
    </xf>
    <xf numFmtId="3" fontId="2" fillId="16" borderId="29" xfId="0" applyNumberFormat="1" applyFont="1" applyFill="1" applyBorder="1" applyAlignment="1">
      <alignment horizontal="right"/>
    </xf>
    <xf numFmtId="0" fontId="2" fillId="0" borderId="29" xfId="0" applyFont="1" applyBorder="1" applyAlignment="1">
      <alignment horizontal="left"/>
    </xf>
    <xf numFmtId="167" fontId="2" fillId="0" borderId="29" xfId="0" applyNumberFormat="1" applyFont="1" applyBorder="1" applyAlignment="1">
      <alignment horizontal="right"/>
    </xf>
    <xf numFmtId="3" fontId="2" fillId="0" borderId="29" xfId="0" applyNumberFormat="1" applyFont="1" applyBorder="1" applyAlignment="1">
      <alignment horizontal="right"/>
    </xf>
    <xf numFmtId="43" fontId="42" fillId="2" borderId="0" xfId="3" applyFont="1" applyFill="1"/>
    <xf numFmtId="9" fontId="42" fillId="2" borderId="0" xfId="2" applyFont="1" applyFill="1"/>
    <xf numFmtId="0" fontId="47" fillId="0" borderId="0" xfId="0" applyFont="1"/>
    <xf numFmtId="10" fontId="0" fillId="0" borderId="0" xfId="2" applyNumberFormat="1" applyFont="1"/>
    <xf numFmtId="164" fontId="48" fillId="2" borderId="0" xfId="1" applyNumberFormat="1" applyFont="1" applyFill="1" applyBorder="1"/>
    <xf numFmtId="6" fontId="0" fillId="0" borderId="0" xfId="0" applyNumberFormat="1"/>
    <xf numFmtId="164" fontId="49" fillId="2" borderId="0" xfId="1" applyNumberFormat="1" applyFont="1" applyFill="1" applyBorder="1"/>
    <xf numFmtId="0" fontId="11" fillId="2" borderId="0" xfId="0" applyFont="1" applyFill="1" applyAlignment="1">
      <alignment wrapText="1"/>
    </xf>
    <xf numFmtId="43" fontId="0" fillId="2" borderId="0" xfId="0" applyNumberFormat="1" applyFill="1"/>
    <xf numFmtId="9" fontId="0" fillId="2" borderId="0" xfId="2" applyFont="1" applyFill="1"/>
    <xf numFmtId="164" fontId="0" fillId="2" borderId="0" xfId="0" applyNumberFormat="1" applyFill="1"/>
    <xf numFmtId="0" fontId="17" fillId="9" borderId="0" xfId="0" applyFont="1" applyFill="1" applyAlignment="1">
      <alignment horizontal="center"/>
    </xf>
    <xf numFmtId="0" fontId="17" fillId="11" borderId="0" xfId="0" applyFont="1" applyFill="1" applyAlignment="1">
      <alignment horizontal="center"/>
    </xf>
    <xf numFmtId="0" fontId="51" fillId="0" borderId="0" xfId="0" applyFont="1"/>
    <xf numFmtId="0" fontId="50" fillId="0" borderId="0" xfId="0" applyFont="1"/>
    <xf numFmtId="6" fontId="50" fillId="0" borderId="0" xfId="0" applyNumberFormat="1" applyFont="1"/>
    <xf numFmtId="0" fontId="37" fillId="0" borderId="0" xfId="0" applyFont="1"/>
    <xf numFmtId="0" fontId="37" fillId="0" borderId="0" xfId="0" applyFont="1" applyBorder="1" applyAlignment="1"/>
    <xf numFmtId="188" fontId="10" fillId="2" borderId="0" xfId="2" applyNumberFormat="1" applyFont="1" applyFill="1"/>
    <xf numFmtId="164" fontId="18" fillId="0" borderId="0" xfId="1" applyNumberFormat="1" applyFont="1" applyFill="1"/>
    <xf numFmtId="0" fontId="10" fillId="2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54" fillId="0" borderId="1" xfId="0" applyFont="1" applyBorder="1" applyAlignment="1">
      <alignment horizontal="center"/>
    </xf>
    <xf numFmtId="0" fontId="52" fillId="18" borderId="15" xfId="0" applyFont="1" applyFill="1" applyBorder="1" applyAlignment="1">
      <alignment horizontal="center" vertical="center" wrapText="1"/>
    </xf>
    <xf numFmtId="0" fontId="52" fillId="18" borderId="16" xfId="0" applyFont="1" applyFill="1" applyBorder="1" applyAlignment="1">
      <alignment horizontal="center" vertical="center" wrapText="1"/>
    </xf>
    <xf numFmtId="0" fontId="53" fillId="18" borderId="16" xfId="0" applyFont="1" applyFill="1" applyBorder="1" applyAlignment="1">
      <alignment horizontal="center" vertical="center" wrapText="1"/>
    </xf>
    <xf numFmtId="0" fontId="52" fillId="18" borderId="17" xfId="0" applyFont="1" applyFill="1" applyBorder="1" applyAlignment="1">
      <alignment horizontal="center" vertical="center" wrapText="1"/>
    </xf>
    <xf numFmtId="0" fontId="52" fillId="18" borderId="30" xfId="0" applyFont="1" applyFill="1" applyBorder="1" applyAlignment="1">
      <alignment horizontal="center" vertical="center" wrapText="1"/>
    </xf>
    <xf numFmtId="0" fontId="52" fillId="17" borderId="15" xfId="0" applyFont="1" applyFill="1" applyBorder="1" applyAlignment="1">
      <alignment horizontal="center" vertical="center" wrapText="1"/>
    </xf>
    <xf numFmtId="0" fontId="16" fillId="14" borderId="16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52" fillId="17" borderId="16" xfId="0" applyFont="1" applyFill="1" applyBorder="1" applyAlignment="1">
      <alignment horizontal="center" vertical="center" wrapText="1"/>
    </xf>
    <xf numFmtId="164" fontId="18" fillId="19" borderId="0" xfId="1" applyNumberFormat="1" applyFont="1" applyFill="1"/>
    <xf numFmtId="0" fontId="52" fillId="20" borderId="15" xfId="0" applyFont="1" applyFill="1" applyBorder="1" applyAlignment="1">
      <alignment horizontal="center" vertical="center" wrapText="1"/>
    </xf>
    <xf numFmtId="0" fontId="52" fillId="20" borderId="16" xfId="0" applyFont="1" applyFill="1" applyBorder="1" applyAlignment="1">
      <alignment horizontal="center" vertical="center" wrapText="1"/>
    </xf>
    <xf numFmtId="0" fontId="52" fillId="20" borderId="17" xfId="0" applyFont="1" applyFill="1" applyBorder="1" applyAlignment="1">
      <alignment horizontal="center" vertical="center" wrapText="1"/>
    </xf>
    <xf numFmtId="9" fontId="10" fillId="2" borderId="0" xfId="2" applyFont="1" applyFill="1" applyAlignment="1">
      <alignment horizontal="center"/>
    </xf>
    <xf numFmtId="0" fontId="55" fillId="0" borderId="0" xfId="0" applyFont="1"/>
    <xf numFmtId="6" fontId="55" fillId="0" borderId="0" xfId="0" applyNumberFormat="1" applyFont="1"/>
    <xf numFmtId="8" fontId="0" fillId="0" borderId="0" xfId="0" applyNumberFormat="1"/>
    <xf numFmtId="9" fontId="10" fillId="2" borderId="0" xfId="0" applyNumberFormat="1" applyFont="1" applyFill="1"/>
    <xf numFmtId="0" fontId="56" fillId="21" borderId="0" xfId="0" applyFont="1" applyFill="1" applyAlignment="1">
      <alignment horizontal="center" vertical="center" wrapText="1"/>
    </xf>
    <xf numFmtId="0" fontId="54" fillId="0" borderId="0" xfId="0" applyFont="1" applyAlignment="1">
      <alignment horizontal="center"/>
    </xf>
  </cellXfs>
  <cellStyles count="22">
    <cellStyle name="Comma" xfId="3" builtinId="3"/>
    <cellStyle name="Comma 2" xfId="8" xr:uid="{2043A241-1072-4CF3-ADA7-184D516B3AE8}"/>
    <cellStyle name="Comma 3" xfId="16" xr:uid="{B4CF03D3-3C68-48E3-A043-5BD8414D13BA}"/>
    <cellStyle name="Currency" xfId="1" builtinId="4"/>
    <cellStyle name="Currency 2" xfId="7" xr:uid="{DF76310B-C7A7-41DB-8140-F0144990A055}"/>
    <cellStyle name="Date" xfId="5" xr:uid="{D16E54D1-3F12-4CEE-BBA2-B4FAD31B287A}"/>
    <cellStyle name="Heading 2 2" xfId="10" xr:uid="{8128A97D-B7D5-46EA-94CA-B7C6E60FC6B6}"/>
    <cellStyle name="Heading 3 2" xfId="9" xr:uid="{E880E502-7464-4DA4-88FA-EBE766C8BA21}"/>
    <cellStyle name="Hyperlink" xfId="20" builtinId="8"/>
    <cellStyle name="Normal" xfId="0" builtinId="0"/>
    <cellStyle name="Normal 2" xfId="4" xr:uid="{D271A3EA-4AC3-416A-BAD4-3A5E73A6618C}"/>
    <cellStyle name="Normal 2 2" xfId="13" xr:uid="{7E12C7D1-13BE-4F59-BD27-8177AA96DA43}"/>
    <cellStyle name="Normal 2 3" xfId="17" xr:uid="{DFAFFD06-3572-4D04-AAD7-8AE89D28671F}"/>
    <cellStyle name="Normal 3" xfId="6" xr:uid="{957BFCCC-1752-46DE-83CF-4C5882DDCFDC}"/>
    <cellStyle name="Normal 4" xfId="14" xr:uid="{59DD9620-E9C8-49E4-9D6D-1FF569BAF9C3}"/>
    <cellStyle name="Normal 5" xfId="19" xr:uid="{9370A3F0-BD0B-42CE-A6B7-B2EF642D4881}"/>
    <cellStyle name="Normal 6" xfId="21" xr:uid="{BD9E3B33-73A6-914D-905C-6AD80DDCFDC6}"/>
    <cellStyle name="Percent" xfId="2" builtinId="5"/>
    <cellStyle name="Percent 2" xfId="11" xr:uid="{7523C8EA-05A7-45E5-946C-FC333E4E606B}"/>
    <cellStyle name="Percent 2 2" xfId="18" xr:uid="{C8B9128D-82B3-4E2C-9684-DD2410760FE5}"/>
    <cellStyle name="Percent 3" xfId="15" xr:uid="{45FEAFB3-9B03-4A5C-9E46-77442EEAE8E8}"/>
    <cellStyle name="Title 2" xfId="12" xr:uid="{44445A82-A332-48D8-8297-58706CACC790}"/>
  </cellStyles>
  <dxfs count="24"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b/>
        <i val="0"/>
        <color auto="1"/>
      </font>
      <fill>
        <patternFill>
          <bgColor theme="4" tint="0.79998168889431442"/>
        </patternFill>
      </fill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top style="medium">
          <color theme="4"/>
        </top>
      </border>
    </dxf>
    <dxf>
      <border diagonalUp="0" diagonalDown="0"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  <dxf>
      <fill>
        <patternFill patternType="none">
          <bgColor auto="1"/>
        </patternFill>
      </fill>
    </dxf>
    <dxf>
      <font>
        <b/>
        <i val="0"/>
        <color auto="1"/>
      </font>
      <fill>
        <patternFill>
          <bgColor theme="4" tint="0.79998168889431442"/>
        </patternFill>
      </fill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top style="medium">
          <color theme="4"/>
        </top>
      </border>
    </dxf>
    <dxf>
      <border diagonalUp="0" diagonalDown="0"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2" defaultTableStyle="TableStyleMedium2" defaultPivotStyle="PivotStyleLight16">
    <tableStyle name="Light Table" pivot="0" count="4" xr9:uid="{0C192FCA-875E-48DE-AB03-577046DD0D50}">
      <tableStyleElement type="wholeTable" dxfId="23"/>
      <tableStyleElement type="headerRow" dxfId="22"/>
      <tableStyleElement type="lastColumn" dxfId="21"/>
      <tableStyleElement type="lastHeaderCell" dxfId="20"/>
    </tableStyle>
    <tableStyle name="Light Table 2" pivot="0" count="4" xr9:uid="{01A3702A-6171-470B-AC82-63E2F4806192}">
      <tableStyleElement type="wholeTable" dxfId="19"/>
      <tableStyleElement type="headerRow" dxfId="18"/>
      <tableStyleElement type="lastColumn" dxfId="17"/>
      <tableStyleElement type="lastHeaderCell" dxfId="16"/>
    </tableStyle>
  </tableStyles>
  <colors>
    <mruColors>
      <color rgb="FFEEC88A"/>
      <color rgb="FFE5A745"/>
      <color rgb="FFCC0000"/>
      <color rgb="FFFFEB99"/>
      <color rgb="FF14935F"/>
      <color rgb="FF0000FF"/>
      <color rgb="FFFF9999"/>
      <color rgb="FF941100"/>
      <color rgb="FFD85811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_xlchart.v5.15</cx:f>
        <cx:nf>_xlchart.v5.14</cx:nf>
      </cx:strDim>
      <cx:strDim type="cat">
        <cx:f>_xlchart.v5.13</cx:f>
        <cx:nf>_xlchart.v5.12</cx:nf>
      </cx:strDim>
    </cx:data>
  </cx:chartData>
  <cx:chart>
    <cx:title pos="t" align="ctr" overlay="0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US" sz="18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regionMap" hidden="1" uniqueId="{E98C111E-715E-4833-81D9-5AEBE1D7DAB4}" formatIdx="0">
          <cx:tx>
            <cx:txData>
              <cx:f>_xlchart.v5.14</cx:f>
              <cx:v/>
            </cx:txData>
          </cx:tx>
          <cx:spPr>
            <a:solidFill>
              <a:srgbClr val="EF6961"/>
            </a:solidFill>
            <a:ln>
              <a:solidFill>
                <a:schemeClr val="tx1"/>
              </a:solidFill>
            </a:ln>
          </cx:spPr>
          <cx:dataPt idx="0">
            <cx:spPr>
              <a:ln w="38100">
                <a:solidFill>
                  <a:srgbClr val="FFC000">
                    <a:lumMod val="60000"/>
                    <a:lumOff val="40000"/>
                  </a:srgbClr>
                </a:solidFill>
              </a:ln>
            </cx:spPr>
          </cx:dataPt>
          <cx:dataId val="0"/>
          <cx:layoutPr>
            <cx:regionLabelLayout val="none"/>
            <cx:geography projectionType="mercator" viewedRegionType="dataOnly" cultureLanguage="en-US" cultureRegion="US" attribution="Powered by Bing">
              <cx:geoCache provider="{E9337A44-BEBE-4D9F-B70C-5C5E7DAFC167}">
                <cx:binary>BMFRCoAgDADQq4gHcBV9SXUXWTMFdeEG7fi9d6BFbJSms96GRLTTF9U3AggW6klCrzhZOGtA7sA5
VyS4Z/rqeGBb1h2wpKlk3sH1AwAA//8=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US" sz="9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  <cx:spPr>
    <a:ln>
      <a:noFill/>
    </a:ln>
  </cx:spPr>
  <cx:fmtOvrs>
    <cx:fmtOvr idx="1">
      <cx:spPr>
        <a:solidFill>
          <a:srgbClr val="14935F"/>
        </a:solidFill>
      </cx:spPr>
    </cx:fmtOvr>
    <cx:fmtOvr idx="0">
      <cx:spPr>
        <a:solidFill>
          <a:srgbClr val="C00000"/>
        </a:solidFill>
        <a:ln w="12700">
          <a:solidFill>
            <a:schemeClr val="bg1"/>
          </a:solidFill>
        </a:ln>
      </cx:spPr>
    </cx:fmtOvr>
  </cx:fmtOvr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_xlchart.v5.3</cx:f>
        <cx:nf>_xlchart.v5.2</cx:nf>
      </cx:strDim>
      <cx:strDim type="cat">
        <cx:f>_xlchart.v5.1</cx:f>
        <cx:nf>_xlchart.v5.0</cx:nf>
      </cx:strDim>
    </cx:data>
  </cx:chartData>
  <cx:chart>
    <cx:plotArea>
      <cx:plotAreaRegion>
        <cx:series layoutId="regionMap" hidden="1" uniqueId="{408B75ED-2518-4508-B7D3-096F41FC3D51}" formatIdx="0">
          <cx:tx>
            <cx:txData>
              <cx:f>_xlchart.v5.2</cx:f>
              <cx:v/>
            </cx:txData>
          </cx:tx>
          <cx:spPr>
            <a:solidFill>
              <a:srgbClr val="00B050">
                <a:alpha val="32000"/>
              </a:srgbClr>
            </a:solidFill>
          </cx:spPr>
          <cx:dataPt idx="0">
            <cx:spPr>
              <a:ln w="38100">
                <a:solidFill>
                  <a:srgbClr val="FFC000">
                    <a:lumMod val="60000"/>
                    <a:lumOff val="40000"/>
                  </a:srgbClr>
                </a:solidFill>
              </a:ln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 sz="85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0"/>
            <cx:separator>, </cx:separator>
          </cx:dataLabels>
          <cx:dataId val="0"/>
          <cx:layoutPr>
            <cx:regionLabelLayout val="none"/>
            <cx:geography projectionType="mercator" viewedRegionType="dataOnly" cultureLanguage="en-US" cultureRegion="US" attribution="Powered by Bing">
              <cx:geoCache provider="{E9337A44-BEBE-4D9F-B70C-5C5E7DAFC167}">
                <cx:binary>BMFRCoAgDADQq4gHcBV9SXUXWTMFdeEG7fi9d6BFbJSms96GRLTTF9U3AggW6klCrzhZOGtA7sA5
VyS4Z/rqeGBb1h2wpKlk3sH1AwAA//8=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  <cx:spPr>
    <a:ln>
      <a:noFill/>
    </a:ln>
  </cx:spPr>
  <cx:fmtOvrs>
    <cx:fmtOvr idx="1">
      <cx:spPr>
        <a:solidFill>
          <a:srgbClr val="C00000"/>
        </a:solidFill>
        <a:ln w="12700">
          <a:solidFill>
            <a:schemeClr val="bg1"/>
          </a:solidFill>
        </a:ln>
      </cx:spPr>
    </cx:fmtOvr>
    <cx:fmtOvr idx="0">
      <cx:spPr>
        <a:solidFill>
          <a:srgbClr val="14935F"/>
        </a:solidFill>
        <a:ln w="12700">
          <a:solidFill>
            <a:schemeClr val="bg1"/>
          </a:solidFill>
        </a:ln>
      </cx:spPr>
    </cx:fmtOvr>
  </cx:fmtOvr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_xlchart.v5.7</cx:f>
        <cx:nf>_xlchart.v5.6</cx:nf>
      </cx:strDim>
      <cx:strDim type="cat">
        <cx:f>_xlchart.v5.5</cx:f>
        <cx:nf>_xlchart.v5.4</cx:nf>
      </cx:strDim>
    </cx:data>
  </cx:chartData>
  <cx:chart>
    <cx:plotArea>
      <cx:plotAreaRegion>
        <cx:series layoutId="regionMap" uniqueId="{A4B49C35-FC8A-3842-B5C8-E3C74BF05F4D}">
          <cx:tx>
            <cx:txData>
              <cx:f>_xlchart.v5.6</cx:f>
              <cx:v>Median Income CAN Buy Low/Mid Home with Homium</cx:v>
            </cx:txData>
          </cx:tx>
          <cx:dataId val="0"/>
          <cx:layoutPr>
            <cx:geography viewedRegionType="dataOnly" cultureLanguage="en-US" cultureRegion="US" attribution="Powered by Bing">
              <cx:geoCache provider="{E9337A44-BEBE-4D9F-B70C-5C5E7DAFC167}">
                <cx:binary>7H1pk9tGsu1fUejzQxuowlKYGE+EwaV3taSWLEtfEHSLwr7v+PX3FJdussjWBWneuC8uxXDMWIYS
Xew8lZl1cql/P7X/egrns/xNG4Vx8a+n9ve3blmm//rtt+LJnUez4iLynvKkSH6UF09J9Fvy44f3
NP/tez5rvNj5jciK+tuTO8vLefv2P//G25x5cpc8zUoviT9U87z7OC+qsCx+8mzvozdPSRWXXNzB
m35/+zn2yvn3N4/lrJwXb9/MvkdePPaKMveeSuX3t/fek+s5s1h4Qn5/+2XWxfO3b+Zx6ZXdpy6d
//52S5i8ffObuIKd1b4J8YXK6juEVXJBKTGpqWjy4qO8fRMmsbN6LDF6IasGozpd/9B3swhyi3W8
GfFv1a2f7F3OYjGz79/zeVHgey7+XxTf+gb49tevfO/nn/fz36ZXJIuF5d0o4d/x8+Pil/Lbtjr/
82/hP+DXJPyXDY2Lv9P/7tEJFV645TyeNT/9LR+sdMIUVTGYai4+xo7SDZWphqooz8+XiFsrf7Wm
Z4X8BI+vAUB8xSAQiEJnBIRPVfGUhLNTwoBeqMw0qc7IUs1sBwbUNBTF0OXlc239w5cwWK3oeBCI
LxgAAVHkjADw+OQmSfiUz36Uaz3stbgH2gLtwtThAhTd3O8A9AuiGbpmmsrz801bsLGq44Gw7yUD
wLBP7JwAMYu9cPZ0SjDAIhCF6Kq+cgyiRSAXjMqEMkqXFkFd//ClRXhcrugfAEF4wRAQCCJnBICH
spw1J/YIssYM0zRW+hX1D2NA8PjZYwgeYbmg49UvyA/QviBxRsp/LC/e3CTFPHXXe/AU3kC5MAnV
dZmImtcuNMIIYQgGFh9B8y+rOV77e94xAAF7pM4IBQ8ICr+f1ASoF7pGqGyqZKlonCi3DoTqBRyE
rLP12cBcw2/pApYLOh4EgvwAAAgS56R8B5TGSQ+G6gUxdPh/BeeCxWdH+UTVwJIoqxOBLih/saB/
oPxt+SHK35Y4I+U/uh6cf1HMT0wHmQzKVzjfI257xTAVQlbHBFAGW8eA59Ucr/2Xb/T8jgEI2CN1
Rih4mAXhLP6+VsYpQgByoVNmMLI6AphiJEAviEl0U5VXNgLPN5GwWtGzCg+mhsQXDMCAKHJGALiv
imDuJKCKf/KLPpASgIapSoiOzb74iPQgTgGqrmmmoj6HCJsIWC/peAjsvGEABnZkzgkESVw+zcLo
xCDANpeJtjoKiiDQLmSmMpnRVeJASBDcr5b0D0AgvmEICESZ8wJBnpw0GMBhUNFVqqh0uc/FmIBe
gB/WdISDSzshsEGAABb0jwCwKT9M/ZsSZ6R8fgoehTMvP6UJIBdQr6zK6srOi7lBArYQxwGyeizj
+aYfeF7T8RDYfcUAFOwKnREQ7r3vpw4I6YUOTkjR4A0WHxEGODQSTaNEW4ULAjW0WtHxIBBfMAAC
osg5AWAeJ6gmOO2xULtQZIPJhoID/9ax0LjQFVWnJmFLbAiEwP16Mf9A+zuvGKL/HaFzQsAsz6p5
WQ5yvQceDfQLTUWxiLxzKjQWsYBGeEaZf0QjcMia9pcM3O+8YggQdoTOCAh31dNJ40H9gmoqKoV0
kRNGcgCIkKlhLK2AoHy+juMNwJb0AJVv/f0z0vZ1glzAOgI7BREEv66bhgzGb7mlwfRv2X56oSmq
QQlFcQD/CLZ/sZ7j1b4tPkDv2wJnpPi7+Rwh36w6pe5xuufsD4p/lroVSUDtAolAZIjWJKGg+/WS
jlf/zhsGIGBH5pxAMEvn85Oe/lD5qckoBFgz/ntO/wrTZaqtTv8iBBYL+gcA2JYfov5tiTNS/h9h
ihLRIb/rA8M9mAHkejW6Lg4THT/qhUAPacYaA4LjH76u/SGfID8AA4LEGWHgFtTLKT0AyB9dU3XF
WJF/4qlfu9ANGU/XpWKC6vlyhgByv+K3pAeofevvn5HSr/PTZn70C9k0DAbab7/bZ+gWQDsAcLH3
uM+Xc7zSt6QHKH3r75+R0h+e5gj3TrnX6YUhU9kwycqVi5E+Dn461fDPCxG8SfQuF3S84gX5AaoX
JM5I+bezMJgVwUnVr14YlMKQr6t6dlN9ioGMMOMBP//AFWyqf72k4wGw84YBENiROSMQfORH/Sg6
re1XL1RTpQjn9aXtF42AeqGZqqYp67oPId5/XtPxMNh9xQAc7AqdERCQ8svn6914Gs5HVkxUAOov
nV9bnA9MhWmqCAtX3SBC1LdYz/EA2BYfoPxtgTNS/FV14siPXnDzjjTeKvITfQC9gOFXVbKq9pAF
xS/Wc7zit8UHKH5b4JwU74Vh8X0WnnTX80IP8LeUvcR3wq7XqazzyuClaxCVv17TPwDAziuGgGBH
6IyA8FAWqPs7pe3nnC/4vt0kL1oCDMp4VfAi/JPBAm3Gf8uVHK97QX6A4gWJM9L6/fwpKcqTRv/8
8Edg+nmPJ/+Ill9DlzBQwdabX6zyWq7oePWvvtLzCwboXxQ5IwBcx447O2mhJ7nQcPKXOdW/V/84
F4Dk1RHwPT/f3P3LBT1rb/lobyi6n+oT5AdoX5A4I+Vf5qj1f/Mpn9XzvDhpBIC4XkOeV1ZFhh80
rwy6jxmCz99eyvHqf+U9A2DwiuQZwWESRfOTcv7aBYUVgKN/2epCHGhqqPvXubngHwETi/UcD4Vt
8QEI2BY4I8Xz4vooyefxU7cOxfZa3MOzfRiAJFP2SsEHWj9VAERex4FiJPCyquNBsPHVnl8yAAr7
xM4IELfzZn7qIUHGhapQnuBfUUFiCQhDHxisAQjBZVwgGIP1kp61eHBksPOGATjYkTkjENzPngIv
Pu1AEO2C6ToxECEuLb5YBIK4gWBAGPoAls+F1MB6SceDYOcNA0CwI3NGILhMnPnf3tMp3YKOAyAK
wcD6Lje6kBgwZRQKoUGA8eLwzZPBainH6158wQDViyJnpPlR6MXlaVNCnPSFy2fKK+NgkBLSMENO
1VbIgHXYBMBqRccDQHzBAACIImcEgPtZcWr1cwfP0Nyxd+MzGAZVA3ekCS3gi4Ucr/Vt8QE63xY4
I42PMLf0R5J/X2+7UxwCQPainwfuXmQC4OoVBc5ee+kG3drsq7Ucr/f1t3l+wwDV78ickfYx+GZ+
8omQTDc1lY8AW3x2uWDe6IEhUKvngsFfrehZgQeH/OILBiBAFDkjAExmJ/b3oIKx9zW6bujdjfbR
7g96CDH/4iMEfIv1HK/8bfEBqt8WOCPF3/Gz/mk7PJULZqKBd73xd7JA6oUMZhAjg1eFH0IOcLWi
45UvvmCA+kWR/3sAuP6JYz900Ld6wQzVQB7vFToHHT2Y+gb9r54Le/tlJPmrRn05MX1n1veL5B6d
/t/T2auj21GwOItmfZIM2SQHMrfkAhYZ23M9kUc03GjQRPYeM51WsZug3IOWtj+Nt/uKPdre+k+Y
Zr8rdEZ4sGb5zDlpJl9HEk9GITcm9C0+IgoYz+QaGNy18u8Cf79c0BB07oeAIL+l7P1T/QWJM1L+
CJP7fmLc4V0Pu8aBV3BplGE08zIyF8l6NHYoRFOJsbLu4PC2Dm9YzvGK51/mWXqA2rf+/hkp/Y/w
KTlt4wYf1srbs7XV+A1xx/NZfeBtcZHD0iLgPLep9uWCnlX3qmcnr7h2QX6A6gWJM1L+aBa6uC5l
rYBTUDXw+otJ3Ei6iGl63syBrs3lR8jMrVZyvNrFFwzQuyhyTorHfULhvE689pS6R6kGhi9gQt9q
6JKQlGEarm1gPDe33Phiz87oeVH/AAa77xiChF2pMwKDNY97b35KIMAFEFNBycbLwXzLGPCWTqTx
1fUQNzHoWyzoeBAsv9Cz/AAACBJnpPyxxxP0J07SIENP+STOdYu+GAIwZGdNzVxXcYiDmZ7X9KzC
g6OA3VcMQMGu0BkB4TKcfceFc0N+5QeeAyhGNjJDQYnWyvfvhAZACoY3U8EMHLCi/Yc/8QUDICCK
nBEA/pzFb6wKBXyn9AQIB3FXl2poqx4tMYEHS2Hy5k1c77H4CBTu85qGwHI/CHZfMQAGu0JnBAQL
Fd1P7ilRACZAlXWikldqNtDlg1p/xVBW7R6CIVgu6HgICPID9C9InJPyZ90pNY95bHx4B7z98/7e
igTR4skwrhdDvZbPESlskgHWrPsHat8QHqLzjb9+Rgq/TmLvf2JME2b1MN6hx5t0+Ad7ekvz2PM8
JsDkzuVHoP8HL2u/1d8WH6D9bYEz0v8NKnQR/g/ZZgfGffD9qMLVMIx9+RF9P5q4ZOx+3tyx+AhW
/4CF7ceA+IIBKBBFzggH1jzPvVMHfzDrGiaxvdLFiVo9AzyARlcZfoEJXq1oCDL3A0B8wQAAiCJn
BICrpHLcExfvGLiYTSEU81mWJkBkhRmKe5ALkI3VzE6BFV4v6XgI7LxhAAZ2ZM4IBO/mzaw7bQs/
QkAN13GgGH+JAZEMQpEH2vv5Zb/Lj2AFVis6HgLiCwYgQBQ5IwBczuP5ie9v4xX7KOFh5BU2GHc5
MI2X8a4+QhywWtHxABBfMAAAosgZAeCBN2zMTnx7l45CL3Ry455m4RRgImUE97/e+6ag++fFHK/9
3VcM0P+u0Bkh4A9wgKft2AMDzAj38a/wP3gOmoBglNPek8ByQcdDQJAfoH9B4oyU/zhz0K/ZrGmY
U5QEYCCzwgv4sf0XHzEIhPZxXYtmrKf6ChzQakXHq198wQD9iyJnBIB7ryhmVXDaSm4VM3plWdfX
MaDoBlAZgLt8QBes+raFGPB5TceDYPcVA2CwK3RGQBjPw9MOdUKgj7HsqAZcF/QLsYDBGUEqY7DP
0gsIjOBiPccDYFt8gPK3Bc5I8X/EZe6ddJyTyi/tQxPPOsQXPQDf/sgB4oL3pYcQsoDLBR2vekF+
gO4FiTNSPsqf85NmgHB1M3r3FGz6/d4fujdllAbiKrd1dLCdAcJ6jlf94us8iw/Q/LbAGSn+fhZ7
RTkfdCnWgYkAXNqkagyXNa5ULHp/jHJHgPjS4ycY/kNWtp8I3nnDACDsyJwVFjDK++9TngHQxWnq
hqkqr5SGEhAEDPc44HqfxUcMAGd8Qc/7+OByMExf2ZQfpP4tiTNS/h+hM8+H/KoPtALI9ii4p4+C
CVp8dq0A7m/HzW5rhAi5gMHL2m8CtsUHAGBb4Iz0f+fVXuwUJ84EIQzgV7WiLni/9kECEESAaOVe
Phd8wMuihiBzPwT2vGMADvZInREYRu7876RzZictCsT8TkzvxGFgRfvC2G+VhqAwwFBRFoTxzouP
4Aye13Q8FHZfMQAJu0JnBIS7WfA/ERqi/ovTAWw93lGEAupDcfkH7xbbywwPXdUrBmHzOw0AwNZP
OyPdXxezv+dhODtlQMgLAzG3Qd+o/RBsgKFjxN86HhTHuq6XdLwJ2HnDAADsyJwRCN7n8wJXeL+5
Lk57zwNGuRMFBaLoAd8bFsJC8Bv9UES0ht+7WTT//e3meo5Hwd63DEDCXrkzQsMfYTg/cVSAIyLG
BMj6a0dE7gpwty9G/y2BAhJxkyhareh4KIgvGIACUeSMAPBl3vIpb0N+3QeeE8EWaZj3bO6SxMge
q2gg3l8rdsCC9kcD4gsG6F8UOSP9j1wvTVEstt6Ep0gUgyEwMcaNbDQDCDEBLvoET8iTBfwjFIus
lzQEk/shsPOGARjYkTkjEOC6g9JLylNigE+HUHSNgCxcfnbOhuARNAz+XdUUC1HBakXHQ0B8wQAE
iCL/GwD47an9lzNP7pInrpH4QzXPu4/zogrLYgF1PBvPytkkLr2yG/z0FdGV392/5Zc++fr7729R
7kdxKR+mADzPjeFr2PLaX2ZdPF/jZ1toPivK399KjCBtjNmfTFUNoms6gcab+fIRLy1VMCNOUTH+
H9wiKMU4yUv397cquVD5tZAGHqK3EM/evimSavVIJig6x/AZvJRnHZeTRPArep+EKH6Nn39lqz+/
iavofYJJxsXvbw1Up6TLv8aXq6GCHfEIb2EArYkGNkPG86fZR06h4Vfw/xxNKovSDM3rOreNeeiy
6DLyGye7qmS5SUZ+VLKxW9HOSlolyCzP1o0n3ejUwIrQH/9X5jTynaxmVLICXXc+93pH7tKs70aF
I+s3LIk7eqdXkW480NJ39KeCGX583ZMskTzLIG1muJYXS9KTISmaex/iHKfIamBbQew3Yy0pjO4y
R80PvbaV9s8kdxvvEkX53b2tdMYoJ9qY+P6VHhfj1s2nRZddKUpw3/XxqKrsaWjWNx5JAqs0klu1
bycsNB8qJn919fiDbiq3LHGvi8x9qJvAs2qWa5bE2qmjd7mVJPaVWtaOpTvee8kM78oq+2raejqS
lXzqEvbUxsVVRb0fqVK1oy5uH4sod8eF3ZsW0fxb20zVURNV6WgBsdUe2FLiU5J2uYe69qVOn//4
n09JhH/+zWVe/uO/t/50OU/4UaMQ/9KWDN67+rkc21t/2Nlsr2yn5T595eFhew0jln621wq33LyR
YWO/QXC937CpKAr1MJMPF6+alF+ys95vuGyDIjLDEA9VxuW7FFIb+21xTSu/rtmQcXXz1n7jG4MT
PSqcO2OH7DeCnyHsNwPzvVFNjKlhaB7gFaWb+61zXbNEEsG98TzbTa5o6cgT5BzusdtU6X2i9I06
yXxTUiddL1X3Kel070pfbIOQ7wiMJ8HmcGk8Y4sN4/O9U9JY+ixVNLUnhARaNdZcql9pqRTlj5Qk
mjxp3Dq61DXJZpNUc+N3Rhyk6Tsny1k9kvoiwA6R+zgf/0Lq0iuA6Hsdqc/t13s8AyeDV54BBUXI
JxBwg/yOYBitF6SilogxpBMRLhIUFqoIFTeQimIzxVRU3YAf4DcEbHgG2CygF01rgBb8yXpXbhmV
F0+x6Rkot/xbngGzD6kJD4i+Z6YbMkfyhmeoJMV18rhPbxy7UrxRmPa+ZdA0GqV118rXuOCO2JZd
MBa+y5qOfohCJZ2amUENxVIMu1Ms1jZ57FuVPCcV6cKr3O9pl41s2VW+u3Jltx+SIiHvzLpzu69u
JnnKpPPsB+pncfzBD1wty/DD1J4kVlP1PbPUWg/ca7mvNDZhiZ2Qx9CuY3kSZlny4Rd0l9AFYF6H
7qcK12C/UKUbJpZntFbApReYhIUECCIHzD7djmiAE0rAgizoT4ZD8Bq3IMIIn54kLxHN0b7GLYJm
gjJ65FNwbaKC1MkhuCXYUQJuYf6xNdCQz2RD52M5NnHLiBQ4leOEN6SW1VtXVht7VqLAy+qNUil4
95RjdT38/YR6HvsSJpLufw/cslInkexQ98+giv10IodRT765DWHRu1pR6nRUp77DWqtSaNdZTVAh
xnBc3anedVUXfJDa9FrKlax7DMuUSBNf9W4Cza2SCUna+rpwrF8AXQIUCnsdoI/lG9xQ7eV7TCvk
1gglKNiFAWTERFWGidj7xbSisRu3cfM0/jJ6xqMXiCqGjClvPBRH2LCGJ2JxAx8YaIZpj7DGh8BT
3w0AEO4j6gZZCC4Akf82PAONJp4RBea1m+i1ce2TOLLSzFE/OG5ALdeXKpg5Q7K8KtGnWuBJ08x2
/WlRGbKlOJLzI/J9ZZpKTn6TkqCetFqcTjyV9Y9GkNgPqY62dav0qvx9JyfVRMk8ObSiFGF27xfk
Ksxc/Ta3s9aK3di7xcQzaVKU1Lk38jD7GLXGZwoHgzV4vXsVYQ7So6w15KH0FH1s1qE7NROJWGbq
pJZPshFTe32EU4439mQ/M0eB1qbkjvqVdCtTldUfpVwi0XWsxYldjlBD7b2PFCUPpzbrNDaKuuqS
dVI5MdiXwrZTf5r7rJhomc1Kx/Ka0MXIFxLXUyUybTL1PNcd0177C8GV/0kO+g961n/UzDArx52S
1v3E7Bz1mHgbE5dzOKMfpRhNb4Xc+6Py/48Dbvj8n2y17V6KDV8AsfVOQ/cbzqgw3hiOQhAlw+K/
hNtgOxHF8DQ4j7e3dpqmIz2OnhkDM/dw/8XLboNzIdi3uDMZrVWqoeuH7DaC07roDBBiKfgJcD38
or3t3aaFLWOxrsQ3PfV892Pg9u6jT5TWf2d3vVZMzTDv2aTocWHLx1py+2pEF9Za9+pkEsCERwtj
rqdEiUcsiSRzVBVmVVlK2VSBFTPWkm80yrQHR4mq0LJDnAWvJVkt1ImdZk14ndOIehOfucokdoib
jOIAp96xU5VEmfhehd0poarM/nVIXBIy4Dt+gtmPCeKXKHq5tOcFtVxwjVo0dKCWR32hZTZRy3BB
D10wK4vT49o74GYmxMI4sRm8zYPzLs8eAgdLHaQM2F88RxeYcRBm+RFwK/DmE4X5HYBUWUwX55je
CLwTPwikXmmKm7EU6J7VO00wjRPJfdB7ReqnasFsOvP8/L7R3Lyb6rkp27EVdmlXj4uW1oWlll1T
TkJJ9WZtHEX61GB9lk4T3a08Kyy6SL6uMvbYMpIX12kfSdnHXirC/BcGVxj8aQz9UJazl8zCBgA3
Qmic/RgBAHHZk44LQHguYG02MXQAYeuS9eNhyBp/iJLhbpFMBjoR0mwG0OAYdQ016rxLAcc+7SD4
cXhtw4+ANiEod+aMCGKVbfipHel1o+q6Gz4ax5kHIYLema2EDbtTMrMMrhD0+rlvBSSq3ciioSsZ
U5Yp0V966uXKRDK7mF65Dc0+96pNk5uu87zeqkuH5Nea3H6tSOpKY9YnRJ6nkl9YtterejRyW59M
mvBrnCeSFCAAKhsy0VhsRh9sFhLnKtfdntwqQd5nN44cx+H9r5B6EVJzlul1P//cLbwbU3PBtc1k
uLcSBhEhMMHIi026AtcVKgruQgBJoOM52qFfUGvgiisM0cGldwxzNMA3v1hN1M1TsuieQGH1oXSF
KsTVBKQa2vNwHMXZFLMYVcHTB6EbRzTwy1vZzkk6Dhjz5D+D0A6yCdOrNgSeJM8eU1+O1TF47nnE
3F4bRS5zvxh60bNbOUFiZxQGdVBfhWUYuFM76TzdylunyKZxVTqfdYOp+kTCqW5KvDaIxnaV1cQY
aZ1fapmluQnJvyQYLOpapUlJ8ahXgPm0rXAGvA/SpAprK7VDt7yOfDkPHpNOtpOrLCmJ+4Cv5auO
1T9iQnHp3UUSCPK87fr8gxrmTnpDG9+TJ7JvFOE0pq7LaquOG5VNjdLuH23cOfdgh7ozDWpF6kZ+
4k4qJ29C1fq1SZab5KfB8MPTfPYyaH7DqG/EwpgLTGHWddwaIKMkaJvQ47dAo4lcQ06JEpEY4e3D
KCLkQpywXp880Xqsw96DxNBU5Gmwef4RoYcEFNLTKEzF/2IHCyfPEIFE2Stee+OoU+qq+Jc2UJv6
W53YI/Q1ehOY1I9K3ejGJI3CIshHldl4xp3phlacRI46ax2JpB9IGk6o3/vJtC66xn8X5rlpX7Vm
TpnVBm4dWE3xNYft/1ibTqnfOeA+2jqSihuj/FTTvP+uOoz42UjuddJPXEVN1MzS5ZLE019Y5VhF
/PlTgz4Lwln8fcecL8TW5hxjTRDlUk3W1qhbByB8oImJk5eME9gqNlnHIOhzwUg8nOgYv5sWNvsF
q2BJKKagIKJZsc+HYJXsxMCYtoHLcZGpwWULaLvBsXIzBi5K0CS1H7s3AfObcOISGQkOrSpBY9As
zWEa7VwPq2mb21Uz6qIyrr+CDvzCEqRRJm1Y5fL3oO106caNpb/yIrszutaRv2u2Fl56BkY6TnLS
SGxid76pTwOzSPSRImWPVdGZ0dUvGC5hCCf8elwhDGN6tplIN79EFbhGSQf7ixlKuO96SRKsccjN
KaplkHmj6L1fgG2NQ15Vye/VU5HMW+bAN2wm78FBjR3TVJ6vOyg9TkBEiMEwb/nmt4HAZFJexbmJ
QzU1AzOVivpGZj6yb12eOcZTllRpd5kkf6fI1GmjVHb18obm5p+Bz75EjJX+Fz9oL1PP8BHPOpHx
l+IR6cq0wTKMaY3fxLQuPV0dG2YHaqA0R2YeV/U3sjDKduOw4DFXi0D59AuHSxwiqnwdh/dJXEYJ
psI8dXtMIkRfTCJ8MPJxwBU/xfMwdo1FEAY8n8Afi1wW7/5GxgNpD8ZQ2cNN2dp/44I4RLwqxoSC
0iLwvgfZRG7ztg5miL+JhnvBEV6APTY5Vjd4gd4MykSrWXVDo0aX3pcgcT83ftbml56JKonMi/zu
hgZN+ljFqTtSvdDNbiO5TP/y8a8j2XVU5V6OnOwSDfRV8M2kcfaj7oL0QVbiTLHUxJXLK08rAzYx
+45q95Hsa93nXyBcxI8K9PE6CB9dD6RAsTGb7NkeIs26iUETtz8rPEZbnIlgcDYwiLIyWcVlwuvw
8sUeIqiEoUS2dtcvgxZAvgH3FPJBhYDnATHkrl+G6wc7BSIMKWYMx+V+ewODtu8HZa040U1VkNz8
WhlFHd4ZXhFqE72WinHZodDGx350pz2THXWk9l9tOwGN1eXYXCOzBUUwipBsK6axatT+O+aU7mNN
HNf9iAuU/VHBSupOdNbQb6bmVPlVYdeJc50hBf0LiEtrCDLpdSA+D4XZYwshuLaF3HQhQNzJ8OKS
HMpwylnyTM/kFCdHCUXto5g849SoQsBcIdCECT2sWm0Xfgbq5TCHC0cpGRkEKprAoO+QU7Wrm9DO
kqd0wWeyBbfZLXjOiFOejSe35cS0aV68q1oU0o1ZbbptbJlBr3nTzO3ad7npKO408uRR7Onjpskq
q1UlU5m0ZRGOIpyev4RVWSmBFfg2sQyf1uTPX/hbGELy04P0quh8B30oZ3xBH0fZguTcLN9CBwXK
BDBgBzNZF/h7YZk4/AAKOEiNLDjQTR+MgwrySZjhSSAMp36A/dstikFxDeaC4/yMSm/kkIUztNTj
ZwRIOt4ofR3OaZ4rn00vs+PPNPUbdqvnRpaNXZrH1zHHUMfR1C2BxTGWAGwRk0fFAn45R6IWU90D
00S0amo6Ca1QGZYo3Rzk6qwwmho5Wb8eG15yKxHJGceKp7tTzXPYRCrKSJ7EKonoNE7z6q+6ufwF
0aWJ/Kmvvve+v3J+3nDU3LDBniGNBOaRj4DcdNTwtExh/MCwqiV4cdSogoGIhnaxBVf/AlRO9mDW
uAEzumD/DwsWsXm2g0V+KSn397ihGAf5RWJ0w1EbvlmwmuTZTVTJpL43lEDuJ05ffqilWJnIemJ6
k0QJUyQoO6NUJ16l+/d6wqtx3aBp/ooU13hXZtRJvhZt1U4KFudWyVTjmuah283cPAy0v0tFcq22
anr15hfylshDxPQT5zwHkebFL9PrnoNElE29mEc+lxrzRtButvSp8NvrINEAQwMOEiOL4XRRx7pR
gaVhjCWutnzx6y/Y47cZwEqCnkTeHUHmQUQjP2NvgQ87gt+Ii2gUg3FgrQ3BSmplauSdU0k3iVJl
9L3ZqIl5Q+1Op3MckZV3rmI2ySUSS6F3Hzt67o6kOifOWAsd2xgVhpagZKXowtBypebRV0CnR3AJ
zqjCQaac1nkd+5dxVbgeCgPBqk+QUrfJ2CcS8aeGlkfKOKta1k1UftgeB63SXOEWgU6e+LLaIyiV
a2kaZl7fTxLSe6GVtQYZIZZlV6FqZ2MjV6SRGkXTxGTfgq5BOUzQu18lOb/NDCO0KpLZV72h/EjA
U921bvfJjcIvtUy+Jroc31Lm9JNSS4Ox4kqfnbT/09W7YpyVsWz1iXff1/onGkWXbkuDcaixaNwR
/z6Iwmyq0vJb2NIvcpWXo1LzH0gddTdqo07brHYtEmbXZhIa11kb36XMvs3zpB8ZkdJaiMvfl5LU
3/aZiuohUj1VZfuY5KBxqc0MS6M5Hcu0mTdQ2Lim/sgHoWd1LBwVdRdODD3zRnng0VHWN0+uW4aj
LG4+KmoTWX1Rf6sy/WvME89ILDS5Lo0MlFFYrWtcdZXuWFFErhWzmxKl/uLKjmdJihFP0RBZWmrH
RkmfuVZRJGOjULObjnS+lSnlfV86H11dGqt1N217O53YbjZKpFYZuQmzCl3/HNe+bNVm/3ftGKkl
y1E4qmz5LqbssjWimySvLmM3TadaWuFbBwaqgvSJWkR3UahbHY27UZo2E0JrKzNdb8R8wxlp8NqK
4X8wtb6ZUOIZVqnHnWWE8Tu5L27LUnInXe5exq1MvyVJbI7LVr415VK7lF21t8qmeNIJUJv12XuT
tE9hbgSXxPRbi3r6QwsGx/K8NrUUCUVPXd1KUz3Re6tR86eGuMa1LumTNm8neUs+Mz+8o31ERrFT
hSMv1Br8EB/q0Ka5mmSWTRRnFCObOqJmO3VDJx7htpLrEAWYI7lWPzegEJAVamY2SqKKVq6tzmbO
CBWa2gjfjY5a27mRiDq3nWpiZFCRr6uPtM0uzS79pjtNc50rSTE26upas805CVC527qudpVFNJ9k
xPuiV11kSV0SW7YjNSjjBeZ7p7M0JMLTKvIum8a9keKMJVautxX+R+4VK5FTM/7FpCKJzgl92Omf
uYWnpHiZZrnhFCC2PrHBhsO0ywhKeLk271N4dgoLktUwVF1D1S6qSkAqbAQkCu8Cgj/hdxlsV2Ih
IOGT79C9zjnVg5yC6BNQQonUFjgwip+PRDF3Z5vMQVr7ia25fXFT1V5i3OSojpD+0molutH8pPzm
hlqYPtW+W8sTiapVf1tFqj/xwKPacpuDUQW3Csrhz2TBtsqSEmtjJ5M7arW21PYTrXZNpEdR1Zh+
/BWLLEH304Pa/WzjWs0NyG0c0zhDj0wQw43ZOqKGzRgYHQyoXwKul1wVP8etIYfIGUlSAALxy6p+
fE2YLnh91MWiPHcVvRxwWNvttUEnD+W3NvPEp0ZVrGETcn5WxTmaG7obuUrudc/Mgtu+dVzDon7q
lJaiu8S7aXMZpECad3V+lxdh1lyrQUeKSxIoBUOBa1pK+jsWeP1VQOsWXk8joWVqkhJ9YACoUlS5
hjrwJCtGnhtK3jTXaJBMXT2cNIt0abRInWYaWmwW6dRkmVuVF4nWX0hdIJUhwvyJeZzlGO1RlvMd
UgF3M74YSETNIBlwXdsq075hIBkeoRKVF94tur82omYDzQngVlEXjsIqcKgbKc9FQA3GdY3/gwyk
uhs0oxxmURKOsnDcOoU1bKLVRNFe6iiOf0sVt/9EWJVO8pwaVhRXGbirronby6CPVWqZrdsjHFBT
YjWeGXpjt82z9rHyUS0yKTqHtFeB77fFg++ZDlKlTZe64RWKtlp61cNzl+Mcxa9hNupNOyszdEo2
jvrQhXpy4zcw4ZM4cuXwKk7LRvmrVrrim57jdkQr5FXkYccSMm5cHWfLNGozdQxj3eefSNl047ZR
3ru2HVhF2lTsPsvb1PyAL4EmyiRv0RGklGr5uDyMUrfKR3Znh94XOSrz3ArwudEX0TvSZYjkg1TR
AmRo41KZ/Nooy43y80zYjE+F3LNLNpJgqCXkZVoqWozX5MX6bMn7flAVCJaCVwFgs7zYdBQGoIUG
BV6gNoQwAoUBaH1Gbuy5nOAQm46j7TavgQQICiAxYwEdHjjqCgywj3qoys5k+1pW0zC+9jPN058c
4lXEshe1//2iDyBs/LwcG+gOYKHyAV/X/2S4DIkwNBCQRS8BDpzoK0BxgWuZka+j3aAOCVoPaOh5
VtskiTMxFsUEqDr70i4KDJpFsYG5KDz4hcclHuFzXzfcd9XTPpsNmZegljfqIvokFMlPVPdtBrWw
u/yWdlQzoRtts6TKuAA3ggCDty4ueOQXpkPHMF9uXZHmxfi+A8sDVG6TN1KyIDo4zYbXYJU6uh24
Td9g2XQ3a+VAqsybrGc0nvgBGnE+ZAZL6mlMnLyf0Fjz6pukt7MeB7xWlt83ZZjQP/VMacNx2QcO
nVSIby3SyTEbs6gx6oe2C8LCalo1/qaltRNfm6XdEMt1qT33Q8P46MgokPmRhnk0VVHDFXzo0EX+
ETldYqUtA3mi57rSXOYBWoZHzMxvS8ynSu5zKSXZFalTS6oSrXro89ilk06VpfTB18P3ee2wHB04
HdOmrhQ5n5r6v9g7s+W4cWWL/sr9AXYAnPl4yWJNmizLY78wZEvmDIIA56+/GyhXV8mSFaH7rIgT
x3GOuyS1nUgkMvdeabhkbbmG+PYe74d4R4C+Eu+Pj2gs3/cvZGB87hTzyHAoVyGI8XDbKvbDMQO7
/6CghSQGM4g/J3B446HtBqUMFFjamHmKeRsryuDaApMIVErdE3xDBlbf/jzmIQxTtjWQbHD88POp
Cus85qfB49k0z+6+7We3rkPfmkY4wcy6I/X3EaasFH0ETOeCfC7jsfXr+prNXR+nGRUbmVzmY1vd
zT25NwtZDZHT91e5YSR7IjiGIYxDqTsyc9v2lX0hJ3gTwsbOzE3T++Njj3gcL2cjkPtWpv5NZ/ZM
hpMR5FE5hoJJorxj44+iENaWdb3IbmB9EL+SWc7WVVFY1NkUpMZ82a5kHzuF1zqhaffdFSNuskQ2
rc3iuugLSS58kwMtGrnBmLpXTsKbOgyy1kf3r5+867L3DccMWZ+PYj2lXuZ+q3qnaeN8FtaVXbnL
eGNDQT/9GltWTDfv50efHw/R9Pfzc/E4Pr5IgCDqc8fzo+p8CocEXmIKynveCAkgbcShcggK+YPJ
8/go9XFluCjzweWxIPNWruHjoxRfD34fxWLxoMSF6/5NE0RcZufHB1eGlgNBxOE4FqaFf/TGO1I0
85yZ3cXCQVH5RkEm2doen6V/beVT1q2CeUgqsZny+gtlkoZdAuPxxiKYxdTreqHOCkU1TZoNoR7H
+DrLUid2At6VIpwL+D/XXdoV83CBMSWv1q0XoHyWLu3HHeHykg4kbaLeKqfVZGRT2MK4ZjjhxHKP
fLC7vEVBZB/k7MFB3J5XpnC+c2BZLBqVdpA3O1l7XfWjbuQwxJzzwA3f4/twP6CC+Ht8X97zx0fx
wu2ATx2jWy2mRoRCcoZ6G0sH8FvH20FNENHxQM9F6dB0B/AY3tY/6g2LwY4Hha4ue/4Lb6XphdwN
CjbbP3gx33A7qFbieXijk6icHmpGr2RCeDU/vR3KIM8Sr+T5Hn1t39gndtD2Vlg1JqrqTjt8h/ab
IcyJxNzv8noNopDLQmgwJQvBgOAAC/VkGXe+TNwq5ABkuN+9iXhfJ+3ZZ8q+z0RO5NYpbCfMRElC
X87GahTtIr4PdSLoVlrKnA/l73tYqrBEX+S1sLz7mTVN9VPc/+qexab+6DE2FeMSbgVQTcDJPzwQ
j7Hp/uNiFA5d25GDdXo7uv9gjolxhZZIPrXeo6jBnNOH7gPwfeWbeEvqtdXb8Gm1DmQvpOtY1IfH
KwzLT2OzBrZtclqGyoVO5GHOC5OvK4Pydt2nzP4wsPRBstLPPvudXUciR48kzJeuKK66Mg3CxBiS
H2Ls5LdJ18WUL+knqavlHE78HwxGdvtXQcy2SkOTpSJZD+gltquqgIxylzTLKC5YnY70woHHMw0z
zzT6fV+zsd/goVNXoXTKJvItuZAw7eRNQJv7RPCa4ejkn+lgOFeN07j9ui+sJAwkdWjsGXNJ49pi
/Z13qFhyXb5YupR5j3+dlt1X03Jc14/PIx+Qk1NWRokN1gSGKCcTzzHyoWUiavaCZsXziTwkREpf
joaGMs6hDXMsOqAqBqEC/B1oLbFd+G26uRd6iyheUA4BiqJkAY7qqpy9U00vFywtJ7J3Kn+bcJat
PDalq3bI+XLtw0ucY35SGF1U1VY6hk3tEPF1KizBt770uLGpyjn5Us7I/f8GtpGQjZR9U4R4K+ZG
CAEe6XYscJo5nKlTXVWG28Z9RYew6pw0bnkPihAVaY+RIWuryAnQ3sOxoO5jm87pRc1tN+wWu9uk
HaMybApV4XPp8Pkzcdpxnzn+hCFuPq+qfkkupNcaQEYEw6ZIDPdz2jgWwFdOHjZ+118NScL2geOO
YYamaWykzryvbCigmUyC2/cTcShUXp0NKZT8s6sAeqPTgdAjR6UCeY49xNTIVopQJGMHx+KP0RAK
dPT18LhE/e6hRX88EGo0BEkgXrIHstubKCwvTCMVWwvHwcdrGj847r/zA1GJIBjbzJ/2zoRh1Ioo
f0ba9o33TYqxzy+EtDsntMbEm2+zIvfZZ1tp/UBNTH/NpN9IDLHSmM1AHV4SPUdaStOQIUxGmC85
etYEXcvorUzt93iPukMeRjn59/IYpFL28D+fxP3wKOQL8efi06dSBNMUvZJTNTxUmXrKxyCy428e
88nz0HOgqVJsB1g/MApHrXIKPS1uxiATE2ylIH0bAVBN1M+rENWWJGpdPILfhJPOQ9I/Dz2DB15n
tdayd5hj93sln+rXFGIezG6QIvvQ6zDIua6Nvl2BZ5iuGpQSK7drPvro2kUj0D5Rz9OPTjbPUQY5
6G3gDoNA+ztABZFJq/8XUVhdDa6f/OukAazP02h1UOjUcle5Zrb2pwXs1XnY5KM7O1cmLZfxsnHl
+Nj0Lt2UKUnacK586yKnBt2iREJLUU7sOlN9ms6UV30yl0OUAwyQqW6OSC5tvxMbsbA+tuu8qq8T
1f1JiyT4kieF6+1pXkMKVDr3cijZHAulbE3S8j7TYtf346GPh8qHfz8eF2DXPk/K6jNnhwLtcrBK
DvOb884IgBSQ9KM7CO/8oUf437xeMY1BKERr5Hen/XQyFHgCaVzVMFp4Td9Snz+H9Xjqm2MEi5m9
i2nsHydjWHrf6ctM7qGLtppdZpG83Lk5/IM7yAzFLW59s14XQdtV25nlhEaVV7QkbAx/zuKuM6c0
tNOOLiEdBvu2zFsQoYxy7q2tXybp1u3wp/PTdFMAsvxRTiH3Wn4/aTzFrFEVqaJWJBpg4VoGR3Wt
uBZN+SvNColuPhHtx/dYPaRyJNC/x+pv6PTzcFXz9WO4KkoPwGsQkloHx8kpicOegkhBeWyB5aZV
/WfhCtkSsuYLJDcMMJFNceejTaKsKm+TWKtWxtlzEokc70gU7mjH4+bA4/ZpIu8sCWmfnzf7vELT
bJ02/i+Uu1mwKjXVKesV4anRtKdGk5+ypbv1tRDbAvip+Wybk3RWbp9V426hQwZhKmDG3oakIo1I
Y45oaTcdGieG5SSoNjirxLajfdE34XsUHjImbt+/R+FOvACKQjI7haAShsBNjKrgmcLJB0gQFSya
XQoG9aSWwCYAE11ejGJgWEEjBNXlsYyFZgQPMHzEVbMa4HXelDGJSolnMYhuMh51GBYhoSu8xJ+q
usLKu5F3bn3Rt+Zn2vZEhMSVHTSgEwlhsSfLSvpNsMTgl9XTptOyjFwpNILB+pDYdIajpJWhsBrM
GV277MG3Tqqq6O9QIfR8lxXJkkbZ4s0XlVsN+zkHXnjRiJWMDqW3FYNT7kVVF946EEPVR15apHXc
scYe0FU2SYR8Hw65QyAK6e/lZAKgnVdfcLb+5TNfM2rJaJLdNzcvkYuXDdyRcBoMZhladfkJtL+P
k2XGkKF9La3y0Zi9GKC2NKoyCHwnwb64QvihlxTbamjuypx9m+HkjgIydxGvHRG7xoQhVWfFrKQ0
xojsbnb7j5ntr5w5u6shb+6T8ZIG4gPpxutO+A+zYy4rbnqb2fD37mJBzEt9IMTnTT/ZU5hxumZt
H3PvDnDFqCryH6Tut4OYryaGnyUQvxanT6ESB/5bkgwiHeDEK9Zfi9oLMVEGCJF28UCzOK+EFXWU
Mbxcm2s7Kdd2lVyPQ8Mi4A6ZCy40gi+UTbEp0qQLO0rSkLDhoZqmIhY188OsGW9k5lykfPwlHKcO
WUF+Ja75qe35935YplWy0CpCLlrXaVGEBuc3LfFrPM2ZEZIWTVZr7CHtrV1opAcjTKafcJJijsZ3
aTk8eJ5c+Un/UHJ/X47BXWYaLPR5c1X6GKD5c9j7Vh26Jeg3ffOJt/mjIPXOX6Zfde2kUWEYW1r5
P1IogmcrQ8PWyGuEZ71iLiTuDejs+GquFY7FBLHzwo1w8XsZugtZ07L45BuyiAw3QPGblXHZTO1N
4kLN7wdXNDes2JnTT3U1XfRd3LqbZGkvh67sI7txd45CU7rDWriLc+uIfockvs9nowbxOvPXHNSf
VYdWdViJXIZ+O/1oi5xFY2rSKLfTBVN0ukQTK+49EDmh3C9vWJGMIF4xGjaiuWvsBTbrRJIVmQYz
NMgc9cborqph+DKk9WXR+iI05OhsBxPjGAYJ/Hva1mnbeXUMuMp/4hy/qE5VHzyWD55qOeOZhRsf
7/xzJyGyOpreqr0Gjtr5I1CpQzDexrQPs0AteT5L3Bh2A8MD8BpG4GhTvyVxK+LFH3lbiVpc1A2o
xrEOBJ2T80dgUFZENHQsL8agLKowBdNwiUnA802pHSrocC0kljwYt7CtWPYqsQ1ebQmkGAKbF3iT
f7WVfu5QTvhGY3Z382yONJRKbTdPAwtuTSSUaSN0/petuyyrSV0LUBZ2OPjqrlgGw1v50uBRwIYr
2+EdBK/eT7O2kXRK8xYywq8M/xagYll3hDhJRFjr7Scnvxtd+8rt2w/lNF2ZVvnNaQ34C7KiXRWo
vi8Cr17DPibjivMsLPpFbGq33ZmpUazbpSGbZIAEtwnar3m/bZxiDQY4UkhLIMGCf2HDk/Qao6FH
3y7xM/WjHUIqAduLieTRlI+TZ7FV6UCwlfrGEIKG60G6Nd/BC5dszA5TJNNz43qsDCRI68dik+TS
7YYfKOMwJF3yMB+Mz7WDNr/VZF5kyLQILTqkUcOXhyGdyygrspt6EJuCpVm0OOK2Exy2Dja3MVTs
XzBm+uZhdIV/DoaNgn6BYizfGWNBovczfijNUBW9UpopkOfz54EqpY7n28Rh/etmlf9EuX82GLFt
JcDwR71aFfnoVJlBlq42Q+DkK9g9MsNbDrgaw54fcPSQfAzC8J6FXR2/agz0WccdjFigs3Ka7yu3
GFjozklQh2XqNstqqAg1Ng28OP4mt9BuDD3oX0coFd01yqhF7KpKVCG1vgE/s3RQuqAjPk2L2DNu
hS2HJ3MtDcjWeTT3U5pCpC7LxPjeCsBopNOM43bBddvCRwRM9GULwXkTNlZGrdsy8exFRAsMY7mI
Wp67uUTIH36xFy9+j93D4/bVRoxiyGdnC6hP5gkVBsfw9dEGhzMBXKNDJGImc2xRvvK08BSMHCF8
9iY+Pi3UhnJ4dQim7goW9zanu/NHAEPniy8CLyie1xjBolH59IZKnLrslqHrLqDBXi7QycMzoJzS
ke9KEnRu3NeWl3zEzobijqYVSdZQhXmh0VbuTZGOD2nSos/ImzFOWpG3gNH6yq1JmmyOy85Jso0A
S8TiQIn3zjWfKCkhYiFUXrJg8rBOJyNDseaBcIKvdYouFBB0Sm1CHCaqH5VWoaSV6ZV1CFh4Oe5N
0HHGlZ2naHUy1/mQKEgjJgzgNdYK3dhqimOgiY6lpjuWmvS4aOqjqwmQtd2D+6C5kCUIkaKgtb0C
yxzcyEAzJGXgF/h3QYzQu1I9h97PyyHXI7pey/Usv38h1+NDx8OCfg/ktX8ScTBaRWsfHZijHvIk
KlAYcWhkjqt+VJF3PCeqaYnjg9P3GyTxlkSvcbinFzgcdxC6EMCdFHcHJ9PHNzqv5DrcADWf83ZP
6NCK21HKLoFfaGppvCSD9VEueevGclaowwoKALT9SdPvxnms8iJM68Aps7DUfUxosNDTxOwI/U1X
9zoBnRK3YshK872qwIWuinp0SP4eaed7b58FnP7sMeDgWkA//JCZ9RPhmJvVfk9ImyC/xRsCf9/I
6EeRFXro8LOhggAoXHUl8aMcYw7TJQz5T+vc3vR6+HOEBIIEuPkw+WN6pIJfG9/OiovasOam6Nxh
X7as3fgpFjBcwU5d1vt8CcYl9jp32dvF7MpL0JnHIKyRvJlVjeNlBtZdBy1L1oZD06WfIK035oeZ
TitvMsxub/ZBlJsSKle8g8WusZaNZ0k7nPvF6sOUA3ayqVs778Kh74N6nfTCt/d8lB3CeDHqbDtO
cvT3eUFGa183FuFocOQTGijJmBkAjTaz95CNdVbfcM9coAWjC9xMRSDscrN0w6o2RVFvsPENQoSK
W9JctbVXyrBywFZZi3TO2CWR8IGExiRkuqLuFBeywT9BhkCNwZwinruF3UpNOXvP0DpDK+/m38/N
tn+xU6o+dDowYILh+YTZvn2oPv4rZywwoKF2xcsZTjq0RPGp45FB0Y1GPXx1Ly2CgKcUT3eIFvU8
9k1H5oWtQGreD70BTi7EB38O/BuaODkHi3Hf0TGprwnHzfIvnJlWfjOUbQKfPnDOTIgIzlDbQKPU
8laYmjrZ2vaNbPghlgFViZt7dgbMszGzG67qZX6oncXhlwpOu+EneqVN8TD5IjPvYbBL6aqT4O5G
wwynyGNpL22JvlTehAtx6hyz3N9rhdSOofdoPdQTKJb/Hq3HPffPMjw6LaeAtf9xkeCVahkls7J+
nupvZaXH8w3GYeX4VL2e/wJWO5SVm+33x/Bbxxyv5LdqXxuQIopkCvzzG4S0mEX98YDEzAEvSArK
qRIe/El7TAK/C9x5avfYF5g8zJqx0yvcTkCd2vnR1Mn02WQ2XWJfLhODH3QAawrAk3rfam99p332
XiofygROqLCvCGIxtPTQ6T3ODlnx1Wpim1eVfLivHp8HmosPHjOjGmMSyErQVTRVK/Is0FDWwgmv
iHZgN2LxGcLzmBlNIHmAsQdGiuKO19tzjoFGsXMHIydYfSBweetGyudSKPwI8HQqnJ5aTq18dOcF
rM9zDtZjXuyNoQmMFYOTbcG6P1G7l30ugWQx6Jip5rYNOh4th/p2RF+Mr1hREfQfDTsoIk5Luh77
gFSbhpq1WKVFbjgfssVyvvXotmNoYWftFs85q3/PcbqSRXf6tRx3qXwwL3Gi1MeOkYeLFzoKEA5h
XoGIWv3VnspYZagMYCT4bSV7EnmIK0Bw0VFFxlQQxlPkAXkHJgg612iT44p8S4rTEO/T00lRR6Dm
U/mNKg65r0b/55FnlP1YNH6e7WUztnI1T36ViFBmWOF6VZo0+1rCtDLEedFI7AtB0fGNpAseRGZp
sxESop6LVUlH0/iAbYBXBeY8cWtgQ/I2XfxxwkwwrY1Pgw7WUQduooM40AH9ngEPGfDVm3bTpI8/
8p8v5L+zi1Z1szCFAZpGZZjzxxQWh2AVLsQ+BznGk4sWABG0s9CgAfFYLxw5RSEEpFgdplgM/w8/
I+rNpzctZuhqqQ7BEhK4GjGv/2MWg/eHa7fo519IPcWWaqDdDX7lbYfDAo2uYLMTGWq5Rm031s1A
WnI36t0baLQG3oBJu4mddkVSFRic6m0dQ7NQcTv1WQGCk9rnMX30Oamx4AOSDmz7GM22/ZJLw/8O
o0tmJtFSFEN+1bsQ1oGukI8dkFb13TSxnxlwSiE4ZZiiu/2vATNHyZgRpcWyFTL7UJj5rkgaTNL7
ek2D9jur2jpyoSNxk/RTa7F1NdNr7BwDRK3214GRooaonEuSBduRyZ1X5o9jmW14warQAzwqtMry
k8ODqKLznWMWX6bO/3cMkrD2GCYgU3M5S/pojeVjXjubfEm3pKVgqJnWjdGmtwHLLy2jakNoXrC4
B3wJM3U3Rt2zVVX7V4PRR5XtXjiDhNClgFYrTUKHt1u7YfeN0ezsVrAQjs8fXkrjIYPJsjDY1YxG
NcCEyj6Nt6nox7V0WQFTabuee/+bV6Yr1+oiAlQaNhPRbzkdebxU45YU3IwaH1+zrhbMr0r7Uvr2
bpHVTd6IzwLQ4lLMkTfOXtjgDR05hK3L3gvHNPlgzQv0YuMV1sFA22uSLsyd7NqagisivEeCazAc
J7r2SHfJXbYRQ/5gdyaen0UZ2tbyqV+ClZXxFS7yVdDae5ftjFLsQBHbj5712UjYimTmrelMl5w2
U0Td+SLwWzwYqnCR6ZdkMb7ZOY8K7s+r2Tc3mC9f4w8aQDrPuME7PAbn4Kcxm9d2aT7i+bEtAoiG
RuL0V7XNpibGRH2y82hhVmGP4eIa1i6YkmhqnS24daWzEVhxYxZhwDozfd+n9LvJ9GpSvMHk6uF5
PxMvjfOb+Y8B1dm9DJsIFtgelo2fD6dRLKq9zhAP4aWt0EmnjAiFMvGQYxUdWe9Sesu9/EdLE/ey
WvGBJ5FCJICwYOLnPr+XB0DsSOlb3V4yd/ExlU3srL7MeTouIScUgjRsGjEwUzKyrLnubbrl0B4H
yqc9ig3wHNPnAtnR+MA0P94K+qTbYQljb8aWV/rJZTr21F+938D6BlZ7ev7+1lXLDX7eV/XzK1h9
7lgIqvY5yjX8bQKfgqrv7AmijRp4tR6Wep3Hm3rPQiqPBgz8/orrfYo3JaSEFePMLf2Gp66p6rwn
dSA8qzB9KK2cErOp5/Z5vC1YjimdArrftHV8tBGHQ28cXHsjjdFfR8CVBp9GXBUQRo5zV0IjqfWS
fsf67FOl37dgBzDrztUYuFkj4RpmTBYgjAoVV42N70QMOzv08g5P6YE9ggb9VnYSLVOiFMMNXvZL
KLWQOIXlKHufh/5+q7yaEC/zIYcz5sWJKMbs/0UpFg+pSTlSz29w8vlzBcN5xC8WvrjKNXTWQsQ4
ByB4iDTxoyhf/1mYookPbgxgL/gnkFTf+FxRae9JmGKrDNABAHNgQSIsq8i/52FaBiC9ERHk+7Qw
683ct/FUeIaIIULn4s7OLHcLtqHbrwzHRxBLtUjIxEqhSi8XMvSiIamXDlmyqO1dAQ8RmoxYJDeD
G8pLJ66l1VWXLu50C4sTXGrsZqAz0JqslyHYEqTj0HGMxH8Py0NYKvDw31PnxX11X98vzUsyE3zw
mDvhxAQSgiJB/kZinaISAx9EF/CYyrKG5/VZn1CFHgWKXot89U7O/x7R6Oy48CuA34ynj47lNyRP
qqLuSVQC6YnuIAwaeBZ7OAhPo7KZyw7ngvF9n462F2VkTlyOJa9GWlzOkyvbXeH6KdDfg+98a7kf
7PIFc/SOJDTdNYZV+lsz6CXbgRWHYQ8fZ+s2weqi6lph8JOwGeaJ7EBPeb+u1XWN1PVazKE2fGyq
l4rDs7aNaj8rxXnwezn2WdtG3dYYleBCNg+t6VPbBqMUtBLV5jbVTkEVd35dwzuJ+TkC9Xc/+y0R
pybaTyIOZSYcdJivY1EyykP1+2fTR7i74KHPOyzhkGb3L6aetrwgmBZC+TxMLPkAuYVanNEtBdt5
AkO7VTH2vX9hajdlq52VQrsskwPoVUNfUw2AfQ8yXROqqfPfE9vVPctl92JzEJ875TXMqgFBgIJB
t/Lw13h8hLhgjHhqxo0d2b+Xsh3b0soLCQ0sSkhAVVGq4VPH5qAOQDwZAOdTDeu3zT+eC+hQXQLv
h/8Q5av/E4c5wU/IpRDLvoXNu+FYbyGygFlrzx0YiWlb+/FCag97hkiZrWDDuWBqUYawp8IIJ5/O
M4TlibX0aM7MGRgkNLM6G+aGDP+19NJaAfdnRXSpf/LCx0pMSLsJxPgZTcY91h8b5a2n2a9obSsQ
rKWpsK0mxDaaFjtCgpeva+0BhvIefuD36D30FNFh+3v0xvcvFoouPnQMXTW6IxBN45WML4hByCl0
1SYD9JKRQFEwqprvlCBRKIK2gJctFNww+p4jnvRtja+Hyzyw9DruNyTI531tpSLFJmTFGcEeQn1l
nyXImhVumgrK9mBeG8aK6ildZy7TeFd3lId2PtJ2N81NI3aCLYYZT61VVlfo/tDv2FDpkFiYNkTK
aOpMduTDh0Pjwl6qBvaUPhEfG3Tm0FYrhyCIQcuP5VI9gjdPLt4DUAeg8+pzJcpyzh9f2OCOYu0U
g3gdI1Kw6xS7+GADVKO7Y/pExYhiDGPbo2btFIOqq33Yw3ZwJBxzp5IOgYyO7bwHf8GbnIlac3Z2
Qyt9kEYlKIqCA5H0Hy8VGaiGbEbGfcBtTrYdK7vOCxmZh9Cn2DOw67FPtdo1A7xr6zQT/tYYchOb
A0bCf5gVFhSpDlQfL/ZoJRdJASoIxsfOOq34tEQudP1gNWUFvWv7urxJR5SSMR5M0x1su6YZDoM3
XHVBNt9amQubbebgO6gdIP96XunJcJl5fo992skKlSiZd1iJ4mzNosZ+pMGsYpHB9C4gZP48OXCZ
i5FWH8eAFj+bkfgsyntqr8tmtoEXBvgPTYHGvmjczP5KbaO/tYfRuG6x7Pi+WOhCojaBmThuSZM6
HDSfbIJOqGP4jSY1JvmxLtnUfvJp4rZOyMs5aFY8mHx+XTmTkhTxxRlukozW/ippewHLcIbzinfs
WK0GjfKsNdbTqBeD75uu4ABbzcX0tTJbxtPI7MrpwsH+sBKOBydtgbRKnCnyF7gNYrPwimovMUrA
ppEmbyPblvgWkrBuj/8pqm0rCUePXYujALZSSqlGqabeD7o+6AHKk7/fNOidieYRR5p1eTefVNrq
U8erRnW6sDLbg8lXXTTnIAlMV9UTCCMqFOOnI47nXWCj0MbHQFV9YjGgoARZKmMo0requt7SptX+
4rNTrsanQLYBQ4Q3JpY8KWvEeR0O6sPYZEDD7tLCtrE6xi/bmodFDqzfSoKUydcJ0g9bdR23/ClM
ZQEURMoTFOoL6b3Hqe55ZCBFRJZTXGCJfBB2tchWC5vugrKdInOsfs1MbnPT/0nGdp3gZRlNBvue
Jlj6mOYfUj6nIW+SLfbbiBCoCcBjGyccxzIPZV3cBE22m3Et5S67TYT1vWy8G2eZYqdvLwqzKbE6
atr3LFjPoomAobgqGd/OmVi3VbeyimLL4Hwy6OxFjjnPV2ng9PkmoNMXCCAra1fhm+XbZTH6K/A3
S0C09GAYMzkMiVFS2t8yPTp+Pyz6sCgT2t8Py/9W1WN6z56fFvWx42nB81S1l3FkMNM9tOmOlyJu
PtTzv4uyp+cF6n0InEAM1MgfVGzHWxFlGVVkOKytVyAAVGxvKMteeFFACwH3v61f0CBDPz0vMC6X
RY/J6j7JJvrAOJbmtlHdKtQ99x+9aRSsCImXYP+NY4/QeoegDPB1pvsipote86726orvAJIzyqhr
vFXG8yL72E0I5p2t4BCNpj4jIq10U5nY4VfjWLipKEKzDbpy26uX8GWF1VfT/YwDkz62tEmy3QLH
HVavzfWQrKmVYeeRkbnjvE5Jn0y37wF8KOteVWtF4n781YiH5xHsPBVrQeKCJ4BatnxI7McIVvM3
qHII6ronCV/9/1C2Al8IN+dBxHUMYD2XU2/o/0Yobwjg5+8KpfsOoAmD9gGv4j9No75nZEWdlv3e
1lM0T0/UPBkY3a6c+capuRuZSxXwCy59Z7lvaYrioQMqJbbGjHyVZj5ethYsMDeF0STgGVPjS+XW
0BCKCfLBkPdsGVaOCEjCwsHJxLzOCvHe+Tt0m9Xc6u/5c/PIHl/a/oya4pQ/8ahw0KgDt1EbCM7n
dNY/apWeUqziynfhGjtVHAD0mGi6oI8DQwAQsBiOHANQDUdUzGJn7yFw35JBVZZ+2vnDq0Ztb4Iw
Rz1wPKTq84qD2/YYVGNaYqlkZv3I9fzCs2aGWYaiD8bQltQbizYFeUCH6rJTFNZRA1mxoARwVuge
jFWuiK2gUvXJPZSC9sXY2PmAjag4e7BAisWPfb0ketILo5PGBtfPrr7Pep10rldLS7Vl+j0pHm71
V1uF4aMQ+eNLt/pZpxCuePiblHQefQ2VFU9PXWzHAdwSqinsm9SKwFNUKnsuXshqSbguBs760aiD
ncBW1YCJLrcK2LekRXyhP6KSBOiJQAAI/4GDQc3TqHS5i4CTk9gbTj0DlrP09WNbEv87lin69GEE
b3tcgbmWyVuGtnv2ZcLCGj+kch4Bn7Aqi7RtJCjWidzSIrjBD57RuJeuWUUBzZEWM9LYxZcayhrQ
J9P8G+YkUCgZHWNrj7XBNvOHBhiRrLGxybfkxud5Gd3pLh07k63fw/Rwd786Nomyxx+A7b9Ufipz
1LH8hDcLU2DArwG2+d38O13eKB8VAPVQmD61bWEOB9wYVNiYoOh8fEyf2raF6lMFslYuviFO1QDm
PE61awseM7CpUOqq9Q5P49R2porLwRj3UAn6v1o3YbdmaxQxqVwsP9IOpske46VlXbqSOQgRodRu
p1o7n1xDidCy3OzgiHLbDHhTsUDsZQIkEQ4ctOyLYhiTSJaDdZ3PC/mZsGEGV7Uaze954dUixKgG
zBWas2wLlXeOLamg8n2V0+R/ccoeBGRZpN+6JPvXkwr6OmoALNMw2GyBqzekYwunjJu2uRWPQ1qF
81IzM7aTxatj2FgAMN6zDqviYturXRqv/Mau0bJp6uD6/SCogwAqyWtVxFUvy8f0BWqV/tzxHGiY
H4aAGnJ2GNIczwGWGWBAqBCUv7fvnRI2ig/IsVVHHeWqBiD8V0ZocBpOD5I8qlwQNd+SsPVI+knj
ArN0OMWgzFCFDGqWpwehA4e7ML0ES9Tbxqhv53KczLgW6JWXkE18ryg34yBfbLeOKMd+D1lnDnkc
TJ4ZK5dM32HnhjWxEw7gfcCDTECD4MxF0pYl/WSMqV/e0bkAWyqndmO3ACYpm4yT+mbRRqMllgfC
Ps1Dbci9UaSh53PhXiada9lrDvale0OmgOPwCU4iUZC2jgO/MtPtewQfUvmrdXCU3YvqcWjy6YWH
2FkpDKK2hUc1fLZQZKOL9qS/jqkgRDiacvCEHwwAPZQ+UE+qKlgrzc8yOd5meNUpn7bu470hlSvb
2NNUDjOPUqejzYeyCJfO0wjOcx/camHO+2CZCpDA/IfWkYWFqFUobciAgdW2sKFmFSjWNr7GtlHs
6czKMuyKBI86V2Rqh4MmNSpaNVYh9FfoGeYoIsCyBs3D/Yw/mmEjq8mI0WVMLixFv84VB5sqInar
4dhcg7IzDc3uFT+bcZC03cRNLxyn9B5B3rKKVWckgG6n8EP0YRuYfO/kENYlCwBttSJ1Y6dIddVo
fPfU9yb/ZrY1m7EuarIeLau36006TJW1Ic5Yd2uQM+llp4D5pWbnT5qjzxVSv9ZLdKjap2Pr1TqO
XrOTq407uV6+E+hFPK7ayVN3aj0P/sCsra129rRqe0/XBe1HGIvb5N/ebr94VbXg8drW5trqHdvf
936OdqFJMTIAUhYgurJn7xCGw/tUIT7+/j6N7qV84UTiM2e3Cl6f6DRDYqJn/6dngHohoOEHBZIu
5zH6f+Jjw8mDjwg6KdU5OT1O1TMAR/Lst95wJi20Hc/PJFTLeIXAe0+UnQ27Uf44k/7/sXdmzW1j
ybb+KyfOO+piHk7c0xEFDhIpWaNHvSBUtgvzPOPX32+DUomiZFWr3Q/quGZ3VNhBgyA2c+fOYeVa
gRVJViZl26oOVRe41jKtywK2p9BYBAGzGOr4GRHhU9IZ+A6hBzlSoCFZ2I19Eo/h6Wjr32LaaTea
k0vKOfAtOOH0UPcWWlZBTE9FJqRaWOaXqScQCE7u5eq1MrWGvUrqrg4pVKtSdZnn8tDDHjgizuYn
TspkR2UxR+f+Oj3m00NoF/zYSl0owL8GT+1UXHVvp9Tjdt2VuUp3H/g8A+O7x7TQsaG/A70IxjM3
eR6bKO4Z0Sjy2Dn1fYWJPjdqybybQEQB2IM3hL2wXz8JphziGVmPt0bj95dyXeTqkZfhnpmKEUOS
Sp2Y9CzE6GQxj1GaepZD0JgVdsJg0SD0PsJezz5GivGtbGOpWoSp3y3Qv86di9SM6napdUXQre2p
V/TVL5ObTU6A3n9sctvbryRfz5RIxGUPNofzYSbtTip9v3BHIKMAB2HGTfxnhtE/GB5ZIBE3/7kH
q9zHK8ImmT8naYW1ACXWVwEC1Ke+UewIfDcaJAiKCBzDvuH1Box+tlHFW3uIHOZ1vab2pk/SKMYk
UVvKqmUkO3Hs+lPsdAs7i4virAnr7EwRmOO+I9r6VhbWEqobAphMr8dbeuTRilKJXG5im/jEzNtB
Paub1m4XDg1AdfPL+oT1Ua94yfrOm5p874nDm696MD5SKQ60B33Hv6AoojcBvSSYEw1ZrjmKvjc+
HCIVY+iJsQjh9zgv741PXAX9DUPDd+jA16R7T6k3YETA9ih6wC0jIKqPjU8xa0eHk7fbOuRYCx9h
3XrcBDaQuXdhPCQ2FI610hz3RVK4iJNakGbPJYSGWkKJmMZcXJjmQsMgag5O/S1wurBdyXP0p0yU
pcE395z1VWFeAuUu/W2VdcOmFq2PsSpL4yifOyLK3B35ZZi7k/hFw3Rvq2p8YpdwuTw4RYHFo+GL
1/tLL/rhNEbjnJlgFDV2OtP7AeNLMD3Ap3S/wP0ZAnT1KrsUAeHjMgRZIi094FuC9kCgPvad4lRV
lZPERr4FdtetWn/w5W+WWt1GAknXAKnrAyj/Z5BdMQPuhgAOuatUDrdo/ubVZT0Tc5lWqagbZoSD
eAM/Ev3gms5wMveIyVmiYpPNKPt6Rtz/sr3Z9sRwzY+P5OX3pLl9anvionufCBki2Bv6pRC0zx3b
h2QFdWjQBLgkisF3xC/3PtGcOUApmwHdpD2x30mDa44JEDIplWBQjIO8xvaMgwOZbooNNzE4IOJN
Cz3qAyxCZqbykGLo21ayrLOgs9CVVVorh902LUPznWdN7XU2KImy8moR9qWh5cEW11rtWhU6cC2C
cNIsDechEqcX7XmdBzLCFkJBzoDKKHG7WVgunEXmymE0pK9SlUODPkkWvItWmCKZPgQgypIp0zXX
mBni1c4uMresNMtNg6JY0bbzy23XMjYHj2INh2NbdVl05FmSVK89O3H8haSZgetL/TXiHUxn2wBb
E1p2vmctohIer2VEzSBYxL6dhO8SQ5ayxZQ0NhRkWcgc87Lp4jqx3b4uaiBwMoXoX7tkt0te9NCL
5Lb6/swu2fPQ/xoH0gz0Z38Y8N8dyBvMKl3ENGyRedLUes0ueTqIPE+aIIDHlqNOIMoK+x5a07oR
iYKs3UZKnyzq3FHgORq7pZybxbjS/Wqk1VYF8UmuKqXpxnlmjReMyVf1ZmT6pN0GjpV9tSOtUz8m
kae6wzQk3oXcldDR2XGu1b+6yLvakYA3/9gfEwvc+s84ZHHVvUO2hFwG1qLfqdOSsN8HA/ZvdIQY
JrmjM9qfQRZ4aYZNxGg78e2j3txMd8tgMnMiYiweQMQrUvNDcBgOWYYXDoU5Ei4d3LYIFvYw+5nT
SGFp58WJJTU17AqIULxPsr7Slz58nOV2KK1CXRapF7gW4HzVnRy/ualia1Q+KyPUcm7jeFN96njy
BJOtERlnmW75OFrZH53gqJuZb9OZBbeNyqBc2WMGi43klOsQvlwqtOa5kwDTlmc2XSsoouu2ngzv
SrEr52ttDVBqGDuBDjA8qHX8cpI7J8nZ+2PTXdwmASDYZ9wkl93bLik8EAOgVzsUovBD97YrykoA
eWGJs3f8tPuBLJPCFEXnIc+5TXGfX/1ccv8kjp3LXQz9IaErqgwHcexDcu/NaXczp+DWnI7bWSqd
eMlYIEYixk/YZvK0SlUxUEIT0Jm+FWIiVBrFcGgo5kSHeWQ0FPWlIck/KlC1MHuieSn1p10xqruj
+YLx65cFzhaoU+f7sQX+njVV+Ax/g7jqwQARnTCoGeInHylZGL8JBDiuEaLuO9XC+1hW5PdIVoDG
3cFq+bh7+yO/B19G9kU0i8oF1apXuM5DpnBYj0UXjA3CSCpj9sZBVXMMrLaa4HvdKk7eM04SXqRa
9KWrUwroUSq7U+TpC7nqYXHQnJVZyvrx2DnZ6ZhURfuHltW++mWKZel8rLV0Q/Oa9N30ZPMyEDk9
+gpDtwJURseHYDlx1laUafYWyiYUcvpEDlcdnSKskp4RFJr+Vc9UyGKwLe5fdop1HpYKknK9kDqs
hOqhhfyh0fbBOhGKiE0Mqw8K92Djq6b1bkJVjd8xxtHepFZLFG3P4oq+0FnUheJiwx0oPlSLOG2M
hYEsYyb0GcH8+8tf+0HsB+qPL+2H6+a/tnn9vQie+OT5wvstIRwv6DFgiNRP52nTPZ9MBgfyjD7V
bmpj3yeLkgRdKmBAuOZ9/Ye5G4XYuElBAonw1w1nPNUyBA7MBgNNIWZX4c9/HE/ISRmpU2ikW6vh
5DjOmsQuT7O5Qu+PolpfymK2aa7hG2EphadJXFlM7gcF+3VhzZ0nSnq1q879qEi0pspE/Ybi8mls
wJ9F0rXQdLM50nq9dkM6W2y/z41fXA6i5ZWJ5hdiMMs4NTy6zGbXXPuFNf0rHLPvwq9VXud/Nv/3
/3wd/udrXoxViALC7FQe/vY+T/n/4T95dEX9j/lt/3u+vG1uH/1lNQ/pXLbfq/Hqe90mu0+/+5f/
7Jt3oz7vx+L7//737bc0zJZMSlfh10Y424MxIAHg+rHbdr9nU/hMeiWuerBRsnzBS4KgyEERwkTA
UIxKM1o0TwJxqN87bqINWO+Y7qFgOjPe7ztug1oq1IwGZCbGa7z205YAo6mMqIraHJuEFOvAQM2g
DQIvU7ZdlsdoeCtpPq4S41adhVrHlAnarTKq7wY5nvyNljZy+kVus1otF+XQaWmKhE4UaK7EUMWw
pSUa1WfeFCpfIARH4W03bD3tRq+teQ673w1l///oJPeNT9TJAXf/2PLYbUF4gIW8u+je8MTgDNUj
wNp/ERjfBayCcpGR5GeZdJDFIscS8QCEtXPP6a+IQYFyliYBA2f3IcgrIobDvJ7eOXQUEChDMybG
uDUedz/ZKgdpaMqkVk6Aq3QQBCKWFg7HldGFR14gUxxzkQlJ89MoVqT+QzgAMB+KMRCYLKcwbq2w
y1RlOcok9oNrRObE9FmmJ3p04oOopEPgZbHvAiip6qO9lb7YVYf/C6LEixwkef2//y2+2V7NWKSJ
u/kL8KUQUx5+c7tuezhKp+pE8+XhSgngYTT6yDkdO0s+66XRS9yXb6jZInx6fEtdlCkpl4O+hr7j
oHcnhYlWUG72T8CpnuaNJUWLpKNmcsTUn1/KblxK5bFSycUXJM0dxvZa1Or0YwRLmCUy/EDJN54V
SiFiX7Akoo3itYgsNuZwYWehpa3yrB0uAmLP94mqNNOR7mX5SVQrXrXyQ+ZBXCX2KpOSYJlOC2No
s3jt9xlrLZndcJVMpb1Ulcm4bbIir92otLmVEyDvBUOrF6XL3vAU1e1NqbYXJr8IM1dN3bYMJ0rj
u9EM1feVomEEvYb3qbQ0PBp1yalWU1MoZ4iXxSGSkuHor/rQ6f2VIr45gwRJtSwDX32vKFI4uaFV
82x1FZVfJNSDL3yz52sMKhLVK81Qiy9q18eMLudqGZwPQco3ckZDo0ykBMOHqjQCxu2R3FDeq1Gg
1CdqDgbmbIp7S1qb1miCidLaLNg2zCXfwqmdTAuJtkJ3NVWZ+l7SEnX4VNjKIN1oasPKhfXA9xmb
fMg3VWGn6aKrYi7yTFAiyBp0vFu0Md9ORR4qXQxTKSNjJkdRcOF1Sm0iMJilwZIBbJ4/ijPjNoKQ
8mM7mg6xbsXlTq9UKQhe4mSz5aPlumSRwlHnVzD1pqk/B33WFcc6NBnpinWEetkINZYlhJ2zXw5G
U07XxCL8rB0iE8oJXKZJsJ3ET2KJxXHKMOb3K7T8xIFYV1mGSSNZi6nr+ncBZICXki0HgxsNbF7N
h+l1WZYhypZ1NbIJE0fhW1am1VvLea5b9yyfvkipMAzXD+N7s1GbM8lA7meRkiIwF46C5K0fNca7
cfTNj1JnKWhhFsmFpsX+rdrr4XEuJbqNQEVm3WaoU34qNDka1sqEyQa9PFx0fdfYQpONFU8TLx63
6mAaTJzmlvMRrFvdXKrhJJlLo7Mwm66C/RRJ9dSszuVmMLR1bfhSlizSttTQkR5pcE/aMsIi1a99
OvDbhVqh938CL0Vekz+m0Z8w0w1XYSor7yMzSUIGy7GRWs3UdhFQsnw/quKXT2KJEqXk9fy2cT8l
6Wqy8uILK8PmIqVhU8bIJXnrWpaK+nPNlPgV0Fk2gjRZLHCoFqp5hG5gfoI8aVBQu6+rYx+KiRjq
EnW4AA9cHrfBNA6nWtay9JQAuIs5xIJkld3mkNxHrAtsUqnntkYFZQrKMtX7mBFa6aPUWqhnNmol
VRfj4PBNklHD/U5pPzofQl1O4yuvi6rjIZWqcgF1nraZOh0HMY0pa1k1DWs5yH2IqJPjsxDw3VbH
XmInw1rHqwTbomQ+ejEbcjxI/HC55LCPzU5siqbS+RSk6vGhmZ6r78NWUjQYxu3A/EybuFXPkZPH
Udi+EudfLa1XzgLTBsBrJyn3lGI/Go4BOVbRTaVUvV+gSOo33zQ4aONPFR5CCRaDh5TfeZ5mGYpS
gy95zspKfEjc1Fjhk8iYo21dWvzmTVIpZ1EzacMnG0rL+LthZapauvpY+t4qlTtVPU85f6bSVdvI
Nzdeptq0VPKczGMTqNpU0VKxptiVQl++CYeJID307bNMk53PRtd6CyiCr63OH/oFwVf7YcxHCW2s
OlhiGPVCQ2RsoyWOt9Q8L4zdNOwA4GvKaCwDKzWOERY1+1MmU0gePvmB3tZrHSZ3ZliJz5nfS4p8
Q3VH/ghSVF1oqXwjZV3oNlkSu/GYQWUb9IN9rMSq/0dSe8yD+5rnZkqVnTcJ3O99VSLVlVTDpZlb
/o2hddkq5ZBa5lmtXdmll90o8IKu1Uz2vYU1pQbEClZ14Qj1RKuIS81VJ1hN4A1NPqhRbbmOXDfr
SQKwLXXDsMgqf1p1aV+cd8mUnhp6167a3koucevFTeS0wXWnJxe9JQ/RUQVv1Locy8GVozw7Qtsg
vPZrM/nQp3rtryuGcU4dDrBlEpfTNpGceI2qWeh2JRzHbmJZQvJRy99z6BSfM0Ylg2U01dnaDuX8
U2CaYmnT0CHdN9psYVrtcFaYsEf6YZcu6WTVf4aVVS2TVtePVWYh1n2iqmeGX1v6MkCUbHSHkXBg
WVdIvZZ1mh/ZSTkmiyhByd4KBnXtG8ql4Gk+koegXVY84+coroqeU6ozN9no0YQeqTmclY3uXTtF
AGlyPcVrQ3LMhRRJk70eR9M8k4KmPMFhj8dylo2bXlKczdTE/WqELmnRqHq7KNsxOg6y2nzfhR1o
dzmJoBV2ppMqo+W9K1OQyJFcPRMSCbT+4/gElBL/U3BGpCZisuZRMJenmh0lhbcdmqI6jjMvWSD9
wyGkS5UNrqjLTzx2+fHLcZGIeg7vCvuKkE9QVPB0B0UnJk4CK+gNZ1smeNEQQaJyUTQqMcbL9xHF
08P7UFsDtkK0h27MQfTVBbnZ1o7vbfVYRBiWXOGzs6H4YgweDuP1NyMtU1hOWiX0IR4vJcBpaPsI
Ard20sPskwf6pg7MZCGFrbN6+VZPA1mb4gnrRntcUNEchuC+w4TPIJtbDfTDWQZx5ZHBcOeitpv8
pLbyO3reH1rJM/cD+sbAPAy0lCps0RDf668ods62TVJjOw2B93F3BGWBzIlhUKnomXcaWd6Xn1Es
1+PfjocTVFDUh/jxDoP1MfX1xqkafVuZGdGVJckEPzhUTuAMIVnP1Zl21BZS2vFnWYo4Pl7+Ak+N
FAgCMwK0L6nEgjR5/NB5ppfykMTmtm3D6rjvId8elP5udPWHS/vsXahqoTPKQCWlhsd3STy1z7yw
Nrd+E1THY5iFR5Y99n+zmM/dhYQSOn6ThodxuM3NRlNLQ+JZnLK2lwghJQt1KP4FMwGkJuaVyXZI
Nw9WDAaTMizC3NiqXhUehfR2fUEHbA2r0WuUs6YYuulvUrqn/gufTqWQx6KFwm0fL18Wdh58w6a+
ZSTe/Ky0tr+d5I5QpE1yZ5XZo6y6qENiIi8bx1PPghKVIMvjaWGROXxUR+1DeSoMdRsz77Dycvwk
km72coKv8/TlWz3ziBgHGEBicEZjDp2llUBVNxWpuh2qIF2MqZKfTHVTfEl0DCYWGdwgrOblmz73
fAg0QDIo0581DolJOxkJt4DuBAq4ZXWcpTqELbIdHJHo/O1OP1RLIi9nTsgSlGuCFefpTgNOaMv4
k+1UodHpItxp9C74s+Sq6KbqLI+SAIn7kTAZmg+yCmKt+qwru8Fb61Ktk1zkxm3iq/U3Jag1os4p
S4ILOzaL5G+W5akjBBiB7quDR6JjeDgFmoVGjwa9h4WnoIMWoRcWX6JB4rzsIogk3MghrH/5l1Ce
7l2BMiKu1JiZglLxwNn7CfUSVCgwcVsi1h1sNAncZhiab3YFueEiKDxh71GonJVtUn7pOmNSllro
DFclBb/kqPTbqVwTJYXQSUAttnz5Cz63JgKsBfMzxMqMJj7egnJZB1Nns+vTySbolo3oRvElbVsn
WoZobCn/XRnniW2iOiN2A1QamKh+eMMyrEXQP07bTvf021qOkP8eywwzHQqy8Zef7rmbUTcSTMDM
nz2xTXuCu9ovnXE7+MNwEWWxg36hTZZjyAVZ0ss3e/JT82SgLcFFwDGFO1MfL2UqZrJqdG7ooBkk
ln7YYFlsRLLEl290yEYyk8yhosqJwMOBvxDfZO9ET7QgHMzC6okgqqC+kMnh2oVkIwT5wZPyqT4p
oo5KiO7r9mnQB+lARmJplVsm4hjMy+EqCGPqBFJPsrSolan4MllVdSzDXPXFoeqlreVEVD/6MiY5
7lV/vGgyeNLS1zpi9DoJ7yiYOgYg/sNQCEl3NO/Tut6q02gv+6zNT1IUWI58eXx11MWtsAE0HCjY
gmc6MPTGl9WmG4JqW8FBs2Eelecv89JZSeqQnyDY8bf1Q3F67cVAAL/xh4iR8l9aEU9+pWxKNaWs
DKRHykH/bppqt610z/k4F0RMq6aqU06J8QGBcfVvPB3wmcObs72ApmvcWfCe0VJ7ZCJ64jWh3iMt
pihUkqalHNlmXB+N5tRq6qIfPPsPU4ljfdnltVKfOX7ODtQqPzxWYa3xmOuNxiu5TakiTrGo15SV
JRKLtuLPk4UdValZR0ctn39hNaOU8Uk9ZIIQkcQRhUtbyy+NqJ4+Qp3HcSdxGByNDVwP264aC3pr
0BNeGP1Aaaz24Hk9iSkceW5Ydr61tP2eVjBwxZj2rhKje0a14awyG+kISRXzIh8VaULHPUPrpYNS
0JWtUpVPKUvL2aK2jNZxA70qTpuYieyFlRRTv8zHciKBnsJtb4fKQu8So0XPRglKJ3PbMjQaat8y
xG63GgC2nD2jRBSPwGskMFlUYNZOIylivzhDIYqhox8HFzB082dLKqd8Y+aUKI+cyvGCY7OLyYqy
cuLdqbTugs8u9qi8OImIa8qCvRZkiTH+SbU87BcxEgsk7mM1OKCZbWm4gvExDS60NE/y09gvu+ay
FvT1S7Ww2N25khbxVT7JnBdV2yjlGgqb4SoGRXvqm2YeX1mFUn8bapmn6LXImL5rZtbq76pSEaWo
PuFnHuSQC3l049bo+brXBShwZxWrkX7asZodFY2W2lwYQ6a4BvrH7amDULlqpoBCuJ2OprbqAKmk
i9YMPOWPqdeyTclornQ95CG3LuOJU8thEpwSTpCgKnue9Z3RXCmhFKAAhLkEF+SrebWAbq6HF08K
9U3XVbUVL9umkxZTkRX90lRx4cbkY0FZ1pFIqFYfWqd65yn9JhikxONcVbrwLK8Salp2AYTraEjI
YV01dKgy+q08VO9RpKiSIzs0MLAsYETjTAorzoY5DqBmj/VNPk1qiPVy6mbItGvjiUchBDWWacyH
P51m8i7sqRsudiU4I4GwxNWCQXmvR6pxG3o091Z1W/fF8W5bmSq+RRZ7pre0yL7NjJDSW2+Myntl
UILwmGovtXm10XHjlWlgRaVtkpkFicG6qrWomWtR3f4xhnnfrYeQOvyuNQPl2q1naCKQ8HViOzu3
9NtUiUQltqI87xYR6c+AxPu0mI8/y2wpMsKXElmnhkU/wo3lcIjWuR3L9Unq+GzTtJDoNCSoDvYb
3et0bR05qh9e1hlwe1eRqZ2sCyicr7JJKYebdrA0qaPQY8TxlZ07Q/sOvg3lvRlFmb5oKy8cv9sS
nYxVZJeqfjkqBVXgYCQ2httU6SF2cw3aAEHuBpQrxNA23ZyYHdxo1icC87jxXaNq8kJzk7ArJHS9
vAn5Vly4EW2TCpKCJaSEvbKmgjbZlCQi3dumsjxQaqNC3tgUyKa2i/rdiS/64g8FGBrj/P2vXvrB
X//xfGt9/4p//HM9+qPv+dlt+r3+z+nSawBJf9wr/T3xv1f73dUdnFVcdN8rhTMApkKCM5II0dzc
A6ZCliFmQkliNOSaKF08NOkthkyh3GIUhVEAkFeEtPfoqnmIgPkB5jup4lA8ek2ffm7v7R3gfCkq
QuA4gPaRNkCY9PgMbQq0cSTbCE6svtVWvl5cSFI6qH+YUcxWs3AnyomTIyx/EkeRMW4sL5jKZUuR
1luHMsG776aj1Oh/jv3U/SENiVOtOz27GIshKM+lSFC5RGViteemThG9UDSh0zlY+bs4rk660s6i
xVg55gUQqOXoVVZx3dXORUt28C3Wmx7N7qrsIaDLJTdL294d8xhYlUqFnByD/lMDo12xZPo/WimB
YXZ/+mozxST4YyC7pd95xxbn33LSVEm+0AIQs80QK95x3HpRdaI6nX5lTfmYnPkg2ibXaZPkUs5q
xaVt81ENPC1Y6WZptYWLSwvba32iu3zdjUWQHFNld7zQteu0q8/ric143ETDOK18CMkGNFuCJFzC
3CsGImYz+3fvyv+8/SbkE3+83zaZH9w+A2YUV91vOMYHSBiAEoDqZpDmsR6uEOtxYKy7m+B+2HCC
vZ1Q0oap6RC5BdoBFVwyahKembTxNRvuqaAK1WRmvS2YCWC7ISN4vOGs0kR1oG2Sba+W3Xhb5E2w
qJh97f1Rc76NsxTPNMvyGLNEjzXL9UCpMVU3iWp+CHro7CInU9FKHMPB+gCFR5i8K2eidwoPkL73
Ynb2l73twIIkFT+2t2ukLpLbr088vKJw2b3Bqb8p4GCFnsQOik2OdA/fhthIJSsC9qxTC1f2acFQ
owIlIxJCQ9RVGTb8y8NzlZBEI1/kZCDfft0c4kH1g6FsUB3w59ENxL6Vw9EDaoOVrURdsO3sILog
oq3h2IqyRk83tWJ53VWhOShoxpNhWesqMDP6UEpsHHep/13Jb4wBPcvjtgDq16j094+S3ArpBE3U
yfggPY4V+D7bLCpWiexrwccoaFp9pTdJu7ZqaMNcNWa+ZuOXUhG7QI3rzJ10P81/ecQ5mIB38yUL
Pfe/p7f9UwMVV90bKFNT2BFxBsmRQJ7y1r2BIh5+yEf7gBMkNGE2hvYGJT1qFw8GKia0iGgEUedM
XfcqAz0srgrWANCLgkOLD2Wg96BCbmC0QxW2FEj6PA0+9UNsxe+8OB2VdUZtMXDj1PODU8SZlfKo
MfK+P05oiaencTv0ZCxBL+QeyQ887ZbCojStU6Qjz7upiNeefF9v+3X06i8a2u9JgSb4E0NDRfnB
0DgphTIKI9ToTOzoAO4NDRsUhWloegxYsh/FukCt6bHS3WUGD55uwdd2H+sKpgCD8RdKqYaQJFVe
c/SKWfHHxSo+X5QtVZ2ZccgJxPt7JUXfiR2lDdJ8O2TGwtGTvNsqmbUFhACcKLKmapPp8k3WSbq/
VsK0K69H6BDLzNWkXHcL5Ms6dKiqTaSinxsEzkJrWqXZKvG4bNXEGb9Zju+/N4hzQ3x7g2KplvT9
KWIRizSQesf1I1uvT+3GnLbR5CALGSZOmG7DMAkWrSTlnzX+VJ6kKX9X4764LsI0GreW3WhHbSoh
Vg4dY9Sc9GptasVCmYnnZNxw7bu5+SGrUu0aTq64WMsEv3D0K9Uv9qpdymZzbP44DngHSUuYPRMI
wAj1YP64RYUWGKjqnbzuXqpHFgiFBlX6HfZ/X8oPcismtC0CT3Kwx7BYgxgByRYCU+qbr2VpEcMH
++YvmlgGAkS0cFXRzj1M9Wpfgr/TsqftqIbKV3syNEjkFG9RVYOdnKCtXSiQFZZ1eTw23XIMPXgt
fEA1yXFTRGmzNYR6CKgBWA4boSmizfIiziSkRkqhOtLqmsOkojnLkUBRm6DnAP6n/1TMuiVTHXrF
1jdA0Cx0kikYO/quZBM0Wtat4zjU7UtxHGUQPXfeH0Nm224wNVH0TiKzQ7G6VNNFPZKsotwyhEe2
r2bNWvfMVDuyJtVIjzIl0L+j3QW7HET4IGCAnMnNpmSoQXKrus0j19YlTz6KRhoPN3E8eh+RR79p
BTEps4/6RSXIStl1zqdxZjClyxgcAxCB1zSYOU5rQXfqzMynvyJsEWHTaXhpZx0lt9/68JkBSXHZ
fQAj4g08NkcE6iZUU/Y2lhgxJ+4mUiEm35FHPwQwBLsQNDAmOc+uqQ/nyjxHbkDWuJOSYyT4J/Dm
IoBBspBInvuhKGGLjbd3rtiBH8naZJXbepRRyyo1P/9i1E2gbrKiaeRVDHrb3qaNEwWfJBGQ0DUB
KdcnabUop1QqrwCvMFoO6hwM5zCPnKtVEoy3QRnYm8rOql/B8s6N6y8a2+8VIczXZ2KYPVsj+bKB
uZB1mbv5mP1gGTPExsjasCsRjewN1TDiItrfmIFDyL5Xr8PWRBIHSoEe7atZZQ4asDuKLVI6VNpN
UEeHtjZJU5mmqp1t67iq4sU06IPzfehKNVwE1KSUpQJwTL3VkqKKvoWl34SnttHLU7Xoc3/SLqs8
TXIEeuQ2ANIqYmxEoYz4nRwXk71tMie7aauc7uGEYrbsqlk5fOrpBq2zSjs3rLwJN3ViJRHwFRAR
d5CqX7G16Pr+OLxYJIyDPMcBJy57cIKUn0Rv95579j60JkimckuVeS4x7NMbCF5lFM//mg/b84DU
u8TIjQzTrahuvc4DPu3EIkkIBARdKjTbwZ1wo30PWDlq5iCOlG61UKcw1XgpNG+Op33oPBu2Zc/w
2+rYsnvtpiGWDVZBbv8Ja3ccrFuljdqcDlwGhtPRkqzdxFSbt9VoqhOeU8pNsFmddqXFKmKFUlnI
6DXMIoZpEznyt1+n8HwK6y8aoHs7PuMV94xPVKuAfQCDEkivR10McTgz7/3cjDiiItTFBBxBZwRQ
cGj8ldkJNnDUHmTZNJxdW+QVJ/Az47BUZy2k3YE9UU04tL8WWVW9dfp0W6sBaHE1STLnOPKrzdSO
8WUQmH57NgDzyBaqPwVuIspP3c6BNbM3M2fPZjXK+SCcXauAy5dnD9gGVPE2va7TgVcyT1I2iRJY
AJnUpv9sVjqySlMfvXMSpR02eaU0FLzS0jhPbXtQb4pKatAqrp22/XWE745wi/z/x64SVfX4to6f
KUSI6x585ZPx13tvCdHWXFPFZe4f38xqU3kiz5LphYm3HkoQBmz2gllm53nt14SKz5EVksfBrQ2u
nBGvQ1RT37SJyhTWsEUIvanPgrTAy3noJEmT6cHOpdOpPoeoiqqBE2afM9rU5/qOwmCmM2DWIzsd
21o/jiA7mATrwSj4D2rQnm4rOBHUPPgSQJJQFGG/bsbBCC6rysf8xLj6tFJa5r5g4Gom+mDEOctf
/nP2n4KU5cdW+XvyNX+uOCauurdJFYY3UP4AsxyYKtX9vpQo0NIF3pVZZ1rhhxwGwwPN4gh4Hw50
7wQX4l+I0qCzsHOhr+LCOlQPEc4YJk9RhsP6+aIHRVgO40xHG7ja2rXs+zdB0P+heLGJugYDW7JR
LIqCtGatT8ys9CF1JScEKTXXv0bvc5ABM/KqQsHjjsa6S/qmv6rhtxhOC3BAgTzElw3jFPky9KLS
hafY3DDaGZ9kZhdmJ9Nkaf5a99Ub6GHGalNHOdofrbklck27bWrqi24uZlmV7A61FhVrYMzqteZ/
hGRbVL92zDN6AXapWHShHjQnCDBQMBucxLLdtJaPMwn0xdnkOBLhhqyEkOEXTBm6ReUYi/+UXXAX
aQt6gyekBTtUB6AP8e48gfw+/9f+0f1R/fwHvYYFgWH0g301f7GZh+HFz0luEVVtv8GzoLOxMFgY
Zok+xYu0LMkzoKfz25KtCVFkOLd2qeHeCv1oDV5+vKf0EE8/58WvfkAE8ZSv5PVLoPxG4EOJRGXb
Pnp2FDNVqELwLLu14WDDi73BNdj9ODtQ0l9m9UozIPumDCR+50drIMqy+Fx6tLs12MUXb3ANDgOf
19sBomh0eYUw8O5ROS4eLQVlaNAPiCjcmQPvv01zOMxWXr8UJBg8qEbVncYSr8Odof2GjguGQTY9
v97qzhAksY8Cj9cvhf4bpIP04xRmkObXgVUQSUD5Qpgr2I547Rb/7W0QdKF+dimItATswhbdRvFi
yx1sEDFPJwKx3eutnhnybuf+jL+EIohMWdQkD9bA+Y3xUJHj370oQb5FJ8Hv9G8wBzwlfQMYYOfX
4dGB0pmlMFZ6vxZv9OiAHO+nl4IQghINjFHUZMTrcClmf0kNm4htfr1Rq5iRWT/pLzk6BBgFIe/d
ox4eHSoFV1ESoI7wlpcC2sSftgrwQaJGh/7DzioOfcXMAkljG08yv97oBgGY99NLgdwA3RtiBo7H
R2cGLUhmrUTk+dcavUV/+VT68fWRBFLQQHiESuNfP/ejpRBYBhP+QxC48+uNxpdMqv60OVARJ+Wi
f3z3qx9mnYjFQuEF0Phuqd5ofDnXyn/SXyJjK2gon+4M6zca4kyMomkwv95qYCkmmn9yDdTfHGse
gLyz/ENzECBy3VCBAO1evP8WnYQsdHp+cik06KwFMzVlyfsz4ZGTEKTC+FHg77v332gkQWz8b1gK
uCwAhFDA3b0Ojg5I5umZ4ih2oezbS7kESOwnzQFHCLUjx+PBs9OImSkxgDLMr7fqIAUe+eeXAE4a
zoofRFEmGRd06DBwv2k/Cbb3p5dCpdZAA5mJ1Od3BLE1tVoW4q6C9UYDSoSdfnop+NWRQRO0RU92
xkzqgzzfzhze7M74dxybIDpBVd3XZg+XAgQBhLHAYt9SBLEPlaCf94RO95+Jq/nJHzoYIHismVnm
Lrc+TDgpQwiKBRROdpvmjcZRzNX99KZQqFATMv8/5s4lx20gBqI3Ejwe6zOb3CUIsssq91/kVbNl
R5QFjE0tqpGdAySmu/kpFosrPrcD6G4DckbLB+S7eBuuFcZch21nVJbhHUAMj18934oFiXqyC3Db
+NzVTYz1qEGJTRlB/yb7B8TMPzRixxxlO3EB7fIoBNrKL4OvCnMF3sgDaklpNaPibAJA36gd1wqD
gfUT8il0Z5AS76bgrW1M8TkguQOzkRGkdkz9JeTMsino+CGBhj/sWTT3LJkCaibUpRW2Nc2nmEws
m4I+/6jGDiBdO9lfAk7B62bDjTciw6xw2RT4S0aKAYC7L9i7zTZsyfxDmCqClaHbrKMRADNa7cd+
9XCLGHfzQNoW2Qttj24JW19Rr8Tpa2gzAxoH9wixMQXJNmgdY97ewZQfsvxAhFExey8aXpx0K6jN
sAR/HnCeJVynFYhFcGIaAC4xBtov7eTG3wJGxQQu4+P3B2RpCpF2i6YgmBIqEWSIb/ok28QMjP+0
tVDcmzC+odus12HTIPEhpCN6CpWD6UJjEFadpI3aMXWbjL6ccCvYlsTjWPOKnGJBr9F4A24pXIlt
ihX/sQpnBOieYSGW/nRfkPMKzVXOjPePrrXoV70svw7IqNC96An3E2IZUkHTF54irkPk+H5OQtBK
0V+SO5E5Ae4f1GEwLwkdTBF0J+HqLzVQXDQFN5/Cm4bvQdOL4gR1f1Zl9tDi+kC0qK1oCmTtoM+g
o9Ux29z4WQaJIID7mjd+tOm2aAowmxGQ4qJlq5tUG2UHDbK3SSP+DTvvsFcd+g6orW/5P6p9nSdo
VJCy4yQb0BikIw6hrHsP1xRCmonFe0Cfl1qbAdmVSLg1BVvzSL9hIYpb5Hgd9iIOr18HqksJJRAM
jq4DC+iIm1JCs7TBTlvgLRssWicjpXydnFVjI5IrJF86ROVqis5XqKWSVFoAM/dWz/ZJLPNAY5Bp
zLX74foypItW9A4EA0IBFUZ/GU8KDIG4zKfGrTEtMJicLZsC5F5lJ1yIyJNy3NSkJEEDsZf43LXf
M54SMxBuBKF6fNVNCgE1l0EfmqU9fLr6Cm0hKD4QfnW5CaZd7w9gYwppLENeJ9WIz21NUa8zpgG5
ARRmdqFj1jwTO2M19aTjWmB0aKASOuAAQLq4so8qvureX3JZyLXWl+NqiukMf4kvpNcDpSpOiqKS
x0KqCJZhfOxqirHe6NEAC1qh0kRqJ+dWIJqM1jPi/oD8LdPMse4vwbFblzNX3rdBuhOIsoWFbH2E
lLXKIQMGIYjtSizLXQ3GmbreYtjCNb2czrgNNLIe5NLdZJf0o+Aowx6JnMrVFHMdmqIZzAo+VAEP
OqBk4jPabrBs4la4ukvJdxQfCJGB0EFG1dPLnGmrASTVm5t7268eRHGX9G4AaPpXzb4CEQWCLIh/
vzWuD0RE4uKtEEwNzZTlI0f110SqDeOuH9dMWyr3RVMwn0D8wC8eFB0EU8iXjEl3Y9j6inrRQWol
7SH0JsMt5tRKfSDQGqkKt+N6K3YqjO8geGp5IUl/YAq0FFCcRU6h51iuAMVur9HrpgDURrtGzdDn
vmKChMZwEylYHNcHstTdpmaD+ZrSmWln/0DQGcFPrD1j1wiiPlXRbeIWERATLBUn1yCaGIeECTfx
fmv4F+0aYFDKy6aAKYDSiBbXH5pC28oh794/tzTFVM82VZzzq3+uJLJ8K8hGUbhTu9DbV7w166PU
+tEWZYYefsiF1U/xVTN6hS9BC5BZmg6Bu0aQ3caE1yOItiJMV/Cp/kBy4k37nNkOycd6PxCtQS66
TbJNrY1AWiFuBUlbgrgZEpY1whJ9KZCf25wj96vAu+oBMd41oUHUTn4g3AoYZuzb6qZwzSt2+3Te
eSAXFiiMAHbxXeVJttKGUuwZ2TwQpjI1BQXjCQ+E8PEpKaa7L9iYgukO9v1RgPTKNQpAvweyE5J9
/VZoukOjT+tQbHabijC0P8jOw1QRvv1McTsF24S5ztqwQ7eJ/L3U78xTrNsZ2Ca/94gvOGAgUq7N
IHps07q7VctsU3uLysEUgS6SqNVX5AeyQLeCaLNSS17pg3zjFaGzq7/168/vn39//AMAAP//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ln>
      <a:noFill/>
    </a:ln>
  </cx:spPr>
  <cx:fmtOvrs>
    <cx:fmtOvr idx="1">
      <cx:spPr>
        <a:solidFill>
          <a:srgbClr val="C00000"/>
        </a:solidFill>
      </cx:spPr>
    </cx:fmtOvr>
    <cx:fmtOvr idx="0">
      <cx:spPr>
        <a:solidFill>
          <a:srgbClr val="14935F"/>
        </a:solidFill>
      </cx:spPr>
    </cx:fmtOvr>
  </cx:fmtOvr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_xlchart.v5.11</cx:f>
        <cx:nf>_xlchart.v5.10</cx:nf>
      </cx:strDim>
      <cx:strDim type="cat">
        <cx:f>_xlchart.v5.9</cx:f>
        <cx:nf>_xlchart.v5.8</cx:nf>
      </cx:strDim>
    </cx:data>
  </cx:chartData>
  <cx:chart>
    <cx:plotArea>
      <cx:plotAreaRegion>
        <cx:series layoutId="regionMap" uniqueId="{ADF26967-6BEC-0B4D-8A85-DB4A94EDDEFE}">
          <cx:tx>
            <cx:txData>
              <cx:f>_xlchart.v5.10</cx:f>
              <cx:v>Median Income Can't Buy Low/Mid Home</cx:v>
            </cx:txData>
          </cx:tx>
          <cx:dataId val="0"/>
          <cx:layoutPr>
            <cx:regionLabelLayout val="bestFitOnly"/>
            <cx:geography viewedRegionType="dataOnly" cultureLanguage="en-US" cultureRegion="US" attribution="Powered by Bing">
              <cx:geoCache provider="{E9337A44-BEBE-4D9F-B70C-5C5E7DAFC167}">
                <cx:binary>7H1pb9zGtu1fMfz5UWGNZB2cHCDsQZMlD7KdHH8hWlKbRbI4FWf++ruolhypPcV4N8BtOELgTjeb
ZA1r71p77V3sf98M/7ox2419NmQmr/91M/z6XDdN+a9ffqlv9Dbb1EdZfGOLuvjYHN0U2S/Fx4/x
zfaXW7vp4zz6hbqE/3KjN7bZDs//829cLdoWL4qbTRMX+et2a8c327o1Tf2NY1889OymaPNmPj3C
lX59/i6Pm+3ts6tm02zr58+2eRM349ux3P76/Mk3nz/7Zf96n937mUHzmvYW5zJ1JFwmPM489+6P
PX9mijy6P+wodeQSn0mmuLr74w/3vtxkOP8vN+uuUZvbW7ut62f3r5+d/qQnnx2N62KxG5RFMbf9
3dVdZ395Ouj/+ffeB+j+3ieP5mV/rL536DvTsrnN4nwZ142Nbxry63P3Ofr66CP66/Pft8PHwt4+
u+vK+DCau5l8+t0fnErOjyjm0lfk6RT64ogpxZl8mELxcNPdFP5Ag748ifsXeNKLX59fnH5/EH6K
id/Uutnmm/5h+L865/+X4Pp+kz8LWrvND6rVb9v6pjCbg2rzVXP0bGE2sT2sVut402/qers9rGZv
ovjQTPEV1s6q3T47rc1hDfbLpgFGDgofL+E/bg+syU29jYrDGuWb7SY/rFGevfRZUW9LfVgjvUnN
Jr89qDZfbvvNeGCIvrrRRWFu7OZjc1BjfbXJY7O5Oag2XxS5LQ5rJbyI63rTpgdGli7i24NzHgBH
kxWIW26+H2P/X4q3LrZ5AcHgwBDyMm+KfBMVhxUlzhi52ZjssLze9qaom8MiTReb+tCgsbEItZpm
+zfodPJIcKaIq/w9oc6DUOcJQbm/01r3hLqLH2nTl6W6zy/xF8S6z0/6GeS6CzCiutn+HQCAUMuF
TwT1d5o73cOBPGJECSUY3x2XDw5qJ9j+SMu+BoO9vv0lFOyd83OAADmf64fhPwjB9mJzk0LaOiwq
D7lle2h67Yv25rCCjxdxh5RlDaZ2UIB+sd0i+ti0h9XoTbndHpaS/2KT/h2LHT1iWMp87pPdYkb2
FjvvyGdMuS4XnxbDXXJ7t9j91VZ9eaF7cvbeInf64vO85JPv/wwL3PnGbLLNVBR/A8+lR9QFySXk
nsbslRYgLy0UkT7l7Is054ea9uXp//wSexj4Um7685N+BiCcgTYgSPvfhwEqTFylPEW5t4tq9qIe
xY+E5wuhfBx4bPk/0KIvz/7+Bfbn/uXn9r9/ys8w86f15nprDixZjkS5PSz2db7ttwdX/XFa5PHm
f98ncHqkfI/5vrwnBagqe1x1hqXB9QhK61C4dPe3FwH/5WZ92TE8PX3fLXyhXOnpCT+DU3gZofbx
sCqVTlp7YJHNSWxMfbs5sGqO00Mb5mBjN9FhCebHdi4gPqwU8nERba/jw9KdXswr8oHl2oCN/PbZ
W7vptrY+LA50bDa3KJv/GwgFO1KeP1MGec8Y9ggFP+K+RAU0A9N4HGT8QIu+zCX2L/AX2MT+KT8D
n/jNRFv7N8y7POKECMn8++0Ln6dSpBAuVfQeFuLp9P/lZn158p+e/hem/ukJP8PEL+M5HXFo6d/l
1hxYiv0cXu0B24eRp2rrFPWqh5WLCLbWxge2F+KkaCN9aEmfBbbUmW1XxMNBgXph4rkS6rDajK2M
8460g2r0mwIF+ll2aEOt47JEVfNBDfVv5ga1fQfV5FWWbQ9rNQw2h1WmeppHenNYhZMB4uYbfVA4
Pp293EG1eKG318UYbQ5rCfwNO+3jA0PzNp/iw1J/FhujsX//oPAM7dgelmf+fTPmh4WL37BL48Dq
FVebQ2P5v5kSo/w3KHBI1UpXCjxe4lP91pNULjvijHDhCbKT4D5T4P5qu74mwT05/y9pcE/O+BlE
OJQ0pZs6PSwSv8BTBQ5qrTje5ttDew7Cb8Zs/3/Z2te3z3168tBy02xWd48sevSAnW8fvTN3PExp
79Rnu+zNlyXO3bHT21+fo66ESULx/J1Pj0OaL3R/9pMH3zxg7Olp203d/PrcmR+eg/JUH89HguPq
tw8f+pQwlzNKqK9ciaxDXthG//ocD+EROMJ8yQQVqGtF5UpdtPeHiORIRLiEUJws1acHRr0qDDY6
558G5P79s7zNXhVQlGo8qAldKXdfmxsquOe5AjU0ikpPophmvlF5s3kzV3ij+//PmXCPVFbTGZk6
s2XWkncqrsL8HSuT3j+X1quqpWY2P82TQv8+NrVZjNxRZDX0VRsUsVxmvruoVUT02upxuBQ5k/E6
LKho1yoqWHsWxwUZt1mnN7XXd2+yIemWXlycO9SJljmJpV6LOPJXTt1k7irnNGPrvLTtH11//PjZ
TU/6f1OUo40hWe6G49Pb/7wtMvx39zCnPz+cH7n157vjbTHPbb3/pRmin76F695DdobEkzefYfQr
KNw91OsrB38Eoq6vvgXRT1uvPgPp3YkPIPWOAClUUFPfd32hGCopH6Dq45DHiIfV13M9l5E/oeod
Ucqo53IiqVCefARVgfosQQgKtISS0lPej0CVo0uPoUphPQx3EBy7mriQLtrwGKqKN2MZkSg5Z0RP
b6nflitrmRdkeVvlgRr7fDhOp5yzQA16qhaMlzToY2XipR5sNVy1yTBOq3qM6HCSJslQv0xiFTlx
0I+lNicysQM7mYYpapZ2nISpFpMKq6ZatG0f8ZejkcVZ0lMqV3mmXXOSl01P/ujIWH+QlnIamNLT
gRn9gi57LW11VmZDxZe8nSb7ljb9uBx68kqHYRrUZd/6F5UdSvUanYgCWdiBBD5peHPlkdSdVky3
dhGOoYl/d7PG2iDF35kUNiPLmDo0WaclEekqHPOGrP4xFPhygSzutwxlLtzft5HdOX/aiAsbYICf
h72XyBk/thEUqsM3e3hCGiX+7Okf3Dk94gqA9WbYCi7nGuUHd06PCFecuChs9l3qobLgwR88cWdY
wu7fP3bnFEvGYxuZryEllTBQ6gusLKhTeGwjE6tSlveqOxsG0tVBV/VxXQaFN9JL6znDuPZSIPJ1
qSojyoWOioklQZJ5dXbitllevihT28ZXUTzYac2bk8oNo/iVzWv+sdHcWUYqzN93lOR5kCVwImUg
KqsTGJtUbV0t5BjLYfkPFmde4XoAz9d5xacNBPuA3J34AEhxRBU4ioftvoKJJ4AUR/DGrvQABN+n
PnnELwBISkAsGODCwTyA1T8B6UrFqM9c7LUBWH+IXxAgew+QFJbC4Lp9JTw48KeALMa0QcCXl2dt
1HNvod0xlGVgaidKXoyDrKvTRPrRKpo6X/xRlb46jaeuWzVuSKLTwmGpf0KBrPwUnppNx2U/stdh
GXvmciY1YVB04+CejuziH8zNmKMCM/11zN1vXPgMcXen3SMOOy0IAEVdKgiX3OfwMfc0AYekCy/G
wQMI1ntg58EFYv8GZR6By2SAg+IC23juEcf8ee8WkS42+MxUF2D8ARcovaeIc7Hl2ZdwpIAuB4MW
MyIfM9q+b0ov7PV55C2NMzpkxcamSZbEGdLV2FlxnigFQEqSk2VvXfNeh4IEOa/FerJecj1Y99oJ
+wsdVVEgSjKcGtfrgrwcbiuS62BkJV253ShXBc1Z0BH23ngqDxrL6/MBPV91g5rWrenKJOjSxDmR
meOswyweFzoL5SIhNA/aQbfv8FzYzgScxu/5QKIV6Jl90aZjvXD8EJQgJ2DWSF8GbjGkcxlwFZRl
qBZ+VHYgGpXjvuENI1dkfuZp0tcfh8zP37BO9Su4BbV2WFKedHZKVsQk/aofbLzMo7J/UYHVbElR
y4UTR6G3EGNRnk6k1NPVVOTs1qmjIZsCbU3uLVJTtsk/RPwuVgQL/pZ97eSzz8zr7qwHhw7X7KIG
ESEeh9cU6k/z8tkRwkQs6lQiOpQg45/Mi2MZINSb90b5+JeCaj+YF2JJ7IsSzOPQz4Tr+eRHzIvD
X+w5dG9244xyrC3gQvPxR+YVqVSRVmfF2ZCLheKm6M5I7p2lxprAJN5kT3Pufsg7h0drEmdddTXG
tAFBZ07BgxI+vOsjak8TWptAa7VgTUuaM5KOy5YaNd56KoreCl4GsVKiUUHBTN+/MFO0yLTTqyBK
fF6/8Bs5nSWT6qdVbFScIcg0etE6TvEHw/9V51mG9zTty6syzpLxzPMbdtxmTt+tLLVJc97TWrJy
QXJOppUrwqaOgkK+y23Grojx03LtajdoHUns2T+Lyx2hmXnt1xeXhwdOfA7/uz17n5QSH9hnSszY
Ao0Fvh6CUDlv9wHAlaTcpWxeeB4I9qyXoCwXK44H43jCZ7BcScSmiqHCEychqv2B1WUOdJ/Cf6eX
QDJxfQq2vReEDn5jy9ra6axS3XExixRWq5ytPdnl7opUmb+a3MzT68lN9dKHypHPcoflQ+IEg0/G
sQj8kE1t4LJRtywgmjW8XIQa/0xtzZaG1mxBpuymTPyIr5Owd9mi0STsz9pxdNLXXtk48pKkpPbB
u9OR1sdVbar+tLBY3l5gSRPxOhvLanphsWEyWv2D3jv0et903Xebtz6H7nzSg+eGo0WYg33Kd/h7
QC2kP6AY2IPOtqfysSPoLRTe/g7Od9rgnywcepx8JA7+CGrJU06ESJAQ5VKKGADhqUf8PafdMK6y
coyrM/CNyr7u67oJL32EgmQ1hR17U09xJaGMSDqtzNTbM5G7RXvaj72JkyDKlEh1kHpJ5QZDHrtk
EauqgWJSOTRb+4za17bTKV38g7Q7pLFvqnV31d2fI20+6QFpAks6R2gnIYqRHc9+gNss4knh4kkJ
88bIJxwBz0igYOAKCPAgD5BHSp08Ini4AvAB5QKqs0d/BG4Sjvixk0SjUEfPoHOA0wPVs37+mCM0
pa4FNHF97vUtW0W8fOU42UCvZZKmUeC17kDOVQGcnUOGE+OpF0KvW7aQtsN17NLKREE2Og3/OPZT
d+0MRtl1x/NXYzno6qWTVDFbJZXx2pcSPMEpCatOSjV4xUWa2vOu8vNkMVolX0UkXo6h9cqrrlav
Whar25Q3/fHUWPjLdCycIM/aPhiLNKtPaeZ2ZdB05UkDblYuE0bAnLWQ3ceINlN6RsMRlKCKuvDE
a4leTow67iumGc4aUhKepG2Y2HOqOv7Gm4rRXEb4wYQpUK0xr928JpAjs/dUh0yvuKy8tgxyEcft
FZ+cobnq7mTIrg1VGAd+nXX1y3py3eGkuRMuozsRk2sNQTObHA93/cfe7uxNItj8Oi+530jzucXN
pz1Y3MwiwHdBP3YSHozxweLugl6wf/xkAiEQTrAi/ElLCKSZ2bJmewMv+ZOVg8sTyIh4rsUdK4Fa
+AO0ZM/BI42DiAFyDdLjknCYMpr32OJ8HSUum7zqrB7dYVVXLCr+K+pG01OI1I27SjvP9c+yRiX6
d8fNs8WUsThoepPZRTVlTvUmKXJvfJVTUslgmKxOz6k1etzoSvun1s/tzwK2m8e/qPIYNHQmpF+H
2Rd/42ROwt2dd48zCY6L8EriWRb3VOIBZ3DZ4LhUAWaQsXca8j3MPIKH43APP68C8D2S8oh/BCFv
rphAaEjAjH8o/8KA/kdefb4j2IqSgDioCYOg+BRjhiQ2J30qtj4Jm1ataMlLxyzcsoun90K0Zbrh
jhX1Oq/GeuTLhg5CDwunCN3rKLc8dxYFHVLvTGkxtstUOXl10qvM1BdGZKUzBkU6iPJapPB3xdKR
0iRsEXkIbLfeUIztG6MHz2x8yM7hDctYJS8jGVclCzIoIGgKL5EceamJ2/T5MjLCptC+e5FlL4g3
VmhylGVkPEd+MU8+OnVX4JxHU/pqlzh9LMA/JVoQS108oQQuAnI/mCCSaU/HyCNZ3Gqp/W3YF3lS
nTQZN/zE8K623slUR03cL6a4NPFH44YxDdffvv0s6T6ZI6ztzENsznzEQljq5+OPovMpYX4N3hDf
JiRlabxoCiaYDpSiTpWs7dBHFskt3URcBw53pjJ/1XM21nRB+CR7dtZInddpUBQVs+QST2SqcOzb
jQTNeNxGZA8ZwzbKWbXmaobl0zYOOnaotsy5lY7tXLqMJi/yqrXxoWW5QW4bKT+kwg2b02/fd29u
5vsi0+JR/LwNVT7bv2/ZjoUHRdm/jUZgTgadW5r6D81DmkdBn8Rt/DIP8atODWSJAlm+ncPb/WzQ
F6Axu+A/M+1gRFBgENr60HWET2FDT7sdiS523EFDXPOMV7GF6FEPtYEhOc1pMc2KduyQglywtBrb
q7R23UkHtY4NBuXbA/F5SxCJSC6F7yoornyPnmlPhyYZXXvLZQ+TW49ETiRdC9u3NV/FfsjlB9ti
CKqglp4nPxQuAku16uLCLfvvzMocejwZFkEhIguBHLHE1OwnCBoZu8mY5uFNqKZc2OOiKrNwXDlh
VqvxePTtAIh8u/9kz5MhhJ9ltDtDRVqC+XsDEKkpEQpR9LWOrZc5J0OjZ4PIhkJDSG37hE98EWf1
SMtgUNDCqkDErm6vslIm4yJ3iM2vVKYzmy8rUVj6JsMz8+rrbzfzaeqEQyxH+MeRjweDILCWPV/S
9qFv3WoaIEg3FiBw29TF/LhDzwS0BMs656qkaTUbTdMX80tcRu135uezwUI44XFEoigPgfQI1/YU
t35F62asZXGdG+HAhyfwXlMfdKPbjOKchQJ+v45am26yROTwqLbMLBEnvpM4XRpUGt529vyjxll5
PJnunA9pWWTfcSuz+vkESYhxIYqikAXCjCuk3FufBtbnpcondl2HVDrZKmnq0rSvqqmJy3zRV2OF
xjle1uFYMVZZMS79dBqdqx6i+mmtrEmgMU6TO55nusqbMMiRrQibRStcx7yRmYqmbAHpaoBLpE4y
kvzMnZTBVdM47KvqO2ZKZi3psWlQSaB1zYljEEUUPux5DCAzr7q8Kz94ohCJWJRIuAKKYdgqZSER
eQ5cezjuvKdpOY61d+6kJKGPQ0PfMFmt255934b4vhenYBsKhjRXIc22uweLdEjrLNRF+aG0sKJq
xerU5xcUctZ4zup2xHCosDPT+0wP4+gFrbZ9pRdw+L18E1VT6JzYjCfTe+u0tbz0YzkThIF3mVHH
aSvm6SlqpgChsfNE96a0STq9n4xM+zRwjZkXLRR3OJigIlcaHzIUBE3v/WwYMHdMJCNeEEBFjb8s
Rc3qtfTaee7SAfntYlnd3V75kTP2gV8MCS5RgDyg5bGTz9ygKUWWboZa5lW5Vp0l3RVnxdS8sDYN
bWDAnmm2cKIwG04ijsX1v7mfh/x953YEIPP8CDyjq/ICFOXbvmHfa2L0UYcDzs+4h6rZOZR/vM4z
1HxERJXmw0Sy2kbBgCxsWQd9kRTmlLVVD0fx7TvueyPqwRehrGEWuGYxde+OtXVr3Wes/y+0yxmM
fctn90drL8XiLbtKyA9hwiaAsKctxPSLuxSh/Y6Vz3T2iVEw5LSpN0u8kM4gcuy1Y2JdWzlKZu8z
nmcNC5qiFc62qHQFb6TTOicrG3pF/Kqr/Qgep9SiQH7Zb2gH5dXzetMFDY2qcxP68mpg1vhjUPdE
dm8a33HjRSWmoTgHiFwdJC4P4zLgoSSzsWsXOCw6DXZxGiZpM1t+h4TfS0hvXjkGLLVs6I6/PfD7
fg25UaRU6dxr9JZBXnw616kMdd5Xtfeua3MXJFZYS0Fiu2nGLQfJ4iea9ANgO6SK4SVq7pitI1HC
B6toUbMUXoWDnCFNq3jK7ElcUja7yGqqXbKukKqs4+NJjCmsLuyzmVOT0c9gnR6pYEbf7hLd82w+
GJCPZRNeDTMISWrPVVcsz6Yiyek7v9EMttWU0dyAxmHtbLp3doximxFtC/Uwmzh85exSbFlhoXE0
AY0ng5g/KqoUNctGJR4/iXszj0M19oW8DKsB34o1m7s4Rpms16njWbYufduxeoGCsRLd/U7X9lgm
uqYIMnQEpoLqCfC9p7M160CeaYvxHYu62VNBaQK0JjPFxU3j+ilSv2NTVNN7j+bz+pg5BcGEDDIz
0biaMkmaaK2Y0/bvwFIthqP3IETlZ6yb4E3y2FGAGO9NOXu3Fm7zJKZlD7fWgJHghnETuniHGItg
KLKIYyiaxtNOsxCmTWASWtEE73bjM7vCueT7U2D7ardEPY6C9mzUB10Au/JmxXvWnfepLuknLkeI
w2+7zCvgHXb0lmp/6NIFIksd5d9zC3vL0XxLzkDsXSxLLhL/e8uRmxRgreXgva1bAoQ0SPkDUFj7
MT48KXkhVmHvFEMdSMNGDLjpwhyUBU4Po9TbwTSvPFn7YbIOG+7DGcAguzcWmxSwAmQODL8ZcixU
99MWVX2OoRyMn8NWYEXzdETpME+Ek8QEL2pMVPfGLbICLRFpirUplc0cp357tLliT30iOj8vAnAS
eEgqWNB+ZAM6iHoadxjfaj1KEwZNmyKzicRRmFxC0ud2XFXaytIPFKWQgAJrqzkZYFo2iKAE23HO
bZQ5/CLMtMcWVV8M0Y0bG/ekD1sul6mXF+aWJ2ayb7JCZtgLPhHTv+QdcYdp6Se5QjlZBf5Yt+u+
F353aSsdDkUgMzcjL5hriVrmuVVkkQxNa1G4M/jVlAQ675AbW0RD2sEYusn2owkGRyQ8WUOrbvmV
NM3IowU047Zvj0vVIxUG/hZGzWmjPTCzhTeZfpoQ1gKK5emQjmEbVHWZyHWnvIgtReYM09teFqiz
aLmJwiXjDSWLEfFpMQYyamq1VDHt00UkTHTiUdYsq8Ltp/NQ5a57THqi6Tpyal+7qzItMv5uFF2U
Ou9U4Q7D26EZWHOB8uXceYMVw2tvhZXSvpu8LsqLoCwKouvXaphMehzGUDfWU8F91HWotGBULzw7
1ZV/TbLEz281LYtuWAIqY7VVbdP3Lkow+pokJ02YV8JfIg4QRh6HmZPKS0U8J02PO1kioa632s9Z
g1EeIPNbfjGxogOkJ2LrUr9GTVojUWGd87L0TlvIzNq8yMWQVtEq6aKm7170AgV/KN/mWd+KN2FO
WXUqE64jfw2sSJYGZTe5oJ+m9uM5G+9AyG6WOkSVyXjaR7Wj42Oo3FhtFqnqORxsV8at+KNwWinq
U4Cjd8JFz0BbyGVbgnWpoBmZP8iXBgUOeGl2HzrI6OOYi+Iy3G4qal5dT22laHeWSFtG9IQMjuN5
izERaesdD3lCMhMI3s3roiucGN2JmMCishnCUbpqkQitRPRy7Mu+9F4loZP0BhWRzKHladqOyu9e
yoSJWAWVUrMm4dlG6PS9F4WhM51zbmqMlDNWcNkX8NqVFucOQ37BvCBxFRPzKkn6xA9XfQJHEK2K
mDC0HS5rbtLYOcZF5VCkkYlbumWaWH+ZN64j8j9oRHPcL0uMUu/ayK+qhUXojZFFnTNyc92CSD1f
BO0HZQmqSs2cnusavV+UmqDofp3ofh4xZpoULwV+R9a5yjNvdvm8ayLfW6i+KQCAKQffOG6UzfC9
ctdV3YgJw1clHv6wltQh7mY0QZCJEv15ekjJNRW/EzPM45xzlUBLclrHYiqcPPU131YVAppqbeMY
TGvRI93tVYvY16J1MIO8rdr3TZK3cY7xcvRUHOt24mS48BNvbnKMmS6nKwlk4Q4Mh6rr0BlmgEnr
zDMvUM9VXRuVzUPTdXgudIwl1q9QUnLS5TVuu7jvD0rDWXUNwU3jMzGUhbxKBQ8VW/BeQQAKUKuN
mrTVPXrCqUZKc+klzty5sBnvBqMFauzinuMqMYn5HatFesHc2DpX90Pt7L7+MMi770EpoOmFR8sM
DSC5o7vrNJZlbI/jnI3odEUn/Jp4EFEWxe4VAvCoUIHYTVQxdQ2ghsi7tdFpTtQYioCkGlVnL1XW
FhiljmYGX6ElNDa7gMwRdipI3XEmvVEmKD40XuRW12o3gkUJC4Jf2/VJ0xgx2qIsctmTk7H15+jc
3U3tDh4yTA3GR/IYZ6yEZ+bOD3LUwGlE7HwbzbXEh2NRuZ5+Nzkxb5sz9JTNw7sD0tSOLVqJTs5X
IbGtcR5+SZwBXchPzE3fDagz9RPeFIYV3Fs5rsjT5HSiwhvK48iFiOSu+rgtYNMqiWblo+4xv3Hn
0eqayAhFz0EtwFjReduB7L6soWXPF6Td/MK7yMeLyd3ZHLJJzO3PWxnp/l1rIhPF6zzycV1dMRKx
k7QePdKcsx1W4qRWjXd8P+Qq6SyaM8QsxUWwAhS4eVLGKdb5jlSTdN+BuSV+tywrp8njhVtHIW4u
El0gZGpMCW3TQDCAZINp0u2pV0SzObdYX/FZOrYy8dcpyOIwnjFVm6E4aXjhZtnCoOQq64KwjiAb
EpRi4fu6qWq8gDQKc5lVLf4dsx66nXB7AqmogpZvLru0Qd4RVCfB3QlKv7v3Mg8HRAHhOM3Y7xVc
ebIeWIXMT+BbbVp/ZTIssdlqcPJQ1aeo+7TT8F9XDgn8TWSKIk1P7uXkpDHaJutWG8S7NyOvUd12
UiYaw3HM7mymKnwUFwR12Kfh9J5pv+ibdxXrdS9Pml3XBxXVGCJWDlOKHqVRX4uVnFwCL4f6ynn4
yFDOqIFeNUN8p5/6ddpjBEiLomcnaOKY4sUC4Ph+FUN9dILYTNCVFadprgJIFqPMLlhJLL4hRzLH
sJ1oa+BqJ7JMRBgbrtu8siE9jcJqwjWmnfQWIiyHalgJnkKiDEmK0DfLEDvli8ZAmBDnWSpne2p4
H0OEj1JUDTVLJsMRa149wtMkqJqQ8+C1MZulAtqi4Cx/lZg8wul2NOjlf5E8H0LnrA9RcBRfKpbM
ImXRYrm78NKQyeY1h4w1hqshTJxRr2VfClMvIV2gDCTwIALJDzxCdUoVYDFUmPzJ4RN6JfNsXjYy
Ec5wQzkcAfh2I5k0BZRoFrsx6876SWSh9zqd2t65siDTUBWmslLyA/wt8OX05YQRSLg79yEscwfO
H+HlrFIZJPJnLUBlRV9+kGrUFbnmg5HmUsqqHMM1p/iFMudjH5NkCFdY0ZgRQW2gfzsL3xDPvoci
2afNWzeqkihahGJkenjTe+A21a3q4q6i/61DH9LEsU3bLlMLh051+n7iLeVF0GJ1GBDsE4JMfOB5
QrWkBcqzRNFFhw8dVPV6PTJTw/K+J7u5rMoEAvECNZXj3K07d2NMN/s/NUazNwH7n403rlGmkK3w
iAWMWZjQ+TNBXAffGKNx/mLIoE5kK0Tuc24jNmEJU47AFsPLqRlJuUpgqLNVoj4HR+4hC04JT4R6
+vnQToKf3akTLewwzlueCLWu/6rVXtQXQe/mEOz5OIWKnvZVPlt55EyzHFgjT4QXDlrWnFaTC3xz
F/mHS+iWc8vTGJnGD/c3ElZhSasAFedqF7HlcTJ5aZDkZctfpzuHle6ExgrZaKDBQRHy3EYrLefL
LMqqIgx0JVvnqo1FiT4jx5wASjGNZhqn+YB7eJ2Zm9XeGZxTpFhHglC0s5GXdE4zLvN+mDHphRNN
40DoOs+ylU4MrHG9GxDowLPTS7GFEtflNXGSc02Z8fzvCF97AT20HPgHIPhucxuKAPYCet3gsZHQ
q+kVfrJVotVeFA2whr6Am60cPlvQ/zD3dc1x6ly6v4i3QHzfzAXQ3f62Y8d5ndyo4iQbJBASEhKC
X38e4sycxDmTvbNPTc3um1Sq2g0S0tJaz8dicABeusqxab/3P6nufqzt9svDogFFT5nu5P5rnFVb
L4PF5ICqXkIjBwaMu0AdgJ3060u9AtCxm2Dtg6MU7jqIdwDO/AhdLEU/FRSp5H+ukbD3UtaTokly
C3PfvrrLrNsfqmUcT1gmOsEj+xYcf30vP0IIeIkL1g/ebbZrkeIY65z8eC8QpRHAt7x9KMGqZR9Y
Gu35uDEQZh42idT5z+b55wvCUwvgICvghcWzfoUr9p0Oo0GE9H7yIw6KtseJf56vPcLct5396wFG
O2z3f9H9fYTAbsM0h1OLwFDxGsj0A0/acR6y+28RY+m2HbRfs3hN06NPTOGOXNFNv7FLvPJG2HGP
57FGaAjMluA8+pM7+nGl445QSkHEAmoUBktAdK+AxrUMgyVf4+l+eNlUC/I67HFve4q4zgrH8Ai6
xK7YmWWMwwGpRdDtN8JVPNmtdhMq+2MqYplCKIjQstYI9RO+jv1Boxu2xqgn6+WFz1IvYfbXg3j9
GPHg4PoIYYUCJAsT3uvHmHXTTHzgbjrT75Fp+5oIKZOO9s0aFDbB63z+OtSVggDJ8MqhXe+GTwaJ
0I/rNPfIRvCCPnvz7djzbTfxKpSIrLLShu0dxX/nervMB/ZcbAy87gay5lc4V7xQINGOcRw3exaM
JHl/Gnk/YF+MZtoPjF9fcP/B75YpFgToJ4hGIUoBUwy89scBLuvmmd7S/iwfA92ndS5EHn/INDbM
n23Bny+1G3bA4EEvhSLz9dgEJWK1bdaevaQiLgU6gnVEJoF/fj2qb1KM7wYGrBCXgpWTfCXmi9dx
PQzBy+SsMye9kbAzB5L6XY1gw4RY+YfZRnDotTSwy5iyEnRDtVjNaTtH4hKnNXS8bS17BeTniiTA
HsI7QdO2lWcrcoNU3lDP+sivNSWgnN6baRIogzQnyTgdxGA3MtehDDMjmkKngNquYh/JOLsrX/i8
PkMxEt/SUUSTv+7bzpWQzFiXsQiYCIdU4wyFRs4EPE5c4VF8S1DyAH8Gre5LWoEMvcBhkX0NYy+l
Rr+ECN1LJwhCN0rDPQ1YHAmQ0EoYw4ebkVh8ASlWZvOb2Ax7Mhe85DYK5Ch2e6iKaGNVD7t+tFWj
0eXImkzlA98bArxAHhOOza76lsh8Xapg1hbM7zYV+yGeTw7IEmqLPiMHVUhcUvSoKtxFCLaCtfXg
hUE9BTx/4MNjjLS3jG+yFcpMBctgGOxggHEaOOv6UoeVy2pi9CrorQDsCgQmB8tQ8W4uJK0DK9sl
FNUE0WxK7sqpVPlyaCds7ultupZuk2/BN+yMFnLAkGQ3cjYgEd4yBbS5bSBCgpzg2OkpingtIiSd
f6woPU1xkWZ+IR+i1K9zcQPYjKo3Y1nynhz4aIIQlTACh59rNH4Al34YYYnMimbxZNNrFQZAJhwk
eLAaF2issNLlqi/NbLYKdPTCUE2XhQYvyrrQnJJwmJfnLBT92jU0QcING24+Cv00AnkJbAX9d45s
6FssmsCHt9lVIRC3+XHshoxYZNFf8ywA33ueCOv4fui8LI3hazY45kOPkk2XUMSoyukwExEiWStz
3Abpe3jq+8CVbxHEZfGgxjIYjoKlbVp1bbs8pCtLebOyhZ5Y4uIzBl3iudDe4cUbrbzPdUZqX6bd
Tc7mIQRm7PRbikV9lrSpNBV2X/fMtRqe2pDJxpcRRS06xPMJxS4gJTKml4UKP8ge23FcVHaVLUw1
OWSxeLphoI8898mBS2ZvNz5A+oisfD4UaxgPWLGZ+NQp+0CiRF3qJGgvIbKdD6kBBA3tS3vmpC2b
rlwKuCy6Cby+Yp+ZmWgzdKqt1mQcm5SW00WxQfi+0hEs8KjSBD9drGOd8DE/LvjJ8wL12LP20p6g
e6Cfp7IfTr2Phq1aS54eOx7KB5UAm68GQDSmCmLZPi5+Kz4OwZiilLfi7VIQdgjJHF4kYdmxSgZB
fJUApjvq2aCHDM/pG4CHDHqlOS4/R6B6UM9EKrp3hHfsqNYxOERGzPfGJQAcEAoas3p7ERu99lUq
lqKmeUm74ok5Uq7nUCDYT4YkPDpIq2aUOUx0a+XitPhSzGkumoAG+gJuAJk2STTzN97FPeokIS8h
No2mmhad/Bhyo648PA+XBh5LrFCa7hxq65YLj3T2Osx7dw70O7hgfdyRpkD0+xwtSzxW21ZEHcpm
Fbxf1LR8mYLA14RF20djuCRQFCjIB7fNYOV2gxoqKKa0bdS29P4is7thM4wUu1mjHIEYJVXtlniI
L5IiHNSF9pM+EmXJZToIXwHpfZcu66fQUnqTRNg+zti5AbQYsgr+R5c38EXGhySfxxvVJfo99OfI
yULQ262pbA8NRF/nrIULPrBx8hHMtKxiMownCaCgIuja8MZHY//GdOvc1/08t49Tt05P6PogSDV5
62saabhEOe4PjGsBzA0bD90r6sQXy11JTDfU4+b4Ry7UVoHkEe9GyXYbqIvelCARzhXRRW11SC8S
NiYfTZH5Kw6834F2SCwuSueK2mBCRWrbq6wIJKuGqC8/6gBJTVMgP+NVys10ly1Zf0Sgz7K6ZFt+
Nkeyu4NOB9qOpdOPRI7q5KyPTly57KOO6eOCOvlxm8RWnCaVrBWfRPtlxYScujm39oA0cH2YdZnS
SicTGNu+nauwc+48K3t1mpCHRlWbm/KxHOfyOfYqfss1lc9uc9sXiwXeuFyS6wTCghPa1JBm8tP8
gPwyqNJldFeBNv2HLZTjKR4iCmUW4OSbbg0TnGUeESnkrAAelPbZGRqY0FqZkZ/61OpHaLti3L8j
F1EI+xbPYvMeuNx0V46dPovWoXwQQm+XreHTwecIuSiDBbuBuXG+0DZZ7mBW0G91USSf4t4hOJBp
dTfJKrB5gGndRvA1XnqdL+ds8bEEblOMJ5qJpEF5DIUlYI/yfAs0vaK00282UnSPBaCT99NWzG9x
4Ldn2Gz59RYFMzRMaKkzlDS9AsMdwQ4myqEpthX24xBatOPWBvKuBwR/13qpphrKkPCoFz69V7NN
WhTXG8xgZWIvIVTqgQ4I+RZ2+lIgZgt/iHPY7CNwfrVTW3JbuDYGMq+DzwEl0KBdrWmysbJehUeu
28C2IIriqk9jl8+HUOp+mKuhVPRqCVR7B5RluAmSdXw3zPoj/qYF0Muid0Ygg+E25ze+5JBfwlnN
LkqpyAcbULvUQ7eE15D62EdGnJtOHRnipC67KL9MqNTFsQzFWF6IrlANeNxkqxz47qYoN5FXfJtL
V4mYjjcyAN9/uQZTjrnOwmXWV/DqgeiJvI4WuFMncRv7JHiTjyVTdeZ1Jw9dqfQ9b5kTB1C+a3cp
WC9ZE+gxhQiR0ig45c6Y7X6FEt52pz31CJty8nKQPWZNLm1/0aMm10Md5chc6lRY6q6BlnBTxzZq
3y67I6SW4ZBdQa5H4T2PkCJezijE53cpQ/WnEUe0mtMMiVM7QlZ05uYsv0iJD0f+dotXSly1+iks
7QVBsAvPiwSMwGka1lE3nTOpfSiDtudQ4LTwzFQ6oO3Q10FS+gcWQzVTkS4Z3sg1CrbTgkKT12E+
kfBqKbkfa6KB41/nA8JpA4Hc1kggWxeczKyGy6G/mIPVG347rEFWbjC+izH0ogFOI/pdpaVIKm7n
OeHF3KwZzwYCgN1I7IcC9GZto5WIQxLZobvqO7CzaNwDmLfeZr+7g8UK4ie3vD8bWZLKQwui8Lpn
gEkb7pk/i9skKpqsCLsckBjX0XnfagU60qb5WpEF7Hc2k/kmSGEEqgWnianypI8BxQGzexepQH92
JVKTWKuVnKSkEaxJriOW1EjhukDW4OYhRVuqvMvu1yCRORIzW6xsqBFJZ3xBhgHz7BOC0FRkh04N
aH/STpEvD72A56o7KOJlml5HgcvsI8hcQc/4VCQfW+c+bFvXPrad+tCWKuUVygTxsEDbcaAF1acQ
h0eIIJFp0F/5djmsZLjRMbNH1+myVpPaVJVDpqkqIVLxoMcha7TO1soWLEF8dbP4NLd0O+ZyAI3X
enoNhhGtuSJvlqnZcNgkd6Xp4occAiLdMAesB+sBC6aCHm75HEnVv1HTaIqDyfP2Ci/jkA92MnN7
sB6Wp3Ogxm1ewchVngvJp4aM03DsJ5qiCg2jQzl38rKnaXBNep9cEgXSUrYG5DUM3bIhhLqPo83t
afOEDBW8LINowtJN5qCiTN5AP7jM50ovtCrNEvp66lteJ5mBJ6uMBIWGFIJIe24yDO4A61b0sFHN
PlPw3tOJg19rNDblUm1rr29wyuPwZ1k/NIwjv8At0HucOuxo4aer7ai6d5y10Qcgb/4I0U55kmEp
jrnK+V3AQ107kXVPsMo8DhxKsBaF2zEnlL+XC5lllcZSvo9Dqi8siamvqPa8qBnA0QuqCAbdhkC4
mXc1it34lqMsuXBLhNecdHH+oadt9NRH8XLlwNw2qZrkeQzI+B3Ad9LvMc2rKubhdJ1RGiNvRXDc
F2HyKen3YngdxX5qe2KepSsCdhgyBiIUYLLMzsd0ZLI2mvkZXNMmARbmC4/qeEAcqbKA8fR6UIY8
d1039xUZcA8VH/KuqHv8bg34C2uiW1V6LjJL8mbuIOTUyLX69kIoOf9boWrr6l7FcfgBB++iqzIo
FncWzH3WzAodL9iUksddN3CMNtfbiq2Buk1Tz5+tKxSOB1SeR2kp1FCSpvEVqDt9qVaISirdIqW5
8saq557MntUGMKOrmBv8p3mGm++ETYk6zSqgmJ8dWCtXgZFzh5G7+AIgdQvJFEMXr7NdNvoFpnFH
j3Bkz5fJivqtCpCOzM1ApyA9BJOA5jfcXPoOje2G97lyvu5NbJohDKbwxi559AB2rSihCkIOV2Xz
0g2nBUnVBaLfuBz81HUcqVyJ1BMqjkDexN0SBbWluxJvFWGKLmXKwWEARQoWUZ10ouNJ746ty0Cl
iL6GKXKm+rCXsQ79viZGkFPHI92eRmPH/pbIaDENqgraI6SVmdxUrSPbDuspCAkfk9vMxrSo+gi+
yI/oVZIHY+2CwnN6BGHW+/C672QmyxrVtodh0m6dMLbOceCma9OBvyqGykLNnazN6FYq+su1oCRG
8xGLAkzdDQ7oUFx5yLxLe9RWTeypbftEts2CrQIaBW6cGBYx5yeZzccWudp4bjsbiD/MZLxLDx30
T2I8pBO4tgcaEnAvJwWh1Dyi11oShPyOW9XjOSQB5FKWQ8kMDsBB5o7hfxFBmYeYR8PHtSlV59On
FCxT9/AC1gZqJxzmodyhURJRry7RKGOn7qEX2HkQ7MMt/9wmNPTZCbrqDfttikzJ3lu1dEFXjQWA
rgCVLeVLhiMC4Xh+ZzsACsXVjITS34S8DNektq2xU3/awG7haeHI45I/x4UdnWjSYbbreBlbDG+r
mITKwtQQvcSCPsRzqlh2yCBUZfFFaO20SuiQ2IwcB7VDOx2VKjjicTDLpocK6ZpAzIXUXZWImGvJ
kEQVyYnNuVhXBRTWAUllNSRVdliSQzv6hA0HtUBxUwI7GGVxtSH1Kw40GDIKFszRUtkqSqYyOeTr
Ficn8H7inSrs8BhAXTNXRMJ8ViUWe+cAtYn4HI49siyo3zvdH2Rmyq5xGjoVX21kAvm4ZXb9qrK/
KFnr7gCWujPgwOxKhjSue5LZa46GB+KgYgGxlitBBKtgeOClX/LzCSlcXsWjWhOYypd+POk5hIrR
F2oZYc5x/We1hWiVR3UiaJXhHLXNHG/rvWHB4pEgBMMBGSgqRMpVmp50lsyioaLwz8FG/aqqqF2m
6L7oWZ82eKHc+EnDHK0rwx1Kg3ELHKoRzaPugHRCmzPbpb373AZ+R1yQUZOx3vquPcKn5WhwFDYq
IM4hUznWNEykPCRraM4iI/P3gxuSyNQ5Ja2sASiyFBVqvpobAY+0bUiY2vkJ0gfIJiqtoLKroemY
0FTIRgS6IoBbNy0qb1ElE/Lwaw/CzVdL3OeHvM+Gi6A1ElJ2m8JcAW2dEpBukNWaphjTEpRUMHcn
+BbwYHLfBlUMbd3ZpIaJ1xaA2fMGwQLWBi3f2CCUGOemjlmk/N2Kh90kJS3KA4e24ksA8RLAQ67a
qwBh2HxAcbl0b3Iu9J51xYSdIYPJLnSSp+wZITJeT7FL+L1cYnoNmWT7udURZr5YNtiW4VQAMrJt
zFeKhctj4VN7t8BWiiHAxgZ2OBcS0TQXMCv0aXkfAT7Mm5LL5TwCaMGaBdqYfy9xAh9h2pvkbEw4
hzxRpw8TbeVxJmP4lGkTVWUOHSL6FW1Q6JttrWA5Wm/gqSSsIdY4mLqGEQL5krnSnbeZhjrNjBvk
oC1dPG63HHZpBKrhWsEHS45giMCzos8eM03rYofQG8DvAM8smkvZKm7NhKRgXM11bJW9aknkiiZM
W5UfIYRQbxefz1AdzyNGCTVA/iHRXQFbOxLw2ynYM14DCz+aRgXryqqspyXkKP3EugYHOofyCnDJ
3SaAAFRbplQGBy8Edk0cCnbYJo+/aVPI6SAbEapxsfpjMd14INT4epnT9X2OaOEu/Txq1QyTK+5N
qmeLy6XphIKAAQUSRF7HAyWXRTf0OWRCdBWVjmh5GQQdeV4H1l/4QJk7aPV4DQ0Y+QhXjB3BM+Tl
WrPUcF3nS8LQuWdZuakGXcz0YDtWDIi/Oh4ueUTW9DhnS/ouoJ3yN0Cu+hhggBQrumWK6D0roXio
BIQYNxIKk/CQL+mKoqAkcDVMNEzFQUS8e9unXi81zk1kdcjP95a0U7HPW3a7xAtg6JhItLQYRPw0
QWXRVs4O72Mj5JOepaw6NgJ7hKISQqnWYckP+n0bLGGL3MoHdYDM41pb2HsMcJcPY2uDc82xqRvN
+vx2trO8mNMJXg+d91fABfKzgIbFOyDGLMcyaLNnRbb44JPQ3Du9kvPeyJnU3BXLnq2FAtKZERBP
bkxxZuJuzJqtDJA4CVb605gSN9zDLcsaDXCr0VjqST3FqT0gfYkux1V20AYu0VNHV/9U0jmqlLEh
rJPo/ymKgf4BWXHYJGkyPxZI909RQqNnCQX6U4g/SavAY+Ig+X+C56a49iD5T8rN2HWF/QiB8nyn
LDrzVcUswwj7YLtDX1S0atBRIk44DzT6lRXoTYOml5dA0YKrZSL63xxgR1N4FCoT2g9vle8i+S4o
huSBd3Ei6gSo/rlSYwQqDErLPo4/rRbovz70CniQfsYB1QvXgAOHi+kJFa0U6l4nRibp7cy7CVHe
FMWuTdIT/M8QCfiViwlcAwhHeZuskNKsp4XAq0GaWIZ+7s5DNKfi2zmE3Ov8SJlf0k/pmMj+jMtC
zElNEx3OQVO4NFk0glcPNQs4LegjeIlWxGED4V20IW0swpXVus906M/t6oFiVhnx6TFJxqX4kI3j
jKAyqX7wA+JY2oVpgzwPOoUmWLO2haAlgcYKcmSk8VBVrfBCY9NAxp6kkIJ2Sn4Jp2DNTQNCE0K9
g1HL2ndgLFnbQy2kWrqLyLEGJ9AgLW+3cHrj4mJGCcNin2n9ThYLdbwBEVug7oNliHl+w7k0VjZm
QXeO6BCq2Jrp2fabi1a0zmoVmtAtMkFKVm1oeju5Mwo/M0dPuWDdR5JkbVgOp671Lp/+bYN2I2nF
KHrFoL0XWgRk/jKYDQrmS74aOmS1D9G0yR3/hJ770SAC8g8G6hJeWZCckOlB+PAj6ziGqDk4euN+
CjlcJN9Yb5L1KegnHYsWas+lcOhjEIpEk7zK9QAjUjWARzH1HI8+f+Rfia5f39eP7DJuKwdPD7sq
OlOBPARX9ONtsXSFNall+edeqp1oES/CD9GX6Fx2CiTosj8hKn/k5PcrwsaN2di9w6B89xYD3xu9
ABoWcwi/xBfxckX3oqqJ01GDmjd5l6BJ8OxCH8DywTjIypdH8a119Tczx6se2a/++1daZl+zT1oa
+cf8umf29y2z/+N/oLH2dz24f2q7/TIOtM7dO3R/bYH+Vv69L/1nb47/9w/9Tqtu8lMHzq839sZ+
0esvf2fAu7xn+/kLmriX/wrRhxudBtCOZP9gGX7/sgy04UT/CLT2+taP7bsp+u8m4dfj+7lP+c+/
88t7//K1af9/tcZHD4vv9t1/zenvzEGS/Svdzz5Elx8HX+T/iss8TeENfJkc7GEILP55c/BTu7Hf
XgcJ2RviIQohRHz9IDh8vw7w1oEwj8II8/TyQRT9R07FT/15fn8qfufN3f/IOfipcejvz8HfeIfO
P3IqfmqP9vtT8Tde6P1PnIrop1eP/P5UJP8iKWRVJVKsV8EBYQHpDLrVf/38U+PkT01F/9YUQM4Y
pRDiff2QV1ORoUVjiQYLMTpQ759/ZpxEE1+oC7FMX1rO/L1jk6BVFLr2IJt8GerrVYEegXhRDaSF
kIPuH0zVP3FjhLuw8/97KmAhL4so+vbU4ap9tUFg5c4KNFN6mYr/rVXx6a83HPtvtsarX/ghk0Rs
SFHVvAhYw1dzUCLTRNmRoUnQS5BAhvFXl8NfyLi+vULn0/Dlo/6P/wMAAP//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rgbClr val="C00000"/>
        </a:solidFill>
      </cx:spPr>
    </cx:fmtOvr>
    <cx:fmtOvr idx="1">
      <cx:spPr>
        <a:solidFill>
          <a:srgbClr val="14935F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7" Type="http://schemas.openxmlformats.org/officeDocument/2006/relationships/hyperlink" Target="https://www.facebook.com/ZIPCodeDatabase" TargetMode="Externa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hyperlink" Target="https://x.com/ZipCodeDatabase" TargetMode="External"/><Relationship Id="rId5" Type="http://schemas.openxmlformats.org/officeDocument/2006/relationships/hyperlink" Target="https://www.linkedin.com/company/datasheer-llc" TargetMode="Externa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494892</xdr:colOff>
      <xdr:row>22</xdr:row>
      <xdr:rowOff>177589</xdr:rowOff>
    </xdr:from>
    <xdr:to>
      <xdr:col>10</xdr:col>
      <xdr:colOff>1508512</xdr:colOff>
      <xdr:row>23</xdr:row>
      <xdr:rowOff>184821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D1D3FF-D76A-4149-88B3-DFE7FB448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8943490" y="3360333"/>
          <a:ext cx="1013620" cy="20082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488157</xdr:colOff>
      <xdr:row>1</xdr:row>
      <xdr:rowOff>341540</xdr:rowOff>
    </xdr:from>
    <xdr:to>
      <xdr:col>25</xdr:col>
      <xdr:colOff>326572</xdr:colOff>
      <xdr:row>26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95C253D-0599-48CB-A5C6-2CF1124A3F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0457" y="0"/>
              <a:ext cx="13300415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476250</xdr:colOff>
      <xdr:row>28</xdr:row>
      <xdr:rowOff>857250</xdr:rowOff>
    </xdr:from>
    <xdr:to>
      <xdr:col>25</xdr:col>
      <xdr:colOff>304800</xdr:colOff>
      <xdr:row>53</xdr:row>
      <xdr:rowOff>38100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1" name="Chart 2">
              <a:extLst>
                <a:ext uri="{FF2B5EF4-FFF2-40B4-BE49-F238E27FC236}">
                  <a16:creationId xmlns:a16="http://schemas.microsoft.com/office/drawing/2014/main" id="{366966B9-293C-4CED-A459-E92BA995A2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8550" y="0"/>
              <a:ext cx="1329055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344000</xdr:colOff>
      <xdr:row>153</xdr:row>
      <xdr:rowOff>135529</xdr:rowOff>
    </xdr:from>
    <xdr:to>
      <xdr:col>25</xdr:col>
      <xdr:colOff>381000</xdr:colOff>
      <xdr:row>222</xdr:row>
      <xdr:rowOff>203200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2E343387-0F6E-D437-22D0-666233DC0E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46300" y="20684129"/>
              <a:ext cx="13499000" cy="152822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355600</xdr:colOff>
      <xdr:row>65</xdr:row>
      <xdr:rowOff>330200</xdr:rowOff>
    </xdr:from>
    <xdr:to>
      <xdr:col>24</xdr:col>
      <xdr:colOff>609600</xdr:colOff>
      <xdr:row>135</xdr:row>
      <xdr:rowOff>76200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5E0F25A-A9FD-1287-EC9C-5A1A6898A7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7900" y="1790700"/>
              <a:ext cx="13042900" cy="15024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48</xdr:col>
      <xdr:colOff>0</xdr:colOff>
      <xdr:row>67</xdr:row>
      <xdr:rowOff>0</xdr:rowOff>
    </xdr:from>
    <xdr:to>
      <xdr:col>48</xdr:col>
      <xdr:colOff>406400</xdr:colOff>
      <xdr:row>68</xdr:row>
      <xdr:rowOff>203200</xdr:rowOff>
    </xdr:to>
    <xdr:sp macro="" textlink="">
      <xdr:nvSpPr>
        <xdr:cNvPr id="92161" name="AutoShape 1" descr="Linkedin Logo">
          <a:hlinkClick xmlns:r="http://schemas.openxmlformats.org/officeDocument/2006/relationships" r:id="rId5" tgtFrame="_blank" tooltip="Our Linkedin"/>
          <a:extLst>
            <a:ext uri="{FF2B5EF4-FFF2-40B4-BE49-F238E27FC236}">
              <a16:creationId xmlns:a16="http://schemas.microsoft.com/office/drawing/2014/main" id="{49EFC680-69C9-EC34-2B38-4085BA25716C}"/>
            </a:ext>
          </a:extLst>
        </xdr:cNvPr>
        <xdr:cNvSpPr>
          <a:spLocks noChangeAspect="1" noChangeArrowheads="1"/>
        </xdr:cNvSpPr>
      </xdr:nvSpPr>
      <xdr:spPr bwMode="auto">
        <a:xfrm>
          <a:off x="34645600" y="248970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48</xdr:col>
      <xdr:colOff>0</xdr:colOff>
      <xdr:row>67</xdr:row>
      <xdr:rowOff>0</xdr:rowOff>
    </xdr:from>
    <xdr:to>
      <xdr:col>48</xdr:col>
      <xdr:colOff>406400</xdr:colOff>
      <xdr:row>68</xdr:row>
      <xdr:rowOff>203200</xdr:rowOff>
    </xdr:to>
    <xdr:sp macro="" textlink="">
      <xdr:nvSpPr>
        <xdr:cNvPr id="92162" name="AutoShape 2" descr="Twitter/X Logo">
          <a:hlinkClick xmlns:r="http://schemas.openxmlformats.org/officeDocument/2006/relationships" r:id="rId6" tooltip="Our Twitter/X"/>
          <a:extLst>
            <a:ext uri="{FF2B5EF4-FFF2-40B4-BE49-F238E27FC236}">
              <a16:creationId xmlns:a16="http://schemas.microsoft.com/office/drawing/2014/main" id="{5163F477-EE89-80D7-6C7C-CE4C75400A6B}"/>
            </a:ext>
          </a:extLst>
        </xdr:cNvPr>
        <xdr:cNvSpPr>
          <a:spLocks noChangeAspect="1" noChangeArrowheads="1"/>
        </xdr:cNvSpPr>
      </xdr:nvSpPr>
      <xdr:spPr bwMode="auto">
        <a:xfrm>
          <a:off x="34645600" y="2491613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48</xdr:col>
      <xdr:colOff>0</xdr:colOff>
      <xdr:row>67</xdr:row>
      <xdr:rowOff>0</xdr:rowOff>
    </xdr:from>
    <xdr:to>
      <xdr:col>48</xdr:col>
      <xdr:colOff>406400</xdr:colOff>
      <xdr:row>68</xdr:row>
      <xdr:rowOff>203200</xdr:rowOff>
    </xdr:to>
    <xdr:sp macro="" textlink="">
      <xdr:nvSpPr>
        <xdr:cNvPr id="92163" name="AutoShape 3" descr="Facebook Logo">
          <a:hlinkClick xmlns:r="http://schemas.openxmlformats.org/officeDocument/2006/relationships" r:id="rId7" tooltip="Our Facebook"/>
          <a:extLst>
            <a:ext uri="{FF2B5EF4-FFF2-40B4-BE49-F238E27FC236}">
              <a16:creationId xmlns:a16="http://schemas.microsoft.com/office/drawing/2014/main" id="{3D439915-A16A-15DC-402B-2E169CA7D6D2}"/>
            </a:ext>
          </a:extLst>
        </xdr:cNvPr>
        <xdr:cNvSpPr>
          <a:spLocks noChangeAspect="1" noChangeArrowheads="1"/>
        </xdr:cNvSpPr>
      </xdr:nvSpPr>
      <xdr:spPr bwMode="auto">
        <a:xfrm>
          <a:off x="34645600" y="249351800"/>
          <a:ext cx="4064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vince/Downloads/AMI%20and%20Threshold%20Funding%20Model%20w%20State%20Data%20VW.xlsx" TargetMode="External"/><Relationship Id="rId1" Type="http://schemas.openxmlformats.org/officeDocument/2006/relationships/externalLinkPath" Target="https://d.docs.live.net/Users/vince/Downloads/AMI%20and%20Threshold%20Funding%20Model%20w%20State%20Data%20VW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.docs.live.net/8A286B9E81E750E7/MPC%20Shared%20OneDrive/MPC%20Clients%20%5e0%20Partners/NFP%20%5e0%20Foundation/St%20Louis%20Development%20Corporation%20(SLDC)/v7%20AMI%20and%20Threshold%20Funding%20Model%20St%20Louis%20SLDC%20Analysis%20-%202025%20(version%201).xlsb.xlsx" TargetMode="External"/><Relationship Id="rId2" Type="http://schemas.microsoft.com/office/2019/04/relationships/externalLinkLongPath" Target="https://d.docs.live.net/8A286B9E81E750E7/MPC%20Shared%20OneDrive/MPC%20Clients%20%5e0%20Partners/NFP%20%5e0%20Foundation/St%20Louis%20Development%20Corporation%20(SLDC)/v7%20AMI%20and%20Threshold%20Funding%20Model%20St%20Louis%20SLDC%20Analysis%20-%202025%20(version%201).xlsb.xlsx?90FD390B" TargetMode="External"/><Relationship Id="rId1" Type="http://schemas.openxmlformats.org/officeDocument/2006/relationships/externalLinkPath" Target="file:///90FD390B/v7%20AMI%20and%20Threshold%20Funding%20Model%20St%20Louis%20SLDC%20Analysis%20-%202025%20(version%201).xlsb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A286B9E81E750E7/MPC%20Shared%20OneDrive/MPC%20Clients%20%5e0%20Partners/HFAs%20%5e0%20Government%20Agencies/Miami%20Dade%20HFA/Analysis/Miami%20Analysis%20(1).xlsx" TargetMode="External"/><Relationship Id="rId1" Type="http://schemas.openxmlformats.org/officeDocument/2006/relationships/externalLinkPath" Target="https://d.docs.live.net/8A286B9E81E750E7/MPC%20Shared%20OneDrive/MPC%20Clients%20%5e0%20Partners/HFAs%20%5e0%20Government%20Agencies/Miami%20Dade%20HFA/Analysis/Miami%20Analysi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"/>
      <sheetName val="CO"/>
      <sheetName val="UT"/>
      <sheetName val="CA"/>
      <sheetName val="Pivot"/>
      <sheetName val="CRA"/>
      <sheetName val="PMI Rate Est"/>
      <sheetName val="Loan calculator"/>
      <sheetName val="Rate Adj"/>
      <sheetName val="Case Shiller 30 yr"/>
      <sheetName val="AMI and Threshold Funding Mode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t Louis FTHB"/>
      <sheetName val="EJI Targets Model"/>
      <sheetName val="Aggregate Model"/>
      <sheetName val="Black &amp; Hispanic Model"/>
      <sheetName val="Borrower Wealth Analysis"/>
      <sheetName val="Wealth Creation Calc"/>
      <sheetName val="Map Counties"/>
      <sheetName val="St Louis City"/>
      <sheetName val="All States"/>
      <sheetName val="Pivot"/>
      <sheetName val="CRA"/>
      <sheetName val="Case Shiller 30 yr"/>
      <sheetName val="PMI Rate Est"/>
      <sheetName val="Rate Adj"/>
      <sheetName val="CO Home Prices"/>
      <sheetName val="Reverse Mortgage Data"/>
      <sheetName val="Heat Maps"/>
      <sheetName val="Loan calculator"/>
      <sheetName val="Senior Poverty Data"/>
      <sheetName val="Demographic Poverty Data"/>
      <sheetName val="Mortgage Data w 2nd"/>
      <sheetName val="65+ Costs v Income"/>
      <sheetName val="debt"/>
      <sheetName val="Sheet3"/>
      <sheetName val="v7 AMI and Threshold Funding Mo"/>
    </sheetNames>
    <sheetDataSet>
      <sheetData sheetId="0" refreshError="1"/>
      <sheetData sheetId="1" refreshError="1"/>
      <sheetData sheetId="2" refreshError="1"/>
      <sheetData sheetId="3" refreshError="1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  <cell r="AB1">
            <v>27</v>
          </cell>
          <cell r="AC1">
            <v>28</v>
          </cell>
          <cell r="AD1">
            <v>29</v>
          </cell>
          <cell r="AE1">
            <v>30</v>
          </cell>
          <cell r="AF1">
            <v>31</v>
          </cell>
          <cell r="AG1">
            <v>32</v>
          </cell>
          <cell r="AH1">
            <v>33</v>
          </cell>
          <cell r="AI1">
            <v>34</v>
          </cell>
          <cell r="AJ1">
            <v>35</v>
          </cell>
          <cell r="AK1">
            <v>36</v>
          </cell>
          <cell r="AL1">
            <v>37</v>
          </cell>
          <cell r="AM1">
            <v>38</v>
          </cell>
          <cell r="AN1">
            <v>39</v>
          </cell>
          <cell r="AO1">
            <v>40</v>
          </cell>
          <cell r="AP1">
            <v>41</v>
          </cell>
          <cell r="AQ1">
            <v>42</v>
          </cell>
          <cell r="AR1">
            <v>43</v>
          </cell>
          <cell r="AS1">
            <v>44</v>
          </cell>
          <cell r="AT1">
            <v>45</v>
          </cell>
          <cell r="AU1">
            <v>46</v>
          </cell>
          <cell r="AV1">
            <v>47</v>
          </cell>
          <cell r="AW1">
            <v>48</v>
          </cell>
          <cell r="AX1">
            <v>49</v>
          </cell>
          <cell r="AY1">
            <v>50</v>
          </cell>
          <cell r="AZ1">
            <v>51</v>
          </cell>
          <cell r="BA1">
            <v>52</v>
          </cell>
          <cell r="BB1">
            <v>53</v>
          </cell>
          <cell r="BC1">
            <v>54</v>
          </cell>
        </row>
        <row r="2">
          <cell r="B2" t="str">
            <v>Key Assumptions:</v>
          </cell>
          <cell r="L2">
            <v>0.05</v>
          </cell>
          <cell r="M2">
            <v>0.8</v>
          </cell>
          <cell r="N2">
            <v>1.8</v>
          </cell>
          <cell r="S2">
            <v>0.25</v>
          </cell>
          <cell r="T2">
            <v>1</v>
          </cell>
          <cell r="Z2">
            <v>0.01</v>
          </cell>
          <cell r="AA2">
            <v>6.5000000000000002E-2</v>
          </cell>
          <cell r="AC2">
            <v>640</v>
          </cell>
          <cell r="AD2">
            <v>0.75</v>
          </cell>
          <cell r="AE2">
            <v>1000</v>
          </cell>
          <cell r="AH2">
            <v>0.35</v>
          </cell>
          <cell r="AI2">
            <v>0.45</v>
          </cell>
          <cell r="AJ2">
            <v>0.25</v>
          </cell>
          <cell r="AK2">
            <v>0</v>
          </cell>
          <cell r="AM2">
            <v>1.4999999999999999E-2</v>
          </cell>
          <cell r="AN2">
            <v>0.01</v>
          </cell>
          <cell r="AO2">
            <v>1000</v>
          </cell>
          <cell r="AR2">
            <v>0.35</v>
          </cell>
          <cell r="AS2">
            <v>0.45</v>
          </cell>
          <cell r="AT2">
            <v>0</v>
          </cell>
          <cell r="AU2">
            <v>0.02</v>
          </cell>
          <cell r="AV2">
            <v>0.03</v>
          </cell>
          <cell r="AW2">
            <v>1</v>
          </cell>
        </row>
        <row r="3">
          <cell r="B3" t="str">
            <v>ZIP Code</v>
          </cell>
          <cell r="C3" t="str">
            <v>State</v>
          </cell>
          <cell r="D3" t="str">
            <v>Code</v>
          </cell>
          <cell r="E3" t="str">
            <v>Total Population</v>
          </cell>
          <cell r="F3" t="str">
            <v>% African American</v>
          </cell>
          <cell r="G3" t="e">
            <v>#REF!</v>
          </cell>
          <cell r="H3" t="str">
            <v>Median  Owner-Occupied House Price (2018-2022)</v>
          </cell>
          <cell r="I3" t="str">
            <v>CRA Credit?</v>
          </cell>
          <cell r="J3" t="str">
            <v>DTI Avg</v>
          </cell>
          <cell r="K3" t="str">
            <v>Estimated Household Debt (incl mortgage)</v>
          </cell>
          <cell r="L3" t="str">
            <v>30 Year Case Shiller Return / ann</v>
          </cell>
          <cell r="M3" t="str">
            <v>% AMI for calc</v>
          </cell>
          <cell r="N3" t="str">
            <v>% Median Home Value</v>
          </cell>
          <cell r="O3" t="str">
            <v>Passed DTI without HOM?</v>
          </cell>
          <cell r="P3" t="str">
            <v>Passed DTI?</v>
          </cell>
          <cell r="Q3" t="str">
            <v>Threshold?</v>
          </cell>
          <cell r="R3" t="str">
            <v>Zip Code Pop %</v>
          </cell>
          <cell r="S3" t="str">
            <v>HOM Investment</v>
          </cell>
          <cell r="T3" t="str">
            <v>Grant for Fees/PMI</v>
          </cell>
          <cell r="U3" t="str">
            <v>Annual PMI</v>
          </cell>
          <cell r="V3" t="str">
            <v>Homeowner Equity after 10 Years</v>
          </cell>
          <cell r="W3" t="str">
            <v>% Gain from Downpayment</v>
          </cell>
          <cell r="X3" t="str">
            <v>HOM Investment after 10 Years</v>
          </cell>
          <cell r="Y3" t="str">
            <v>% Gain on HOM Investment</v>
          </cell>
          <cell r="Z3" t="str">
            <v>Downpayment</v>
          </cell>
          <cell r="AA3" t="str">
            <v>30 Year Fixed Rate for 640</v>
          </cell>
          <cell r="AB3" t="str">
            <v>1st Principal Without Homium</v>
          </cell>
          <cell r="AC3" t="str">
            <v>PMI / Month</v>
          </cell>
          <cell r="AD3" t="str">
            <v>Tax / mo</v>
          </cell>
          <cell r="AE3" t="str">
            <v>Insurance / mo</v>
          </cell>
          <cell r="AF3" t="str">
            <v>Household Debt Service / mo</v>
          </cell>
          <cell r="AG3" t="str">
            <v>Monthly Payment</v>
          </cell>
          <cell r="AH3" t="str">
            <v>Front Ratio</v>
          </cell>
          <cell r="AI3" t="str">
            <v>Back Ratio</v>
          </cell>
          <cell r="AJ3" t="str">
            <v>SAN Principal</v>
          </cell>
          <cell r="AK3" t="str">
            <v>30 Year Fixed Rate for 640 WITH HOMIUM</v>
          </cell>
          <cell r="AL3" t="str">
            <v>1st Principal WITH Homium</v>
          </cell>
          <cell r="AM3" t="str">
            <v>PMI / Month</v>
          </cell>
          <cell r="AN3" t="str">
            <v>Tax / mo</v>
          </cell>
          <cell r="AO3" t="str">
            <v>Insurance / mo</v>
          </cell>
          <cell r="AP3" t="str">
            <v>Household Debt Service / mo</v>
          </cell>
          <cell r="AQ3" t="str">
            <v>New Monthly Payment on 1st</v>
          </cell>
          <cell r="AR3" t="str">
            <v>Front Ratio with HOM</v>
          </cell>
          <cell r="AS3" t="str">
            <v>Back Ratio with HOM</v>
          </cell>
          <cell r="AT3" t="str">
            <v>PMI Total (yrs)</v>
          </cell>
          <cell r="AU3" t="str">
            <v>Closing Fees</v>
          </cell>
          <cell r="AV3" t="str">
            <v>Origination Fees</v>
          </cell>
          <cell r="AW3" t="str">
            <v>Total Grant</v>
          </cell>
          <cell r="AX3" t="str">
            <v>% Total Grant of Home Value</v>
          </cell>
          <cell r="AY3" t="str">
            <v>Home Value after 10 years at X apprec</v>
          </cell>
          <cell r="AZ3" t="str">
            <v>Homium SAN Value after 10 years</v>
          </cell>
          <cell r="BA3" t="str">
            <v>% Gain on HOM investment</v>
          </cell>
          <cell r="BB3" t="str">
            <v>Homeowner Equity after 10 years</v>
          </cell>
          <cell r="BC3" t="str">
            <v>% Gain from Downpayment</v>
          </cell>
        </row>
        <row r="4">
          <cell r="B4">
            <v>63101</v>
          </cell>
          <cell r="C4" t="str">
            <v>MI</v>
          </cell>
          <cell r="D4" t="str">
            <v>No Data</v>
          </cell>
          <cell r="E4">
            <v>4052</v>
          </cell>
          <cell r="F4">
            <v>0.55848963474827251</v>
          </cell>
          <cell r="G4" t="e">
            <v>#REF!</v>
          </cell>
          <cell r="H4">
            <v>289198</v>
          </cell>
          <cell r="L4">
            <v>0.05</v>
          </cell>
          <cell r="M4" t="e">
            <v>#REF!</v>
          </cell>
          <cell r="N4">
            <v>520556.4</v>
          </cell>
          <cell r="O4" t="e">
            <v>#REF!</v>
          </cell>
          <cell r="P4" t="e">
            <v>#REF!</v>
          </cell>
          <cell r="Q4" t="e">
            <v>#REF!</v>
          </cell>
          <cell r="R4" t="e">
            <v>#REF!</v>
          </cell>
          <cell r="S4">
            <v>130139.1</v>
          </cell>
          <cell r="T4">
            <v>14211.18972</v>
          </cell>
          <cell r="U4">
            <v>0</v>
          </cell>
          <cell r="V4">
            <v>300814.43185095646</v>
          </cell>
          <cell r="W4">
            <v>57.787097008308116</v>
          </cell>
          <cell r="X4">
            <v>211982.88072365217</v>
          </cell>
          <cell r="Y4">
            <v>1.6288946267774416</v>
          </cell>
          <cell r="Z4">
            <v>5205.5640000000003</v>
          </cell>
          <cell r="AA4">
            <v>6.5000000000000002E-2</v>
          </cell>
          <cell r="AB4">
            <v>515350.83600000001</v>
          </cell>
          <cell r="AC4">
            <v>502.46706510000007</v>
          </cell>
          <cell r="AD4">
            <v>433.79700000000003</v>
          </cell>
          <cell r="AE4">
            <v>83.333333333333329</v>
          </cell>
          <cell r="AF4">
            <v>0</v>
          </cell>
          <cell r="AG4">
            <v>3257.367843159665</v>
          </cell>
          <cell r="AH4" t="e">
            <v>#REF!</v>
          </cell>
          <cell r="AI4" t="e">
            <v>#REF!</v>
          </cell>
          <cell r="AJ4">
            <v>130139.1</v>
          </cell>
          <cell r="AK4">
            <v>6.5000000000000002E-2</v>
          </cell>
          <cell r="AL4">
            <v>385211.73600000003</v>
          </cell>
          <cell r="AM4">
            <v>162.67387500000001</v>
          </cell>
          <cell r="AN4">
            <v>433.79700000000003</v>
          </cell>
          <cell r="AO4">
            <v>83.333333333333329</v>
          </cell>
          <cell r="AP4">
            <v>0</v>
          </cell>
          <cell r="AQ4">
            <v>2434.8002059981336</v>
          </cell>
          <cell r="AR4" t="e">
            <v>#REF!</v>
          </cell>
          <cell r="AS4" t="e">
            <v>#REF!</v>
          </cell>
          <cell r="AT4">
            <v>0</v>
          </cell>
          <cell r="AU4">
            <v>10307.01672</v>
          </cell>
          <cell r="AV4">
            <v>3904.1730000000002</v>
          </cell>
          <cell r="AW4">
            <v>14211.18972</v>
          </cell>
          <cell r="AX4">
            <v>2.7299999999999998E-2</v>
          </cell>
          <cell r="AY4">
            <v>847931.52289460867</v>
          </cell>
          <cell r="AZ4">
            <v>211982.88072365217</v>
          </cell>
          <cell r="BA4">
            <v>1.6288946267774416</v>
          </cell>
          <cell r="BB4">
            <v>300814.43185095646</v>
          </cell>
          <cell r="BC4">
            <v>57.787097008308116</v>
          </cell>
        </row>
        <row r="5">
          <cell r="B5">
            <v>63102</v>
          </cell>
          <cell r="C5" t="str">
            <v>MI</v>
          </cell>
          <cell r="D5" t="str">
            <v>No Data</v>
          </cell>
          <cell r="E5">
            <v>3048</v>
          </cell>
          <cell r="F5">
            <v>0.452755905511811</v>
          </cell>
          <cell r="G5" t="e">
            <v>#REF!</v>
          </cell>
          <cell r="H5">
            <v>187712</v>
          </cell>
          <cell r="L5">
            <v>0.05</v>
          </cell>
          <cell r="M5" t="e">
            <v>#REF!</v>
          </cell>
          <cell r="N5">
            <v>337881.60000000003</v>
          </cell>
          <cell r="O5" t="e">
            <v>#REF!</v>
          </cell>
          <cell r="P5" t="e">
            <v>#REF!</v>
          </cell>
          <cell r="Q5" t="e">
            <v>#REF!</v>
          </cell>
          <cell r="R5" t="e">
            <v>#REF!</v>
          </cell>
          <cell r="S5">
            <v>84470.400000000009</v>
          </cell>
          <cell r="T5">
            <v>9224.1676800000023</v>
          </cell>
          <cell r="U5">
            <v>0</v>
          </cell>
          <cell r="V5">
            <v>195251.96796522365</v>
          </cell>
          <cell r="W5">
            <v>57.78709700830813</v>
          </cell>
          <cell r="X5">
            <v>137593.38068174123</v>
          </cell>
          <cell r="Y5">
            <v>1.6288946267774418</v>
          </cell>
          <cell r="Z5">
            <v>3378.8160000000003</v>
          </cell>
          <cell r="AA5">
            <v>6.5000000000000002E-2</v>
          </cell>
          <cell r="AB5">
            <v>334502.78400000004</v>
          </cell>
          <cell r="AC5">
            <v>326.14021440000005</v>
          </cell>
          <cell r="AD5">
            <v>281.56800000000004</v>
          </cell>
          <cell r="AE5">
            <v>83.333333333333329</v>
          </cell>
          <cell r="AF5">
            <v>0</v>
          </cell>
          <cell r="AG5">
            <v>2114.285135357738</v>
          </cell>
          <cell r="AH5" t="e">
            <v>#REF!</v>
          </cell>
          <cell r="AI5" t="e">
            <v>#REF!</v>
          </cell>
          <cell r="AJ5">
            <v>84470.400000000009</v>
          </cell>
          <cell r="AK5">
            <v>6.5000000000000002E-2</v>
          </cell>
          <cell r="AL5">
            <v>250032.38400000002</v>
          </cell>
          <cell r="AM5">
            <v>105.58800000000001</v>
          </cell>
          <cell r="AN5">
            <v>281.56800000000004</v>
          </cell>
          <cell r="AO5">
            <v>83.333333333333329</v>
          </cell>
          <cell r="AP5">
            <v>0</v>
          </cell>
          <cell r="AQ5">
            <v>1580.3747476411374</v>
          </cell>
          <cell r="AR5" t="e">
            <v>#REF!</v>
          </cell>
          <cell r="AS5" t="e">
            <v>#REF!</v>
          </cell>
          <cell r="AT5">
            <v>0</v>
          </cell>
          <cell r="AU5">
            <v>6690.0556800000013</v>
          </cell>
          <cell r="AV5">
            <v>2534.1120000000001</v>
          </cell>
          <cell r="AW5">
            <v>9224.1676800000023</v>
          </cell>
          <cell r="AX5">
            <v>2.7300000000000005E-2</v>
          </cell>
          <cell r="AY5">
            <v>550373.5227269649</v>
          </cell>
          <cell r="AZ5">
            <v>137593.38068174123</v>
          </cell>
          <cell r="BA5">
            <v>1.6288946267774418</v>
          </cell>
          <cell r="BB5">
            <v>195251.96796522365</v>
          </cell>
          <cell r="BC5">
            <v>57.78709700830813</v>
          </cell>
        </row>
        <row r="6">
          <cell r="B6">
            <v>63103</v>
          </cell>
          <cell r="C6" t="str">
            <v>MI</v>
          </cell>
          <cell r="D6" t="str">
            <v>No Data</v>
          </cell>
          <cell r="E6">
            <v>9666</v>
          </cell>
          <cell r="F6">
            <v>0.44982412580177944</v>
          </cell>
          <cell r="G6" t="e">
            <v>#REF!</v>
          </cell>
          <cell r="H6">
            <v>222635</v>
          </cell>
          <cell r="L6">
            <v>0.05</v>
          </cell>
          <cell r="M6" t="e">
            <v>#REF!</v>
          </cell>
          <cell r="N6">
            <v>400743</v>
          </cell>
          <cell r="O6" t="e">
            <v>#REF!</v>
          </cell>
          <cell r="P6" t="e">
            <v>#REF!</v>
          </cell>
          <cell r="Q6" t="e">
            <v>#REF!</v>
          </cell>
          <cell r="R6" t="e">
            <v>#REF!</v>
          </cell>
          <cell r="S6">
            <v>100185.75</v>
          </cell>
          <cell r="T6">
            <v>10940.2839</v>
          </cell>
          <cell r="U6">
            <v>0</v>
          </cell>
          <cell r="V6">
            <v>231577.7461640042</v>
          </cell>
          <cell r="W6">
            <v>57.787097008308116</v>
          </cell>
          <cell r="X6">
            <v>163192.02985466807</v>
          </cell>
          <cell r="Y6">
            <v>1.6288946267774416</v>
          </cell>
          <cell r="Z6">
            <v>4007.4300000000003</v>
          </cell>
          <cell r="AA6">
            <v>6.5000000000000002E-2</v>
          </cell>
          <cell r="AB6">
            <v>396735.57</v>
          </cell>
          <cell r="AC6">
            <v>386.81718075000003</v>
          </cell>
          <cell r="AD6">
            <v>333.95250000000004</v>
          </cell>
          <cell r="AE6">
            <v>83.333333333333329</v>
          </cell>
          <cell r="AF6">
            <v>0</v>
          </cell>
          <cell r="AG6">
            <v>2507.6386757925438</v>
          </cell>
          <cell r="AH6" t="e">
            <v>#REF!</v>
          </cell>
          <cell r="AI6" t="e">
            <v>#REF!</v>
          </cell>
          <cell r="AJ6">
            <v>100185.75</v>
          </cell>
          <cell r="AK6">
            <v>6.5000000000000002E-2</v>
          </cell>
          <cell r="AL6">
            <v>296549.82</v>
          </cell>
          <cell r="AM6">
            <v>125.23218749999999</v>
          </cell>
          <cell r="AN6">
            <v>333.95250000000004</v>
          </cell>
          <cell r="AO6">
            <v>83.333333333333329</v>
          </cell>
          <cell r="AP6">
            <v>0</v>
          </cell>
          <cell r="AQ6">
            <v>1874.396585945942</v>
          </cell>
          <cell r="AR6" t="e">
            <v>#REF!</v>
          </cell>
          <cell r="AS6" t="e">
            <v>#REF!</v>
          </cell>
          <cell r="AT6">
            <v>0</v>
          </cell>
          <cell r="AU6">
            <v>7934.7114000000001</v>
          </cell>
          <cell r="AV6">
            <v>3005.5724999999998</v>
          </cell>
          <cell r="AW6">
            <v>10940.2839</v>
          </cell>
          <cell r="AX6">
            <v>2.7300000000000001E-2</v>
          </cell>
          <cell r="AY6">
            <v>652768.11941867229</v>
          </cell>
          <cell r="AZ6">
            <v>163192.02985466807</v>
          </cell>
          <cell r="BA6">
            <v>1.6288946267774416</v>
          </cell>
          <cell r="BB6">
            <v>231577.7461640042</v>
          </cell>
          <cell r="BC6">
            <v>57.787097008308116</v>
          </cell>
        </row>
        <row r="7">
          <cell r="B7">
            <v>63104</v>
          </cell>
          <cell r="C7" t="str">
            <v>MI</v>
          </cell>
          <cell r="D7" t="str">
            <v>No Data</v>
          </cell>
          <cell r="E7">
            <v>19017</v>
          </cell>
          <cell r="F7">
            <v>0.41352474102119158</v>
          </cell>
          <cell r="G7" t="e">
            <v>#REF!</v>
          </cell>
          <cell r="H7">
            <v>338140</v>
          </cell>
          <cell r="L7">
            <v>0.05</v>
          </cell>
          <cell r="M7" t="e">
            <v>#REF!</v>
          </cell>
          <cell r="N7">
            <v>608652</v>
          </cell>
          <cell r="O7" t="e">
            <v>#REF!</v>
          </cell>
          <cell r="P7" t="e">
            <v>#REF!</v>
          </cell>
          <cell r="Q7" t="e">
            <v>#REF!</v>
          </cell>
          <cell r="R7" t="e">
            <v>#REF!</v>
          </cell>
          <cell r="S7">
            <v>152163</v>
          </cell>
          <cell r="T7">
            <v>16616.1996</v>
          </cell>
          <cell r="U7">
            <v>0</v>
          </cell>
          <cell r="V7">
            <v>351722.32168300758</v>
          </cell>
          <cell r="W7">
            <v>57.787097008308123</v>
          </cell>
          <cell r="X7">
            <v>247857.49309433583</v>
          </cell>
          <cell r="Y7">
            <v>1.6288946267774416</v>
          </cell>
          <cell r="Z7">
            <v>6086.52</v>
          </cell>
          <cell r="AA7">
            <v>6.5000000000000002E-2</v>
          </cell>
          <cell r="AB7">
            <v>602565.48</v>
          </cell>
          <cell r="AC7">
            <v>587.50134300000002</v>
          </cell>
          <cell r="AD7">
            <v>507.21000000000004</v>
          </cell>
          <cell r="AE7">
            <v>83.333333333333329</v>
          </cell>
          <cell r="AF7">
            <v>0</v>
          </cell>
          <cell r="AG7">
            <v>3808.6237196868897</v>
          </cell>
          <cell r="AH7" t="e">
            <v>#REF!</v>
          </cell>
          <cell r="AI7" t="e">
            <v>#REF!</v>
          </cell>
          <cell r="AJ7">
            <v>152163</v>
          </cell>
          <cell r="AK7">
            <v>6.5000000000000002E-2</v>
          </cell>
          <cell r="AL7">
            <v>450402.48</v>
          </cell>
          <cell r="AM7">
            <v>190.20374999999999</v>
          </cell>
          <cell r="AN7">
            <v>507.21000000000004</v>
          </cell>
          <cell r="AO7">
            <v>83.333333333333329</v>
          </cell>
          <cell r="AP7">
            <v>0</v>
          </cell>
          <cell r="AQ7">
            <v>2846.8500530992915</v>
          </cell>
          <cell r="AR7" t="e">
            <v>#REF!</v>
          </cell>
          <cell r="AS7" t="e">
            <v>#REF!</v>
          </cell>
          <cell r="AT7">
            <v>0</v>
          </cell>
          <cell r="AU7">
            <v>12051.309600000001</v>
          </cell>
          <cell r="AV7">
            <v>4564.8899999999994</v>
          </cell>
          <cell r="AW7">
            <v>16616.1996</v>
          </cell>
          <cell r="AX7">
            <v>2.7300000000000001E-2</v>
          </cell>
          <cell r="AY7">
            <v>991429.97237734334</v>
          </cell>
          <cell r="AZ7">
            <v>247857.49309433583</v>
          </cell>
          <cell r="BA7">
            <v>1.6288946267774416</v>
          </cell>
          <cell r="BB7">
            <v>351722.32168300758</v>
          </cell>
          <cell r="BC7">
            <v>57.787097008308123</v>
          </cell>
        </row>
        <row r="8">
          <cell r="B8">
            <v>63106</v>
          </cell>
          <cell r="C8" t="str">
            <v>MI</v>
          </cell>
          <cell r="D8" t="str">
            <v>No Data</v>
          </cell>
          <cell r="E8">
            <v>8829</v>
          </cell>
          <cell r="F8">
            <v>0.88265941782761359</v>
          </cell>
          <cell r="G8" t="e">
            <v>#REF!</v>
          </cell>
          <cell r="H8">
            <v>204457</v>
          </cell>
          <cell r="L8">
            <v>0.05</v>
          </cell>
          <cell r="M8" t="e">
            <v>#REF!</v>
          </cell>
          <cell r="N8">
            <v>368022.60000000003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  <cell r="S8">
            <v>92005.650000000009</v>
          </cell>
          <cell r="T8">
            <v>10047.01698</v>
          </cell>
          <cell r="U8">
            <v>0</v>
          </cell>
          <cell r="V8">
            <v>212669.57687449778</v>
          </cell>
          <cell r="W8">
            <v>57.787097008308116</v>
          </cell>
          <cell r="X8">
            <v>149867.50891816593</v>
          </cell>
          <cell r="Y8">
            <v>1.6288946267774416</v>
          </cell>
          <cell r="Z8">
            <v>3680.2260000000006</v>
          </cell>
          <cell r="AA8">
            <v>6.5000000000000002E-2</v>
          </cell>
          <cell r="AB8">
            <v>364342.37400000001</v>
          </cell>
          <cell r="AC8">
            <v>355.23381465000006</v>
          </cell>
          <cell r="AD8">
            <v>306.68550000000005</v>
          </cell>
          <cell r="AE8">
            <v>83.333333333333329</v>
          </cell>
          <cell r="AF8">
            <v>0</v>
          </cell>
          <cell r="AG8">
            <v>2302.8916420891419</v>
          </cell>
          <cell r="AH8" t="e">
            <v>#REF!</v>
          </cell>
          <cell r="AI8" t="e">
            <v>#REF!</v>
          </cell>
          <cell r="AJ8">
            <v>92005.650000000009</v>
          </cell>
          <cell r="AK8">
            <v>6.5000000000000002E-2</v>
          </cell>
          <cell r="AL8">
            <v>272336.72399999999</v>
          </cell>
          <cell r="AM8">
            <v>115.0070625</v>
          </cell>
          <cell r="AN8">
            <v>306.68550000000005</v>
          </cell>
          <cell r="AO8">
            <v>83.333333333333329</v>
          </cell>
          <cell r="AP8">
            <v>0</v>
          </cell>
          <cell r="AQ8">
            <v>1721.3533486322879</v>
          </cell>
          <cell r="AR8" t="e">
            <v>#REF!</v>
          </cell>
          <cell r="AS8" t="e">
            <v>#REF!</v>
          </cell>
          <cell r="AT8">
            <v>0</v>
          </cell>
          <cell r="AU8">
            <v>7286.8474800000004</v>
          </cell>
          <cell r="AV8">
            <v>2760.1695</v>
          </cell>
          <cell r="AW8">
            <v>10047.01698</v>
          </cell>
          <cell r="AX8">
            <v>2.7299999999999998E-2</v>
          </cell>
          <cell r="AY8">
            <v>599470.03567266371</v>
          </cell>
          <cell r="AZ8">
            <v>149867.50891816593</v>
          </cell>
          <cell r="BA8">
            <v>1.6288946267774416</v>
          </cell>
          <cell r="BB8">
            <v>212669.57687449778</v>
          </cell>
          <cell r="BC8">
            <v>57.787097008308116</v>
          </cell>
        </row>
        <row r="9">
          <cell r="B9">
            <v>63107</v>
          </cell>
          <cell r="C9" t="str">
            <v>MI</v>
          </cell>
          <cell r="D9" t="str">
            <v>No Data</v>
          </cell>
          <cell r="E9">
            <v>8935</v>
          </cell>
          <cell r="F9">
            <v>0.89199776161163957</v>
          </cell>
          <cell r="G9" t="e">
            <v>#REF!</v>
          </cell>
          <cell r="H9">
            <v>67506</v>
          </cell>
          <cell r="L9">
            <v>0.05</v>
          </cell>
          <cell r="M9" t="e">
            <v>#REF!</v>
          </cell>
          <cell r="N9">
            <v>121510.8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>
            <v>30377.7</v>
          </cell>
          <cell r="T9">
            <v>3317.2448400000003</v>
          </cell>
          <cell r="U9">
            <v>0</v>
          </cell>
          <cell r="V9">
            <v>70217.56387157127</v>
          </cell>
          <cell r="W9">
            <v>57.78709700830813</v>
          </cell>
          <cell r="X9">
            <v>49482.072303857087</v>
          </cell>
          <cell r="Y9">
            <v>1.6288946267774416</v>
          </cell>
          <cell r="Z9">
            <v>1215.1079999999999</v>
          </cell>
          <cell r="AA9">
            <v>6.5000000000000002E-2</v>
          </cell>
          <cell r="AB9">
            <v>120295.69200000001</v>
          </cell>
          <cell r="AC9">
            <v>117.28829970000002</v>
          </cell>
          <cell r="AD9">
            <v>101.259</v>
          </cell>
          <cell r="AE9">
            <v>83.333333333333329</v>
          </cell>
          <cell r="AF9">
            <v>0</v>
          </cell>
          <cell r="AG9">
            <v>760.35060277158334</v>
          </cell>
          <cell r="AH9" t="e">
            <v>#REF!</v>
          </cell>
          <cell r="AI9" t="e">
            <v>#REF!</v>
          </cell>
          <cell r="AJ9">
            <v>30377.7</v>
          </cell>
          <cell r="AK9">
            <v>6.5000000000000002E-2</v>
          </cell>
          <cell r="AL9">
            <v>89917.992000000013</v>
          </cell>
          <cell r="AM9">
            <v>37.972124999999998</v>
          </cell>
          <cell r="AN9">
            <v>101.259</v>
          </cell>
          <cell r="AO9">
            <v>83.333333333333329</v>
          </cell>
          <cell r="AP9">
            <v>0</v>
          </cell>
          <cell r="AQ9">
            <v>568.34287479896136</v>
          </cell>
          <cell r="AR9" t="e">
            <v>#REF!</v>
          </cell>
          <cell r="AS9" t="e">
            <v>#REF!</v>
          </cell>
          <cell r="AT9">
            <v>0</v>
          </cell>
          <cell r="AU9">
            <v>2405.9138400000002</v>
          </cell>
          <cell r="AV9">
            <v>911.33100000000002</v>
          </cell>
          <cell r="AW9">
            <v>3317.2448400000003</v>
          </cell>
          <cell r="AX9">
            <v>2.7300000000000001E-2</v>
          </cell>
          <cell r="AY9">
            <v>197928.28921542835</v>
          </cell>
          <cell r="AZ9">
            <v>49482.072303857087</v>
          </cell>
          <cell r="BA9">
            <v>1.6288946267774416</v>
          </cell>
          <cell r="BB9">
            <v>70217.56387157127</v>
          </cell>
          <cell r="BC9">
            <v>57.78709700830813</v>
          </cell>
        </row>
        <row r="10">
          <cell r="B10">
            <v>63108</v>
          </cell>
          <cell r="C10" t="str">
            <v>MI</v>
          </cell>
          <cell r="D10" t="str">
            <v>No Data</v>
          </cell>
          <cell r="E10">
            <v>22121</v>
          </cell>
          <cell r="F10">
            <v>0.26816147552099817</v>
          </cell>
          <cell r="G10" t="e">
            <v>#REF!</v>
          </cell>
          <cell r="H10">
            <v>403846</v>
          </cell>
          <cell r="L10">
            <v>0.05</v>
          </cell>
          <cell r="M10" t="e">
            <v>#REF!</v>
          </cell>
          <cell r="N10">
            <v>726922.8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>
            <v>181730.7</v>
          </cell>
          <cell r="T10">
            <v>19844.992440000002</v>
          </cell>
          <cell r="U10">
            <v>0</v>
          </cell>
          <cell r="V10">
            <v>420067.58361150982</v>
          </cell>
          <cell r="W10">
            <v>57.787097008308137</v>
          </cell>
          <cell r="X10">
            <v>296020.16075050324</v>
          </cell>
          <cell r="Y10">
            <v>1.6288946267774418</v>
          </cell>
          <cell r="Z10">
            <v>7269.228000000001</v>
          </cell>
          <cell r="AA10">
            <v>6.5000000000000002E-2</v>
          </cell>
          <cell r="AB10">
            <v>719653.57200000004</v>
          </cell>
          <cell r="AC10">
            <v>701.6622327</v>
          </cell>
          <cell r="AD10">
            <v>605.76900000000012</v>
          </cell>
          <cell r="AE10">
            <v>83.333333333333329</v>
          </cell>
          <cell r="AF10">
            <v>0</v>
          </cell>
          <cell r="AG10">
            <v>4548.7001085369129</v>
          </cell>
          <cell r="AH10" t="e">
            <v>#REF!</v>
          </cell>
          <cell r="AI10" t="e">
            <v>#REF!</v>
          </cell>
          <cell r="AJ10">
            <v>181730.7</v>
          </cell>
          <cell r="AK10">
            <v>6.5000000000000002E-2</v>
          </cell>
          <cell r="AL10">
            <v>537922.87199999997</v>
          </cell>
          <cell r="AM10">
            <v>227.163375</v>
          </cell>
          <cell r="AN10">
            <v>605.76900000000012</v>
          </cell>
          <cell r="AO10">
            <v>83.333333333333329</v>
          </cell>
          <cell r="AP10">
            <v>0</v>
          </cell>
          <cell r="AQ10">
            <v>3400.0384649669854</v>
          </cell>
          <cell r="AR10" t="e">
            <v>#REF!</v>
          </cell>
          <cell r="AS10" t="e">
            <v>#REF!</v>
          </cell>
          <cell r="AT10">
            <v>0</v>
          </cell>
          <cell r="AU10">
            <v>14393.071440000002</v>
          </cell>
          <cell r="AV10">
            <v>5451.9210000000003</v>
          </cell>
          <cell r="AW10">
            <v>19844.992440000002</v>
          </cell>
          <cell r="AX10">
            <v>2.7300000000000001E-2</v>
          </cell>
          <cell r="AY10">
            <v>1184080.643002013</v>
          </cell>
          <cell r="AZ10">
            <v>296020.16075050324</v>
          </cell>
          <cell r="BA10">
            <v>1.6288946267774418</v>
          </cell>
          <cell r="BB10">
            <v>420067.58361150982</v>
          </cell>
          <cell r="BC10">
            <v>57.787097008308137</v>
          </cell>
        </row>
        <row r="11">
          <cell r="B11">
            <v>63109</v>
          </cell>
          <cell r="C11" t="str">
            <v>MI</v>
          </cell>
          <cell r="D11" t="str">
            <v>No Data</v>
          </cell>
          <cell r="E11">
            <v>26790</v>
          </cell>
          <cell r="F11">
            <v>7.2788353863381852E-2</v>
          </cell>
          <cell r="G11" t="e">
            <v>#REF!</v>
          </cell>
          <cell r="H11">
            <v>262282</v>
          </cell>
          <cell r="L11">
            <v>0.05</v>
          </cell>
          <cell r="M11" t="e">
            <v>#REF!</v>
          </cell>
          <cell r="N11">
            <v>472107.60000000003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>
            <v>118026.90000000001</v>
          </cell>
          <cell r="T11">
            <v>12888.537480000001</v>
          </cell>
          <cell r="U11">
            <v>0</v>
          </cell>
          <cell r="V11">
            <v>272817.27679559536</v>
          </cell>
          <cell r="W11">
            <v>57.787097008308137</v>
          </cell>
          <cell r="X11">
            <v>192253.38322519843</v>
          </cell>
          <cell r="Y11">
            <v>1.6288946267774416</v>
          </cell>
          <cell r="Z11">
            <v>4721.076</v>
          </cell>
          <cell r="AA11">
            <v>6.5000000000000002E-2</v>
          </cell>
          <cell r="AB11">
            <v>467386.52400000003</v>
          </cell>
          <cell r="AC11">
            <v>455.7018609000001</v>
          </cell>
          <cell r="AD11">
            <v>393.423</v>
          </cell>
          <cell r="AE11">
            <v>83.333333333333329</v>
          </cell>
          <cell r="AF11">
            <v>0</v>
          </cell>
          <cell r="AG11">
            <v>2954.2007643192669</v>
          </cell>
          <cell r="AH11" t="e">
            <v>#REF!</v>
          </cell>
          <cell r="AI11" t="e">
            <v>#REF!</v>
          </cell>
          <cell r="AJ11">
            <v>118026.90000000001</v>
          </cell>
          <cell r="AK11">
            <v>6.5000000000000002E-2</v>
          </cell>
          <cell r="AL11">
            <v>349359.62400000001</v>
          </cell>
          <cell r="AM11">
            <v>147.533625</v>
          </cell>
          <cell r="AN11">
            <v>393.423</v>
          </cell>
          <cell r="AO11">
            <v>83.333333333333329</v>
          </cell>
          <cell r="AP11">
            <v>0</v>
          </cell>
          <cell r="AQ11">
            <v>1002.4120393915954</v>
          </cell>
          <cell r="AR11" t="e">
            <v>#REF!</v>
          </cell>
          <cell r="AS11" t="e">
            <v>#REF!</v>
          </cell>
          <cell r="AT11">
            <v>0</v>
          </cell>
          <cell r="AU11">
            <v>9347.7304800000002</v>
          </cell>
          <cell r="AV11">
            <v>3540.8070000000002</v>
          </cell>
          <cell r="AW11">
            <v>12888.537480000001</v>
          </cell>
          <cell r="AX11">
            <v>2.7300000000000001E-2</v>
          </cell>
          <cell r="AY11">
            <v>769013.53290079371</v>
          </cell>
          <cell r="AZ11">
            <v>192253.38322519843</v>
          </cell>
          <cell r="BA11">
            <v>1.6288946267774416</v>
          </cell>
          <cell r="BB11">
            <v>272817.27679559536</v>
          </cell>
          <cell r="BC11">
            <v>57.787097008308137</v>
          </cell>
        </row>
        <row r="12">
          <cell r="B12">
            <v>63110</v>
          </cell>
          <cell r="C12" t="str">
            <v>MI</v>
          </cell>
          <cell r="D12" t="str">
            <v>No Data</v>
          </cell>
          <cell r="E12">
            <v>19307</v>
          </cell>
          <cell r="F12">
            <v>0.22660175066038224</v>
          </cell>
          <cell r="G12" t="e">
            <v>#REF!</v>
          </cell>
          <cell r="H12">
            <v>336252</v>
          </cell>
          <cell r="L12">
            <v>0.05</v>
          </cell>
          <cell r="M12" t="e">
            <v>#REF!</v>
          </cell>
          <cell r="N12">
            <v>605253.6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>
            <v>151313.4</v>
          </cell>
          <cell r="T12">
            <v>16523.423280000003</v>
          </cell>
          <cell r="U12">
            <v>0</v>
          </cell>
          <cell r="V12">
            <v>349758.48497827718</v>
          </cell>
          <cell r="W12">
            <v>57.787097008308116</v>
          </cell>
          <cell r="X12">
            <v>246473.58421942571</v>
          </cell>
          <cell r="Y12">
            <v>1.6288946267774416</v>
          </cell>
          <cell r="Z12">
            <v>6052.5360000000001</v>
          </cell>
          <cell r="AA12">
            <v>6.5000000000000002E-2</v>
          </cell>
          <cell r="AB12">
            <v>599201.06400000001</v>
          </cell>
          <cell r="AC12">
            <v>584.2210374</v>
          </cell>
          <cell r="AD12">
            <v>504.37799999999999</v>
          </cell>
          <cell r="AE12">
            <v>83.333333333333329</v>
          </cell>
          <cell r="AF12">
            <v>0</v>
          </cell>
          <cell r="AG12">
            <v>3787.3583219736092</v>
          </cell>
          <cell r="AH12" t="e">
            <v>#REF!</v>
          </cell>
          <cell r="AI12" t="e">
            <v>#REF!</v>
          </cell>
          <cell r="AJ12">
            <v>151313.4</v>
          </cell>
          <cell r="AK12">
            <v>6.5000000000000002E-2</v>
          </cell>
          <cell r="AL12">
            <v>447887.66399999999</v>
          </cell>
          <cell r="AM12">
            <v>189.14175</v>
          </cell>
          <cell r="AN12">
            <v>504.37799999999999</v>
          </cell>
          <cell r="AO12">
            <v>83.333333333333329</v>
          </cell>
          <cell r="AP12">
            <v>0</v>
          </cell>
          <cell r="AQ12">
            <v>2830.9547053136066</v>
          </cell>
          <cell r="AR12" t="e">
            <v>#REF!</v>
          </cell>
          <cell r="AS12" t="e">
            <v>#REF!</v>
          </cell>
          <cell r="AT12">
            <v>0</v>
          </cell>
          <cell r="AU12">
            <v>11984.021280000001</v>
          </cell>
          <cell r="AV12">
            <v>4539.402</v>
          </cell>
          <cell r="AW12">
            <v>16523.423280000003</v>
          </cell>
          <cell r="AX12">
            <v>2.7300000000000005E-2</v>
          </cell>
          <cell r="AY12">
            <v>985894.33687770285</v>
          </cell>
          <cell r="AZ12">
            <v>246473.58421942571</v>
          </cell>
          <cell r="BA12">
            <v>1.6288946267774416</v>
          </cell>
          <cell r="BB12">
            <v>349758.48497827718</v>
          </cell>
          <cell r="BC12">
            <v>57.787097008308116</v>
          </cell>
        </row>
        <row r="13">
          <cell r="B13">
            <v>63111</v>
          </cell>
          <cell r="C13" t="str">
            <v>MI</v>
          </cell>
          <cell r="D13" t="str">
            <v>No Data</v>
          </cell>
          <cell r="E13">
            <v>18562</v>
          </cell>
          <cell r="F13">
            <v>0.40884602952268073</v>
          </cell>
          <cell r="G13" t="e">
            <v>#REF!</v>
          </cell>
          <cell r="H13">
            <v>140538</v>
          </cell>
          <cell r="L13">
            <v>0.05</v>
          </cell>
          <cell r="M13" t="e">
            <v>#REF!</v>
          </cell>
          <cell r="N13">
            <v>252968.4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>
            <v>63242.1</v>
          </cell>
          <cell r="T13">
            <v>6906.0373199999995</v>
          </cell>
          <cell r="U13">
            <v>0</v>
          </cell>
          <cell r="V13">
            <v>146183.09470836489</v>
          </cell>
          <cell r="W13">
            <v>57.787097008308109</v>
          </cell>
          <cell r="X13">
            <v>103014.71687612163</v>
          </cell>
          <cell r="Y13">
            <v>1.6288946267774416</v>
          </cell>
          <cell r="Z13">
            <v>2529.6840000000002</v>
          </cell>
          <cell r="AA13">
            <v>6.5000000000000002E-2</v>
          </cell>
          <cell r="AB13">
            <v>250438.71599999999</v>
          </cell>
          <cell r="AC13">
            <v>244.1777481</v>
          </cell>
          <cell r="AD13">
            <v>210.80700000000002</v>
          </cell>
          <cell r="AE13">
            <v>83.333333333333329</v>
          </cell>
          <cell r="AF13">
            <v>0</v>
          </cell>
          <cell r="AG13">
            <v>1582.9430422823566</v>
          </cell>
          <cell r="AH13" t="e">
            <v>#REF!</v>
          </cell>
          <cell r="AI13" t="e">
            <v>#REF!</v>
          </cell>
          <cell r="AJ13">
            <v>63242.1</v>
          </cell>
          <cell r="AK13">
            <v>6.5000000000000002E-2</v>
          </cell>
          <cell r="AL13">
            <v>187196.61599999998</v>
          </cell>
          <cell r="AM13">
            <v>79.052624999999992</v>
          </cell>
          <cell r="AN13">
            <v>210.80700000000002</v>
          </cell>
          <cell r="AO13">
            <v>83.333333333333329</v>
          </cell>
          <cell r="AP13">
            <v>0</v>
          </cell>
          <cell r="AQ13">
            <v>1183.2099507969131</v>
          </cell>
          <cell r="AR13" t="e">
            <v>#REF!</v>
          </cell>
          <cell r="AS13" t="e">
            <v>#REF!</v>
          </cell>
          <cell r="AT13">
            <v>0</v>
          </cell>
          <cell r="AU13">
            <v>5008.7743199999995</v>
          </cell>
          <cell r="AV13">
            <v>1897.2629999999999</v>
          </cell>
          <cell r="AW13">
            <v>6906.0373199999995</v>
          </cell>
          <cell r="AX13">
            <v>2.7299999999999998E-2</v>
          </cell>
          <cell r="AY13">
            <v>412058.86750448652</v>
          </cell>
          <cell r="AZ13">
            <v>103014.71687612163</v>
          </cell>
          <cell r="BA13">
            <v>1.6288946267774416</v>
          </cell>
          <cell r="BB13">
            <v>146183.09470836489</v>
          </cell>
          <cell r="BC13">
            <v>57.787097008308109</v>
          </cell>
        </row>
        <row r="14">
          <cell r="B14">
            <v>63112</v>
          </cell>
          <cell r="C14" t="str">
            <v>MI</v>
          </cell>
          <cell r="D14" t="str">
            <v>No Data</v>
          </cell>
          <cell r="E14">
            <v>19139</v>
          </cell>
          <cell r="F14">
            <v>0.60635351899263279</v>
          </cell>
          <cell r="G14" t="e">
            <v>#REF!</v>
          </cell>
          <cell r="H14">
            <v>273209</v>
          </cell>
          <cell r="L14">
            <v>0.05</v>
          </cell>
          <cell r="M14" t="e">
            <v>#REF!</v>
          </cell>
          <cell r="N14">
            <v>491776.2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>
            <v>122944.05</v>
          </cell>
          <cell r="T14">
            <v>13425.49026</v>
          </cell>
          <cell r="U14">
            <v>0</v>
          </cell>
          <cell r="V14">
            <v>284183.18975777138</v>
          </cell>
          <cell r="W14">
            <v>57.787097008308116</v>
          </cell>
          <cell r="X14">
            <v>200262.90243925713</v>
          </cell>
          <cell r="Y14">
            <v>1.6288946267774416</v>
          </cell>
          <cell r="Z14">
            <v>4917.7620000000006</v>
          </cell>
          <cell r="AA14">
            <v>6.5000000000000002E-2</v>
          </cell>
          <cell r="AB14">
            <v>486858.43800000002</v>
          </cell>
          <cell r="AC14">
            <v>474.68697705000005</v>
          </cell>
          <cell r="AD14">
            <v>409.81350000000003</v>
          </cell>
          <cell r="AE14">
            <v>83.333333333333329</v>
          </cell>
          <cell r="AF14">
            <v>0</v>
          </cell>
          <cell r="AG14">
            <v>3077.2765062753165</v>
          </cell>
          <cell r="AH14" t="e">
            <v>#REF!</v>
          </cell>
          <cell r="AI14" t="e">
            <v>#REF!</v>
          </cell>
          <cell r="AJ14">
            <v>122944.05</v>
          </cell>
          <cell r="AK14">
            <v>6.5000000000000002E-2</v>
          </cell>
          <cell r="AL14">
            <v>363914.38800000004</v>
          </cell>
          <cell r="AM14">
            <v>153.68006249999999</v>
          </cell>
          <cell r="AN14">
            <v>409.81350000000003</v>
          </cell>
          <cell r="AO14">
            <v>83.333333333333329</v>
          </cell>
          <cell r="AP14">
            <v>0</v>
          </cell>
          <cell r="AQ14">
            <v>2300.1864794381154</v>
          </cell>
          <cell r="AR14" t="e">
            <v>#REF!</v>
          </cell>
          <cell r="AS14" t="e">
            <v>#REF!</v>
          </cell>
          <cell r="AT14">
            <v>0</v>
          </cell>
          <cell r="AU14">
            <v>9737.1687600000005</v>
          </cell>
          <cell r="AV14">
            <v>3688.3215</v>
          </cell>
          <cell r="AW14">
            <v>13425.49026</v>
          </cell>
          <cell r="AX14">
            <v>2.7300000000000001E-2</v>
          </cell>
          <cell r="AY14">
            <v>801051.60975702852</v>
          </cell>
          <cell r="AZ14">
            <v>200262.90243925713</v>
          </cell>
          <cell r="BA14">
            <v>1.6288946267774416</v>
          </cell>
          <cell r="BB14">
            <v>284183.18975777138</v>
          </cell>
          <cell r="BC14">
            <v>57.787097008308116</v>
          </cell>
        </row>
        <row r="15">
          <cell r="B15">
            <v>63113</v>
          </cell>
          <cell r="C15" t="str">
            <v>MI</v>
          </cell>
          <cell r="D15" t="str">
            <v>No Data</v>
          </cell>
          <cell r="E15">
            <v>10266</v>
          </cell>
          <cell r="F15">
            <v>0.89879212935904929</v>
          </cell>
          <cell r="G15" t="e">
            <v>#REF!</v>
          </cell>
          <cell r="H15">
            <v>98102</v>
          </cell>
          <cell r="L15">
            <v>0.05</v>
          </cell>
          <cell r="M15" t="e">
            <v>#REF!</v>
          </cell>
          <cell r="N15">
            <v>176583.6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>
            <v>44145.9</v>
          </cell>
          <cell r="T15">
            <v>4820.7322800000002</v>
          </cell>
          <cell r="U15">
            <v>0</v>
          </cell>
          <cell r="V15">
            <v>102042.5362327628</v>
          </cell>
          <cell r="W15">
            <v>57.78709700830813</v>
          </cell>
          <cell r="X15">
            <v>71909.019304254267</v>
          </cell>
          <cell r="Y15">
            <v>1.6288946267774418</v>
          </cell>
          <cell r="Z15">
            <v>1765.836</v>
          </cell>
          <cell r="AA15">
            <v>6.5000000000000002E-2</v>
          </cell>
          <cell r="AB15">
            <v>174817.764</v>
          </cell>
          <cell r="AC15">
            <v>170.4473199</v>
          </cell>
          <cell r="AD15">
            <v>147.15299999999999</v>
          </cell>
          <cell r="AE15">
            <v>83.333333333333329</v>
          </cell>
          <cell r="AF15">
            <v>0</v>
          </cell>
          <cell r="AG15">
            <v>1104.967185629394</v>
          </cell>
          <cell r="AH15" t="e">
            <v>#REF!</v>
          </cell>
          <cell r="AI15" t="e">
            <v>#REF!</v>
          </cell>
          <cell r="AJ15">
            <v>44145.9</v>
          </cell>
          <cell r="AK15">
            <v>6.5000000000000002E-2</v>
          </cell>
          <cell r="AL15">
            <v>130671.864</v>
          </cell>
          <cell r="AM15">
            <v>55.182375</v>
          </cell>
          <cell r="AN15">
            <v>147.15299999999999</v>
          </cell>
          <cell r="AO15">
            <v>83.333333333333329</v>
          </cell>
          <cell r="AP15">
            <v>0</v>
          </cell>
          <cell r="AQ15">
            <v>825.93506804621359</v>
          </cell>
          <cell r="AR15" t="e">
            <v>#REF!</v>
          </cell>
          <cell r="AS15" t="e">
            <v>#REF!</v>
          </cell>
          <cell r="AT15">
            <v>0</v>
          </cell>
          <cell r="AU15">
            <v>3496.3552799999998</v>
          </cell>
          <cell r="AV15">
            <v>1324.377</v>
          </cell>
          <cell r="AW15">
            <v>4820.7322800000002</v>
          </cell>
          <cell r="AX15">
            <v>2.7300000000000001E-2</v>
          </cell>
          <cell r="AY15">
            <v>287636.07721701707</v>
          </cell>
          <cell r="AZ15">
            <v>71909.019304254267</v>
          </cell>
          <cell r="BA15">
            <v>1.6288946267774418</v>
          </cell>
          <cell r="BB15">
            <v>102042.5362327628</v>
          </cell>
          <cell r="BC15">
            <v>57.78709700830813</v>
          </cell>
        </row>
        <row r="16">
          <cell r="B16">
            <v>63115</v>
          </cell>
          <cell r="C16" t="str">
            <v>MI</v>
          </cell>
          <cell r="D16" t="str">
            <v>No Data</v>
          </cell>
          <cell r="E16">
            <v>15699</v>
          </cell>
          <cell r="F16">
            <v>0.94846805529014588</v>
          </cell>
          <cell r="G16" t="e">
            <v>#REF!</v>
          </cell>
          <cell r="H16">
            <v>75408</v>
          </cell>
          <cell r="L16">
            <v>0.05</v>
          </cell>
          <cell r="M16" t="e">
            <v>#REF!</v>
          </cell>
          <cell r="N16">
            <v>135734.39999999999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>
            <v>33933.599999999999</v>
          </cell>
          <cell r="T16">
            <v>3705.5491199999997</v>
          </cell>
          <cell r="U16">
            <v>0</v>
          </cell>
          <cell r="V16">
            <v>78436.969401644994</v>
          </cell>
          <cell r="W16">
            <v>57.78709700830813</v>
          </cell>
          <cell r="X16">
            <v>55274.258707214991</v>
          </cell>
          <cell r="Y16">
            <v>1.6288946267774416</v>
          </cell>
          <cell r="Z16">
            <v>1357.3440000000001</v>
          </cell>
          <cell r="AA16">
            <v>6.5000000000000002E-2</v>
          </cell>
          <cell r="AB16">
            <v>134377.05599999998</v>
          </cell>
          <cell r="AC16">
            <v>131.01762959999999</v>
          </cell>
          <cell r="AD16">
            <v>113.11200000000001</v>
          </cell>
          <cell r="AE16">
            <v>83.333333333333329</v>
          </cell>
          <cell r="AF16">
            <v>0</v>
          </cell>
          <cell r="AG16">
            <v>849.35440188723305</v>
          </cell>
          <cell r="AH16" t="e">
            <v>#REF!</v>
          </cell>
          <cell r="AI16" t="e">
            <v>#REF!</v>
          </cell>
          <cell r="AJ16">
            <v>33933.599999999999</v>
          </cell>
          <cell r="AK16">
            <v>6.5000000000000002E-2</v>
          </cell>
          <cell r="AL16">
            <v>100443.45599999998</v>
          </cell>
          <cell r="AM16">
            <v>42.416999999999994</v>
          </cell>
          <cell r="AN16">
            <v>113.11200000000001</v>
          </cell>
          <cell r="AO16">
            <v>83.333333333333329</v>
          </cell>
          <cell r="AP16">
            <v>0</v>
          </cell>
          <cell r="AQ16">
            <v>634.87096706722457</v>
          </cell>
          <cell r="AR16" t="e">
            <v>#REF!</v>
          </cell>
          <cell r="AS16" t="e">
            <v>#REF!</v>
          </cell>
          <cell r="AT16">
            <v>0</v>
          </cell>
          <cell r="AU16">
            <v>2687.5411199999999</v>
          </cell>
          <cell r="AV16">
            <v>1018.0079999999999</v>
          </cell>
          <cell r="AW16">
            <v>3705.5491199999997</v>
          </cell>
          <cell r="AX16">
            <v>2.7299999999999998E-2</v>
          </cell>
          <cell r="AY16">
            <v>221097.03482885996</v>
          </cell>
          <cell r="AZ16">
            <v>55274.258707214991</v>
          </cell>
          <cell r="BA16">
            <v>1.6288946267774416</v>
          </cell>
          <cell r="BB16">
            <v>78436.969401644994</v>
          </cell>
          <cell r="BC16">
            <v>57.78709700830813</v>
          </cell>
        </row>
        <row r="17">
          <cell r="B17">
            <v>63116</v>
          </cell>
          <cell r="C17" t="str">
            <v>MI</v>
          </cell>
          <cell r="D17" t="str">
            <v>No Data</v>
          </cell>
          <cell r="E17">
            <v>41955</v>
          </cell>
          <cell r="F17">
            <v>0.20889047789298057</v>
          </cell>
          <cell r="G17" t="e">
            <v>#REF!</v>
          </cell>
          <cell r="H17">
            <v>169114</v>
          </cell>
          <cell r="L17">
            <v>0.05</v>
          </cell>
          <cell r="M17" t="e">
            <v>#REF!</v>
          </cell>
          <cell r="N17">
            <v>304405.2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>
            <v>76101.3</v>
          </cell>
          <cell r="T17">
            <v>8310.2619599999998</v>
          </cell>
          <cell r="U17">
            <v>0</v>
          </cell>
          <cell r="V17">
            <v>175906.92822233436</v>
          </cell>
          <cell r="W17">
            <v>57.787097008308123</v>
          </cell>
          <cell r="X17">
            <v>123960.99866077812</v>
          </cell>
          <cell r="Y17">
            <v>1.6288946267774416</v>
          </cell>
          <cell r="Z17">
            <v>3044.0520000000001</v>
          </cell>
          <cell r="AA17">
            <v>6.5000000000000002E-2</v>
          </cell>
          <cell r="AB17">
            <v>301361.14799999999</v>
          </cell>
          <cell r="AC17">
            <v>293.82711929999999</v>
          </cell>
          <cell r="AD17">
            <v>253.67100000000002</v>
          </cell>
          <cell r="AE17">
            <v>83.333333333333329</v>
          </cell>
          <cell r="AF17">
            <v>0</v>
          </cell>
          <cell r="AG17">
            <v>1904.8074517393054</v>
          </cell>
          <cell r="AH17" t="e">
            <v>#REF!</v>
          </cell>
          <cell r="AI17" t="e">
            <v>#REF!</v>
          </cell>
          <cell r="AJ17">
            <v>76101.3</v>
          </cell>
          <cell r="AK17">
            <v>6.5000000000000002E-2</v>
          </cell>
          <cell r="AL17">
            <v>225259.848</v>
          </cell>
          <cell r="AM17">
            <v>95.126625000000004</v>
          </cell>
          <cell r="AN17">
            <v>253.67100000000002</v>
          </cell>
          <cell r="AO17">
            <v>83.333333333333329</v>
          </cell>
          <cell r="AP17">
            <v>0</v>
          </cell>
          <cell r="AQ17">
            <v>1423.7954689768544</v>
          </cell>
          <cell r="AR17" t="e">
            <v>#REF!</v>
          </cell>
          <cell r="AS17" t="e">
            <v>#REF!</v>
          </cell>
          <cell r="AT17">
            <v>0</v>
          </cell>
          <cell r="AU17">
            <v>6027.2229600000001</v>
          </cell>
          <cell r="AV17">
            <v>2283.0390000000002</v>
          </cell>
          <cell r="AW17">
            <v>8310.2619599999998</v>
          </cell>
          <cell r="AX17">
            <v>2.7299999999999998E-2</v>
          </cell>
          <cell r="AY17">
            <v>495843.99464311247</v>
          </cell>
          <cell r="AZ17">
            <v>123960.99866077812</v>
          </cell>
          <cell r="BA17">
            <v>1.6288946267774416</v>
          </cell>
          <cell r="BB17">
            <v>175906.92822233436</v>
          </cell>
          <cell r="BC17">
            <v>57.787097008308123</v>
          </cell>
        </row>
        <row r="18">
          <cell r="B18">
            <v>63118</v>
          </cell>
          <cell r="C18" t="str">
            <v>MI</v>
          </cell>
          <cell r="D18" t="str">
            <v>No Data</v>
          </cell>
          <cell r="E18">
            <v>24120</v>
          </cell>
          <cell r="F18">
            <v>0.44502487562189053</v>
          </cell>
          <cell r="G18" t="e">
            <v>#REF!</v>
          </cell>
          <cell r="H18">
            <v>241176</v>
          </cell>
          <cell r="L18">
            <v>0.05</v>
          </cell>
          <cell r="M18" t="e">
            <v>#REF!</v>
          </cell>
          <cell r="N18">
            <v>434116.8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>
            <v>108529.2</v>
          </cell>
          <cell r="T18">
            <v>11851.388639999999</v>
          </cell>
          <cell r="U18">
            <v>0</v>
          </cell>
          <cell r="V18">
            <v>250863.49634536292</v>
          </cell>
          <cell r="W18">
            <v>57.787097008308116</v>
          </cell>
          <cell r="X18">
            <v>176782.6307284543</v>
          </cell>
          <cell r="Y18">
            <v>1.6288946267774416</v>
          </cell>
          <cell r="Z18">
            <v>4341.1679999999997</v>
          </cell>
          <cell r="AA18">
            <v>6.5000000000000002E-2</v>
          </cell>
          <cell r="AB18">
            <v>429775.63199999998</v>
          </cell>
          <cell r="AC18">
            <v>419.03124120000001</v>
          </cell>
          <cell r="AD18">
            <v>361.76399999999995</v>
          </cell>
          <cell r="AE18">
            <v>83.333333333333329</v>
          </cell>
          <cell r="AF18">
            <v>0</v>
          </cell>
          <cell r="AG18">
            <v>2716.4743426367932</v>
          </cell>
          <cell r="AH18" t="e">
            <v>#REF!</v>
          </cell>
          <cell r="AI18" t="e">
            <v>#REF!</v>
          </cell>
          <cell r="AJ18">
            <v>108529.2</v>
          </cell>
          <cell r="AK18">
            <v>6.5000000000000002E-2</v>
          </cell>
          <cell r="AL18">
            <v>321246.43199999997</v>
          </cell>
          <cell r="AM18">
            <v>135.66149999999999</v>
          </cell>
          <cell r="AN18">
            <v>361.76399999999995</v>
          </cell>
          <cell r="AO18">
            <v>83.333333333333329</v>
          </cell>
          <cell r="AP18">
            <v>0</v>
          </cell>
          <cell r="AQ18">
            <v>2030.4959732840675</v>
          </cell>
          <cell r="AR18" t="e">
            <v>#REF!</v>
          </cell>
          <cell r="AS18" t="e">
            <v>#REF!</v>
          </cell>
          <cell r="AT18">
            <v>0</v>
          </cell>
          <cell r="AU18">
            <v>8595.512639999999</v>
          </cell>
          <cell r="AV18">
            <v>3255.8759999999997</v>
          </cell>
          <cell r="AW18">
            <v>11851.388639999999</v>
          </cell>
          <cell r="AX18">
            <v>2.7299999999999998E-2</v>
          </cell>
          <cell r="AY18">
            <v>707130.5229138172</v>
          </cell>
          <cell r="AZ18">
            <v>176782.6307284543</v>
          </cell>
          <cell r="BA18">
            <v>1.6288946267774416</v>
          </cell>
          <cell r="BB18">
            <v>250863.49634536292</v>
          </cell>
          <cell r="BC18">
            <v>57.787097008308116</v>
          </cell>
        </row>
        <row r="19">
          <cell r="B19">
            <v>63120</v>
          </cell>
          <cell r="C19" t="str">
            <v>MI</v>
          </cell>
          <cell r="D19" t="str">
            <v>No Data</v>
          </cell>
          <cell r="E19">
            <v>6975</v>
          </cell>
          <cell r="F19">
            <v>0.9380645161290323</v>
          </cell>
          <cell r="G19" t="e">
            <v>#REF!</v>
          </cell>
          <cell r="H19">
            <v>60183</v>
          </cell>
          <cell r="L19">
            <v>0.05</v>
          </cell>
          <cell r="M19" t="e">
            <v>#REF!</v>
          </cell>
          <cell r="N19">
            <v>108329.40000000001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>
            <v>27082.350000000002</v>
          </cell>
          <cell r="T19">
            <v>2957.3926200000001</v>
          </cell>
          <cell r="U19">
            <v>0</v>
          </cell>
          <cell r="V19">
            <v>62600.415466518156</v>
          </cell>
          <cell r="W19">
            <v>57.78709700830813</v>
          </cell>
          <cell r="X19">
            <v>44114.294395506047</v>
          </cell>
          <cell r="Y19">
            <v>1.6288946267774416</v>
          </cell>
          <cell r="Z19">
            <v>1083.2940000000001</v>
          </cell>
          <cell r="AA19">
            <v>6.5000000000000002E-2</v>
          </cell>
          <cell r="AB19">
            <v>107246.10600000001</v>
          </cell>
          <cell r="AC19">
            <v>104.56495335000001</v>
          </cell>
          <cell r="AD19">
            <v>90.274500000000003</v>
          </cell>
          <cell r="AE19">
            <v>83.333333333333329</v>
          </cell>
          <cell r="AF19">
            <v>0</v>
          </cell>
          <cell r="AG19">
            <v>677.86834246736896</v>
          </cell>
          <cell r="AH19" t="e">
            <v>#REF!</v>
          </cell>
          <cell r="AI19" t="e">
            <v>#REF!</v>
          </cell>
          <cell r="AJ19">
            <v>27082.350000000002</v>
          </cell>
          <cell r="AK19">
            <v>6.5000000000000002E-2</v>
          </cell>
          <cell r="AL19">
            <v>80163.756000000008</v>
          </cell>
          <cell r="AM19">
            <v>33.852937500000003</v>
          </cell>
          <cell r="AN19">
            <v>90.274500000000003</v>
          </cell>
          <cell r="AO19">
            <v>83.333333333333329</v>
          </cell>
          <cell r="AP19">
            <v>0</v>
          </cell>
          <cell r="AQ19">
            <v>506.68946810692216</v>
          </cell>
          <cell r="AR19" t="e">
            <v>#REF!</v>
          </cell>
          <cell r="AS19" t="e">
            <v>#REF!</v>
          </cell>
          <cell r="AT19">
            <v>0</v>
          </cell>
          <cell r="AU19">
            <v>2144.9221200000002</v>
          </cell>
          <cell r="AV19">
            <v>812.47050000000002</v>
          </cell>
          <cell r="AW19">
            <v>2957.3926200000001</v>
          </cell>
          <cell r="AX19">
            <v>2.7299999999999998E-2</v>
          </cell>
          <cell r="AY19">
            <v>176457.17758202419</v>
          </cell>
          <cell r="AZ19">
            <v>44114.294395506047</v>
          </cell>
          <cell r="BA19">
            <v>1.6288946267774416</v>
          </cell>
          <cell r="BB19">
            <v>62600.415466518156</v>
          </cell>
          <cell r="BC19">
            <v>57.78709700830813</v>
          </cell>
        </row>
        <row r="20">
          <cell r="B20">
            <v>63137</v>
          </cell>
          <cell r="C20" t="str">
            <v>MI</v>
          </cell>
          <cell r="D20" t="str">
            <v>No Data</v>
          </cell>
          <cell r="E20">
            <v>18506</v>
          </cell>
          <cell r="F20">
            <v>0.84513130876472498</v>
          </cell>
          <cell r="G20" t="e">
            <v>#REF!</v>
          </cell>
          <cell r="H20">
            <v>81820</v>
          </cell>
          <cell r="L20">
            <v>0.05</v>
          </cell>
          <cell r="M20" t="e">
            <v>#REF!</v>
          </cell>
          <cell r="N20">
            <v>147276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>
            <v>36819</v>
          </cell>
          <cell r="T20">
            <v>4020.6347999999998</v>
          </cell>
          <cell r="U20">
            <v>0</v>
          </cell>
          <cell r="V20">
            <v>85106.524989955869</v>
          </cell>
          <cell r="W20">
            <v>57.787097008308123</v>
          </cell>
          <cell r="X20">
            <v>59974.271263318624</v>
          </cell>
          <cell r="Y20">
            <v>1.6288946267774416</v>
          </cell>
          <cell r="Z20">
            <v>1472.76</v>
          </cell>
          <cell r="AA20">
            <v>6.5000000000000002E-2</v>
          </cell>
          <cell r="AB20">
            <v>145803.24</v>
          </cell>
          <cell r="AC20">
            <v>142.15815899999998</v>
          </cell>
          <cell r="AD20">
            <v>122.73</v>
          </cell>
          <cell r="AE20">
            <v>83.333333333333329</v>
          </cell>
          <cell r="AF20">
            <v>0</v>
          </cell>
          <cell r="AG20">
            <v>921.57565725670236</v>
          </cell>
          <cell r="AH20" t="e">
            <v>#REF!</v>
          </cell>
          <cell r="AI20" t="e">
            <v>#REF!</v>
          </cell>
          <cell r="AJ20">
            <v>36819</v>
          </cell>
          <cell r="AK20">
            <v>6.5000000000000002E-2</v>
          </cell>
          <cell r="AL20">
            <v>108984.23999999999</v>
          </cell>
          <cell r="AM20">
            <v>46.02375</v>
          </cell>
          <cell r="AN20">
            <v>122.73</v>
          </cell>
          <cell r="AO20">
            <v>83.333333333333329</v>
          </cell>
          <cell r="AP20">
            <v>0</v>
          </cell>
          <cell r="AQ20">
            <v>688.85453168682795</v>
          </cell>
          <cell r="AR20" t="e">
            <v>#REF!</v>
          </cell>
          <cell r="AS20" t="e">
            <v>#REF!</v>
          </cell>
          <cell r="AT20">
            <v>0</v>
          </cell>
          <cell r="AU20">
            <v>2916.0647999999997</v>
          </cell>
          <cell r="AV20">
            <v>1104.57</v>
          </cell>
          <cell r="AW20">
            <v>4020.6347999999998</v>
          </cell>
          <cell r="AX20">
            <v>2.7299999999999998E-2</v>
          </cell>
          <cell r="AY20">
            <v>239897.0850532745</v>
          </cell>
          <cell r="AZ20">
            <v>59974.271263318624</v>
          </cell>
          <cell r="BA20">
            <v>1.6288946267774416</v>
          </cell>
          <cell r="BB20">
            <v>85106.524989955869</v>
          </cell>
          <cell r="BC20">
            <v>57.787097008308123</v>
          </cell>
        </row>
        <row r="21">
          <cell r="B21">
            <v>63139</v>
          </cell>
          <cell r="C21" t="str">
            <v>MI</v>
          </cell>
          <cell r="D21" t="str">
            <v>No Data</v>
          </cell>
          <cell r="E21">
            <v>21035</v>
          </cell>
          <cell r="F21">
            <v>7.981934870454005E-2</v>
          </cell>
          <cell r="G21" t="e">
            <v>#REF!</v>
          </cell>
          <cell r="H21">
            <v>226642</v>
          </cell>
          <cell r="L21">
            <v>0.05</v>
          </cell>
          <cell r="M21" t="e">
            <v>#REF!</v>
          </cell>
          <cell r="N21">
            <v>407955.60000000003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>
            <v>101988.90000000001</v>
          </cell>
          <cell r="T21">
            <v>11137.187880000001</v>
          </cell>
          <cell r="U21">
            <v>0</v>
          </cell>
          <cell r="V21">
            <v>235745.69832282542</v>
          </cell>
          <cell r="W21">
            <v>57.787097008308109</v>
          </cell>
          <cell r="X21">
            <v>166129.17120094181</v>
          </cell>
          <cell r="Y21">
            <v>1.6288946267774413</v>
          </cell>
          <cell r="Z21">
            <v>4079.5560000000005</v>
          </cell>
          <cell r="AA21">
            <v>6.5000000000000002E-2</v>
          </cell>
          <cell r="AB21">
            <v>403876.04400000005</v>
          </cell>
          <cell r="AC21">
            <v>393.77914290000007</v>
          </cell>
          <cell r="AD21">
            <v>339.96300000000002</v>
          </cell>
          <cell r="AE21">
            <v>83.333333333333329</v>
          </cell>
          <cell r="AF21">
            <v>0</v>
          </cell>
          <cell r="AG21">
            <v>2552.7713286723729</v>
          </cell>
          <cell r="AH21" t="e">
            <v>#REF!</v>
          </cell>
          <cell r="AI21" t="e">
            <v>#REF!</v>
          </cell>
          <cell r="AJ21">
            <v>101988.90000000001</v>
          </cell>
          <cell r="AK21">
            <v>6.5000000000000002E-2</v>
          </cell>
          <cell r="AL21">
            <v>301887.14400000003</v>
          </cell>
          <cell r="AM21">
            <v>127.48612500000002</v>
          </cell>
          <cell r="AN21">
            <v>339.96300000000002</v>
          </cell>
          <cell r="AO21">
            <v>83.333333333333329</v>
          </cell>
          <cell r="AP21">
            <v>0</v>
          </cell>
          <cell r="AQ21">
            <v>1908.1321042601576</v>
          </cell>
          <cell r="AR21" t="e">
            <v>#REF!</v>
          </cell>
          <cell r="AS21" t="e">
            <v>#REF!</v>
          </cell>
          <cell r="AT21">
            <v>0</v>
          </cell>
          <cell r="AU21">
            <v>8077.5208800000009</v>
          </cell>
          <cell r="AV21">
            <v>3059.6670000000004</v>
          </cell>
          <cell r="AW21">
            <v>11137.187880000001</v>
          </cell>
          <cell r="AX21">
            <v>2.7300000000000001E-2</v>
          </cell>
          <cell r="AY21">
            <v>664516.68480376725</v>
          </cell>
          <cell r="AZ21">
            <v>166129.17120094181</v>
          </cell>
          <cell r="BA21">
            <v>1.6288946267774413</v>
          </cell>
          <cell r="BB21">
            <v>235745.69832282542</v>
          </cell>
          <cell r="BC21">
            <v>57.787097008308109</v>
          </cell>
        </row>
        <row r="22">
          <cell r="B22">
            <v>63143</v>
          </cell>
          <cell r="C22" t="str">
            <v>MI</v>
          </cell>
          <cell r="D22" t="str">
            <v>No Data</v>
          </cell>
          <cell r="E22">
            <v>9990</v>
          </cell>
          <cell r="F22">
            <v>0.12912912912912913</v>
          </cell>
          <cell r="G22" t="e">
            <v>#REF!</v>
          </cell>
          <cell r="H22">
            <v>262867</v>
          </cell>
          <cell r="L22">
            <v>0.05</v>
          </cell>
          <cell r="M22" t="e">
            <v>#REF!</v>
          </cell>
          <cell r="N22">
            <v>473160.60000000003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>
            <v>118290.15000000001</v>
          </cell>
          <cell r="T22">
            <v>12917.284380000001</v>
          </cell>
          <cell r="U22">
            <v>0</v>
          </cell>
          <cell r="V22">
            <v>273425.77492709277</v>
          </cell>
          <cell r="W22">
            <v>57.787097008308116</v>
          </cell>
          <cell r="X22">
            <v>192682.18973569758</v>
          </cell>
          <cell r="Y22">
            <v>1.6288946267774416</v>
          </cell>
          <cell r="Z22">
            <v>4731.6060000000007</v>
          </cell>
          <cell r="AA22">
            <v>6.5000000000000002E-2</v>
          </cell>
          <cell r="AB22">
            <v>468428.99400000001</v>
          </cell>
          <cell r="AC22">
            <v>456.71826915000003</v>
          </cell>
          <cell r="AD22">
            <v>394.30050000000006</v>
          </cell>
          <cell r="AE22">
            <v>83.333333333333329</v>
          </cell>
          <cell r="AF22">
            <v>0</v>
          </cell>
          <cell r="AG22">
            <v>2960.7898838437741</v>
          </cell>
          <cell r="AH22" t="e">
            <v>#REF!</v>
          </cell>
          <cell r="AI22" t="e">
            <v>#REF!</v>
          </cell>
          <cell r="AJ22">
            <v>118290.15000000001</v>
          </cell>
          <cell r="AK22">
            <v>6.5000000000000002E-2</v>
          </cell>
          <cell r="AL22">
            <v>350138.84399999998</v>
          </cell>
          <cell r="AM22">
            <v>147.86268750000002</v>
          </cell>
          <cell r="AN22">
            <v>394.30050000000006</v>
          </cell>
          <cell r="AO22">
            <v>83.333333333333329</v>
          </cell>
          <cell r="AP22">
            <v>0</v>
          </cell>
          <cell r="AQ22">
            <v>2213.1156707519117</v>
          </cell>
          <cell r="AR22" t="e">
            <v>#REF!</v>
          </cell>
          <cell r="AS22" t="e">
            <v>#REF!</v>
          </cell>
          <cell r="AT22">
            <v>0</v>
          </cell>
          <cell r="AU22">
            <v>9368.5798800000011</v>
          </cell>
          <cell r="AV22">
            <v>3548.7045000000003</v>
          </cell>
          <cell r="AW22">
            <v>12917.284380000001</v>
          </cell>
          <cell r="AX22">
            <v>2.7300000000000001E-2</v>
          </cell>
          <cell r="AY22">
            <v>770728.75894279033</v>
          </cell>
          <cell r="AZ22">
            <v>192682.18973569758</v>
          </cell>
          <cell r="BA22">
            <v>1.6288946267774416</v>
          </cell>
          <cell r="BB22">
            <v>273425.77492709277</v>
          </cell>
          <cell r="BC22">
            <v>57.787097008308116</v>
          </cell>
        </row>
        <row r="23">
          <cell r="B23">
            <v>63147</v>
          </cell>
          <cell r="C23" t="str">
            <v>MI</v>
          </cell>
          <cell r="D23" t="str">
            <v>No Data</v>
          </cell>
          <cell r="E23">
            <v>7917</v>
          </cell>
          <cell r="F23">
            <v>0.91259315397246432</v>
          </cell>
          <cell r="G23" t="e">
            <v>#REF!</v>
          </cell>
          <cell r="H23">
            <v>85580</v>
          </cell>
          <cell r="L23">
            <v>0.05</v>
          </cell>
          <cell r="M23" t="e">
            <v>#REF!</v>
          </cell>
          <cell r="N23">
            <v>154044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>
            <v>38511</v>
          </cell>
          <cell r="T23">
            <v>4205.4012000000002</v>
          </cell>
          <cell r="U23">
            <v>0</v>
          </cell>
          <cell r="V23">
            <v>89017.555715478156</v>
          </cell>
          <cell r="W23">
            <v>57.787097008308116</v>
          </cell>
          <cell r="X23">
            <v>62730.360971826049</v>
          </cell>
          <cell r="Y23">
            <v>1.6288946267774416</v>
          </cell>
          <cell r="Z23">
            <v>1540.44</v>
          </cell>
          <cell r="AA23">
            <v>6.5000000000000002E-2</v>
          </cell>
          <cell r="AB23">
            <v>152503.56</v>
          </cell>
          <cell r="AC23">
            <v>148.69097100000002</v>
          </cell>
          <cell r="AD23">
            <v>128.37</v>
          </cell>
          <cell r="AE23">
            <v>83.333333333333329</v>
          </cell>
          <cell r="AF23">
            <v>0</v>
          </cell>
          <cell r="AG23">
            <v>963.92623744840614</v>
          </cell>
          <cell r="AH23" t="e">
            <v>#REF!</v>
          </cell>
          <cell r="AI23" t="e">
            <v>#REF!</v>
          </cell>
          <cell r="AJ23">
            <v>38511</v>
          </cell>
          <cell r="AK23">
            <v>6.5000000000000002E-2</v>
          </cell>
          <cell r="AL23">
            <v>113992.56</v>
          </cell>
          <cell r="AM23">
            <v>48.138749999999995</v>
          </cell>
          <cell r="AN23">
            <v>128.37</v>
          </cell>
          <cell r="AO23">
            <v>83.333333333333329</v>
          </cell>
          <cell r="AP23">
            <v>0</v>
          </cell>
          <cell r="AQ23">
            <v>720.51052092103077</v>
          </cell>
          <cell r="AR23" t="e">
            <v>#REF!</v>
          </cell>
          <cell r="AS23" t="e">
            <v>#REF!</v>
          </cell>
          <cell r="AT23">
            <v>0</v>
          </cell>
          <cell r="AU23">
            <v>3050.0711999999999</v>
          </cell>
          <cell r="AV23">
            <v>1155.33</v>
          </cell>
          <cell r="AW23">
            <v>4205.4012000000002</v>
          </cell>
          <cell r="AX23">
            <v>2.7300000000000001E-2</v>
          </cell>
          <cell r="AY23">
            <v>250921.44388730419</v>
          </cell>
          <cell r="AZ23">
            <v>62730.360971826049</v>
          </cell>
          <cell r="BA23">
            <v>1.6288946267774416</v>
          </cell>
          <cell r="BB23">
            <v>89017.555715478156</v>
          </cell>
          <cell r="BC23">
            <v>57.787097008308116</v>
          </cell>
        </row>
        <row r="24">
          <cell r="B24" t="e">
            <v>#REF!</v>
          </cell>
          <cell r="C24" t="str">
            <v>MI</v>
          </cell>
          <cell r="D24" t="str">
            <v>No Data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L24">
            <v>0.05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>
            <v>6.5000000000000002E-2</v>
          </cell>
          <cell r="AB24" t="e">
            <v>#REF!</v>
          </cell>
          <cell r="AC24" t="e">
            <v>#REF!</v>
          </cell>
          <cell r="AD24" t="e">
            <v>#REF!</v>
          </cell>
          <cell r="AE24">
            <v>83.333333333333329</v>
          </cell>
          <cell r="AF24">
            <v>0</v>
          </cell>
          <cell r="AG24" t="e">
            <v>#REF!</v>
          </cell>
          <cell r="AH24" t="e">
            <v>#REF!</v>
          </cell>
          <cell r="AI24" t="e">
            <v>#REF!</v>
          </cell>
          <cell r="AJ24" t="e">
            <v>#REF!</v>
          </cell>
          <cell r="AK24">
            <v>6.5000000000000002E-2</v>
          </cell>
          <cell r="AL24" t="e">
            <v>#REF!</v>
          </cell>
          <cell r="AM24" t="e">
            <v>#REF!</v>
          </cell>
          <cell r="AN24" t="e">
            <v>#REF!</v>
          </cell>
          <cell r="AO24">
            <v>83.333333333333329</v>
          </cell>
          <cell r="AP24">
            <v>0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  <cell r="AU24" t="e">
            <v>#REF!</v>
          </cell>
          <cell r="AV24" t="e">
            <v>#REF!</v>
          </cell>
          <cell r="AW24" t="e">
            <v>#REF!</v>
          </cell>
          <cell r="AX24" t="e">
            <v>#REF!</v>
          </cell>
          <cell r="AY24" t="e">
            <v>#REF!</v>
          </cell>
          <cell r="AZ24" t="e">
            <v>#REF!</v>
          </cell>
          <cell r="BA24" t="e">
            <v>#REF!</v>
          </cell>
          <cell r="BB24" t="e">
            <v>#REF!</v>
          </cell>
          <cell r="BC24" t="e">
            <v>#REF!</v>
          </cell>
        </row>
        <row r="25">
          <cell r="B25" t="e">
            <v>#REF!</v>
          </cell>
          <cell r="C25" t="str">
            <v>MI</v>
          </cell>
          <cell r="D25" t="str">
            <v>No Data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L25">
            <v>0.05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>
            <v>6.5000000000000002E-2</v>
          </cell>
          <cell r="AB25" t="e">
            <v>#REF!</v>
          </cell>
          <cell r="AC25" t="e">
            <v>#REF!</v>
          </cell>
          <cell r="AD25" t="e">
            <v>#REF!</v>
          </cell>
          <cell r="AE25">
            <v>83.333333333333329</v>
          </cell>
          <cell r="AF25">
            <v>0</v>
          </cell>
          <cell r="AG25" t="e">
            <v>#REF!</v>
          </cell>
          <cell r="AH25" t="e">
            <v>#REF!</v>
          </cell>
          <cell r="AI25" t="e">
            <v>#REF!</v>
          </cell>
          <cell r="AJ25" t="e">
            <v>#REF!</v>
          </cell>
          <cell r="AK25">
            <v>6.5000000000000002E-2</v>
          </cell>
          <cell r="AL25" t="e">
            <v>#REF!</v>
          </cell>
          <cell r="AM25" t="e">
            <v>#REF!</v>
          </cell>
          <cell r="AN25" t="e">
            <v>#REF!</v>
          </cell>
          <cell r="AO25">
            <v>83.333333333333329</v>
          </cell>
          <cell r="AP25">
            <v>0</v>
          </cell>
          <cell r="AQ25" t="e">
            <v>#REF!</v>
          </cell>
          <cell r="AR25" t="e">
            <v>#REF!</v>
          </cell>
          <cell r="AS25" t="e">
            <v>#REF!</v>
          </cell>
          <cell r="AT25" t="e">
            <v>#REF!</v>
          </cell>
          <cell r="AU25" t="e">
            <v>#REF!</v>
          </cell>
          <cell r="AV25" t="e">
            <v>#REF!</v>
          </cell>
          <cell r="AW25" t="e">
            <v>#REF!</v>
          </cell>
          <cell r="AX25" t="e">
            <v>#REF!</v>
          </cell>
          <cell r="AY25" t="e">
            <v>#REF!</v>
          </cell>
          <cell r="AZ25" t="e">
            <v>#REF!</v>
          </cell>
          <cell r="BA25" t="e">
            <v>#REF!</v>
          </cell>
          <cell r="BB25" t="e">
            <v>#REF!</v>
          </cell>
          <cell r="BC25" t="e">
            <v>#REF!</v>
          </cell>
        </row>
        <row r="26">
          <cell r="B26" t="e">
            <v>#REF!</v>
          </cell>
          <cell r="C26" t="str">
            <v>MI</v>
          </cell>
          <cell r="D26" t="str">
            <v>No Data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L26">
            <v>0.05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>
            <v>6.5000000000000002E-2</v>
          </cell>
          <cell r="AB26" t="e">
            <v>#REF!</v>
          </cell>
          <cell r="AC26" t="e">
            <v>#REF!</v>
          </cell>
          <cell r="AD26" t="e">
            <v>#REF!</v>
          </cell>
          <cell r="AE26">
            <v>83.333333333333329</v>
          </cell>
          <cell r="AF26">
            <v>0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>
            <v>6.5000000000000002E-2</v>
          </cell>
          <cell r="AL26" t="e">
            <v>#REF!</v>
          </cell>
          <cell r="AM26" t="e">
            <v>#REF!</v>
          </cell>
          <cell r="AN26" t="e">
            <v>#REF!</v>
          </cell>
          <cell r="AO26">
            <v>83.333333333333329</v>
          </cell>
          <cell r="AP26">
            <v>0</v>
          </cell>
          <cell r="AQ26" t="e">
            <v>#REF!</v>
          </cell>
          <cell r="AR26" t="e">
            <v>#REF!</v>
          </cell>
          <cell r="AS26" t="e">
            <v>#REF!</v>
          </cell>
          <cell r="AT26" t="e">
            <v>#REF!</v>
          </cell>
          <cell r="AU26" t="e">
            <v>#REF!</v>
          </cell>
          <cell r="AV26" t="e">
            <v>#REF!</v>
          </cell>
          <cell r="AW26" t="e">
            <v>#REF!</v>
          </cell>
          <cell r="AX26" t="e">
            <v>#REF!</v>
          </cell>
          <cell r="AY26" t="e">
            <v>#REF!</v>
          </cell>
          <cell r="AZ26" t="e">
            <v>#REF!</v>
          </cell>
          <cell r="BA26" t="e">
            <v>#REF!</v>
          </cell>
          <cell r="BB26" t="e">
            <v>#REF!</v>
          </cell>
          <cell r="BC26" t="e">
            <v>#REF!</v>
          </cell>
        </row>
        <row r="27">
          <cell r="B27" t="e">
            <v>#REF!</v>
          </cell>
          <cell r="C27" t="str">
            <v>MI</v>
          </cell>
          <cell r="D27" t="str">
            <v>No Data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L27">
            <v>0.05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>
            <v>6.5000000000000002E-2</v>
          </cell>
          <cell r="AB27" t="e">
            <v>#REF!</v>
          </cell>
          <cell r="AC27" t="e">
            <v>#REF!</v>
          </cell>
          <cell r="AD27" t="e">
            <v>#REF!</v>
          </cell>
          <cell r="AE27">
            <v>83.333333333333329</v>
          </cell>
          <cell r="AF27">
            <v>0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>
            <v>6.5000000000000002E-2</v>
          </cell>
          <cell r="AL27" t="e">
            <v>#REF!</v>
          </cell>
          <cell r="AM27" t="e">
            <v>#REF!</v>
          </cell>
          <cell r="AN27" t="e">
            <v>#REF!</v>
          </cell>
          <cell r="AO27">
            <v>83.333333333333329</v>
          </cell>
          <cell r="AP27">
            <v>0</v>
          </cell>
          <cell r="AQ27" t="e">
            <v>#REF!</v>
          </cell>
          <cell r="AR27" t="e">
            <v>#REF!</v>
          </cell>
          <cell r="AS27" t="e">
            <v>#REF!</v>
          </cell>
          <cell r="AT27" t="e">
            <v>#REF!</v>
          </cell>
          <cell r="AU27" t="e">
            <v>#REF!</v>
          </cell>
          <cell r="AV27" t="e">
            <v>#REF!</v>
          </cell>
          <cell r="AW27" t="e">
            <v>#REF!</v>
          </cell>
          <cell r="AX27" t="e">
            <v>#REF!</v>
          </cell>
          <cell r="AY27" t="e">
            <v>#REF!</v>
          </cell>
          <cell r="AZ27" t="e">
            <v>#REF!</v>
          </cell>
          <cell r="BA27" t="e">
            <v>#REF!</v>
          </cell>
          <cell r="BB27" t="e">
            <v>#REF!</v>
          </cell>
          <cell r="BC27" t="e">
            <v>#REF!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">
          <cell r="A4" t="str">
            <v>Anaheim-Santa Ana-Irvine CA Metropolitan Division</v>
          </cell>
          <cell r="B4" t="str">
            <v>CA_11244</v>
          </cell>
          <cell r="C4" t="str">
            <v>Anaheim-Santa Ana-Irvine CA Metropolitan Division</v>
          </cell>
          <cell r="D4">
            <v>30</v>
          </cell>
          <cell r="E4">
            <v>5.9433449846133204</v>
          </cell>
          <cell r="F4">
            <v>9.8573625421467792</v>
          </cell>
          <cell r="G4">
            <v>30</v>
          </cell>
          <cell r="H4">
            <v>5.8893221742642901</v>
          </cell>
          <cell r="I4">
            <v>11.248199672603601</v>
          </cell>
          <cell r="J4">
            <v>30</v>
          </cell>
          <cell r="K4">
            <v>6.43307551940027</v>
          </cell>
          <cell r="L4">
            <v>11.5872388018729</v>
          </cell>
          <cell r="M4">
            <v>30</v>
          </cell>
          <cell r="N4">
            <v>5.9679736992349204</v>
          </cell>
          <cell r="O4">
            <v>10.107131820614001</v>
          </cell>
          <cell r="P4">
            <v>30</v>
          </cell>
          <cell r="Q4">
            <v>5.7373844961248404</v>
          </cell>
          <cell r="R4">
            <v>9.0787272818671401</v>
          </cell>
        </row>
        <row r="5">
          <cell r="A5" t="str">
            <v>Orange</v>
          </cell>
          <cell r="B5" t="str">
            <v>CA_11244_6059</v>
          </cell>
          <cell r="C5" t="str">
            <v>Orange</v>
          </cell>
          <cell r="D5">
            <v>30</v>
          </cell>
          <cell r="E5">
            <v>5.9433449846133204</v>
          </cell>
          <cell r="F5">
            <v>9.8573625421467792</v>
          </cell>
          <cell r="G5">
            <v>30</v>
          </cell>
          <cell r="H5">
            <v>5.8893221742642901</v>
          </cell>
          <cell r="I5">
            <v>11.248199672603601</v>
          </cell>
          <cell r="J5">
            <v>30</v>
          </cell>
          <cell r="K5">
            <v>6.43307551940027</v>
          </cell>
          <cell r="L5">
            <v>11.5872388018729</v>
          </cell>
          <cell r="M5">
            <v>30</v>
          </cell>
          <cell r="N5">
            <v>5.9679736992349204</v>
          </cell>
          <cell r="O5">
            <v>10.107131820614001</v>
          </cell>
          <cell r="P5">
            <v>30</v>
          </cell>
          <cell r="Q5">
            <v>5.7373844961248404</v>
          </cell>
          <cell r="R5">
            <v>9.0787272818671401</v>
          </cell>
        </row>
        <row r="6">
          <cell r="A6" t="str">
            <v>Bakersfield CA Metropolitan Statistical Area</v>
          </cell>
          <cell r="B6" t="str">
            <v>CA_12540</v>
          </cell>
          <cell r="C6" t="str">
            <v>Bakersfield CA Metropolitan Statistical Area</v>
          </cell>
          <cell r="D6">
            <v>30</v>
          </cell>
          <cell r="E6">
            <v>4.49117090781521</v>
          </cell>
          <cell r="F6">
            <v>13.235678337438699</v>
          </cell>
          <cell r="J6">
            <v>30</v>
          </cell>
          <cell r="K6">
            <v>6.4778863850591799</v>
          </cell>
          <cell r="L6">
            <v>16.7441750059957</v>
          </cell>
          <cell r="M6">
            <v>30</v>
          </cell>
          <cell r="N6">
            <v>4.7151351987343197</v>
          </cell>
          <cell r="O6">
            <v>13.986914497268801</v>
          </cell>
          <cell r="P6">
            <v>30</v>
          </cell>
          <cell r="Q6">
            <v>3.74149477797505</v>
          </cell>
          <cell r="R6">
            <v>11.7243905343104</v>
          </cell>
        </row>
        <row r="7">
          <cell r="A7" t="str">
            <v>Kern</v>
          </cell>
          <cell r="B7" t="str">
            <v>CA_12540_6029</v>
          </cell>
          <cell r="C7" t="str">
            <v>Kern</v>
          </cell>
          <cell r="D7">
            <v>30</v>
          </cell>
          <cell r="E7">
            <v>4.49117090781521</v>
          </cell>
          <cell r="F7">
            <v>13.235678337438699</v>
          </cell>
          <cell r="J7">
            <v>30</v>
          </cell>
          <cell r="K7">
            <v>6.4778863850591799</v>
          </cell>
          <cell r="L7">
            <v>16.7441750059957</v>
          </cell>
          <cell r="M7">
            <v>30</v>
          </cell>
          <cell r="N7">
            <v>4.7151351987343197</v>
          </cell>
          <cell r="O7">
            <v>13.986914497268801</v>
          </cell>
          <cell r="P7">
            <v>30</v>
          </cell>
          <cell r="Q7">
            <v>3.74149477797505</v>
          </cell>
          <cell r="R7">
            <v>11.7243905343104</v>
          </cell>
        </row>
        <row r="8">
          <cell r="A8" t="str">
            <v>Chico CA Metropolitan Statistical Area</v>
          </cell>
          <cell r="B8" t="str">
            <v>CA_17020</v>
          </cell>
          <cell r="C8" t="str">
            <v>Chico CA Metropolitan Statistical Area</v>
          </cell>
          <cell r="D8">
            <v>30</v>
          </cell>
          <cell r="E8">
            <v>4.4425347873458598</v>
          </cell>
          <cell r="F8">
            <v>9.1909279068645393</v>
          </cell>
        </row>
        <row r="9">
          <cell r="A9" t="str">
            <v>Butte</v>
          </cell>
          <cell r="B9" t="str">
            <v>CA_17020_6007</v>
          </cell>
          <cell r="C9" t="str">
            <v>Butte</v>
          </cell>
          <cell r="D9">
            <v>30</v>
          </cell>
          <cell r="E9">
            <v>4.4425347873458598</v>
          </cell>
          <cell r="F9">
            <v>9.1909279068645393</v>
          </cell>
        </row>
        <row r="10">
          <cell r="A10" t="str">
            <v>Clearlake CA Micropolitan Statistical Area</v>
          </cell>
          <cell r="B10" t="str">
            <v>CA_17340</v>
          </cell>
          <cell r="C10" t="str">
            <v>Clearlake CA Micropolitan Statistical Area</v>
          </cell>
          <cell r="D10">
            <v>30</v>
          </cell>
          <cell r="E10">
            <v>4.5728546051288799</v>
          </cell>
          <cell r="F10">
            <v>12.288126100798401</v>
          </cell>
        </row>
        <row r="11">
          <cell r="A11" t="str">
            <v>Lake</v>
          </cell>
          <cell r="B11" t="str">
            <v>CA_17340_6033</v>
          </cell>
          <cell r="C11" t="str">
            <v>Lake</v>
          </cell>
          <cell r="D11">
            <v>30</v>
          </cell>
          <cell r="E11">
            <v>4.5728546051288799</v>
          </cell>
          <cell r="F11">
            <v>12.288126100798401</v>
          </cell>
        </row>
        <row r="12">
          <cell r="A12" t="str">
            <v>El Centro CA Metropolitan Statistical Area</v>
          </cell>
          <cell r="B12" t="str">
            <v>CA_20940</v>
          </cell>
          <cell r="C12" t="str">
            <v>El Centro CA Metropolitan Statistical Area</v>
          </cell>
          <cell r="D12">
            <v>30</v>
          </cell>
          <cell r="E12">
            <v>4.5740745332604202</v>
          </cell>
          <cell r="F12">
            <v>11.276289282811099</v>
          </cell>
        </row>
        <row r="13">
          <cell r="A13" t="str">
            <v>Imperial</v>
          </cell>
          <cell r="B13" t="str">
            <v>CA_20940_6025</v>
          </cell>
          <cell r="C13" t="str">
            <v>Imperial</v>
          </cell>
          <cell r="D13">
            <v>30</v>
          </cell>
          <cell r="E13">
            <v>4.5740745332604202</v>
          </cell>
          <cell r="F13">
            <v>11.276289282811099</v>
          </cell>
        </row>
        <row r="14">
          <cell r="A14" t="str">
            <v>Eureka-Arcata-Fortuna CA Micropolitan Statistical Area</v>
          </cell>
          <cell r="B14" t="str">
            <v>CA_21700</v>
          </cell>
          <cell r="C14" t="str">
            <v>Eureka-Arcata-Fortuna CA Micropolitan Statistical Area</v>
          </cell>
          <cell r="D14">
            <v>30</v>
          </cell>
          <cell r="E14">
            <v>5.1034958501283496</v>
          </cell>
          <cell r="F14">
            <v>8.8424681577656994</v>
          </cell>
        </row>
        <row r="15">
          <cell r="A15" t="str">
            <v>Humboldt</v>
          </cell>
          <cell r="B15" t="str">
            <v>CA_21700_6023</v>
          </cell>
          <cell r="C15" t="str">
            <v>Humboldt</v>
          </cell>
          <cell r="D15">
            <v>30</v>
          </cell>
          <cell r="E15">
            <v>5.1034958501283496</v>
          </cell>
          <cell r="F15">
            <v>8.8424681577656994</v>
          </cell>
        </row>
        <row r="16">
          <cell r="A16" t="str">
            <v>Fresno CA Metropolitan Statistical Area</v>
          </cell>
          <cell r="B16" t="str">
            <v>CA_23420</v>
          </cell>
          <cell r="C16" t="str">
            <v>Fresno CA Metropolitan Statistical Area</v>
          </cell>
          <cell r="D16">
            <v>30</v>
          </cell>
          <cell r="E16">
            <v>4.6920219871394497</v>
          </cell>
          <cell r="F16">
            <v>11.6504912994598</v>
          </cell>
          <cell r="J16">
            <v>30</v>
          </cell>
          <cell r="K16">
            <v>6.3296694658278598</v>
          </cell>
          <cell r="L16">
            <v>15.186269820735699</v>
          </cell>
          <cell r="M16">
            <v>30</v>
          </cell>
          <cell r="N16">
            <v>4.8302661936961302</v>
          </cell>
          <cell r="O16">
            <v>12.3807615945849</v>
          </cell>
          <cell r="P16">
            <v>30</v>
          </cell>
          <cell r="Q16">
            <v>4.1281532118097202</v>
          </cell>
          <cell r="R16">
            <v>10.281156719831399</v>
          </cell>
        </row>
        <row r="17">
          <cell r="A17" t="str">
            <v>Fresno</v>
          </cell>
          <cell r="B17" t="str">
            <v>CA_23420_6019</v>
          </cell>
          <cell r="C17" t="str">
            <v>Fresno</v>
          </cell>
          <cell r="D17">
            <v>30</v>
          </cell>
          <cell r="E17">
            <v>4.6920219871394497</v>
          </cell>
          <cell r="F17">
            <v>11.6504912994598</v>
          </cell>
          <cell r="J17">
            <v>30</v>
          </cell>
          <cell r="K17">
            <v>6.3296694658278598</v>
          </cell>
          <cell r="L17">
            <v>15.186269820735699</v>
          </cell>
          <cell r="M17">
            <v>30</v>
          </cell>
          <cell r="N17">
            <v>4.8302661936961302</v>
          </cell>
          <cell r="O17">
            <v>12.3807615945849</v>
          </cell>
          <cell r="P17">
            <v>30</v>
          </cell>
          <cell r="Q17">
            <v>4.1281532118097202</v>
          </cell>
          <cell r="R17">
            <v>10.281156719831399</v>
          </cell>
        </row>
        <row r="18">
          <cell r="A18" t="str">
            <v>Hanford-Corcoran CA Metropolitan Statistical Area</v>
          </cell>
          <cell r="B18" t="str">
            <v>CA_25260</v>
          </cell>
          <cell r="C18" t="str">
            <v>Hanford-Corcoran CA Metropolitan Statistical Area</v>
          </cell>
          <cell r="D18">
            <v>30</v>
          </cell>
          <cell r="E18">
            <v>4.3779369779164901</v>
          </cell>
          <cell r="F18">
            <v>10.2212107319646</v>
          </cell>
        </row>
        <row r="19">
          <cell r="A19" t="str">
            <v>Kings</v>
          </cell>
          <cell r="B19" t="str">
            <v>CA_25260_6031</v>
          </cell>
          <cell r="C19" t="str">
            <v>Kings</v>
          </cell>
          <cell r="D19">
            <v>30</v>
          </cell>
          <cell r="E19">
            <v>4.3779369779164901</v>
          </cell>
          <cell r="F19">
            <v>10.2212107319646</v>
          </cell>
        </row>
        <row r="20">
          <cell r="A20" t="str">
            <v>Los Angeles-Long Beach-Glendale CA Metropolitan Division</v>
          </cell>
          <cell r="B20" t="str">
            <v>CA_31084</v>
          </cell>
          <cell r="C20" t="str">
            <v>Los Angeles-Long Beach-Glendale CA Metropolitan Division</v>
          </cell>
          <cell r="D20">
            <v>30</v>
          </cell>
          <cell r="E20">
            <v>5.8668889141421303</v>
          </cell>
          <cell r="F20">
            <v>10.127557738333101</v>
          </cell>
          <cell r="G20">
            <v>30</v>
          </cell>
          <cell r="H20">
            <v>5.2794200590041296</v>
          </cell>
          <cell r="I20">
            <v>10.570153164433799</v>
          </cell>
          <cell r="J20">
            <v>30</v>
          </cell>
          <cell r="K20">
            <v>6.7365633471284196</v>
          </cell>
          <cell r="L20">
            <v>13.9206732016281</v>
          </cell>
          <cell r="M20">
            <v>30</v>
          </cell>
          <cell r="N20">
            <v>5.8385342109754701</v>
          </cell>
          <cell r="O20">
            <v>11.0710089985728</v>
          </cell>
          <cell r="P20">
            <v>30</v>
          </cell>
          <cell r="Q20">
            <v>5.5497104228760703</v>
          </cell>
          <cell r="R20">
            <v>8.36277176779112</v>
          </cell>
        </row>
        <row r="21">
          <cell r="A21" t="str">
            <v>Los Angeles</v>
          </cell>
          <cell r="B21" t="str">
            <v>CA_31084_6037</v>
          </cell>
          <cell r="C21" t="str">
            <v>Los Angeles</v>
          </cell>
          <cell r="D21">
            <v>30</v>
          </cell>
          <cell r="E21">
            <v>5.8668889141421303</v>
          </cell>
          <cell r="F21">
            <v>10.127557738333101</v>
          </cell>
          <cell r="G21">
            <v>30</v>
          </cell>
          <cell r="H21">
            <v>5.2794200590041296</v>
          </cell>
          <cell r="I21">
            <v>10.570153164433799</v>
          </cell>
          <cell r="J21">
            <v>30</v>
          </cell>
          <cell r="K21">
            <v>6.7365633471284196</v>
          </cell>
          <cell r="L21">
            <v>13.9206732016281</v>
          </cell>
          <cell r="M21">
            <v>30</v>
          </cell>
          <cell r="N21">
            <v>5.8385342109754701</v>
          </cell>
          <cell r="O21">
            <v>11.0710089985728</v>
          </cell>
          <cell r="P21">
            <v>30</v>
          </cell>
          <cell r="Q21">
            <v>5.5497104228760703</v>
          </cell>
          <cell r="R21">
            <v>8.36277176779112</v>
          </cell>
        </row>
        <row r="22">
          <cell r="A22" t="str">
            <v>Madera CA Metropolitan Statistical Area</v>
          </cell>
          <cell r="B22" t="str">
            <v>CA_31460</v>
          </cell>
          <cell r="C22" t="str">
            <v>Madera CA Metropolitan Statistical Area</v>
          </cell>
          <cell r="D22">
            <v>30</v>
          </cell>
          <cell r="E22">
            <v>5.1810393012573597</v>
          </cell>
          <cell r="F22">
            <v>13.3861627342955</v>
          </cell>
        </row>
        <row r="23">
          <cell r="A23" t="str">
            <v>Madera</v>
          </cell>
          <cell r="B23" t="str">
            <v>CA_31460_6039</v>
          </cell>
          <cell r="C23" t="str">
            <v>Madera</v>
          </cell>
          <cell r="D23">
            <v>30</v>
          </cell>
          <cell r="E23">
            <v>5.1810393012573597</v>
          </cell>
          <cell r="F23">
            <v>13.3861627342955</v>
          </cell>
        </row>
        <row r="24">
          <cell r="A24" t="str">
            <v>Merced CA Metropolitan Statistical Area</v>
          </cell>
          <cell r="B24" t="str">
            <v>CA_32900</v>
          </cell>
          <cell r="C24" t="str">
            <v>Merced CA Metropolitan Statistical Area</v>
          </cell>
          <cell r="D24">
            <v>30</v>
          </cell>
          <cell r="E24">
            <v>5.5662158189980699</v>
          </cell>
          <cell r="F24">
            <v>15.604549715749901</v>
          </cell>
        </row>
        <row r="25">
          <cell r="A25" t="str">
            <v>Merced</v>
          </cell>
          <cell r="B25" t="str">
            <v>CA_32900_6047</v>
          </cell>
          <cell r="C25" t="str">
            <v>Merced</v>
          </cell>
          <cell r="D25">
            <v>30</v>
          </cell>
          <cell r="E25">
            <v>5.5662158189980699</v>
          </cell>
          <cell r="F25">
            <v>15.604549715749901</v>
          </cell>
        </row>
        <row r="26">
          <cell r="A26" t="str">
            <v>Modesto CA Metropolitan Statistical Area</v>
          </cell>
          <cell r="B26" t="str">
            <v>CA_33700</v>
          </cell>
          <cell r="C26" t="str">
            <v>Modesto CA Metropolitan Statistical Area</v>
          </cell>
          <cell r="D26">
            <v>30</v>
          </cell>
          <cell r="E26">
            <v>5.2230305038240701</v>
          </cell>
          <cell r="F26">
            <v>13.9486522014909</v>
          </cell>
          <cell r="J26">
            <v>30</v>
          </cell>
          <cell r="K26">
            <v>6.85442415825701</v>
          </cell>
          <cell r="L26">
            <v>16.917979592775801</v>
          </cell>
          <cell r="M26">
            <v>30</v>
          </cell>
          <cell r="N26">
            <v>5.4707150566526499</v>
          </cell>
          <cell r="O26">
            <v>14.272628136823601</v>
          </cell>
          <cell r="P26">
            <v>30</v>
          </cell>
          <cell r="Q26">
            <v>4.4067694828874497</v>
          </cell>
          <cell r="R26">
            <v>12.768339436372299</v>
          </cell>
        </row>
        <row r="27">
          <cell r="A27" t="str">
            <v>Stanislaus</v>
          </cell>
          <cell r="B27" t="str">
            <v>CA_33700_6099</v>
          </cell>
          <cell r="C27" t="str">
            <v>Stanislaus</v>
          </cell>
          <cell r="D27">
            <v>30</v>
          </cell>
          <cell r="E27">
            <v>5.2230305038240701</v>
          </cell>
          <cell r="F27">
            <v>13.9486522014909</v>
          </cell>
          <cell r="J27">
            <v>30</v>
          </cell>
          <cell r="K27">
            <v>6.85442415825701</v>
          </cell>
          <cell r="L27">
            <v>16.917979592775801</v>
          </cell>
          <cell r="M27">
            <v>30</v>
          </cell>
          <cell r="N27">
            <v>5.4707150566526499</v>
          </cell>
          <cell r="O27">
            <v>14.272628136823601</v>
          </cell>
          <cell r="P27">
            <v>30</v>
          </cell>
          <cell r="Q27">
            <v>4.4067694828874497</v>
          </cell>
          <cell r="R27">
            <v>12.768339436372299</v>
          </cell>
        </row>
        <row r="28">
          <cell r="A28" t="str">
            <v>Napa CA Metropolitan Statistical Area</v>
          </cell>
          <cell r="B28" t="str">
            <v>CA_34900</v>
          </cell>
          <cell r="C28" t="str">
            <v>Napa CA Metropolitan Statistical Area</v>
          </cell>
          <cell r="D28">
            <v>30</v>
          </cell>
          <cell r="E28">
            <v>5.9148478206886601</v>
          </cell>
          <cell r="F28">
            <v>10.613282723063699</v>
          </cell>
          <cell r="J28">
            <v>30</v>
          </cell>
          <cell r="K28">
            <v>6.8665299416177596</v>
          </cell>
          <cell r="L28">
            <v>13.651176862507301</v>
          </cell>
          <cell r="M28">
            <v>30</v>
          </cell>
          <cell r="N28">
            <v>5.8828700533391096</v>
          </cell>
          <cell r="O28">
            <v>11.463520111445201</v>
          </cell>
          <cell r="P28">
            <v>30</v>
          </cell>
          <cell r="Q28">
            <v>5.6829867406691896</v>
          </cell>
          <cell r="R28">
            <v>9.6555440600728506</v>
          </cell>
        </row>
        <row r="29">
          <cell r="A29" t="str">
            <v>Napa</v>
          </cell>
          <cell r="B29" t="str">
            <v>CA_34900_6055</v>
          </cell>
          <cell r="C29" t="str">
            <v>Napa</v>
          </cell>
          <cell r="D29">
            <v>30</v>
          </cell>
          <cell r="E29">
            <v>5.9148478206886601</v>
          </cell>
          <cell r="F29">
            <v>10.613282723063699</v>
          </cell>
          <cell r="J29">
            <v>30</v>
          </cell>
          <cell r="K29">
            <v>6.8665299416177596</v>
          </cell>
          <cell r="L29">
            <v>13.651176862507301</v>
          </cell>
          <cell r="M29">
            <v>30</v>
          </cell>
          <cell r="N29">
            <v>5.8828700533391096</v>
          </cell>
          <cell r="O29">
            <v>11.463520111445201</v>
          </cell>
          <cell r="P29">
            <v>30</v>
          </cell>
          <cell r="Q29">
            <v>5.6829867406691896</v>
          </cell>
          <cell r="R29">
            <v>9.6555440600728506</v>
          </cell>
        </row>
        <row r="30">
          <cell r="A30" t="str">
            <v>Oakland-Hayward-Berkeley CA Metropolitan Division</v>
          </cell>
          <cell r="B30" t="str">
            <v>CA_36084</v>
          </cell>
          <cell r="C30" t="str">
            <v>Oakland-Hayward-Berkeley CA Metropolitan Division</v>
          </cell>
          <cell r="D30">
            <v>30</v>
          </cell>
          <cell r="E30">
            <v>6.0169643414971601</v>
          </cell>
          <cell r="F30">
            <v>10.7387735804218</v>
          </cell>
          <cell r="G30">
            <v>30</v>
          </cell>
          <cell r="H30">
            <v>5.6934415641290999</v>
          </cell>
          <cell r="I30">
            <v>13.340572949887999</v>
          </cell>
          <cell r="J30">
            <v>30</v>
          </cell>
          <cell r="K30">
            <v>6.8533369885405504</v>
          </cell>
          <cell r="L30">
            <v>15.0364155489656</v>
          </cell>
          <cell r="M30">
            <v>30</v>
          </cell>
          <cell r="N30">
            <v>6.0352459764706303</v>
          </cell>
          <cell r="O30">
            <v>11.5276878052074</v>
          </cell>
          <cell r="P30">
            <v>30</v>
          </cell>
          <cell r="Q30">
            <v>5.7268875146481903</v>
          </cell>
          <cell r="R30">
            <v>9.40862923266622</v>
          </cell>
        </row>
        <row r="31">
          <cell r="A31" t="str">
            <v>Alameda</v>
          </cell>
          <cell r="B31" t="str">
            <v>CA_36084_6001</v>
          </cell>
          <cell r="C31" t="str">
            <v>Alameda</v>
          </cell>
          <cell r="D31">
            <v>30</v>
          </cell>
          <cell r="E31">
            <v>6.34596652137001</v>
          </cell>
          <cell r="F31">
            <v>10.8055453369379</v>
          </cell>
          <cell r="G31">
            <v>30</v>
          </cell>
          <cell r="H31">
            <v>5.7623575576380004</v>
          </cell>
          <cell r="I31">
            <v>13.235076901794001</v>
          </cell>
          <cell r="J31">
            <v>30</v>
          </cell>
          <cell r="K31">
            <v>7.5370174043019098</v>
          </cell>
          <cell r="L31">
            <v>14.4602752480808</v>
          </cell>
          <cell r="M31">
            <v>30</v>
          </cell>
          <cell r="N31">
            <v>6.5137901857642104</v>
          </cell>
          <cell r="O31">
            <v>11.159629677094101</v>
          </cell>
          <cell r="P31">
            <v>30</v>
          </cell>
          <cell r="Q31">
            <v>5.8635120904483902</v>
          </cell>
          <cell r="R31">
            <v>9.8280153553413392</v>
          </cell>
        </row>
        <row r="32">
          <cell r="A32" t="str">
            <v>Contra Costa</v>
          </cell>
          <cell r="B32" t="str">
            <v>CA_36084_6013</v>
          </cell>
          <cell r="C32" t="str">
            <v>Contra Costa</v>
          </cell>
          <cell r="D32">
            <v>30</v>
          </cell>
          <cell r="E32">
            <v>5.7457693262256297</v>
          </cell>
          <cell r="F32">
            <v>10.9835572598138</v>
          </cell>
          <cell r="J32">
            <v>30</v>
          </cell>
          <cell r="K32">
            <v>6.5880086946009797</v>
          </cell>
          <cell r="L32">
            <v>15.856151691314301</v>
          </cell>
          <cell r="M32">
            <v>30</v>
          </cell>
          <cell r="N32">
            <v>5.4051648152005001</v>
          </cell>
          <cell r="O32">
            <v>12.099052032835299</v>
          </cell>
          <cell r="P32">
            <v>30</v>
          </cell>
          <cell r="Q32">
            <v>5.6113232766943204</v>
          </cell>
          <cell r="R32">
            <v>9.2032490602074297</v>
          </cell>
        </row>
        <row r="33">
          <cell r="A33" t="str">
            <v>Oxnard-Thousand Oaks-Ventura CA Metropolitan Statistical Area</v>
          </cell>
          <cell r="B33" t="str">
            <v>CA_37100</v>
          </cell>
          <cell r="C33" t="str">
            <v>Oxnard-Thousand Oaks-Ventura CA Metropolitan Statistical Area</v>
          </cell>
          <cell r="D33">
            <v>30</v>
          </cell>
          <cell r="E33">
            <v>5.19311431526652</v>
          </cell>
          <cell r="F33">
            <v>9.7361738057497096</v>
          </cell>
          <cell r="G33">
            <v>30</v>
          </cell>
          <cell r="H33">
            <v>5.1901369335718996</v>
          </cell>
          <cell r="I33">
            <v>10.9366449292748</v>
          </cell>
          <cell r="J33">
            <v>30</v>
          </cell>
          <cell r="K33">
            <v>6.1602813329776698</v>
          </cell>
          <cell r="L33">
            <v>12.292122517118299</v>
          </cell>
          <cell r="M33">
            <v>30</v>
          </cell>
          <cell r="N33">
            <v>5.2006056603300399</v>
          </cell>
          <cell r="O33">
            <v>9.9863120287503602</v>
          </cell>
          <cell r="P33">
            <v>30</v>
          </cell>
          <cell r="Q33">
            <v>4.8424577174126799</v>
          </cell>
          <cell r="R33">
            <v>8.8933682392844702</v>
          </cell>
        </row>
        <row r="34">
          <cell r="A34" t="str">
            <v>Ventura</v>
          </cell>
          <cell r="B34" t="str">
            <v>CA_37100_6111</v>
          </cell>
          <cell r="C34" t="str">
            <v>Ventura</v>
          </cell>
          <cell r="D34">
            <v>30</v>
          </cell>
          <cell r="E34">
            <v>5.19311431526652</v>
          </cell>
          <cell r="F34">
            <v>9.7361738057497096</v>
          </cell>
          <cell r="G34">
            <v>30</v>
          </cell>
          <cell r="H34">
            <v>5.1901369335718996</v>
          </cell>
          <cell r="I34">
            <v>10.9366449292748</v>
          </cell>
          <cell r="J34">
            <v>30</v>
          </cell>
          <cell r="K34">
            <v>6.1602813329776698</v>
          </cell>
          <cell r="L34">
            <v>12.292122517118299</v>
          </cell>
          <cell r="M34">
            <v>30</v>
          </cell>
          <cell r="N34">
            <v>5.2006056603300399</v>
          </cell>
          <cell r="O34">
            <v>9.9863120287503602</v>
          </cell>
          <cell r="P34">
            <v>30</v>
          </cell>
          <cell r="Q34">
            <v>4.8424577174126799</v>
          </cell>
          <cell r="R34">
            <v>8.8933682392844702</v>
          </cell>
        </row>
        <row r="35">
          <cell r="A35" t="str">
            <v>Red Bluff CA Micropolitan Statistical Area</v>
          </cell>
          <cell r="B35" t="str">
            <v>CA_39780</v>
          </cell>
          <cell r="C35" t="str">
            <v>Red Bluff CA Micropolitan Statistical Area</v>
          </cell>
          <cell r="D35">
            <v>30</v>
          </cell>
          <cell r="E35">
            <v>5.0201748402411104</v>
          </cell>
          <cell r="F35">
            <v>11.351496598316</v>
          </cell>
        </row>
        <row r="36">
          <cell r="A36" t="str">
            <v>Tehama</v>
          </cell>
          <cell r="B36" t="str">
            <v>CA_39780_6103</v>
          </cell>
          <cell r="C36" t="str">
            <v>Tehama</v>
          </cell>
          <cell r="D36">
            <v>30</v>
          </cell>
          <cell r="E36">
            <v>5.0201748402411104</v>
          </cell>
          <cell r="F36">
            <v>11.351496598316</v>
          </cell>
        </row>
        <row r="37">
          <cell r="A37" t="str">
            <v>Redding CA Metropolitan Statistical Area</v>
          </cell>
          <cell r="B37" t="str">
            <v>CA_39820</v>
          </cell>
          <cell r="C37" t="str">
            <v>Redding CA Metropolitan Statistical Area</v>
          </cell>
          <cell r="D37">
            <v>30</v>
          </cell>
          <cell r="E37">
            <v>4.3784203981310803</v>
          </cell>
          <cell r="F37">
            <v>9.8525497673824294</v>
          </cell>
        </row>
        <row r="38">
          <cell r="A38" t="str">
            <v>Shasta</v>
          </cell>
          <cell r="B38" t="str">
            <v>CA_39820_6089</v>
          </cell>
          <cell r="C38" t="str">
            <v>Shasta</v>
          </cell>
          <cell r="D38">
            <v>30</v>
          </cell>
          <cell r="E38">
            <v>4.3784203981310803</v>
          </cell>
          <cell r="F38">
            <v>9.8525497673824294</v>
          </cell>
        </row>
        <row r="39">
          <cell r="A39" t="str">
            <v>Riverside-San Bernardino-Ontario CA Metropolitan Statistical Area</v>
          </cell>
          <cell r="B39" t="str">
            <v>CA_40140</v>
          </cell>
          <cell r="C39" t="str">
            <v>Riverside-San Bernardino-Ontario CA Metropolitan Statistical Area</v>
          </cell>
          <cell r="D39">
            <v>30</v>
          </cell>
          <cell r="E39">
            <v>5.52536626560528</v>
          </cell>
          <cell r="F39">
            <v>13.068381330403</v>
          </cell>
          <cell r="G39">
            <v>30</v>
          </cell>
          <cell r="H39">
            <v>5.2513396666699901</v>
          </cell>
          <cell r="I39">
            <v>12.953832548533301</v>
          </cell>
          <cell r="J39">
            <v>30</v>
          </cell>
          <cell r="K39">
            <v>7.1819857713899697</v>
          </cell>
          <cell r="L39">
            <v>16.852546019071099</v>
          </cell>
          <cell r="M39">
            <v>30</v>
          </cell>
          <cell r="N39">
            <v>5.6245825263642004</v>
          </cell>
          <cell r="O39">
            <v>13.7256922838168</v>
          </cell>
          <cell r="P39">
            <v>30</v>
          </cell>
          <cell r="Q39">
            <v>4.82053709442122</v>
          </cell>
          <cell r="R39">
            <v>11.4562279345103</v>
          </cell>
        </row>
        <row r="40">
          <cell r="A40" t="str">
            <v>Riverside</v>
          </cell>
          <cell r="B40" t="str">
            <v>CA_40140_6065</v>
          </cell>
          <cell r="C40" t="str">
            <v>Riverside</v>
          </cell>
          <cell r="D40">
            <v>30</v>
          </cell>
          <cell r="E40">
            <v>5.4485839767832402</v>
          </cell>
          <cell r="F40">
            <v>13.061831109350299</v>
          </cell>
          <cell r="G40">
            <v>30</v>
          </cell>
          <cell r="H40">
            <v>5.14032172511601</v>
          </cell>
          <cell r="I40">
            <v>12.577378563816699</v>
          </cell>
          <cell r="J40">
            <v>30</v>
          </cell>
          <cell r="K40">
            <v>6.9670443231025203</v>
          </cell>
          <cell r="L40">
            <v>16.242440000493701</v>
          </cell>
          <cell r="M40">
            <v>30</v>
          </cell>
          <cell r="N40">
            <v>5.54904921360251</v>
          </cell>
          <cell r="O40">
            <v>13.614931796646999</v>
          </cell>
          <cell r="P40">
            <v>30</v>
          </cell>
          <cell r="Q40">
            <v>4.7877750906023397</v>
          </cell>
          <cell r="R40">
            <v>11.614557849190099</v>
          </cell>
        </row>
        <row r="41">
          <cell r="A41" t="str">
            <v>San Bernardino</v>
          </cell>
          <cell r="B41" t="str">
            <v>CA_40140_6071</v>
          </cell>
          <cell r="C41" t="str">
            <v>San Bernardino</v>
          </cell>
          <cell r="D41">
            <v>30</v>
          </cell>
          <cell r="E41">
            <v>5.6822786420759197</v>
          </cell>
          <cell r="F41">
            <v>13.1710936643731</v>
          </cell>
          <cell r="G41">
            <v>30</v>
          </cell>
          <cell r="H41">
            <v>5.5792164808839901</v>
          </cell>
          <cell r="I41">
            <v>14.473044891410501</v>
          </cell>
          <cell r="J41">
            <v>30</v>
          </cell>
          <cell r="K41">
            <v>7.4182136107499499</v>
          </cell>
          <cell r="L41">
            <v>17.792644360644001</v>
          </cell>
          <cell r="M41">
            <v>30</v>
          </cell>
          <cell r="N41">
            <v>5.7900154206946102</v>
          </cell>
          <cell r="O41">
            <v>14.3280039733683</v>
          </cell>
          <cell r="P41">
            <v>30</v>
          </cell>
          <cell r="Q41">
            <v>4.9216147006034401</v>
          </cell>
          <cell r="R41">
            <v>11.2911997383179</v>
          </cell>
        </row>
        <row r="42">
          <cell r="A42" t="str">
            <v>Sacramento--Roseville--Arden-Arcade CA Metropolitan Statistical Area</v>
          </cell>
          <cell r="B42" t="str">
            <v>CA_40900</v>
          </cell>
          <cell r="C42" t="str">
            <v>Sacramento--Roseville--Arden-Arcade CA Metropolitan Statistical Area</v>
          </cell>
          <cell r="D42">
            <v>30</v>
          </cell>
          <cell r="E42">
            <v>4.97603740128491</v>
          </cell>
          <cell r="F42">
            <v>11.252205395660701</v>
          </cell>
          <cell r="G42">
            <v>30</v>
          </cell>
          <cell r="H42">
            <v>5.48100942451725</v>
          </cell>
          <cell r="I42">
            <v>13.6976566984097</v>
          </cell>
          <cell r="J42">
            <v>30</v>
          </cell>
          <cell r="K42">
            <v>6.2598641552115799</v>
          </cell>
          <cell r="L42">
            <v>14.898125319340901</v>
          </cell>
          <cell r="M42">
            <v>30</v>
          </cell>
          <cell r="N42">
            <v>5.0447397281202404</v>
          </cell>
          <cell r="O42">
            <v>11.6590449323374</v>
          </cell>
          <cell r="P42">
            <v>30</v>
          </cell>
          <cell r="Q42">
            <v>4.4087969798650697</v>
          </cell>
          <cell r="R42">
            <v>9.6928830954496306</v>
          </cell>
        </row>
        <row r="43">
          <cell r="A43" t="str">
            <v>El Dorado</v>
          </cell>
          <cell r="B43" t="str">
            <v>CA_40900_6017</v>
          </cell>
          <cell r="C43" t="str">
            <v>El Dorado</v>
          </cell>
          <cell r="D43">
            <v>30</v>
          </cell>
          <cell r="E43">
            <v>4.9491854254890502</v>
          </cell>
          <cell r="F43">
            <v>10.1015237909228</v>
          </cell>
          <cell r="J43">
            <v>30</v>
          </cell>
          <cell r="K43">
            <v>6.7312789562022504</v>
          </cell>
          <cell r="L43">
            <v>12.552712734843199</v>
          </cell>
          <cell r="M43">
            <v>30</v>
          </cell>
          <cell r="N43">
            <v>5.2373239119785397</v>
          </cell>
          <cell r="O43">
            <v>10.1198183334714</v>
          </cell>
          <cell r="P43">
            <v>30</v>
          </cell>
          <cell r="Q43">
            <v>4.4169625258883896</v>
          </cell>
          <cell r="R43">
            <v>9.7168354145319906</v>
          </cell>
        </row>
        <row r="44">
          <cell r="A44" t="str">
            <v>Placer</v>
          </cell>
          <cell r="B44" t="str">
            <v>CA_40900_6061</v>
          </cell>
          <cell r="C44" t="str">
            <v>Placer</v>
          </cell>
          <cell r="D44">
            <v>30</v>
          </cell>
          <cell r="E44">
            <v>4.7817510922877897</v>
          </cell>
          <cell r="F44">
            <v>10.162089107847599</v>
          </cell>
          <cell r="G44">
            <v>30</v>
          </cell>
          <cell r="H44">
            <v>5.2749635387956397</v>
          </cell>
          <cell r="I44">
            <v>13.370953736312099</v>
          </cell>
          <cell r="J44">
            <v>30</v>
          </cell>
          <cell r="K44">
            <v>5.7213414190517602</v>
          </cell>
          <cell r="L44">
            <v>11.7477417832794</v>
          </cell>
          <cell r="M44">
            <v>30</v>
          </cell>
          <cell r="N44">
            <v>4.8230282726965603</v>
          </cell>
          <cell r="O44">
            <v>10.3166078060899</v>
          </cell>
          <cell r="P44">
            <v>30</v>
          </cell>
          <cell r="Q44">
            <v>4.37018876892866</v>
          </cell>
          <cell r="R44">
            <v>9.3900888383204997</v>
          </cell>
        </row>
        <row r="45">
          <cell r="A45" t="str">
            <v>Sacramento</v>
          </cell>
          <cell r="B45" t="str">
            <v>CA_40900_6067</v>
          </cell>
          <cell r="C45" t="str">
            <v>Sacramento</v>
          </cell>
          <cell r="D45">
            <v>30</v>
          </cell>
          <cell r="E45">
            <v>5.1247126007727397</v>
          </cell>
          <cell r="F45">
            <v>12.274223415279099</v>
          </cell>
          <cell r="G45">
            <v>30</v>
          </cell>
          <cell r="H45">
            <v>5.2668381362968901</v>
          </cell>
          <cell r="I45">
            <v>16.4425997273786</v>
          </cell>
          <cell r="J45">
            <v>30</v>
          </cell>
          <cell r="K45">
            <v>6.5943252727250403</v>
          </cell>
          <cell r="L45">
            <v>16.398663353521599</v>
          </cell>
          <cell r="M45">
            <v>30</v>
          </cell>
          <cell r="N45">
            <v>5.1656279258976596</v>
          </cell>
          <cell r="O45">
            <v>12.777359998832299</v>
          </cell>
          <cell r="P45">
            <v>30</v>
          </cell>
          <cell r="Q45">
            <v>4.4488805506245397</v>
          </cell>
          <cell r="R45">
            <v>10.3230661173448</v>
          </cell>
        </row>
        <row r="46">
          <cell r="A46" t="str">
            <v>Yolo</v>
          </cell>
          <cell r="B46" t="str">
            <v>CA_40900_6113</v>
          </cell>
          <cell r="C46" t="str">
            <v>Yolo</v>
          </cell>
          <cell r="D46">
            <v>30</v>
          </cell>
          <cell r="E46">
            <v>5.0779434553451503</v>
          </cell>
          <cell r="F46">
            <v>10.910128324365999</v>
          </cell>
          <cell r="J46">
            <v>30</v>
          </cell>
          <cell r="K46">
            <v>6.1003511194616902</v>
          </cell>
          <cell r="L46">
            <v>13.7359459370987</v>
          </cell>
          <cell r="M46">
            <v>30</v>
          </cell>
          <cell r="N46">
            <v>5.3209202489601797</v>
          </cell>
          <cell r="O46">
            <v>11.391634802832799</v>
          </cell>
          <cell r="P46">
            <v>30</v>
          </cell>
          <cell r="Q46">
            <v>4.4421452061674502</v>
          </cell>
          <cell r="R46">
            <v>9.6429933681992104</v>
          </cell>
        </row>
        <row r="47">
          <cell r="A47" t="str">
            <v>Salinas CA Metropolitan Statistical Area</v>
          </cell>
          <cell r="B47" t="str">
            <v>CA_41500</v>
          </cell>
          <cell r="C47" t="str">
            <v>Salinas CA Metropolitan Statistical Area</v>
          </cell>
          <cell r="D47">
            <v>30</v>
          </cell>
          <cell r="E47">
            <v>6.1604131309825396</v>
          </cell>
          <cell r="F47">
            <v>12.625514875511399</v>
          </cell>
          <cell r="G47">
            <v>30</v>
          </cell>
          <cell r="H47">
            <v>5.73286135182469</v>
          </cell>
          <cell r="I47">
            <v>11.890668162016601</v>
          </cell>
          <cell r="J47">
            <v>30</v>
          </cell>
          <cell r="K47">
            <v>7.30495554587492</v>
          </cell>
          <cell r="L47">
            <v>17.146136849574798</v>
          </cell>
          <cell r="M47">
            <v>30</v>
          </cell>
          <cell r="N47">
            <v>5.9164247910248804</v>
          </cell>
          <cell r="O47">
            <v>14.2435029947845</v>
          </cell>
          <cell r="P47">
            <v>30</v>
          </cell>
          <cell r="Q47">
            <v>5.9354826793957001</v>
          </cell>
          <cell r="R47">
            <v>10.335204015228801</v>
          </cell>
        </row>
        <row r="48">
          <cell r="A48" t="str">
            <v>Monterey</v>
          </cell>
          <cell r="B48" t="str">
            <v>CA_41500_6053</v>
          </cell>
          <cell r="C48" t="str">
            <v>Monterey</v>
          </cell>
          <cell r="D48">
            <v>30</v>
          </cell>
          <cell r="E48">
            <v>6.1604131309825396</v>
          </cell>
          <cell r="F48">
            <v>12.625514875511399</v>
          </cell>
          <cell r="G48">
            <v>30</v>
          </cell>
          <cell r="H48">
            <v>5.73286135182469</v>
          </cell>
          <cell r="I48">
            <v>11.890668162016601</v>
          </cell>
          <cell r="J48">
            <v>30</v>
          </cell>
          <cell r="K48">
            <v>7.30495554587492</v>
          </cell>
          <cell r="L48">
            <v>17.146136849574798</v>
          </cell>
          <cell r="M48">
            <v>30</v>
          </cell>
          <cell r="N48">
            <v>5.9164247910248804</v>
          </cell>
          <cell r="O48">
            <v>14.2435029947845</v>
          </cell>
          <cell r="P48">
            <v>30</v>
          </cell>
          <cell r="Q48">
            <v>5.9354826793957001</v>
          </cell>
          <cell r="R48">
            <v>10.335204015228801</v>
          </cell>
        </row>
        <row r="49">
          <cell r="A49" t="str">
            <v>San Diego-Carlsbad CA Metropolitan Statistical Area</v>
          </cell>
          <cell r="B49" t="str">
            <v>CA_41740</v>
          </cell>
          <cell r="C49" t="str">
            <v>San Diego-Carlsbad CA Metropolitan Statistical Area</v>
          </cell>
          <cell r="D49">
            <v>30</v>
          </cell>
          <cell r="E49">
            <v>6.1088099884205898</v>
          </cell>
          <cell r="F49">
            <v>10.144261218724001</v>
          </cell>
          <cell r="G49">
            <v>30</v>
          </cell>
          <cell r="H49">
            <v>6.12815844942119</v>
          </cell>
          <cell r="I49">
            <v>11.0260927611202</v>
          </cell>
          <cell r="J49">
            <v>30</v>
          </cell>
          <cell r="K49">
            <v>6.7866941498603204</v>
          </cell>
          <cell r="L49">
            <v>12.3649484570482</v>
          </cell>
          <cell r="M49">
            <v>30</v>
          </cell>
          <cell r="N49">
            <v>5.9996953680822998</v>
          </cell>
          <cell r="O49">
            <v>10.3687918467882</v>
          </cell>
          <cell r="P49">
            <v>30</v>
          </cell>
          <cell r="Q49">
            <v>5.9190463580512596</v>
          </cell>
          <cell r="R49">
            <v>9.4320403739269505</v>
          </cell>
        </row>
        <row r="50">
          <cell r="A50" t="str">
            <v>San Diego</v>
          </cell>
          <cell r="B50" t="str">
            <v>CA_41740_6073</v>
          </cell>
          <cell r="C50" t="str">
            <v>San Diego</v>
          </cell>
          <cell r="D50">
            <v>30</v>
          </cell>
          <cell r="E50">
            <v>6.1088099884205898</v>
          </cell>
          <cell r="F50">
            <v>10.144261218724001</v>
          </cell>
          <cell r="G50">
            <v>30</v>
          </cell>
          <cell r="H50">
            <v>6.12815844942119</v>
          </cell>
          <cell r="I50">
            <v>11.0260927611202</v>
          </cell>
          <cell r="J50">
            <v>30</v>
          </cell>
          <cell r="K50">
            <v>6.7866941498603204</v>
          </cell>
          <cell r="L50">
            <v>12.3649484570482</v>
          </cell>
          <cell r="M50">
            <v>30</v>
          </cell>
          <cell r="N50">
            <v>5.9996953680822998</v>
          </cell>
          <cell r="O50">
            <v>10.3687918467882</v>
          </cell>
          <cell r="P50">
            <v>30</v>
          </cell>
          <cell r="Q50">
            <v>5.9190463580512596</v>
          </cell>
          <cell r="R50">
            <v>9.4320403739269505</v>
          </cell>
        </row>
        <row r="51">
          <cell r="A51" t="str">
            <v>San Francisco-Redwood City-South San Francisco CA Metropolitan Division</v>
          </cell>
          <cell r="B51" t="str">
            <v>CA_41884</v>
          </cell>
          <cell r="C51" t="str">
            <v>San Francisco-Redwood City-South San Francisco CA Metropolitan Division</v>
          </cell>
          <cell r="D51">
            <v>30</v>
          </cell>
          <cell r="E51">
            <v>6.6924744945480796</v>
          </cell>
          <cell r="F51">
            <v>9.0232753421083398</v>
          </cell>
          <cell r="G51">
            <v>30</v>
          </cell>
          <cell r="H51">
            <v>5.5451204011873099</v>
          </cell>
          <cell r="I51">
            <v>10.1526207828735</v>
          </cell>
          <cell r="J51">
            <v>30</v>
          </cell>
          <cell r="K51">
            <v>7.4627011458482198</v>
          </cell>
          <cell r="L51">
            <v>10.9864638637734</v>
          </cell>
          <cell r="M51">
            <v>30</v>
          </cell>
          <cell r="N51">
            <v>6.8182080435897703</v>
          </cell>
          <cell r="O51">
            <v>9.2450238341771698</v>
          </cell>
          <cell r="P51">
            <v>30</v>
          </cell>
          <cell r="Q51">
            <v>6.4602770679650403</v>
          </cell>
          <cell r="R51">
            <v>8.9134202745362305</v>
          </cell>
        </row>
        <row r="52">
          <cell r="A52" t="str">
            <v>San Francisco</v>
          </cell>
          <cell r="B52" t="str">
            <v>CA_41884_6075</v>
          </cell>
          <cell r="C52" t="str">
            <v>San Francisco</v>
          </cell>
          <cell r="D52">
            <v>30</v>
          </cell>
          <cell r="E52">
            <v>6.8837996338972296</v>
          </cell>
          <cell r="F52">
            <v>8.9322402935081797</v>
          </cell>
          <cell r="G52">
            <v>30</v>
          </cell>
          <cell r="H52">
            <v>5.5844319112932004</v>
          </cell>
          <cell r="I52">
            <v>10.3745910751914</v>
          </cell>
          <cell r="J52">
            <v>30</v>
          </cell>
          <cell r="K52">
            <v>7.9046499472217402</v>
          </cell>
          <cell r="L52">
            <v>11.645977549289899</v>
          </cell>
          <cell r="M52">
            <v>30</v>
          </cell>
          <cell r="N52">
            <v>7.01289254589578</v>
          </cell>
          <cell r="O52">
            <v>9.41448395748297</v>
          </cell>
          <cell r="P52">
            <v>30</v>
          </cell>
          <cell r="Q52">
            <v>6.6370977662321797</v>
          </cell>
          <cell r="R52">
            <v>8.9232460774083098</v>
          </cell>
        </row>
        <row r="53">
          <cell r="A53" t="str">
            <v>San Mateo</v>
          </cell>
          <cell r="B53" t="str">
            <v>CA_41884_6081</v>
          </cell>
          <cell r="C53" t="str">
            <v>San Mateo</v>
          </cell>
          <cell r="D53">
            <v>30</v>
          </cell>
          <cell r="E53">
            <v>6.66746677833346</v>
          </cell>
          <cell r="F53">
            <v>9.2591414093467694</v>
          </cell>
          <cell r="G53">
            <v>30</v>
          </cell>
          <cell r="H53">
            <v>5.7114449252365</v>
          </cell>
          <cell r="I53">
            <v>10.711478368686899</v>
          </cell>
          <cell r="J53">
            <v>30</v>
          </cell>
          <cell r="K53">
            <v>7.2436955022282996</v>
          </cell>
          <cell r="L53">
            <v>10.873474084720099</v>
          </cell>
          <cell r="M53">
            <v>30</v>
          </cell>
          <cell r="N53">
            <v>6.8324780907881104</v>
          </cell>
          <cell r="O53">
            <v>9.3241695266281202</v>
          </cell>
          <cell r="P53">
            <v>30</v>
          </cell>
          <cell r="Q53">
            <v>6.4617956148367801</v>
          </cell>
          <cell r="R53">
            <v>9.2530289051555297</v>
          </cell>
        </row>
        <row r="54">
          <cell r="A54" t="str">
            <v>San Jose-Sunnyvale-Santa Clara CA Metropolitan Statistical Area</v>
          </cell>
          <cell r="B54" t="str">
            <v>CA_41940</v>
          </cell>
          <cell r="C54" t="str">
            <v>San Jose-Sunnyvale-Santa Clara CA Metropolitan Statistical Area</v>
          </cell>
          <cell r="D54">
            <v>30</v>
          </cell>
          <cell r="E54">
            <v>6.88367925834849</v>
          </cell>
          <cell r="F54">
            <v>10.595598288638399</v>
          </cell>
          <cell r="G54">
            <v>30</v>
          </cell>
          <cell r="H54">
            <v>6.1885268000110401</v>
          </cell>
          <cell r="I54">
            <v>12.0126535770295</v>
          </cell>
          <cell r="J54">
            <v>30</v>
          </cell>
          <cell r="K54">
            <v>7.4343439764622499</v>
          </cell>
          <cell r="L54">
            <v>12.7221924878409</v>
          </cell>
          <cell r="M54">
            <v>30</v>
          </cell>
          <cell r="N54">
            <v>6.9985069264757103</v>
          </cell>
          <cell r="O54">
            <v>10.6011841082563</v>
          </cell>
          <cell r="P54">
            <v>30</v>
          </cell>
          <cell r="Q54">
            <v>6.6325396120299196</v>
          </cell>
          <cell r="R54">
            <v>10.483138178066801</v>
          </cell>
        </row>
        <row r="55">
          <cell r="A55" t="str">
            <v>San Benito</v>
          </cell>
          <cell r="B55" t="str">
            <v>CA_41940_6069</v>
          </cell>
          <cell r="C55" t="str">
            <v>San Benito</v>
          </cell>
          <cell r="D55">
            <v>30</v>
          </cell>
          <cell r="E55">
            <v>5.45835213112702</v>
          </cell>
          <cell r="F55">
            <v>13.202430815823501</v>
          </cell>
        </row>
        <row r="56">
          <cell r="A56" t="str">
            <v>Santa Clara</v>
          </cell>
          <cell r="B56" t="str">
            <v>CA_41940_6085</v>
          </cell>
          <cell r="C56" t="str">
            <v>Santa Clara</v>
          </cell>
          <cell r="D56">
            <v>30</v>
          </cell>
          <cell r="E56">
            <v>6.9180483455983302</v>
          </cell>
          <cell r="F56">
            <v>10.6020539822077</v>
          </cell>
          <cell r="G56">
            <v>30</v>
          </cell>
          <cell r="H56">
            <v>6.1521963289336803</v>
          </cell>
          <cell r="I56">
            <v>11.1842514661223</v>
          </cell>
          <cell r="J56">
            <v>30</v>
          </cell>
          <cell r="K56">
            <v>7.5286734127842596</v>
          </cell>
          <cell r="L56">
            <v>12.5255754805968</v>
          </cell>
          <cell r="M56">
            <v>30</v>
          </cell>
          <cell r="N56">
            <v>7.01677338124275</v>
          </cell>
          <cell r="O56">
            <v>10.5861906617932</v>
          </cell>
          <cell r="P56">
            <v>30</v>
          </cell>
          <cell r="Q56">
            <v>6.6527755615390696</v>
          </cell>
          <cell r="R56">
            <v>10.5527992105169</v>
          </cell>
        </row>
        <row r="57">
          <cell r="A57" t="str">
            <v>San Luis Obispo-Paso Robles-Arroyo Grande CA Metropolitan Statistical Area</v>
          </cell>
          <cell r="B57" t="str">
            <v>CA_42020</v>
          </cell>
          <cell r="C57" t="str">
            <v>San Luis Obispo-Paso Robles-Arroyo Grande CA Metropolitan Statistical Area</v>
          </cell>
          <cell r="D57">
            <v>30</v>
          </cell>
          <cell r="E57">
            <v>5.7819858149154797</v>
          </cell>
          <cell r="F57">
            <v>9.3281452866995895</v>
          </cell>
          <cell r="J57">
            <v>30</v>
          </cell>
          <cell r="K57">
            <v>6.6077354799385501</v>
          </cell>
          <cell r="L57">
            <v>11.1247999776882</v>
          </cell>
          <cell r="M57">
            <v>30</v>
          </cell>
          <cell r="N57">
            <v>5.8704197331426196</v>
          </cell>
          <cell r="O57">
            <v>9.6177599739096404</v>
          </cell>
          <cell r="P57">
            <v>30</v>
          </cell>
          <cell r="Q57">
            <v>5.3847521157060401</v>
          </cell>
          <cell r="R57">
            <v>8.7825906253950201</v>
          </cell>
        </row>
        <row r="58">
          <cell r="A58" t="str">
            <v>San Luis Obispo</v>
          </cell>
          <cell r="B58" t="str">
            <v>CA_42020_6079</v>
          </cell>
          <cell r="C58" t="str">
            <v>San Luis Obispo</v>
          </cell>
          <cell r="D58">
            <v>30</v>
          </cell>
          <cell r="E58">
            <v>5.7819858149154797</v>
          </cell>
          <cell r="F58">
            <v>9.3281452866995895</v>
          </cell>
          <cell r="J58">
            <v>30</v>
          </cell>
          <cell r="K58">
            <v>6.6077354799385501</v>
          </cell>
          <cell r="L58">
            <v>11.1247999776882</v>
          </cell>
          <cell r="M58">
            <v>30</v>
          </cell>
          <cell r="N58">
            <v>5.8704197331426196</v>
          </cell>
          <cell r="O58">
            <v>9.6177599739096404</v>
          </cell>
          <cell r="P58">
            <v>30</v>
          </cell>
          <cell r="Q58">
            <v>5.3847521157060401</v>
          </cell>
          <cell r="R58">
            <v>8.7825906253950201</v>
          </cell>
        </row>
        <row r="59">
          <cell r="A59" t="str">
            <v>San Rafael CA Metropolitan Division</v>
          </cell>
          <cell r="B59" t="str">
            <v>CA_42034</v>
          </cell>
          <cell r="C59" t="str">
            <v>San Rafael CA Metropolitan Division</v>
          </cell>
          <cell r="D59">
            <v>30</v>
          </cell>
          <cell r="E59">
            <v>5.9783972279014597</v>
          </cell>
          <cell r="F59">
            <v>7.68321819704612</v>
          </cell>
          <cell r="J59">
            <v>30</v>
          </cell>
          <cell r="K59">
            <v>6.5235005135122899</v>
          </cell>
          <cell r="L59">
            <v>8.7045666257675496</v>
          </cell>
          <cell r="M59">
            <v>30</v>
          </cell>
          <cell r="N59">
            <v>6.1672953102713004</v>
          </cell>
          <cell r="O59">
            <v>7.7010522545427804</v>
          </cell>
          <cell r="P59">
            <v>30</v>
          </cell>
          <cell r="Q59">
            <v>5.7607277155332302</v>
          </cell>
          <cell r="R59">
            <v>7.7728521040021201</v>
          </cell>
        </row>
        <row r="60">
          <cell r="A60" t="str">
            <v>Marin</v>
          </cell>
          <cell r="B60" t="str">
            <v>CA_42034_6041</v>
          </cell>
          <cell r="C60" t="str">
            <v>Marin</v>
          </cell>
          <cell r="D60">
            <v>30</v>
          </cell>
          <cell r="E60">
            <v>5.9783972279014597</v>
          </cell>
          <cell r="F60">
            <v>7.68321819704612</v>
          </cell>
          <cell r="J60">
            <v>30</v>
          </cell>
          <cell r="K60">
            <v>6.5235005135122899</v>
          </cell>
          <cell r="L60">
            <v>8.7045666257675496</v>
          </cell>
          <cell r="M60">
            <v>30</v>
          </cell>
          <cell r="N60">
            <v>6.1672953102713004</v>
          </cell>
          <cell r="O60">
            <v>7.7010522545427804</v>
          </cell>
          <cell r="P60">
            <v>30</v>
          </cell>
          <cell r="Q60">
            <v>5.7607277155332302</v>
          </cell>
          <cell r="R60">
            <v>7.7728521040021201</v>
          </cell>
        </row>
        <row r="61">
          <cell r="A61" t="str">
            <v>Santa Cruz-Watsonville CA Metropolitan Statistical Area</v>
          </cell>
          <cell r="B61" t="str">
            <v>CA_42100</v>
          </cell>
          <cell r="C61" t="str">
            <v>Santa Cruz-Watsonville CA Metropolitan Statistical Area</v>
          </cell>
          <cell r="D61">
            <v>30</v>
          </cell>
          <cell r="E61">
            <v>6.1919103690425397</v>
          </cell>
          <cell r="F61">
            <v>10.260697370315199</v>
          </cell>
          <cell r="J61">
            <v>30</v>
          </cell>
          <cell r="K61">
            <v>6.7404859682312201</v>
          </cell>
          <cell r="L61">
            <v>12.0754330390346</v>
          </cell>
          <cell r="M61">
            <v>30</v>
          </cell>
          <cell r="N61">
            <v>6.5019424985405703</v>
          </cell>
          <cell r="O61">
            <v>11.3667780186614</v>
          </cell>
          <cell r="P61">
            <v>30</v>
          </cell>
          <cell r="Q61">
            <v>5.8407525279319996</v>
          </cell>
          <cell r="R61">
            <v>9.2856582073156595</v>
          </cell>
        </row>
        <row r="62">
          <cell r="A62" t="str">
            <v>Santa Cruz</v>
          </cell>
          <cell r="B62" t="str">
            <v>CA_42100_6087</v>
          </cell>
          <cell r="C62" t="str">
            <v>Santa Cruz</v>
          </cell>
          <cell r="D62">
            <v>30</v>
          </cell>
          <cell r="E62">
            <v>6.1919103690425397</v>
          </cell>
          <cell r="F62">
            <v>10.260697370315199</v>
          </cell>
          <cell r="J62">
            <v>30</v>
          </cell>
          <cell r="K62">
            <v>6.7404859682312201</v>
          </cell>
          <cell r="L62">
            <v>12.0754330390346</v>
          </cell>
          <cell r="M62">
            <v>30</v>
          </cell>
          <cell r="N62">
            <v>6.5019424985405703</v>
          </cell>
          <cell r="O62">
            <v>11.3667780186614</v>
          </cell>
          <cell r="P62">
            <v>30</v>
          </cell>
          <cell r="Q62">
            <v>5.8407525279319996</v>
          </cell>
          <cell r="R62">
            <v>9.2856582073156595</v>
          </cell>
        </row>
        <row r="63">
          <cell r="A63" t="str">
            <v>Santa Maria-Santa Barbara CA Metropolitan Statistical Area</v>
          </cell>
          <cell r="B63" t="str">
            <v>CA_42200</v>
          </cell>
          <cell r="C63" t="str">
            <v>Santa Maria-Santa Barbara CA Metropolitan Statistical Area</v>
          </cell>
          <cell r="D63">
            <v>30</v>
          </cell>
          <cell r="E63">
            <v>6.3663587271427504</v>
          </cell>
          <cell r="F63">
            <v>10.882489629174801</v>
          </cell>
          <cell r="G63">
            <v>30</v>
          </cell>
          <cell r="H63">
            <v>5.9151930787861202</v>
          </cell>
          <cell r="I63">
            <v>11.000169691063199</v>
          </cell>
        </row>
        <row r="64">
          <cell r="A64" t="str">
            <v>Santa Barbara</v>
          </cell>
          <cell r="B64" t="str">
            <v>CA_42200_6083</v>
          </cell>
          <cell r="C64" t="str">
            <v>Santa Barbara</v>
          </cell>
          <cell r="D64">
            <v>30</v>
          </cell>
          <cell r="E64">
            <v>6.3663587271427504</v>
          </cell>
          <cell r="F64">
            <v>10.882489629174801</v>
          </cell>
          <cell r="G64">
            <v>30</v>
          </cell>
          <cell r="H64">
            <v>5.9151930787861202</v>
          </cell>
          <cell r="I64">
            <v>11.000169691063199</v>
          </cell>
        </row>
        <row r="65">
          <cell r="A65" t="str">
            <v>Santa Rosa CA Metropolitan Statistical Area</v>
          </cell>
          <cell r="B65" t="str">
            <v>CA_42220</v>
          </cell>
          <cell r="C65" t="str">
            <v>Santa Rosa CA Metropolitan Statistical Area</v>
          </cell>
          <cell r="D65">
            <v>30</v>
          </cell>
          <cell r="E65">
            <v>5.3649467774613999</v>
          </cell>
          <cell r="F65">
            <v>10.2360925211668</v>
          </cell>
          <cell r="J65">
            <v>30</v>
          </cell>
          <cell r="K65">
            <v>6.1657716722676099</v>
          </cell>
          <cell r="L65">
            <v>12.4460648585383</v>
          </cell>
          <cell r="M65">
            <v>30</v>
          </cell>
          <cell r="N65">
            <v>5.3226235724175099</v>
          </cell>
          <cell r="O65">
            <v>10.756408749777901</v>
          </cell>
          <cell r="P65">
            <v>30</v>
          </cell>
          <cell r="Q65">
            <v>5.05775375335178</v>
          </cell>
          <cell r="R65">
            <v>9.1825203840679297</v>
          </cell>
        </row>
        <row r="66">
          <cell r="A66" t="str">
            <v>Sonoma</v>
          </cell>
          <cell r="B66" t="str">
            <v>CA_42220_6097</v>
          </cell>
          <cell r="C66" t="str">
            <v>Sonoma</v>
          </cell>
          <cell r="D66">
            <v>30</v>
          </cell>
          <cell r="E66">
            <v>5.3649467774613999</v>
          </cell>
          <cell r="F66">
            <v>10.2360925211668</v>
          </cell>
          <cell r="J66">
            <v>30</v>
          </cell>
          <cell r="K66">
            <v>6.1657716722676099</v>
          </cell>
          <cell r="L66">
            <v>12.4460648585383</v>
          </cell>
          <cell r="M66">
            <v>30</v>
          </cell>
          <cell r="N66">
            <v>5.3226235724175099</v>
          </cell>
          <cell r="O66">
            <v>10.756408749777901</v>
          </cell>
          <cell r="P66">
            <v>30</v>
          </cell>
          <cell r="Q66">
            <v>5.05775375335178</v>
          </cell>
          <cell r="R66">
            <v>9.1825203840679297</v>
          </cell>
        </row>
        <row r="67">
          <cell r="A67" t="str">
            <v>Sonora CA Micropolitan Statistical Area</v>
          </cell>
          <cell r="B67" t="str">
            <v>CA_43760</v>
          </cell>
          <cell r="C67" t="str">
            <v>Sonora CA Micropolitan Statistical Area</v>
          </cell>
          <cell r="D67">
            <v>30</v>
          </cell>
          <cell r="E67">
            <v>4.3966594456070602</v>
          </cell>
          <cell r="F67">
            <v>9.9259037154339893</v>
          </cell>
        </row>
        <row r="68">
          <cell r="A68" t="str">
            <v>Tuolumne</v>
          </cell>
          <cell r="B68" t="str">
            <v>CA_43760_6109</v>
          </cell>
          <cell r="C68" t="str">
            <v>Tuolumne</v>
          </cell>
          <cell r="D68">
            <v>30</v>
          </cell>
          <cell r="E68">
            <v>4.3966594456070602</v>
          </cell>
          <cell r="F68">
            <v>9.9259037154339893</v>
          </cell>
        </row>
        <row r="69">
          <cell r="A69" t="str">
            <v>Stockton-Lodi CA Metropolitan Statistical Area</v>
          </cell>
          <cell r="B69" t="str">
            <v>CA_44700</v>
          </cell>
          <cell r="C69" t="str">
            <v>Stockton-Lodi CA Metropolitan Statistical Area</v>
          </cell>
          <cell r="D69">
            <v>30</v>
          </cell>
          <cell r="E69">
            <v>5.2751853644684497</v>
          </cell>
          <cell r="F69">
            <v>14.141419563414001</v>
          </cell>
          <cell r="J69">
            <v>30</v>
          </cell>
          <cell r="K69">
            <v>6.6749582035577504</v>
          </cell>
          <cell r="L69">
            <v>17.041834562877</v>
          </cell>
          <cell r="M69">
            <v>30</v>
          </cell>
          <cell r="N69">
            <v>5.4105849963328803</v>
          </cell>
          <cell r="O69">
            <v>14.3984058308423</v>
          </cell>
          <cell r="P69">
            <v>30</v>
          </cell>
          <cell r="Q69">
            <v>4.6447365423486202</v>
          </cell>
          <cell r="R69">
            <v>13.265490503409101</v>
          </cell>
        </row>
        <row r="70">
          <cell r="A70" t="str">
            <v>San Joaquin</v>
          </cell>
          <cell r="B70" t="str">
            <v>CA_44700_6077</v>
          </cell>
          <cell r="C70" t="str">
            <v>San Joaquin</v>
          </cell>
          <cell r="D70">
            <v>30</v>
          </cell>
          <cell r="E70">
            <v>5.2751853644684497</v>
          </cell>
          <cell r="F70">
            <v>14.141419563414001</v>
          </cell>
          <cell r="J70">
            <v>30</v>
          </cell>
          <cell r="K70">
            <v>6.6749582035577504</v>
          </cell>
          <cell r="L70">
            <v>17.041834562877</v>
          </cell>
          <cell r="M70">
            <v>30</v>
          </cell>
          <cell r="N70">
            <v>5.4105849963328803</v>
          </cell>
          <cell r="O70">
            <v>14.3984058308423</v>
          </cell>
          <cell r="P70">
            <v>30</v>
          </cell>
          <cell r="Q70">
            <v>4.6447365423486202</v>
          </cell>
          <cell r="R70">
            <v>13.265490503409101</v>
          </cell>
        </row>
        <row r="71">
          <cell r="A71" t="str">
            <v>Truckee-Grass Valley CA Micropolitan Statistical Area</v>
          </cell>
          <cell r="B71" t="str">
            <v>CA_46020</v>
          </cell>
          <cell r="C71" t="str">
            <v>Truckee-Grass Valley CA Micropolitan Statistical Area</v>
          </cell>
          <cell r="D71">
            <v>30</v>
          </cell>
          <cell r="E71">
            <v>5.1297767925480899</v>
          </cell>
          <cell r="F71">
            <v>10.0124083998207</v>
          </cell>
          <cell r="J71">
            <v>30</v>
          </cell>
          <cell r="K71">
            <v>6.9201331472906098</v>
          </cell>
          <cell r="L71">
            <v>12.3079391365621</v>
          </cell>
          <cell r="M71">
            <v>30</v>
          </cell>
          <cell r="N71">
            <v>5.2718593723311704</v>
          </cell>
          <cell r="O71">
            <v>10.0893741496135</v>
          </cell>
          <cell r="P71">
            <v>30</v>
          </cell>
          <cell r="Q71">
            <v>4.74225810143232</v>
          </cell>
          <cell r="R71">
            <v>10.0269486087223</v>
          </cell>
        </row>
        <row r="72">
          <cell r="A72" t="str">
            <v>Nevada</v>
          </cell>
          <cell r="B72" t="str">
            <v>CA_46020_6057</v>
          </cell>
          <cell r="C72" t="str">
            <v>Nevada</v>
          </cell>
          <cell r="D72">
            <v>30</v>
          </cell>
          <cell r="E72">
            <v>5.1297767925480899</v>
          </cell>
          <cell r="F72">
            <v>10.0124083998207</v>
          </cell>
          <cell r="J72">
            <v>30</v>
          </cell>
          <cell r="K72">
            <v>6.9201331472906098</v>
          </cell>
          <cell r="L72">
            <v>12.3079391365621</v>
          </cell>
          <cell r="M72">
            <v>30</v>
          </cell>
          <cell r="N72">
            <v>5.2718593723311704</v>
          </cell>
          <cell r="O72">
            <v>10.0893741496135</v>
          </cell>
          <cell r="P72">
            <v>30</v>
          </cell>
          <cell r="Q72">
            <v>4.74225810143232</v>
          </cell>
          <cell r="R72">
            <v>10.0269486087223</v>
          </cell>
        </row>
        <row r="73">
          <cell r="A73" t="str">
            <v>Ukiah CA Micropolitan Statistical Area</v>
          </cell>
          <cell r="B73" t="str">
            <v>CA_46380</v>
          </cell>
          <cell r="C73" t="str">
            <v>Ukiah CA Micropolitan Statistical Area</v>
          </cell>
          <cell r="D73">
            <v>30</v>
          </cell>
          <cell r="E73">
            <v>4.8967750571552697</v>
          </cell>
          <cell r="F73">
            <v>9.7228138998732394</v>
          </cell>
        </row>
        <row r="74">
          <cell r="A74" t="str">
            <v>Mendocino</v>
          </cell>
          <cell r="B74" t="str">
            <v>CA_46380_6045</v>
          </cell>
          <cell r="C74" t="str">
            <v>Mendocino</v>
          </cell>
          <cell r="D74">
            <v>30</v>
          </cell>
          <cell r="E74">
            <v>4.8967750571552697</v>
          </cell>
          <cell r="F74">
            <v>9.7228138998732394</v>
          </cell>
        </row>
        <row r="75">
          <cell r="A75" t="str">
            <v>Vallejo-Fairfield CA Metropolitan Statistical Area</v>
          </cell>
          <cell r="B75" t="str">
            <v>CA_46700</v>
          </cell>
          <cell r="C75" t="str">
            <v>Vallejo-Fairfield CA Metropolitan Statistical Area</v>
          </cell>
          <cell r="D75">
            <v>30</v>
          </cell>
          <cell r="E75">
            <v>5.0276149416431597</v>
          </cell>
          <cell r="F75">
            <v>12.816343800900301</v>
          </cell>
          <cell r="J75">
            <v>30</v>
          </cell>
          <cell r="K75">
            <v>6.6133975824329898</v>
          </cell>
          <cell r="L75">
            <v>16.696020466754899</v>
          </cell>
          <cell r="M75">
            <v>30</v>
          </cell>
          <cell r="N75">
            <v>5.0798495207845296</v>
          </cell>
          <cell r="O75">
            <v>13.1932610329653</v>
          </cell>
          <cell r="P75">
            <v>30</v>
          </cell>
          <cell r="Q75">
            <v>4.3660472441479898</v>
          </cell>
          <cell r="R75">
            <v>11.582930641963699</v>
          </cell>
        </row>
        <row r="76">
          <cell r="A76" t="str">
            <v>Solano</v>
          </cell>
          <cell r="B76" t="str">
            <v>CA_46700_6095</v>
          </cell>
          <cell r="C76" t="str">
            <v>Solano</v>
          </cell>
          <cell r="D76">
            <v>30</v>
          </cell>
          <cell r="E76">
            <v>5.0276149416431597</v>
          </cell>
          <cell r="F76">
            <v>12.816343800900301</v>
          </cell>
          <cell r="J76">
            <v>30</v>
          </cell>
          <cell r="K76">
            <v>6.6133975824329898</v>
          </cell>
          <cell r="L76">
            <v>16.696020466754899</v>
          </cell>
          <cell r="M76">
            <v>30</v>
          </cell>
          <cell r="N76">
            <v>5.0798495207845296</v>
          </cell>
          <cell r="O76">
            <v>13.1932610329653</v>
          </cell>
          <cell r="P76">
            <v>30</v>
          </cell>
          <cell r="Q76">
            <v>4.3660472441479898</v>
          </cell>
          <cell r="R76">
            <v>11.582930641963699</v>
          </cell>
        </row>
        <row r="77">
          <cell r="A77" t="str">
            <v>Visalia-Porterville CA Metropolitan Statistical Area</v>
          </cell>
          <cell r="B77" t="str">
            <v>CA_47300</v>
          </cell>
          <cell r="C77" t="str">
            <v>Visalia-Porterville CA Metropolitan Statistical Area</v>
          </cell>
          <cell r="D77">
            <v>30</v>
          </cell>
          <cell r="E77">
            <v>4.4259992818471003</v>
          </cell>
          <cell r="F77">
            <v>11.7882922053528</v>
          </cell>
        </row>
        <row r="78">
          <cell r="A78" t="str">
            <v>Tulare</v>
          </cell>
          <cell r="B78" t="str">
            <v>CA_47300_6107</v>
          </cell>
          <cell r="C78" t="str">
            <v>Tulare</v>
          </cell>
          <cell r="D78">
            <v>30</v>
          </cell>
          <cell r="E78">
            <v>4.4259992818471003</v>
          </cell>
          <cell r="F78">
            <v>11.7882922053528</v>
          </cell>
        </row>
        <row r="79">
          <cell r="A79" t="str">
            <v>Yuba City CA Metropolitan Statistical Area</v>
          </cell>
          <cell r="B79" t="str">
            <v>CA_49700</v>
          </cell>
          <cell r="C79" t="str">
            <v>Yuba City CA Metropolitan Statistical Area</v>
          </cell>
          <cell r="D79">
            <v>30</v>
          </cell>
          <cell r="E79">
            <v>5.1520304637135803</v>
          </cell>
          <cell r="F79">
            <v>12.723080868813399</v>
          </cell>
          <cell r="J79">
            <v>30</v>
          </cell>
          <cell r="K79">
            <v>7.0996672474607196</v>
          </cell>
          <cell r="L79">
            <v>16.4886259788233</v>
          </cell>
          <cell r="M79">
            <v>30</v>
          </cell>
          <cell r="N79">
            <v>5.3687643705232597</v>
          </cell>
          <cell r="O79">
            <v>13.0149610105343</v>
          </cell>
          <cell r="P79">
            <v>30</v>
          </cell>
          <cell r="Q79">
            <v>4.3650626866991802</v>
          </cell>
          <cell r="R79">
            <v>11.5032285283463</v>
          </cell>
        </row>
        <row r="80">
          <cell r="A80" t="str">
            <v>Sutter</v>
          </cell>
          <cell r="B80" t="str">
            <v>CA_49700_6101</v>
          </cell>
          <cell r="C80" t="str">
            <v>Sutter</v>
          </cell>
          <cell r="D80">
            <v>30</v>
          </cell>
          <cell r="E80">
            <v>5.08218527867857</v>
          </cell>
          <cell r="F80">
            <v>11.964633408227099</v>
          </cell>
        </row>
        <row r="81">
          <cell r="A81" t="str">
            <v>Yuba</v>
          </cell>
          <cell r="B81" t="str">
            <v>CA_49700_6115</v>
          </cell>
          <cell r="C81" t="str">
            <v>Yuba</v>
          </cell>
          <cell r="D81">
            <v>30</v>
          </cell>
          <cell r="E81">
            <v>5.1963557150664403</v>
          </cell>
          <cell r="F81">
            <v>13.619285855542801</v>
          </cell>
        </row>
        <row r="82">
          <cell r="A82" t="str">
            <v>Rural (No MSA)</v>
          </cell>
          <cell r="C82" t="str">
            <v>Rural (No MSA)</v>
          </cell>
        </row>
        <row r="83">
          <cell r="A83" t="str">
            <v>Amador</v>
          </cell>
          <cell r="B83" t="str">
            <v>CA_0_6005</v>
          </cell>
          <cell r="C83" t="str">
            <v>Amador</v>
          </cell>
          <cell r="D83">
            <v>30</v>
          </cell>
          <cell r="E83">
            <v>4.6665814845645599</v>
          </cell>
          <cell r="F83">
            <v>11.4122049762221</v>
          </cell>
        </row>
        <row r="84">
          <cell r="A84" t="str">
            <v>Calaveras</v>
          </cell>
          <cell r="B84" t="str">
            <v>CA_0_6009</v>
          </cell>
          <cell r="C84" t="str">
            <v>Calaveras</v>
          </cell>
          <cell r="D84">
            <v>30</v>
          </cell>
          <cell r="E84">
            <v>5.1327953306019003</v>
          </cell>
          <cell r="F84">
            <v>11.6552810477747</v>
          </cell>
        </row>
        <row r="85">
          <cell r="A85" t="str">
            <v>Siskiyou</v>
          </cell>
          <cell r="B85" t="str">
            <v>CA_0_6093</v>
          </cell>
          <cell r="C85" t="str">
            <v>Siskiyou</v>
          </cell>
          <cell r="D85">
            <v>30</v>
          </cell>
          <cell r="E85">
            <v>4.8576423707293204</v>
          </cell>
          <cell r="F85">
            <v>9.5035105365505093</v>
          </cell>
        </row>
        <row r="86">
          <cell r="A86" t="str">
            <v>Colorado</v>
          </cell>
          <cell r="B86" t="str">
            <v>CO</v>
          </cell>
          <cell r="C86" t="str">
            <v>Colorado</v>
          </cell>
          <cell r="D86">
            <v>30</v>
          </cell>
          <cell r="E86">
            <v>5.9049294736391902</v>
          </cell>
          <cell r="F86">
            <v>5.1619302334435</v>
          </cell>
          <cell r="G86">
            <v>30</v>
          </cell>
          <cell r="H86">
            <v>5.9963334292625303</v>
          </cell>
          <cell r="I86">
            <v>5.7383824710222502</v>
          </cell>
          <cell r="J86">
            <v>30</v>
          </cell>
          <cell r="K86">
            <v>7.3052217970373796</v>
          </cell>
          <cell r="L86">
            <v>5.6525924145742703</v>
          </cell>
          <cell r="M86">
            <v>30</v>
          </cell>
          <cell r="N86">
            <v>6.00957899255752</v>
          </cell>
          <cell r="O86">
            <v>5.2155471331936596</v>
          </cell>
          <cell r="P86">
            <v>30</v>
          </cell>
          <cell r="Q86">
            <v>5.4043372796223696</v>
          </cell>
          <cell r="R86">
            <v>5.1237829988805697</v>
          </cell>
        </row>
        <row r="87">
          <cell r="A87" t="str">
            <v>Boulder CO Metropolitan Statistical Area</v>
          </cell>
          <cell r="B87" t="str">
            <v>CO_14500</v>
          </cell>
          <cell r="C87" t="str">
            <v>Boulder CO Metropolitan Statistical Area</v>
          </cell>
          <cell r="D87">
            <v>30</v>
          </cell>
          <cell r="E87">
            <v>6.3800901178400702</v>
          </cell>
          <cell r="F87">
            <v>5.5808165474587899</v>
          </cell>
          <cell r="G87">
            <v>30</v>
          </cell>
          <cell r="H87">
            <v>6.2579179754813596</v>
          </cell>
          <cell r="I87">
            <v>6.69600605350508</v>
          </cell>
          <cell r="J87">
            <v>30</v>
          </cell>
          <cell r="K87">
            <v>6.9185276685589097</v>
          </cell>
          <cell r="L87">
            <v>6.1977459655806504</v>
          </cell>
          <cell r="M87">
            <v>30</v>
          </cell>
          <cell r="N87">
            <v>6.4161156537269699</v>
          </cell>
          <cell r="O87">
            <v>5.2455244230329496</v>
          </cell>
          <cell r="P87">
            <v>30</v>
          </cell>
          <cell r="Q87">
            <v>6.17215829618796</v>
          </cell>
          <cell r="R87">
            <v>6.1215266068158103</v>
          </cell>
        </row>
        <row r="88">
          <cell r="A88" t="str">
            <v>Boulder</v>
          </cell>
          <cell r="B88" t="str">
            <v>CO_14500_8013</v>
          </cell>
          <cell r="C88" t="str">
            <v>Boulder</v>
          </cell>
          <cell r="D88">
            <v>30</v>
          </cell>
          <cell r="E88">
            <v>6.3800901178400702</v>
          </cell>
          <cell r="F88">
            <v>5.5808165474587899</v>
          </cell>
          <cell r="G88">
            <v>30</v>
          </cell>
          <cell r="H88">
            <v>6.2579179754813596</v>
          </cell>
          <cell r="I88">
            <v>6.69600605350508</v>
          </cell>
          <cell r="J88">
            <v>30</v>
          </cell>
          <cell r="K88">
            <v>6.9185276685589097</v>
          </cell>
          <cell r="L88">
            <v>6.1977459655806504</v>
          </cell>
          <cell r="M88">
            <v>30</v>
          </cell>
          <cell r="N88">
            <v>6.4161156537269699</v>
          </cell>
          <cell r="O88">
            <v>5.2455244230329496</v>
          </cell>
          <cell r="P88">
            <v>30</v>
          </cell>
          <cell r="Q88">
            <v>6.17215829618796</v>
          </cell>
          <cell r="R88">
            <v>6.1215266068158103</v>
          </cell>
        </row>
        <row r="89">
          <cell r="A89" t="str">
            <v>Breckenridge CO Micropolitan Statistical Area</v>
          </cell>
          <cell r="B89" t="str">
            <v>CO_14720</v>
          </cell>
          <cell r="C89" t="str">
            <v>Breckenridge CO Micropolitan Statistical Area</v>
          </cell>
          <cell r="D89">
            <v>30</v>
          </cell>
          <cell r="E89">
            <v>7.0780569808665401</v>
          </cell>
          <cell r="F89">
            <v>8.2087037948676205</v>
          </cell>
          <cell r="G89">
            <v>30</v>
          </cell>
          <cell r="H89">
            <v>7.0458808019830297</v>
          </cell>
          <cell r="I89">
            <v>8.7185267047173394</v>
          </cell>
        </row>
        <row r="90">
          <cell r="A90" t="str">
            <v>Summit</v>
          </cell>
          <cell r="B90" t="str">
            <v>CO_14720_8117</v>
          </cell>
          <cell r="C90" t="str">
            <v>Summit</v>
          </cell>
          <cell r="D90">
            <v>30</v>
          </cell>
          <cell r="E90">
            <v>7.0780569808665401</v>
          </cell>
          <cell r="F90">
            <v>8.2087037948676205</v>
          </cell>
          <cell r="G90">
            <v>30</v>
          </cell>
          <cell r="H90">
            <v>7.0458808019830297</v>
          </cell>
          <cell r="I90">
            <v>8.7185267047173394</v>
          </cell>
        </row>
        <row r="91">
          <cell r="A91" t="str">
            <v>Colorado Springs CO Metropolitan Statistical Area</v>
          </cell>
          <cell r="B91" t="str">
            <v>CO_17820</v>
          </cell>
          <cell r="C91" t="str">
            <v>Colorado Springs CO Metropolitan Statistical Area</v>
          </cell>
          <cell r="D91">
            <v>30</v>
          </cell>
          <cell r="E91">
            <v>5.2443493180823397</v>
          </cell>
          <cell r="F91">
            <v>5.2697215403531699</v>
          </cell>
          <cell r="G91">
            <v>30</v>
          </cell>
          <cell r="H91">
            <v>5.4166222199790699</v>
          </cell>
          <cell r="I91">
            <v>6.3468623390868499</v>
          </cell>
          <cell r="J91">
            <v>30</v>
          </cell>
          <cell r="K91">
            <v>6.7550533100392602</v>
          </cell>
          <cell r="L91">
            <v>6.0382550376976702</v>
          </cell>
          <cell r="M91">
            <v>30</v>
          </cell>
          <cell r="N91">
            <v>5.3986865090524603</v>
          </cell>
          <cell r="O91">
            <v>5.2537034383545604</v>
          </cell>
          <cell r="P91">
            <v>30</v>
          </cell>
          <cell r="Q91">
            <v>4.6697076767872803</v>
          </cell>
          <cell r="R91">
            <v>5.22811915355949</v>
          </cell>
        </row>
        <row r="92">
          <cell r="A92" t="str">
            <v>El Paso</v>
          </cell>
          <cell r="B92" t="str">
            <v>CO_17820_8041</v>
          </cell>
          <cell r="C92" t="str">
            <v>El Paso</v>
          </cell>
          <cell r="D92">
            <v>30</v>
          </cell>
          <cell r="E92">
            <v>5.2199142609060001</v>
          </cell>
          <cell r="F92">
            <v>5.30372802858823</v>
          </cell>
          <cell r="J92">
            <v>30</v>
          </cell>
          <cell r="K92">
            <v>6.7240496567107098</v>
          </cell>
          <cell r="L92">
            <v>6.1044942256044799</v>
          </cell>
          <cell r="M92">
            <v>30</v>
          </cell>
          <cell r="N92">
            <v>5.3626208870288998</v>
          </cell>
          <cell r="O92">
            <v>5.2799032642136901</v>
          </cell>
          <cell r="P92">
            <v>30</v>
          </cell>
          <cell r="Q92">
            <v>4.6482225832136601</v>
          </cell>
          <cell r="R92">
            <v>5.2674595244845799</v>
          </cell>
        </row>
        <row r="93">
          <cell r="A93" t="str">
            <v>Denver-Aurora-Lakewood CO Metropolitan Statistical Area</v>
          </cell>
          <cell r="B93" t="str">
            <v>CO_19740</v>
          </cell>
          <cell r="C93" t="str">
            <v>Denver-Aurora-Lakewood CO Metropolitan Statistical Area</v>
          </cell>
          <cell r="D93">
            <v>30</v>
          </cell>
          <cell r="E93">
            <v>5.9895889485201099</v>
          </cell>
          <cell r="F93">
            <v>5.3356002588363696</v>
          </cell>
          <cell r="G93">
            <v>30</v>
          </cell>
          <cell r="H93">
            <v>5.9154481082872703</v>
          </cell>
          <cell r="I93">
            <v>6.2471818928784701</v>
          </cell>
          <cell r="J93">
            <v>30</v>
          </cell>
          <cell r="K93">
            <v>7.4523192424608098</v>
          </cell>
          <cell r="L93">
            <v>6.82573322761057</v>
          </cell>
          <cell r="M93">
            <v>30</v>
          </cell>
          <cell r="N93">
            <v>6.0811223172778304</v>
          </cell>
          <cell r="O93">
            <v>5.3095448014281503</v>
          </cell>
          <cell r="P93">
            <v>30</v>
          </cell>
          <cell r="Q93">
            <v>5.3705776568423298</v>
          </cell>
          <cell r="R93">
            <v>5.0707549790961597</v>
          </cell>
        </row>
        <row r="94">
          <cell r="A94" t="str">
            <v>Adams</v>
          </cell>
          <cell r="B94" t="str">
            <v>CO_19740_8001</v>
          </cell>
          <cell r="C94" t="str">
            <v>Adams</v>
          </cell>
          <cell r="D94">
            <v>30</v>
          </cell>
          <cell r="E94">
            <v>5.9612859060555596</v>
          </cell>
          <cell r="F94">
            <v>6.1950998532062203</v>
          </cell>
        </row>
        <row r="95">
          <cell r="A95" t="str">
            <v>Arapahoe</v>
          </cell>
          <cell r="B95" t="str">
            <v>CO_19740_8005</v>
          </cell>
          <cell r="C95" t="str">
            <v>Arapahoe</v>
          </cell>
          <cell r="D95">
            <v>30</v>
          </cell>
          <cell r="E95">
            <v>5.7416136858285798</v>
          </cell>
          <cell r="F95">
            <v>5.6483641224007304</v>
          </cell>
          <cell r="G95">
            <v>30</v>
          </cell>
          <cell r="H95">
            <v>6.0278617852596899</v>
          </cell>
          <cell r="I95">
            <v>7.4845013633528996</v>
          </cell>
          <cell r="J95">
            <v>30</v>
          </cell>
          <cell r="K95">
            <v>7.0350742049184101</v>
          </cell>
          <cell r="L95">
            <v>7.7597664290665396</v>
          </cell>
          <cell r="M95">
            <v>30</v>
          </cell>
          <cell r="N95">
            <v>5.6923762883195996</v>
          </cell>
          <cell r="O95">
            <v>5.8451741670150303</v>
          </cell>
          <cell r="P95">
            <v>30</v>
          </cell>
          <cell r="Q95">
            <v>5.1780839430056798</v>
          </cell>
          <cell r="R95">
            <v>5.3042648888807298</v>
          </cell>
        </row>
        <row r="96">
          <cell r="A96" t="str">
            <v>Broomfield</v>
          </cell>
          <cell r="B96" t="str">
            <v>CO_19740_8014</v>
          </cell>
          <cell r="C96" t="str">
            <v>Broomfield</v>
          </cell>
          <cell r="D96">
            <v>30</v>
          </cell>
          <cell r="E96">
            <v>5.7774889162495402</v>
          </cell>
          <cell r="F96">
            <v>5.4210979053649497</v>
          </cell>
        </row>
        <row r="97">
          <cell r="A97" t="str">
            <v>Denver</v>
          </cell>
          <cell r="B97" t="str">
            <v>CO_19740_8031</v>
          </cell>
          <cell r="C97" t="str">
            <v>Denver</v>
          </cell>
          <cell r="D97">
            <v>30</v>
          </cell>
          <cell r="E97">
            <v>7.32518971722497</v>
          </cell>
          <cell r="F97">
            <v>5.4826307963312502</v>
          </cell>
          <cell r="G97">
            <v>30</v>
          </cell>
          <cell r="H97">
            <v>5.7387620721920296</v>
          </cell>
          <cell r="I97">
            <v>5.74910791995159</v>
          </cell>
        </row>
        <row r="98">
          <cell r="A98" t="str">
            <v>Douglas</v>
          </cell>
          <cell r="B98" t="str">
            <v>CO_19740_8035</v>
          </cell>
          <cell r="C98" t="str">
            <v>Douglas</v>
          </cell>
          <cell r="D98">
            <v>30</v>
          </cell>
          <cell r="E98">
            <v>5.2836986083603996</v>
          </cell>
          <cell r="F98">
            <v>5.2702610538207404</v>
          </cell>
          <cell r="J98">
            <v>30</v>
          </cell>
          <cell r="K98">
            <v>6.3068663508612399</v>
          </cell>
          <cell r="L98">
            <v>5.8262293545519999</v>
          </cell>
          <cell r="M98">
            <v>30</v>
          </cell>
          <cell r="N98">
            <v>5.3458664258379303</v>
          </cell>
          <cell r="O98">
            <v>4.9569141536781398</v>
          </cell>
          <cell r="P98">
            <v>30</v>
          </cell>
          <cell r="Q98">
            <v>4.7591359310280996</v>
          </cell>
          <cell r="R98">
            <v>5.4429853361833596</v>
          </cell>
        </row>
        <row r="99">
          <cell r="A99" t="str">
            <v>Jefferson</v>
          </cell>
          <cell r="B99" t="str">
            <v>CO_19740_8059</v>
          </cell>
          <cell r="C99" t="str">
            <v>Jefferson</v>
          </cell>
          <cell r="D99">
            <v>30</v>
          </cell>
          <cell r="E99">
            <v>6.0384903912330401</v>
          </cell>
          <cell r="F99">
            <v>5.2663466424604399</v>
          </cell>
          <cell r="J99">
            <v>30</v>
          </cell>
          <cell r="K99">
            <v>7.2580521890169702</v>
          </cell>
          <cell r="L99">
            <v>5.9225715241112402</v>
          </cell>
          <cell r="M99">
            <v>30</v>
          </cell>
          <cell r="N99">
            <v>6.1401042574219096</v>
          </cell>
          <cell r="O99">
            <v>5.3137115305437099</v>
          </cell>
          <cell r="P99">
            <v>30</v>
          </cell>
          <cell r="Q99">
            <v>5.5158608853555302</v>
          </cell>
          <cell r="R99">
            <v>5.3161511756194102</v>
          </cell>
        </row>
        <row r="100">
          <cell r="A100" t="str">
            <v>Edwards CO Micropolitan Statistical Area</v>
          </cell>
          <cell r="B100" t="str">
            <v>CO_20780</v>
          </cell>
          <cell r="C100" t="str">
            <v>Edwards CO Micropolitan Statistical Area</v>
          </cell>
          <cell r="D100">
            <v>30</v>
          </cell>
          <cell r="E100">
            <v>6.1428466329618301</v>
          </cell>
          <cell r="F100">
            <v>9.1194245423816298</v>
          </cell>
        </row>
        <row r="101">
          <cell r="A101" t="str">
            <v>Eagle</v>
          </cell>
          <cell r="B101" t="str">
            <v>CO_20780_8037</v>
          </cell>
          <cell r="C101" t="str">
            <v>Eagle</v>
          </cell>
          <cell r="D101">
            <v>30</v>
          </cell>
          <cell r="E101">
            <v>6.1428466329618301</v>
          </cell>
          <cell r="F101">
            <v>9.1194245423816298</v>
          </cell>
        </row>
        <row r="102">
          <cell r="A102" t="str">
            <v>Fort Collins CO Metropolitan Statistical Area</v>
          </cell>
          <cell r="B102" t="str">
            <v>CO_22660</v>
          </cell>
          <cell r="C102" t="str">
            <v>Fort Collins CO Metropolitan Statistical Area</v>
          </cell>
          <cell r="D102">
            <v>30</v>
          </cell>
          <cell r="E102">
            <v>5.8835128864885302</v>
          </cell>
          <cell r="F102">
            <v>5.0632280619360301</v>
          </cell>
          <cell r="J102">
            <v>30</v>
          </cell>
          <cell r="K102">
            <v>7.4592330533630102</v>
          </cell>
          <cell r="L102">
            <v>6.1934290072596898</v>
          </cell>
          <cell r="M102">
            <v>30</v>
          </cell>
          <cell r="N102">
            <v>6.1073933492005601</v>
          </cell>
          <cell r="O102">
            <v>5.3953215647825399</v>
          </cell>
          <cell r="P102">
            <v>30</v>
          </cell>
          <cell r="Q102">
            <v>5.2498767634390102</v>
          </cell>
          <cell r="R102">
            <v>4.7752344939110696</v>
          </cell>
        </row>
        <row r="103">
          <cell r="A103" t="str">
            <v>Larimer</v>
          </cell>
          <cell r="B103" t="str">
            <v>CO_22660_8069</v>
          </cell>
          <cell r="C103" t="str">
            <v>Larimer</v>
          </cell>
          <cell r="D103">
            <v>30</v>
          </cell>
          <cell r="E103">
            <v>5.8835128864885302</v>
          </cell>
          <cell r="F103">
            <v>5.0632280619360301</v>
          </cell>
          <cell r="J103">
            <v>30</v>
          </cell>
          <cell r="K103">
            <v>7.4592330533630102</v>
          </cell>
          <cell r="L103">
            <v>6.1934290072596898</v>
          </cell>
          <cell r="M103">
            <v>30</v>
          </cell>
          <cell r="N103">
            <v>6.1073933492005601</v>
          </cell>
          <cell r="O103">
            <v>5.3953215647825399</v>
          </cell>
          <cell r="P103">
            <v>30</v>
          </cell>
          <cell r="Q103">
            <v>5.2498767634390102</v>
          </cell>
          <cell r="R103">
            <v>4.7752344939110696</v>
          </cell>
        </row>
        <row r="104">
          <cell r="A104" t="str">
            <v>Glenwood Springs CO Micropolitan Statistical Area</v>
          </cell>
          <cell r="B104" t="str">
            <v>CO_24060</v>
          </cell>
          <cell r="C104" t="str">
            <v>Glenwood Springs CO Micropolitan Statistical Area</v>
          </cell>
          <cell r="D104">
            <v>30</v>
          </cell>
          <cell r="E104">
            <v>6.5087692191063802</v>
          </cell>
          <cell r="F104">
            <v>10.0428112346764</v>
          </cell>
        </row>
        <row r="105">
          <cell r="A105" t="str">
            <v>Garfield</v>
          </cell>
          <cell r="B105" t="str">
            <v>CO_24060_8045</v>
          </cell>
          <cell r="C105" t="str">
            <v>Garfield</v>
          </cell>
          <cell r="D105">
            <v>30</v>
          </cell>
          <cell r="E105">
            <v>6.4547682010738203</v>
          </cell>
          <cell r="F105">
            <v>10.005569662417599</v>
          </cell>
        </row>
        <row r="106">
          <cell r="A106" t="str">
            <v>Grand Junction CO Metropolitan Statistical Area</v>
          </cell>
          <cell r="B106" t="str">
            <v>CO_24300</v>
          </cell>
          <cell r="C106" t="str">
            <v>Grand Junction CO Metropolitan Statistical Area</v>
          </cell>
          <cell r="D106">
            <v>30</v>
          </cell>
          <cell r="E106">
            <v>5.7608030686668696</v>
          </cell>
          <cell r="F106">
            <v>6.5830227715126597</v>
          </cell>
          <cell r="J106">
            <v>30</v>
          </cell>
          <cell r="K106">
            <v>7.6437991212874703</v>
          </cell>
          <cell r="L106">
            <v>8.3450137223565193</v>
          </cell>
          <cell r="M106">
            <v>30</v>
          </cell>
          <cell r="N106">
            <v>6.0513000187439898</v>
          </cell>
          <cell r="O106">
            <v>6.6457589831945896</v>
          </cell>
          <cell r="P106">
            <v>30</v>
          </cell>
          <cell r="Q106">
            <v>5.0915140451841303</v>
          </cell>
          <cell r="R106">
            <v>6.2097164756408896</v>
          </cell>
        </row>
        <row r="107">
          <cell r="A107" t="str">
            <v>Mesa</v>
          </cell>
          <cell r="B107" t="str">
            <v>CO_24300_8077</v>
          </cell>
          <cell r="C107" t="str">
            <v>Mesa</v>
          </cell>
          <cell r="D107">
            <v>30</v>
          </cell>
          <cell r="E107">
            <v>5.7608030686668696</v>
          </cell>
          <cell r="F107">
            <v>6.5830227715126597</v>
          </cell>
          <cell r="J107">
            <v>30</v>
          </cell>
          <cell r="K107">
            <v>7.6437991212874703</v>
          </cell>
          <cell r="L107">
            <v>8.3450137223565193</v>
          </cell>
          <cell r="M107">
            <v>30</v>
          </cell>
          <cell r="N107">
            <v>6.0513000187439898</v>
          </cell>
          <cell r="O107">
            <v>6.6457589831945896</v>
          </cell>
          <cell r="P107">
            <v>30</v>
          </cell>
          <cell r="Q107">
            <v>5.0915140451841303</v>
          </cell>
          <cell r="R107">
            <v>6.2097164756408896</v>
          </cell>
        </row>
        <row r="108">
          <cell r="A108" t="str">
            <v>Greeley CO Metropolitan Statistical Area</v>
          </cell>
          <cell r="B108" t="str">
            <v>CO_24540</v>
          </cell>
          <cell r="C108" t="str">
            <v>Greeley CO Metropolitan Statistical Area</v>
          </cell>
          <cell r="D108">
            <v>30</v>
          </cell>
          <cell r="E108">
            <v>5.83129908680786</v>
          </cell>
          <cell r="F108">
            <v>5.7725090847039997</v>
          </cell>
        </row>
        <row r="109">
          <cell r="A109" t="str">
            <v>Weld</v>
          </cell>
          <cell r="B109" t="str">
            <v>CO_24540_8123</v>
          </cell>
          <cell r="C109" t="str">
            <v>Weld</v>
          </cell>
          <cell r="D109">
            <v>30</v>
          </cell>
          <cell r="E109">
            <v>5.83129908680786</v>
          </cell>
          <cell r="F109">
            <v>5.7725090847039997</v>
          </cell>
        </row>
        <row r="110">
          <cell r="A110" t="str">
            <v>Pueblo CO Metropolitan Statistical Area</v>
          </cell>
          <cell r="B110" t="str">
            <v>CO_39380</v>
          </cell>
          <cell r="C110" t="str">
            <v>Pueblo CO Metropolitan Statistical Area</v>
          </cell>
          <cell r="D110">
            <v>30</v>
          </cell>
          <cell r="E110">
            <v>5.3175888317556002</v>
          </cell>
          <cell r="F110">
            <v>5.1325533630846998</v>
          </cell>
        </row>
        <row r="111">
          <cell r="A111" t="str">
            <v>Pueblo</v>
          </cell>
          <cell r="B111" t="str">
            <v>CO_39380_8101</v>
          </cell>
          <cell r="C111" t="str">
            <v>Pueblo</v>
          </cell>
          <cell r="D111">
            <v>30</v>
          </cell>
          <cell r="E111">
            <v>5.3175888317556002</v>
          </cell>
          <cell r="F111">
            <v>5.1325533630846998</v>
          </cell>
        </row>
      </sheetData>
      <sheetData sheetId="12" refreshError="1"/>
      <sheetData sheetId="13" refreshError="1"/>
      <sheetData sheetId="14" refreshError="1">
        <row r="2">
          <cell r="C2" t="str">
            <v>B</v>
          </cell>
          <cell r="D2" t="str">
            <v>C</v>
          </cell>
          <cell r="E2" t="str">
            <v>D</v>
          </cell>
          <cell r="F2" t="str">
            <v>E</v>
          </cell>
          <cell r="G2" t="str">
            <v>F</v>
          </cell>
          <cell r="H2" t="str">
            <v>G</v>
          </cell>
          <cell r="I2" t="str">
            <v>H</v>
          </cell>
          <cell r="J2" t="str">
            <v>I</v>
          </cell>
        </row>
        <row r="3">
          <cell r="C3">
            <v>0</v>
          </cell>
          <cell r="D3">
            <v>50000</v>
          </cell>
          <cell r="E3">
            <v>100000</v>
          </cell>
          <cell r="F3">
            <v>150000</v>
          </cell>
          <cell r="G3">
            <v>200000</v>
          </cell>
          <cell r="H3">
            <v>300000</v>
          </cell>
          <cell r="I3">
            <v>500000</v>
          </cell>
          <cell r="J3">
            <v>1000000</v>
          </cell>
        </row>
        <row r="4">
          <cell r="C4">
            <v>49999</v>
          </cell>
          <cell r="D4">
            <v>99999</v>
          </cell>
          <cell r="E4">
            <v>149999</v>
          </cell>
          <cell r="F4">
            <v>199999</v>
          </cell>
          <cell r="G4">
            <v>299999</v>
          </cell>
          <cell r="H4">
            <v>499999</v>
          </cell>
          <cell r="I4">
            <v>999999</v>
          </cell>
          <cell r="J4">
            <v>2000000</v>
          </cell>
        </row>
        <row r="5">
          <cell r="C5" t="str">
            <v>&lt;$50k</v>
          </cell>
          <cell r="D5" t="str">
            <v>$50,000 to $99,999</v>
          </cell>
          <cell r="E5" t="str">
            <v>$100,000 to $149,999</v>
          </cell>
          <cell r="F5" t="str">
            <v>$150,000 to $199,999</v>
          </cell>
          <cell r="G5" t="str">
            <v>$200,000 to $299,999</v>
          </cell>
          <cell r="H5" t="str">
            <v>$300,000 to $499,999</v>
          </cell>
          <cell r="I5" t="str">
            <v>$500,000 to $999,999</v>
          </cell>
          <cell r="J5" t="str">
            <v>$1,000,000+</v>
          </cell>
        </row>
        <row r="6">
          <cell r="C6">
            <v>5.0999999999999997E-2</v>
          </cell>
          <cell r="D6">
            <v>2.5000000000000001E-2</v>
          </cell>
          <cell r="E6">
            <v>1.7000000000000001E-2</v>
          </cell>
          <cell r="F6">
            <v>8.0000000000000002E-3</v>
          </cell>
          <cell r="G6">
            <v>4.1000000000000002E-2</v>
          </cell>
          <cell r="H6">
            <v>0.39900000000000002</v>
          </cell>
          <cell r="I6">
            <v>0.42899999999999999</v>
          </cell>
          <cell r="J6">
            <v>0.03</v>
          </cell>
        </row>
        <row r="7">
          <cell r="C7">
            <v>0.121</v>
          </cell>
          <cell r="D7">
            <v>8.2000000000000003E-2</v>
          </cell>
          <cell r="E7">
            <v>0.13900000000000001</v>
          </cell>
          <cell r="F7">
            <v>0.16400000000000001</v>
          </cell>
          <cell r="G7">
            <v>0.22600000000000001</v>
          </cell>
          <cell r="H7">
            <v>0.19400000000000001</v>
          </cell>
          <cell r="I7">
            <v>5.5E-2</v>
          </cell>
          <cell r="J7">
            <v>1.7999999999999999E-2</v>
          </cell>
        </row>
        <row r="8">
          <cell r="C8">
            <v>2.5000000000000001E-2</v>
          </cell>
          <cell r="D8">
            <v>0.01</v>
          </cell>
          <cell r="E8">
            <v>1.0999999999999999E-2</v>
          </cell>
          <cell r="F8">
            <v>1.9E-2</v>
          </cell>
          <cell r="G8">
            <v>5.1999999999999998E-2</v>
          </cell>
          <cell r="H8">
            <v>0.312</v>
          </cell>
          <cell r="I8">
            <v>0.47899999999999998</v>
          </cell>
          <cell r="J8">
            <v>9.1999999999999998E-2</v>
          </cell>
        </row>
        <row r="9">
          <cell r="C9">
            <v>2.1999999999999999E-2</v>
          </cell>
          <cell r="D9">
            <v>4.5999999999999999E-2</v>
          </cell>
          <cell r="E9">
            <v>2.5999999999999999E-2</v>
          </cell>
          <cell r="F9">
            <v>3.7999999999999999E-2</v>
          </cell>
          <cell r="G9">
            <v>0.13300000000000001</v>
          </cell>
          <cell r="H9">
            <v>0.4</v>
          </cell>
          <cell r="I9">
            <v>0.27</v>
          </cell>
          <cell r="J9">
            <v>6.4000000000000001E-2</v>
          </cell>
        </row>
        <row r="10">
          <cell r="C10">
            <v>0.21299999999999999</v>
          </cell>
          <cell r="D10">
            <v>0.215</v>
          </cell>
          <cell r="E10">
            <v>0.15</v>
          </cell>
          <cell r="F10">
            <v>9.7000000000000003E-2</v>
          </cell>
          <cell r="G10">
            <v>0.193</v>
          </cell>
          <cell r="H10">
            <v>7.5999999999999998E-2</v>
          </cell>
          <cell r="I10">
            <v>3.2000000000000001E-2</v>
          </cell>
          <cell r="J10">
            <v>2.5000000000000001E-2</v>
          </cell>
        </row>
        <row r="11">
          <cell r="C11">
            <v>0.16800000000000001</v>
          </cell>
          <cell r="D11">
            <v>0.28299999999999997</v>
          </cell>
          <cell r="E11">
            <v>0.19700000000000001</v>
          </cell>
          <cell r="F11">
            <v>8.3000000000000004E-2</v>
          </cell>
          <cell r="G11">
            <v>0.14499999999999999</v>
          </cell>
          <cell r="H11">
            <v>6.6000000000000003E-2</v>
          </cell>
          <cell r="I11">
            <v>1.2999999999999999E-2</v>
          </cell>
          <cell r="J11">
            <v>4.7E-2</v>
          </cell>
        </row>
        <row r="12">
          <cell r="C12">
            <v>1.4999999999999999E-2</v>
          </cell>
          <cell r="D12">
            <v>2.1999999999999999E-2</v>
          </cell>
          <cell r="E12">
            <v>8.0000000000000002E-3</v>
          </cell>
          <cell r="F12">
            <v>0.01</v>
          </cell>
          <cell r="G12">
            <v>0.02</v>
          </cell>
          <cell r="H12">
            <v>0.16500000000000001</v>
          </cell>
          <cell r="I12">
            <v>0.46700000000000003</v>
          </cell>
          <cell r="J12">
            <v>0.29399999999999998</v>
          </cell>
        </row>
        <row r="13">
          <cell r="C13">
            <v>2.3E-2</v>
          </cell>
          <cell r="D13">
            <v>2.5999999999999999E-2</v>
          </cell>
          <cell r="E13">
            <v>4.0000000000000001E-3</v>
          </cell>
          <cell r="F13">
            <v>3.0000000000000001E-3</v>
          </cell>
          <cell r="G13">
            <v>6.0000000000000001E-3</v>
          </cell>
          <cell r="H13">
            <v>0.16300000000000001</v>
          </cell>
          <cell r="I13">
            <v>0.67200000000000004</v>
          </cell>
          <cell r="J13">
            <v>0.10299999999999999</v>
          </cell>
        </row>
        <row r="14">
          <cell r="C14">
            <v>3.5999999999999997E-2</v>
          </cell>
          <cell r="D14">
            <v>5.0000000000000001E-3</v>
          </cell>
          <cell r="E14">
            <v>5.0000000000000001E-3</v>
          </cell>
          <cell r="F14">
            <v>1.4999999999999999E-2</v>
          </cell>
          <cell r="G14">
            <v>9.2999999999999999E-2</v>
          </cell>
          <cell r="H14">
            <v>0.32800000000000001</v>
          </cell>
          <cell r="I14">
            <v>0.439</v>
          </cell>
          <cell r="J14">
            <v>7.9000000000000001E-2</v>
          </cell>
        </row>
        <row r="15">
          <cell r="C15">
            <v>0.13900000000000001</v>
          </cell>
          <cell r="D15">
            <v>0.192</v>
          </cell>
          <cell r="E15">
            <v>0.115</v>
          </cell>
          <cell r="F15">
            <v>0.13900000000000001</v>
          </cell>
          <cell r="G15">
            <v>0.14599999999999999</v>
          </cell>
          <cell r="H15">
            <v>0.14899999999999999</v>
          </cell>
          <cell r="I15">
            <v>0.106</v>
          </cell>
          <cell r="J15">
            <v>1.4999999999999999E-2</v>
          </cell>
        </row>
        <row r="16">
          <cell r="C16">
            <v>2.7E-2</v>
          </cell>
          <cell r="D16">
            <v>3.3000000000000002E-2</v>
          </cell>
          <cell r="E16">
            <v>1.2E-2</v>
          </cell>
          <cell r="F16">
            <v>1.4E-2</v>
          </cell>
          <cell r="G16">
            <v>5.7000000000000002E-2</v>
          </cell>
          <cell r="H16">
            <v>0.35</v>
          </cell>
          <cell r="I16">
            <v>0.36799999999999999</v>
          </cell>
          <cell r="J16">
            <v>0.13900000000000001</v>
          </cell>
        </row>
        <row r="17">
          <cell r="C17">
            <v>0.123</v>
          </cell>
          <cell r="D17">
            <v>0.18</v>
          </cell>
          <cell r="E17">
            <v>0.17599999999999999</v>
          </cell>
          <cell r="F17">
            <v>0.20699999999999999</v>
          </cell>
          <cell r="G17">
            <v>0.154</v>
          </cell>
          <cell r="H17">
            <v>0.122</v>
          </cell>
          <cell r="I17">
            <v>2.5000000000000001E-2</v>
          </cell>
          <cell r="J17">
            <v>1.0999999999999999E-2</v>
          </cell>
        </row>
        <row r="18">
          <cell r="C18">
            <v>0.14499999999999999</v>
          </cell>
          <cell r="D18">
            <v>0.187</v>
          </cell>
          <cell r="E18">
            <v>0.185</v>
          </cell>
          <cell r="F18">
            <v>0.114</v>
          </cell>
          <cell r="G18">
            <v>0.23</v>
          </cell>
          <cell r="H18">
            <v>8.8999999999999996E-2</v>
          </cell>
          <cell r="I18">
            <v>5.0999999999999997E-2</v>
          </cell>
          <cell r="J18">
            <v>0</v>
          </cell>
        </row>
        <row r="19">
          <cell r="C19">
            <v>0.23499999999999999</v>
          </cell>
          <cell r="D19">
            <v>0.29899999999999999</v>
          </cell>
          <cell r="E19">
            <v>0.191</v>
          </cell>
          <cell r="F19">
            <v>4.2999999999999997E-2</v>
          </cell>
          <cell r="G19">
            <v>0.121</v>
          </cell>
          <cell r="H19">
            <v>7.2999999999999995E-2</v>
          </cell>
          <cell r="I19">
            <v>1.2999999999999999E-2</v>
          </cell>
          <cell r="J19">
            <v>2.5999999999999999E-2</v>
          </cell>
        </row>
        <row r="20">
          <cell r="C20">
            <v>3.6999999999999998E-2</v>
          </cell>
          <cell r="D20">
            <v>2.4E-2</v>
          </cell>
          <cell r="E20">
            <v>4.4999999999999998E-2</v>
          </cell>
          <cell r="F20">
            <v>5.8999999999999997E-2</v>
          </cell>
          <cell r="G20">
            <v>0.29799999999999999</v>
          </cell>
          <cell r="H20">
            <v>0.26400000000000001</v>
          </cell>
          <cell r="I20">
            <v>0.20599999999999999</v>
          </cell>
          <cell r="J20">
            <v>6.7000000000000004E-2</v>
          </cell>
        </row>
        <row r="21">
          <cell r="C21">
            <v>5.1999999999999998E-2</v>
          </cell>
          <cell r="D21">
            <v>0.04</v>
          </cell>
          <cell r="E21">
            <v>4.7E-2</v>
          </cell>
          <cell r="F21">
            <v>0.14299999999999999</v>
          </cell>
          <cell r="G21">
            <v>0.23899999999999999</v>
          </cell>
          <cell r="H21">
            <v>0.29699999999999999</v>
          </cell>
          <cell r="I21">
            <v>0.14399999999999999</v>
          </cell>
          <cell r="J21">
            <v>3.9E-2</v>
          </cell>
        </row>
        <row r="22">
          <cell r="C22">
            <v>1.2999999999999999E-2</v>
          </cell>
          <cell r="D22">
            <v>7.0000000000000001E-3</v>
          </cell>
          <cell r="E22">
            <v>4.0000000000000001E-3</v>
          </cell>
          <cell r="F22">
            <v>1.6E-2</v>
          </cell>
          <cell r="G22">
            <v>5.8999999999999997E-2</v>
          </cell>
          <cell r="H22">
            <v>0.27700000000000002</v>
          </cell>
          <cell r="I22">
            <v>0.46200000000000002</v>
          </cell>
          <cell r="J22">
            <v>0.16200000000000001</v>
          </cell>
        </row>
        <row r="23">
          <cell r="C23">
            <v>0.08</v>
          </cell>
          <cell r="D23">
            <v>7.9000000000000001E-2</v>
          </cell>
          <cell r="E23">
            <v>0.161</v>
          </cell>
          <cell r="F23">
            <v>0.15</v>
          </cell>
          <cell r="G23">
            <v>0.21299999999999999</v>
          </cell>
          <cell r="H23">
            <v>0.222</v>
          </cell>
          <cell r="I23">
            <v>9.5000000000000001E-2</v>
          </cell>
          <cell r="J23">
            <v>0</v>
          </cell>
        </row>
        <row r="24">
          <cell r="C24">
            <v>0.01</v>
          </cell>
          <cell r="D24">
            <v>8.9999999999999993E-3</v>
          </cell>
          <cell r="E24">
            <v>4.0000000000000001E-3</v>
          </cell>
          <cell r="F24">
            <v>1E-3</v>
          </cell>
          <cell r="G24">
            <v>1.4E-2</v>
          </cell>
          <cell r="H24">
            <v>0.10199999999999999</v>
          </cell>
          <cell r="I24">
            <v>0.69199999999999995</v>
          </cell>
          <cell r="J24">
            <v>0.16700000000000001</v>
          </cell>
        </row>
        <row r="25">
          <cell r="C25">
            <v>0.02</v>
          </cell>
          <cell r="D25">
            <v>3.7999999999999999E-2</v>
          </cell>
          <cell r="E25">
            <v>2.8000000000000001E-2</v>
          </cell>
          <cell r="F25">
            <v>3.0000000000000001E-3</v>
          </cell>
          <cell r="G25">
            <v>4.9000000000000002E-2</v>
          </cell>
          <cell r="H25">
            <v>0.159</v>
          </cell>
          <cell r="I25">
            <v>0.38</v>
          </cell>
          <cell r="J25">
            <v>0.32200000000000001</v>
          </cell>
        </row>
        <row r="26">
          <cell r="C26">
            <v>3.5000000000000003E-2</v>
          </cell>
          <cell r="D26">
            <v>1.2999999999999999E-2</v>
          </cell>
          <cell r="E26">
            <v>8.9999999999999993E-3</v>
          </cell>
          <cell r="F26">
            <v>1.0999999999999999E-2</v>
          </cell>
          <cell r="G26">
            <v>7.9000000000000001E-2</v>
          </cell>
          <cell r="H26">
            <v>0.439</v>
          </cell>
          <cell r="I26">
            <v>0.36899999999999999</v>
          </cell>
          <cell r="J26">
            <v>4.4999999999999998E-2</v>
          </cell>
        </row>
        <row r="27">
          <cell r="C27">
            <v>1.7000000000000001E-2</v>
          </cell>
          <cell r="D27">
            <v>6.0000000000000001E-3</v>
          </cell>
          <cell r="E27">
            <v>8.0000000000000002E-3</v>
          </cell>
          <cell r="F27">
            <v>0.01</v>
          </cell>
          <cell r="G27">
            <v>3.1E-2</v>
          </cell>
          <cell r="H27">
            <v>0.23699999999999999</v>
          </cell>
          <cell r="I27">
            <v>0.59399999999999997</v>
          </cell>
          <cell r="J27">
            <v>9.6000000000000002E-2</v>
          </cell>
        </row>
        <row r="28">
          <cell r="C28">
            <v>6.2E-2</v>
          </cell>
          <cell r="D28">
            <v>4.1000000000000002E-2</v>
          </cell>
          <cell r="E28">
            <v>9.6000000000000002E-2</v>
          </cell>
          <cell r="F28">
            <v>0.125</v>
          </cell>
          <cell r="G28">
            <v>0.28899999999999998</v>
          </cell>
          <cell r="H28">
            <v>0.28799999999999998</v>
          </cell>
          <cell r="I28">
            <v>9.4E-2</v>
          </cell>
          <cell r="J28">
            <v>5.0000000000000001E-3</v>
          </cell>
        </row>
        <row r="29">
          <cell r="C29">
            <v>7.0000000000000007E-2</v>
          </cell>
          <cell r="D29">
            <v>5.6000000000000001E-2</v>
          </cell>
          <cell r="E29">
            <v>1.9E-2</v>
          </cell>
          <cell r="F29">
            <v>3.7999999999999999E-2</v>
          </cell>
          <cell r="G29">
            <v>8.3000000000000004E-2</v>
          </cell>
          <cell r="H29">
            <v>0.3</v>
          </cell>
          <cell r="I29">
            <v>0.33900000000000002</v>
          </cell>
          <cell r="J29">
            <v>9.6000000000000002E-2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2E-3</v>
          </cell>
          <cell r="G30">
            <v>8.4000000000000005E-2</v>
          </cell>
          <cell r="H30">
            <v>0.49299999999999999</v>
          </cell>
          <cell r="I30">
            <v>0.39300000000000002</v>
          </cell>
          <cell r="J30">
            <v>2.8000000000000001E-2</v>
          </cell>
        </row>
        <row r="31">
          <cell r="C31">
            <v>1.2E-2</v>
          </cell>
          <cell r="D31">
            <v>2.1999999999999999E-2</v>
          </cell>
          <cell r="E31">
            <v>1.4E-2</v>
          </cell>
          <cell r="F31">
            <v>2.7E-2</v>
          </cell>
          <cell r="G31">
            <v>0.14000000000000001</v>
          </cell>
          <cell r="H31">
            <v>0.33900000000000002</v>
          </cell>
          <cell r="I31">
            <v>0.29899999999999999</v>
          </cell>
          <cell r="J31">
            <v>0.14699999999999999</v>
          </cell>
        </row>
        <row r="32">
          <cell r="C32">
            <v>3.2000000000000001E-2</v>
          </cell>
          <cell r="D32">
            <v>1.4E-2</v>
          </cell>
          <cell r="E32">
            <v>1.2E-2</v>
          </cell>
          <cell r="F32">
            <v>3.3000000000000002E-2</v>
          </cell>
          <cell r="G32">
            <v>6.0999999999999999E-2</v>
          </cell>
          <cell r="H32">
            <v>0.32200000000000001</v>
          </cell>
          <cell r="I32">
            <v>0.38300000000000001</v>
          </cell>
          <cell r="J32">
            <v>0.14199999999999999</v>
          </cell>
        </row>
        <row r="33">
          <cell r="C33">
            <v>0</v>
          </cell>
          <cell r="D33">
            <v>3.5000000000000003E-2</v>
          </cell>
          <cell r="E33">
            <v>5.8999999999999997E-2</v>
          </cell>
          <cell r="F33">
            <v>5.8999999999999997E-2</v>
          </cell>
          <cell r="G33">
            <v>0.22600000000000001</v>
          </cell>
          <cell r="H33">
            <v>0.34399999999999997</v>
          </cell>
          <cell r="I33">
            <v>0.21199999999999999</v>
          </cell>
          <cell r="J33">
            <v>6.5000000000000002E-2</v>
          </cell>
        </row>
        <row r="34">
          <cell r="C34">
            <v>2.5999999999999999E-2</v>
          </cell>
          <cell r="D34">
            <v>0.17</v>
          </cell>
          <cell r="E34">
            <v>0.126</v>
          </cell>
          <cell r="F34">
            <v>0.158</v>
          </cell>
          <cell r="G34">
            <v>0.159</v>
          </cell>
          <cell r="H34">
            <v>0.253</v>
          </cell>
          <cell r="I34">
            <v>7.3999999999999996E-2</v>
          </cell>
          <cell r="J34">
            <v>3.4000000000000002E-2</v>
          </cell>
        </row>
        <row r="35">
          <cell r="C35">
            <v>0.13300000000000001</v>
          </cell>
          <cell r="D35">
            <v>2.5999999999999999E-2</v>
          </cell>
          <cell r="E35">
            <v>4.5999999999999999E-2</v>
          </cell>
          <cell r="F35">
            <v>0.222</v>
          </cell>
          <cell r="G35">
            <v>0.248</v>
          </cell>
          <cell r="H35">
            <v>0.157</v>
          </cell>
          <cell r="I35">
            <v>0.153</v>
          </cell>
          <cell r="J35">
            <v>1.4E-2</v>
          </cell>
        </row>
        <row r="36">
          <cell r="C36">
            <v>1.4E-2</v>
          </cell>
          <cell r="D36">
            <v>0.01</v>
          </cell>
          <cell r="E36">
            <v>6.0000000000000001E-3</v>
          </cell>
          <cell r="F36">
            <v>8.9999999999999993E-3</v>
          </cell>
          <cell r="G36">
            <v>2.5999999999999999E-2</v>
          </cell>
          <cell r="H36">
            <v>0.215</v>
          </cell>
          <cell r="I36">
            <v>0.59899999999999998</v>
          </cell>
          <cell r="J36">
            <v>0.123</v>
          </cell>
        </row>
        <row r="37">
          <cell r="C37">
            <v>0.15</v>
          </cell>
          <cell r="D37">
            <v>0.29499999999999998</v>
          </cell>
          <cell r="E37">
            <v>0.13800000000000001</v>
          </cell>
          <cell r="F37">
            <v>0.15</v>
          </cell>
          <cell r="G37">
            <v>0.14000000000000001</v>
          </cell>
          <cell r="H37">
            <v>0.10100000000000001</v>
          </cell>
          <cell r="I37">
            <v>5.0000000000000001E-3</v>
          </cell>
          <cell r="J37">
            <v>2.1999999999999999E-2</v>
          </cell>
        </row>
        <row r="38">
          <cell r="C38">
            <v>0.14299999999999999</v>
          </cell>
          <cell r="D38">
            <v>0.14299999999999999</v>
          </cell>
          <cell r="E38">
            <v>0.125</v>
          </cell>
          <cell r="F38">
            <v>0.13200000000000001</v>
          </cell>
          <cell r="G38">
            <v>0.19900000000000001</v>
          </cell>
          <cell r="H38">
            <v>0.17899999999999999</v>
          </cell>
          <cell r="I38">
            <v>7.0999999999999994E-2</v>
          </cell>
          <cell r="J38">
            <v>7.0000000000000001E-3</v>
          </cell>
        </row>
        <row r="39">
          <cell r="C39">
            <v>0.05</v>
          </cell>
          <cell r="D39">
            <v>3.9E-2</v>
          </cell>
          <cell r="E39">
            <v>1.7000000000000001E-2</v>
          </cell>
          <cell r="F39">
            <v>2.1000000000000001E-2</v>
          </cell>
          <cell r="G39">
            <v>9.5000000000000001E-2</v>
          </cell>
          <cell r="H39">
            <v>0.28199999999999997</v>
          </cell>
          <cell r="I39">
            <v>0.41</v>
          </cell>
          <cell r="J39">
            <v>8.5999999999999993E-2</v>
          </cell>
        </row>
        <row r="40">
          <cell r="C40">
            <v>0.13400000000000001</v>
          </cell>
          <cell r="D40">
            <v>6.5000000000000002E-2</v>
          </cell>
          <cell r="E40">
            <v>2.7E-2</v>
          </cell>
          <cell r="F40">
            <v>4.2999999999999997E-2</v>
          </cell>
          <cell r="G40">
            <v>0.18</v>
          </cell>
          <cell r="H40">
            <v>0.28499999999999998</v>
          </cell>
          <cell r="I40">
            <v>0.249</v>
          </cell>
          <cell r="J40">
            <v>1.7999999999999999E-2</v>
          </cell>
        </row>
        <row r="41">
          <cell r="C41">
            <v>4.9000000000000002E-2</v>
          </cell>
          <cell r="D41">
            <v>0.01</v>
          </cell>
          <cell r="E41">
            <v>5.0000000000000001E-3</v>
          </cell>
          <cell r="F41">
            <v>7.0000000000000001E-3</v>
          </cell>
          <cell r="G41">
            <v>3.5999999999999997E-2</v>
          </cell>
          <cell r="H41">
            <v>0.33400000000000002</v>
          </cell>
          <cell r="I41">
            <v>0.49199999999999999</v>
          </cell>
          <cell r="J41">
            <v>6.7000000000000004E-2</v>
          </cell>
        </row>
        <row r="42">
          <cell r="C42">
            <v>5.3999999999999999E-2</v>
          </cell>
          <cell r="D42">
            <v>0.129</v>
          </cell>
          <cell r="E42">
            <v>0.17199999999999999</v>
          </cell>
          <cell r="F42">
            <v>0.17199999999999999</v>
          </cell>
          <cell r="G42">
            <v>0.191</v>
          </cell>
          <cell r="H42">
            <v>0.22</v>
          </cell>
          <cell r="I42">
            <v>5.3999999999999999E-2</v>
          </cell>
          <cell r="J42">
            <v>8.0000000000000002E-3</v>
          </cell>
        </row>
        <row r="43">
          <cell r="C43">
            <v>0.10100000000000001</v>
          </cell>
          <cell r="D43">
            <v>9.7000000000000003E-2</v>
          </cell>
          <cell r="E43">
            <v>0.104</v>
          </cell>
          <cell r="F43">
            <v>0.121</v>
          </cell>
          <cell r="G43">
            <v>0.22700000000000001</v>
          </cell>
          <cell r="H43">
            <v>0.247</v>
          </cell>
          <cell r="I43">
            <v>7.1999999999999995E-2</v>
          </cell>
          <cell r="J43">
            <v>3.1E-2</v>
          </cell>
        </row>
        <row r="44">
          <cell r="C44">
            <v>7.9000000000000001E-2</v>
          </cell>
          <cell r="D44">
            <v>0.1</v>
          </cell>
          <cell r="E44">
            <v>0.15</v>
          </cell>
          <cell r="F44">
            <v>0.16300000000000001</v>
          </cell>
          <cell r="G44">
            <v>0.29499999999999998</v>
          </cell>
          <cell r="H44">
            <v>0.159</v>
          </cell>
          <cell r="I44">
            <v>3.9E-2</v>
          </cell>
          <cell r="J44">
            <v>1.4999999999999999E-2</v>
          </cell>
        </row>
        <row r="45">
          <cell r="C45">
            <v>2.7E-2</v>
          </cell>
          <cell r="D45">
            <v>1.4E-2</v>
          </cell>
          <cell r="E45">
            <v>1.6E-2</v>
          </cell>
          <cell r="F45">
            <v>4.1000000000000002E-2</v>
          </cell>
          <cell r="G45">
            <v>0.20899999999999999</v>
          </cell>
          <cell r="H45">
            <v>0.42399999999999999</v>
          </cell>
          <cell r="I45">
            <v>0.224</v>
          </cell>
          <cell r="J45">
            <v>4.5999999999999999E-2</v>
          </cell>
        </row>
        <row r="46">
          <cell r="C46">
            <v>3.2000000000000001E-2</v>
          </cell>
          <cell r="D46">
            <v>1.6E-2</v>
          </cell>
          <cell r="E46">
            <v>0.01</v>
          </cell>
          <cell r="F46">
            <v>3.9E-2</v>
          </cell>
          <cell r="G46">
            <v>0.19500000000000001</v>
          </cell>
          <cell r="H46">
            <v>0.42499999999999999</v>
          </cell>
          <cell r="I46">
            <v>0.23699999999999999</v>
          </cell>
          <cell r="J46">
            <v>4.4999999999999998E-2</v>
          </cell>
        </row>
        <row r="47">
          <cell r="C47">
            <v>9.1999999999999998E-2</v>
          </cell>
          <cell r="D47">
            <v>9.9000000000000005E-2</v>
          </cell>
          <cell r="E47">
            <v>7.8E-2</v>
          </cell>
          <cell r="F47">
            <v>0.113</v>
          </cell>
          <cell r="G47">
            <v>0.309</v>
          </cell>
          <cell r="H47">
            <v>0.25600000000000001</v>
          </cell>
          <cell r="I47">
            <v>0.05</v>
          </cell>
          <cell r="J47">
            <v>2E-3</v>
          </cell>
        </row>
        <row r="48">
          <cell r="C48">
            <v>4.9000000000000002E-2</v>
          </cell>
          <cell r="D48">
            <v>5.8000000000000003E-2</v>
          </cell>
          <cell r="E48">
            <v>9.2999999999999999E-2</v>
          </cell>
          <cell r="F48">
            <v>0.11</v>
          </cell>
          <cell r="G48">
            <v>0.23</v>
          </cell>
          <cell r="H48">
            <v>0.32100000000000001</v>
          </cell>
          <cell r="I48">
            <v>0.122</v>
          </cell>
          <cell r="J48">
            <v>1.7000000000000001E-2</v>
          </cell>
        </row>
        <row r="49">
          <cell r="C49">
            <v>9.2999999999999999E-2</v>
          </cell>
          <cell r="D49">
            <v>3.5999999999999997E-2</v>
          </cell>
          <cell r="E49">
            <v>0.05</v>
          </cell>
          <cell r="F49">
            <v>5.2999999999999999E-2</v>
          </cell>
          <cell r="G49">
            <v>0.24099999999999999</v>
          </cell>
          <cell r="H49">
            <v>0.315</v>
          </cell>
          <cell r="I49">
            <v>0.17899999999999999</v>
          </cell>
          <cell r="J49">
            <v>3.3000000000000002E-2</v>
          </cell>
        </row>
        <row r="50">
          <cell r="C50">
            <v>4.5999999999999999E-2</v>
          </cell>
          <cell r="D50">
            <v>4.2999999999999997E-2</v>
          </cell>
          <cell r="E50">
            <v>0.06</v>
          </cell>
          <cell r="F50">
            <v>0.104</v>
          </cell>
          <cell r="G50">
            <v>0.32800000000000001</v>
          </cell>
          <cell r="H50">
            <v>0.27500000000000002</v>
          </cell>
          <cell r="I50">
            <v>0.14000000000000001</v>
          </cell>
          <cell r="J50">
            <v>4.0000000000000001E-3</v>
          </cell>
        </row>
        <row r="51">
          <cell r="C51">
            <v>0.10199999999999999</v>
          </cell>
          <cell r="D51">
            <v>0.251</v>
          </cell>
          <cell r="E51">
            <v>0.189</v>
          </cell>
          <cell r="F51">
            <v>0.16300000000000001</v>
          </cell>
          <cell r="G51">
            <v>0.19400000000000001</v>
          </cell>
          <cell r="H51">
            <v>7.0000000000000007E-2</v>
          </cell>
          <cell r="I51">
            <v>2.1999999999999999E-2</v>
          </cell>
          <cell r="J51">
            <v>8.0000000000000002E-3</v>
          </cell>
        </row>
        <row r="52">
          <cell r="C52">
            <v>1.9E-2</v>
          </cell>
          <cell r="D52">
            <v>1.2999999999999999E-2</v>
          </cell>
          <cell r="E52">
            <v>2.3E-2</v>
          </cell>
          <cell r="F52">
            <v>2E-3</v>
          </cell>
          <cell r="G52">
            <v>5.2999999999999999E-2</v>
          </cell>
          <cell r="H52">
            <v>0.27800000000000002</v>
          </cell>
          <cell r="I52">
            <v>0.442</v>
          </cell>
          <cell r="J52">
            <v>0.17199999999999999</v>
          </cell>
        </row>
        <row r="53">
          <cell r="C53">
            <v>2.1999999999999999E-2</v>
          </cell>
          <cell r="D53">
            <v>2E-3</v>
          </cell>
          <cell r="E53">
            <v>2.1000000000000001E-2</v>
          </cell>
          <cell r="F53">
            <v>0.04</v>
          </cell>
          <cell r="G53">
            <v>6.3E-2</v>
          </cell>
          <cell r="H53">
            <v>0.47299999999999998</v>
          </cell>
          <cell r="I53">
            <v>0.35299999999999998</v>
          </cell>
          <cell r="J53">
            <v>2.7E-2</v>
          </cell>
        </row>
        <row r="54">
          <cell r="C54">
            <v>5.5E-2</v>
          </cell>
          <cell r="D54">
            <v>9.6000000000000002E-2</v>
          </cell>
          <cell r="E54">
            <v>5.8999999999999997E-2</v>
          </cell>
          <cell r="F54">
            <v>0.129</v>
          </cell>
          <cell r="G54">
            <v>0.35599999999999998</v>
          </cell>
          <cell r="H54">
            <v>0.192</v>
          </cell>
          <cell r="I54">
            <v>8.3000000000000004E-2</v>
          </cell>
          <cell r="J54">
            <v>0.03</v>
          </cell>
        </row>
        <row r="55">
          <cell r="C55">
            <v>1.9E-2</v>
          </cell>
          <cell r="D55">
            <v>1.2E-2</v>
          </cell>
          <cell r="E55">
            <v>1.7999999999999999E-2</v>
          </cell>
          <cell r="F55">
            <v>4.8000000000000001E-2</v>
          </cell>
          <cell r="G55">
            <v>0.111</v>
          </cell>
          <cell r="H55">
            <v>0.16800000000000001</v>
          </cell>
          <cell r="I55">
            <v>0.14299999999999999</v>
          </cell>
          <cell r="J55">
            <v>0.48099999999999998</v>
          </cell>
        </row>
        <row r="56">
          <cell r="C56">
            <v>0.14699999999999999</v>
          </cell>
          <cell r="D56">
            <v>0.255</v>
          </cell>
          <cell r="E56">
            <v>0.17699999999999999</v>
          </cell>
          <cell r="F56">
            <v>0.14299999999999999</v>
          </cell>
          <cell r="G56">
            <v>0.16600000000000001</v>
          </cell>
          <cell r="H56">
            <v>0.09</v>
          </cell>
          <cell r="I56">
            <v>1.7000000000000001E-2</v>
          </cell>
          <cell r="J56">
            <v>4.0000000000000001E-3</v>
          </cell>
        </row>
        <row r="57">
          <cell r="C57">
            <v>4.2000000000000003E-2</v>
          </cell>
          <cell r="D57">
            <v>3.6999999999999998E-2</v>
          </cell>
          <cell r="E57">
            <v>5.6000000000000001E-2</v>
          </cell>
          <cell r="F57">
            <v>0.107</v>
          </cell>
          <cell r="G57">
            <v>0.27900000000000003</v>
          </cell>
          <cell r="H57">
            <v>0.36</v>
          </cell>
          <cell r="I57">
            <v>0.10199999999999999</v>
          </cell>
          <cell r="J57">
            <v>1.7000000000000001E-2</v>
          </cell>
        </row>
        <row r="58">
          <cell r="C58">
            <v>6.3E-2</v>
          </cell>
          <cell r="D58">
            <v>3.3000000000000002E-2</v>
          </cell>
          <cell r="E58">
            <v>7.9000000000000001E-2</v>
          </cell>
          <cell r="F58">
            <v>0.23300000000000001</v>
          </cell>
          <cell r="G58">
            <v>0.23899999999999999</v>
          </cell>
          <cell r="H58">
            <v>0.27900000000000003</v>
          </cell>
          <cell r="I58">
            <v>6.6000000000000003E-2</v>
          </cell>
          <cell r="J58">
            <v>8.9999999999999993E-3</v>
          </cell>
        </row>
        <row r="59">
          <cell r="C59">
            <v>9.1999999999999998E-2</v>
          </cell>
          <cell r="D59">
            <v>0.114</v>
          </cell>
          <cell r="E59">
            <v>0.153</v>
          </cell>
          <cell r="F59">
            <v>0.13300000000000001</v>
          </cell>
          <cell r="G59">
            <v>0.28399999999999997</v>
          </cell>
          <cell r="H59">
            <v>0.16800000000000001</v>
          </cell>
          <cell r="I59">
            <v>4.2999999999999997E-2</v>
          </cell>
          <cell r="J59">
            <v>1.2999999999999999E-2</v>
          </cell>
        </row>
        <row r="60">
          <cell r="C60">
            <v>5.2999999999999999E-2</v>
          </cell>
          <cell r="D60">
            <v>1.2E-2</v>
          </cell>
          <cell r="E60">
            <v>2.3E-2</v>
          </cell>
          <cell r="F60">
            <v>1.4999999999999999E-2</v>
          </cell>
          <cell r="G60">
            <v>7.9000000000000001E-2</v>
          </cell>
          <cell r="H60">
            <v>0.17499999999999999</v>
          </cell>
          <cell r="I60">
            <v>0.36299999999999999</v>
          </cell>
          <cell r="J60">
            <v>0.28000000000000003</v>
          </cell>
        </row>
        <row r="61">
          <cell r="C61">
            <v>9.1999999999999998E-2</v>
          </cell>
          <cell r="D61">
            <v>0.183</v>
          </cell>
          <cell r="E61">
            <v>0.17699999999999999</v>
          </cell>
          <cell r="F61">
            <v>0.13900000000000001</v>
          </cell>
          <cell r="G61">
            <v>0.13900000000000001</v>
          </cell>
          <cell r="H61">
            <v>0.13300000000000001</v>
          </cell>
          <cell r="I61">
            <v>9.4E-2</v>
          </cell>
          <cell r="J61">
            <v>4.2999999999999997E-2</v>
          </cell>
        </row>
        <row r="62">
          <cell r="C62">
            <v>0.108</v>
          </cell>
          <cell r="D62">
            <v>0</v>
          </cell>
          <cell r="E62">
            <v>8.1000000000000003E-2</v>
          </cell>
          <cell r="F62">
            <v>9.7000000000000003E-2</v>
          </cell>
          <cell r="G62">
            <v>0.124</v>
          </cell>
          <cell r="H62">
            <v>0.378</v>
          </cell>
          <cell r="I62">
            <v>0.21099999999999999</v>
          </cell>
          <cell r="J62">
            <v>0</v>
          </cell>
        </row>
        <row r="63">
          <cell r="C63">
            <v>1.7000000000000001E-2</v>
          </cell>
          <cell r="D63">
            <v>1.7999999999999999E-2</v>
          </cell>
          <cell r="E63">
            <v>5.2999999999999999E-2</v>
          </cell>
          <cell r="F63">
            <v>3.5000000000000003E-2</v>
          </cell>
          <cell r="G63">
            <v>9.1999999999999998E-2</v>
          </cell>
          <cell r="H63">
            <v>0.255</v>
          </cell>
          <cell r="I63">
            <v>0.20399999999999999</v>
          </cell>
          <cell r="J63">
            <v>0.32600000000000001</v>
          </cell>
        </row>
        <row r="64">
          <cell r="C64">
            <v>0.13400000000000001</v>
          </cell>
          <cell r="D64">
            <v>0.21099999999999999</v>
          </cell>
          <cell r="E64">
            <v>0.219</v>
          </cell>
          <cell r="F64">
            <v>0.13200000000000001</v>
          </cell>
          <cell r="G64">
            <v>0.13900000000000001</v>
          </cell>
          <cell r="H64">
            <v>0.13500000000000001</v>
          </cell>
          <cell r="I64">
            <v>1.7000000000000001E-2</v>
          </cell>
          <cell r="J64">
            <v>1.2999999999999999E-2</v>
          </cell>
        </row>
        <row r="65">
          <cell r="C65">
            <v>7.0000000000000001E-3</v>
          </cell>
          <cell r="D65">
            <v>5.0000000000000001E-3</v>
          </cell>
          <cell r="E65">
            <v>4.0000000000000001E-3</v>
          </cell>
          <cell r="F65">
            <v>2.5999999999999999E-2</v>
          </cell>
          <cell r="G65">
            <v>5.0999999999999997E-2</v>
          </cell>
          <cell r="H65">
            <v>0.16300000000000001</v>
          </cell>
          <cell r="I65">
            <v>0.41599999999999998</v>
          </cell>
          <cell r="J65">
            <v>0.32800000000000001</v>
          </cell>
        </row>
        <row r="66">
          <cell r="C66">
            <v>2.3E-2</v>
          </cell>
          <cell r="D66">
            <v>1.6E-2</v>
          </cell>
          <cell r="E66">
            <v>3.9E-2</v>
          </cell>
          <cell r="F66">
            <v>6.7000000000000004E-2</v>
          </cell>
          <cell r="G66">
            <v>0.19</v>
          </cell>
          <cell r="H66">
            <v>0.34499999999999997</v>
          </cell>
          <cell r="I66">
            <v>0.29099999999999998</v>
          </cell>
          <cell r="J66">
            <v>2.9000000000000001E-2</v>
          </cell>
        </row>
        <row r="67">
          <cell r="C67">
            <v>0.11600000000000001</v>
          </cell>
          <cell r="D67">
            <v>0.126</v>
          </cell>
          <cell r="E67">
            <v>0.10199999999999999</v>
          </cell>
          <cell r="F67">
            <v>0.128</v>
          </cell>
          <cell r="G67">
            <v>0.23</v>
          </cell>
          <cell r="H67">
            <v>0.23400000000000001</v>
          </cell>
          <cell r="I67">
            <v>5.7000000000000002E-2</v>
          </cell>
          <cell r="J67">
            <v>7.0000000000000001E-3</v>
          </cell>
        </row>
        <row r="68">
          <cell r="C68">
            <v>0.04</v>
          </cell>
          <cell r="D68">
            <v>3.3000000000000002E-2</v>
          </cell>
          <cell r="E68">
            <v>6.0000000000000001E-3</v>
          </cell>
          <cell r="F68">
            <v>8.0000000000000002E-3</v>
          </cell>
          <cell r="G68">
            <v>7.4999999999999997E-2</v>
          </cell>
          <cell r="H68">
            <v>0.45800000000000002</v>
          </cell>
          <cell r="I68">
            <v>0.33900000000000002</v>
          </cell>
          <cell r="J68">
            <v>0.04</v>
          </cell>
        </row>
        <row r="69">
          <cell r="C69">
            <v>6.5000000000000002E-2</v>
          </cell>
          <cell r="D69">
            <v>0.128</v>
          </cell>
          <cell r="E69">
            <v>0.17100000000000001</v>
          </cell>
          <cell r="F69">
            <v>0.13200000000000001</v>
          </cell>
          <cell r="G69">
            <v>0.20499999999999999</v>
          </cell>
          <cell r="H69">
            <v>0.18</v>
          </cell>
          <cell r="I69">
            <v>9.2999999999999999E-2</v>
          </cell>
          <cell r="J69">
            <v>2.5999999999999999E-2</v>
          </cell>
        </row>
      </sheetData>
      <sheetData sheetId="15" refreshError="1"/>
      <sheetData sheetId="16" refreshError="1"/>
      <sheetData sheetId="17" refreshError="1">
        <row r="11">
          <cell r="B11" t="str">
            <v>No.</v>
          </cell>
          <cell r="C11" t="str">
            <v>Payment date</v>
          </cell>
          <cell r="D11" t="str">
            <v>Beginning balance</v>
          </cell>
          <cell r="E11" t="str">
            <v>Payment</v>
          </cell>
          <cell r="F11" t="str">
            <v>Principal</v>
          </cell>
          <cell r="G11" t="str">
            <v>Interest</v>
          </cell>
          <cell r="H11" t="str">
            <v>Ending balance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 - 2025-07-08T14-32_expo"/>
      <sheetName val="100 80 33"/>
      <sheetName val="120 80 25"/>
      <sheetName val="140 100 25"/>
      <sheetName val="Assumptions"/>
      <sheetName val="Wealth Creation Calc"/>
      <sheetName val="Construction Lending (2)"/>
      <sheetName val="Miami Analysis (1)"/>
    </sheetNames>
    <definedNames>
      <definedName name="Header_Row" refersTo="#REF!"/>
      <definedName name="Number_of_Payments" refersTo="#REF!"/>
      <definedName name="Values_Entered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mari Sherrill" id="{210AC35A-8507-4196-8094-A5D969F00AC9}" userId="d33c224809f376fd" providerId="Windows Live"/>
  <person displayName="David Jette" id="{BE9AE272-8783-4889-A6A8-36FA93C013EB}" userId="S::david@homium.io::22e30d24-cd71-4164-828d-0c11b6275a4b" providerId="AD"/>
  <person displayName="Vincent Wang" id="{7BC290D6-2C1E-4866-8682-D19BF257BC69}" userId="S::vincent@homium.io::42e13088-9b28-4775-bc71-faca2c32fac8" providerId="AD"/>
  <person displayName="Vincent Wang" id="{7681CC6B-2911-EC4C-BCF2-F8EF52547D50}" userId="S::vincent@homium.io::8295a4fe-ed23-4ae2-89dc-5784447e133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3" dT="2025-09-10T13:13:24.06" personId="{210AC35A-8507-4196-8094-A5D969F00AC9}" id="{ADE0A6DD-EA27-434F-A726-958F162F1E90}">
    <text>Covered by Grants</text>
  </threadedComment>
  <threadedComment ref="B16" dT="2025-09-10T13:26:34.74" personId="{210AC35A-8507-4196-8094-A5D969F00AC9}" id="{E2B764F7-3407-447F-A4BC-F3A7E6E5F6DC}">
    <text>Pull based on credit score from ‘PMI Rate Est’ Tab</text>
  </threadedComment>
  <threadedComment ref="B17" dT="2025-10-01T00:21:47.65" personId="{210AC35A-8507-4196-8094-A5D969F00AC9}" id="{0AB416CD-F06F-478A-8DB2-5E32B6D0D180}">
    <text xml:space="preserve">Miami-Dade County - Property Appraiser - Online Tools </text>
    <extLst>
      <x:ext xmlns:xltc2="http://schemas.microsoft.com/office/spreadsheetml/2020/threadedcomments2" uri="{F7C98A9C-CBB3-438F-8F68-D28B6AF4A901}">
        <xltc2:checksum>2016649996</xltc2:checksum>
        <xltc2:hyperlink startIndex="0" length="53" url="https://www.miamidade.gov/Apps/PA/PAOnlineTools/Taxes/TaxEstimator.aspx"/>
      </x:ext>
    </extLst>
  </threadedComment>
  <threadedComment ref="C18" dT="2025-10-01T00:22:15.60" personId="{210AC35A-8507-4196-8094-A5D969F00AC9}" id="{39197FA6-DE4E-4788-BE62-D28EC3CFDDF0}">
    <text xml:space="preserve">Florida Home Insurance Rates by Zip Code - Review Averages! </text>
    <extLst>
      <x:ext xmlns:xltc2="http://schemas.microsoft.com/office/spreadsheetml/2020/threadedcomments2" uri="{F7C98A9C-CBB3-438F-8F68-D28B6AF4A901}">
        <xltc2:checksum>2147543314</xltc2:checksum>
        <xltc2:hyperlink startIndex="0" length="59" url="https://www.floridahomeinsurance.com/average-rates-by-zip-code.php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3" dT="2024-02-16T00:32:01.04" personId="{BE9AE272-8783-4889-A6A8-36FA93C013EB}" id="{9B45C5DC-BFC6-F54E-BCF5-504212BF78B8}">
    <text>Default if no data</text>
  </threadedComment>
  <threadedComment ref="M3" dT="2025-08-19T18:47:16.65" personId="{210AC35A-8507-4196-8094-A5D969F00AC9}" id="{11360150-C6AA-4A3C-B482-1CF59D4FB6F5}">
    <text>Maybe we also consider a focus on where starter homes (80% MHV) are greater than the median home value across all of NOLA</text>
  </threadedComment>
  <threadedComment ref="Q3" dT="2024-02-16T00:14:49.39" personId="{BE9AE272-8783-4889-A6A8-36FA93C013EB}" id="{2AB5945D-3603-E446-A99C-391CC8C1E33C}">
    <text>Size of SAN as % of home value</text>
  </threadedComment>
  <threadedComment ref="Y3" dT="2024-02-16T17:46:26.56" personId="{7BC290D6-2C1E-4866-8682-D19BF257BC69}" id="{88A4A58B-BA02-894C-B096-18DA7A8C78D1}">
    <text>current mortgage rate</text>
  </threadedComment>
  <threadedComment ref="AC3" dT="2025-09-03T17:51:57.14" personId="{210AC35A-8507-4196-8094-A5D969F00AC9}" id="{CE61134D-6620-4492-98E0-073EFC0D1A3B}">
    <text xml:space="preserve">Florida Home Insurance Rates by Zip Code - Review Averages! </text>
    <extLst>
      <x:ext xmlns:xltc2="http://schemas.microsoft.com/office/spreadsheetml/2020/threadedcomments2" uri="{F7C98A9C-CBB3-438F-8F68-D28B6AF4A901}">
        <xltc2:checksum>2147543314</xltc2:checksum>
        <xltc2:hyperlink startIndex="0" length="59" url="https://www.floridahomeinsurance.com/average-rates-by-zip-code.php"/>
      </x:ext>
    </extLst>
  </threadedComment>
  <threadedComment ref="AN3" dT="2024-02-16T01:16:15.60" personId="{BE9AE272-8783-4889-A6A8-36FA93C013EB}" id="{26FCFE56-D910-7F48-A4D4-57605C985D53}">
    <text>Adjust % to account for existing mortgage payment</text>
  </threadedComment>
  <threadedComment ref="AR3" dT="2024-02-15T23:34:48.52" personId="{BE9AE272-8783-4889-A6A8-36FA93C013EB}" id="{B7CDF76E-1359-2B40-836A-290114A442FA}">
    <text>Years paid by grant</text>
  </threadedComment>
  <threadedComment ref="AU3" dT="2024-02-15T23:33:56.26" personId="{BE9AE272-8783-4889-A6A8-36FA93C013EB}" id="{8541B9C7-D888-B141-9341-7CF58A567BBC}">
    <text>% of closing cost + PMI covered by grant</text>
  </threadedComment>
  <threadedComment ref="AA4" dT="2025-04-09T16:31:33.11" personId="{7681CC6B-2911-EC4C-BCF2-F8EF52547D50}" id="{C1F99F7A-4F76-D949-814D-6887D9F66DD5}">
    <text>PMI assumed for 3% down non-homium 1st mortgage</text>
  </threadedComment>
  <threadedComment ref="AG4" dT="2025-04-09T16:28:08.28" personId="{7681CC6B-2911-EC4C-BCF2-F8EF52547D50}" id="{AF20E618-2F32-C043-ACA9-0072C3D6BC40}">
    <text xml:space="preserve">Not assuming household debt for now. </text>
  </threadedComment>
  <threadedComment ref="AZ4" dT="2025-04-09T16:30:56.41" personId="{7681CC6B-2911-EC4C-BCF2-F8EF52547D50}" id="{B3A6DB33-8147-C341-9982-F1DDA7A6DC52}">
    <text xml:space="preserve"> Not sure who hardcoded the amortized 1st mortgage remaining previously, but debugging this was excruciating. These are accurate now.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3" dT="2024-02-16T00:32:01.04" personId="{BE9AE272-8783-4889-A6A8-36FA93C013EB}" id="{D935AC4E-46A5-41A2-B1FE-1D0AD2EDF2BB}">
    <text>Default if no data</text>
  </threadedComment>
  <threadedComment ref="M3" dT="2025-08-19T18:47:16.65" personId="{210AC35A-8507-4196-8094-A5D969F00AC9}" id="{6C6D43A1-8C4F-4504-834E-172B1AB2BEE7}">
    <text>Maybe we also consider a focus on where starter homes (80% MHV) are greater than the median home value across all of NOLA</text>
  </threadedComment>
  <threadedComment ref="Q3" dT="2024-02-16T00:14:49.39" personId="{BE9AE272-8783-4889-A6A8-36FA93C013EB}" id="{AF41F23F-7B68-40D0-AD1D-B88029AD485C}">
    <text>Size of SAN as % of home value</text>
  </threadedComment>
  <threadedComment ref="Y3" dT="2024-02-16T17:46:26.56" personId="{7BC290D6-2C1E-4866-8682-D19BF257BC69}" id="{AF5FAA13-14CB-48AA-B190-3687E2DF752D}">
    <text>current mortgage rate</text>
  </threadedComment>
  <threadedComment ref="AC3" dT="2025-09-03T17:51:57.14" personId="{210AC35A-8507-4196-8094-A5D969F00AC9}" id="{A6981D01-1989-4BCE-B821-D1EF0A0EEDD3}">
    <text xml:space="preserve">Florida Home Insurance Rates by Zip Code - Review Averages! </text>
    <extLst>
      <x:ext xmlns:xltc2="http://schemas.microsoft.com/office/spreadsheetml/2020/threadedcomments2" uri="{F7C98A9C-CBB3-438F-8F68-D28B6AF4A901}">
        <xltc2:checksum>2147543314</xltc2:checksum>
        <xltc2:hyperlink startIndex="0" length="59" url="https://www.floridahomeinsurance.com/average-rates-by-zip-code.php"/>
      </x:ext>
    </extLst>
  </threadedComment>
  <threadedComment ref="AN3" dT="2024-02-16T01:16:15.60" personId="{BE9AE272-8783-4889-A6A8-36FA93C013EB}" id="{C9595A0D-3E1C-42F4-B02E-CB6490242E22}">
    <text>Adjust % to account for existing mortgage payment</text>
  </threadedComment>
  <threadedComment ref="AR3" dT="2024-02-15T23:34:48.52" personId="{BE9AE272-8783-4889-A6A8-36FA93C013EB}" id="{DABEE0EA-4B62-4AFB-A664-6D799309C278}">
    <text>Years paid by grant</text>
  </threadedComment>
  <threadedComment ref="AU3" dT="2024-02-15T23:33:56.26" personId="{BE9AE272-8783-4889-A6A8-36FA93C013EB}" id="{91D403D0-63E2-4EB3-837C-023DEE2506B8}">
    <text>% of closing cost + PMI covered by grant</text>
  </threadedComment>
  <threadedComment ref="AA4" dT="2025-04-09T16:31:33.11" personId="{7681CC6B-2911-EC4C-BCF2-F8EF52547D50}" id="{E3C96963-47D6-4F7B-8246-FB04051DADE2}">
    <text>PMI assumed for 3% down non-homium 1st mortgage</text>
  </threadedComment>
  <threadedComment ref="AG4" dT="2025-04-09T16:28:08.28" personId="{7681CC6B-2911-EC4C-BCF2-F8EF52547D50}" id="{E030B073-7069-489B-9163-AEC2ED04D0C3}">
    <text xml:space="preserve">Not assuming household debt for now. </text>
  </threadedComment>
  <threadedComment ref="AZ4" dT="2025-04-09T16:30:56.41" personId="{7681CC6B-2911-EC4C-BCF2-F8EF52547D50}" id="{2BB7C786-5309-4DFD-9AEE-2001E51A8A13}">
    <text xml:space="preserve"> Not sure who hardcoded the amortized 1st mortgage remaining previously, but debugging this was excruciating. These are accurate now.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K3" dT="2024-02-16T00:32:01.04" personId="{BE9AE272-8783-4889-A6A8-36FA93C013EB}" id="{D3217764-C4EC-4E03-A83A-2890E7671525}">
    <text>Default if no data</text>
  </threadedComment>
  <threadedComment ref="M3" dT="2025-08-19T18:47:16.65" personId="{210AC35A-8507-4196-8094-A5D969F00AC9}" id="{0EDD1C68-8DD3-4BEC-BD14-326E88D212E3}">
    <text>Maybe we also consider a focus on where starter homes (80% MHV) are greater than the median home value across all of NOLA</text>
  </threadedComment>
  <threadedComment ref="Q3" dT="2024-02-16T00:14:49.39" personId="{BE9AE272-8783-4889-A6A8-36FA93C013EB}" id="{7D29FF9B-AFAF-4958-84FE-33F60DC71E54}">
    <text>Size of SAN as % of home value</text>
  </threadedComment>
  <threadedComment ref="Y3" dT="2024-02-16T17:46:26.56" personId="{7BC290D6-2C1E-4866-8682-D19BF257BC69}" id="{BFE2077C-4234-43CB-B721-79B888466298}">
    <text>current mortgage rate</text>
  </threadedComment>
  <threadedComment ref="AC3" dT="2025-09-03T17:51:57.14" personId="{210AC35A-8507-4196-8094-A5D969F00AC9}" id="{278F4CE6-3456-4CD1-BB6D-146BB8911366}">
    <text xml:space="preserve">Florida Home Insurance Rates by Zip Code - Review Averages! </text>
    <extLst>
      <x:ext xmlns:xltc2="http://schemas.microsoft.com/office/spreadsheetml/2020/threadedcomments2" uri="{F7C98A9C-CBB3-438F-8F68-D28B6AF4A901}">
        <xltc2:checksum>2147543314</xltc2:checksum>
        <xltc2:hyperlink startIndex="0" length="59" url="https://www.floridahomeinsurance.com/average-rates-by-zip-code.php"/>
      </x:ext>
    </extLst>
  </threadedComment>
  <threadedComment ref="AN3" dT="2024-02-16T01:16:15.60" personId="{BE9AE272-8783-4889-A6A8-36FA93C013EB}" id="{0FAF044B-5DD5-4370-883F-4273F51A0BDE}">
    <text>Adjust % to account for existing mortgage payment</text>
  </threadedComment>
  <threadedComment ref="AR3" dT="2024-02-15T23:34:48.52" personId="{BE9AE272-8783-4889-A6A8-36FA93C013EB}" id="{A3D96CAF-C899-4AEE-96FC-9D2DB5E2D472}">
    <text>Years paid by grant</text>
  </threadedComment>
  <threadedComment ref="AU3" dT="2024-02-15T23:33:56.26" personId="{BE9AE272-8783-4889-A6A8-36FA93C013EB}" id="{C306B273-E329-4127-A244-A6582637A412}">
    <text>% of closing cost + PMI covered by grant</text>
  </threadedComment>
  <threadedComment ref="AA4" dT="2025-04-09T16:31:33.11" personId="{7681CC6B-2911-EC4C-BCF2-F8EF52547D50}" id="{921D5F28-1202-41F6-B52B-9F9A83EC0941}">
    <text>PMI assumed for 3% down non-homium 1st mortgage</text>
  </threadedComment>
  <threadedComment ref="AG4" dT="2025-04-09T16:28:08.28" personId="{7681CC6B-2911-EC4C-BCF2-F8EF52547D50}" id="{EA8AC84C-1E54-49AD-8004-4CD91D5739E3}">
    <text xml:space="preserve">Not assuming household debt for now. </text>
  </threadedComment>
  <threadedComment ref="AZ4" dT="2025-04-09T16:30:56.41" personId="{7681CC6B-2911-EC4C-BCF2-F8EF52547D50}" id="{B1A983A7-8262-4230-BDD3-6D6CBAB862E4}">
    <text xml:space="preserve"> Not sure who hardcoded the amortized 1st mortgage remaining previously, but debugging this was excruciating. These are accurate now.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K3" dT="2024-02-16T00:32:01.04" personId="{BE9AE272-8783-4889-A6A8-36FA93C013EB}" id="{41067034-FC01-4236-9A6B-784D0D6DFBE2}">
    <text>Default if no data</text>
  </threadedComment>
  <threadedComment ref="M3" dT="2025-08-19T18:47:16.65" personId="{210AC35A-8507-4196-8094-A5D969F00AC9}" id="{387B9620-86FB-4043-B158-248AF5D0A9B0}">
    <text>Maybe we also consider a focus on where starter homes (80% MHV) are greater than the median home value across all of NOLA</text>
  </threadedComment>
  <threadedComment ref="Q3" dT="2024-02-16T00:14:49.39" personId="{BE9AE272-8783-4889-A6A8-36FA93C013EB}" id="{860C4D23-CCD2-4651-A002-4AA1A8EE33F2}">
    <text>Size of SAN as % of home value</text>
  </threadedComment>
  <threadedComment ref="Y3" dT="2024-02-16T17:46:26.56" personId="{7BC290D6-2C1E-4866-8682-D19BF257BC69}" id="{80DE8417-F64B-492D-89CA-AA7DEC753B6A}">
    <text>current mortgage rate</text>
  </threadedComment>
  <threadedComment ref="AC3" dT="2025-09-03T17:51:57.14" personId="{210AC35A-8507-4196-8094-A5D969F00AC9}" id="{54D9B76D-5AAF-4009-A2A5-0DD4F695D493}">
    <text xml:space="preserve">Florida Home Insurance Rates by Zip Code - Review Averages! </text>
    <extLst>
      <x:ext xmlns:xltc2="http://schemas.microsoft.com/office/spreadsheetml/2020/threadedcomments2" uri="{F7C98A9C-CBB3-438F-8F68-D28B6AF4A901}">
        <xltc2:checksum>2147543314</xltc2:checksum>
        <xltc2:hyperlink startIndex="0" length="59" url="https://www.floridahomeinsurance.com/average-rates-by-zip-code.php"/>
      </x:ext>
    </extLst>
  </threadedComment>
  <threadedComment ref="AN3" dT="2024-02-16T01:16:15.60" personId="{BE9AE272-8783-4889-A6A8-36FA93C013EB}" id="{0FAC1AC7-67D8-439C-850D-ED03845F1A84}">
    <text>Adjust % to account for existing mortgage payment</text>
  </threadedComment>
  <threadedComment ref="AR3" dT="2024-02-15T23:34:48.52" personId="{BE9AE272-8783-4889-A6A8-36FA93C013EB}" id="{687C1C1D-51AD-4F29-8E5D-BEECA90B0C9F}">
    <text>Years paid by grant</text>
  </threadedComment>
  <threadedComment ref="AU3" dT="2024-02-15T23:33:56.26" personId="{BE9AE272-8783-4889-A6A8-36FA93C013EB}" id="{CF33ABB4-B960-42E5-A1A3-4F98DF4C82E8}">
    <text>% of closing cost + PMI covered by grant</text>
  </threadedComment>
  <threadedComment ref="AA4" dT="2025-04-09T16:31:33.11" personId="{7681CC6B-2911-EC4C-BCF2-F8EF52547D50}" id="{D36BE60E-0CE1-4146-9F5C-6B4EF699E780}">
    <text>PMI assumed for 3% down non-homium 1st mortgage</text>
  </threadedComment>
  <threadedComment ref="AG4" dT="2025-04-09T16:28:08.28" personId="{7681CC6B-2911-EC4C-BCF2-F8EF52547D50}" id="{3ECE0252-BF54-4AC6-8F91-73795DA1F30D}">
    <text xml:space="preserve">Not assuming household debt for now. </text>
  </threadedComment>
  <threadedComment ref="AZ4" dT="2025-04-09T16:30:56.41" personId="{7681CC6B-2911-EC4C-BCF2-F8EF52547D50}" id="{AA757A47-C1C7-4ADF-A1B8-B030341F5025}">
    <text xml:space="preserve"> Not sure who hardcoded the amortized 1st mortgage remaining previously, but debugging this was excruciating. These are accurate now.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nkrate.com/real-estate/median-home-price/" TargetMode="External"/><Relationship Id="rId1" Type="http://schemas.openxmlformats.org/officeDocument/2006/relationships/hyperlink" Target="https://www.ramseysolutions.com/insurance/home-insurance-rates-by-state?srsltid=AfmBOor11m9ccj5xQGJveaIOgs0_zXz4pvDN6-xr1RHnJjc8as4HkzMz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E8AE-8F68-4062-B871-CB15BDAA347A}">
  <dimension ref="D3:D86"/>
  <sheetViews>
    <sheetView showGridLines="0" workbookViewId="0">
      <selection activeCell="E16" sqref="E16"/>
    </sheetView>
  </sheetViews>
  <sheetFormatPr baseColWidth="10" defaultColWidth="8.83203125" defaultRowHeight="15" x14ac:dyDescent="0.2"/>
  <cols>
    <col min="4" max="4" width="27.83203125" bestFit="1" customWidth="1"/>
  </cols>
  <sheetData>
    <row r="3" spans="4:4" x14ac:dyDescent="0.2">
      <c r="D3" s="265" t="s">
        <v>167</v>
      </c>
    </row>
    <row r="4" spans="4:4" x14ac:dyDescent="0.2">
      <c r="D4" s="290" t="s">
        <v>176</v>
      </c>
    </row>
    <row r="5" spans="4:4" x14ac:dyDescent="0.2">
      <c r="D5" s="291" t="s">
        <v>177</v>
      </c>
    </row>
    <row r="6" spans="4:4" x14ac:dyDescent="0.2">
      <c r="D6" s="291" t="s">
        <v>178</v>
      </c>
    </row>
    <row r="7" spans="4:4" x14ac:dyDescent="0.2">
      <c r="D7" s="291" t="s">
        <v>179</v>
      </c>
    </row>
    <row r="8" spans="4:4" x14ac:dyDescent="0.2">
      <c r="D8" s="291" t="s">
        <v>180</v>
      </c>
    </row>
    <row r="9" spans="4:4" x14ac:dyDescent="0.2">
      <c r="D9" s="291" t="s">
        <v>181</v>
      </c>
    </row>
    <row r="10" spans="4:4" x14ac:dyDescent="0.2">
      <c r="D10" s="291" t="s">
        <v>182</v>
      </c>
    </row>
    <row r="11" spans="4:4" x14ac:dyDescent="0.2">
      <c r="D11" s="291" t="s">
        <v>183</v>
      </c>
    </row>
    <row r="12" spans="4:4" x14ac:dyDescent="0.2">
      <c r="D12" s="291" t="s">
        <v>184</v>
      </c>
    </row>
    <row r="13" spans="4:4" x14ac:dyDescent="0.2">
      <c r="D13" s="291" t="s">
        <v>185</v>
      </c>
    </row>
    <row r="14" spans="4:4" x14ac:dyDescent="0.2">
      <c r="D14" s="291" t="s">
        <v>186</v>
      </c>
    </row>
    <row r="15" spans="4:4" x14ac:dyDescent="0.2">
      <c r="D15" s="291" t="s">
        <v>187</v>
      </c>
    </row>
    <row r="16" spans="4:4" x14ac:dyDescent="0.2">
      <c r="D16" s="291" t="s">
        <v>188</v>
      </c>
    </row>
    <row r="17" spans="4:4" x14ac:dyDescent="0.2">
      <c r="D17" s="291" t="s">
        <v>189</v>
      </c>
    </row>
    <row r="18" spans="4:4" x14ac:dyDescent="0.2">
      <c r="D18" s="291" t="s">
        <v>190</v>
      </c>
    </row>
    <row r="19" spans="4:4" x14ac:dyDescent="0.2">
      <c r="D19" s="291" t="s">
        <v>191</v>
      </c>
    </row>
    <row r="20" spans="4:4" x14ac:dyDescent="0.2">
      <c r="D20" s="291" t="s">
        <v>192</v>
      </c>
    </row>
    <row r="21" spans="4:4" x14ac:dyDescent="0.2">
      <c r="D21" s="291" t="s">
        <v>193</v>
      </c>
    </row>
    <row r="22" spans="4:4" x14ac:dyDescent="0.2">
      <c r="D22" s="291" t="s">
        <v>194</v>
      </c>
    </row>
    <row r="23" spans="4:4" x14ac:dyDescent="0.2">
      <c r="D23" s="291" t="s">
        <v>195</v>
      </c>
    </row>
    <row r="24" spans="4:4" x14ac:dyDescent="0.2">
      <c r="D24" s="291" t="s">
        <v>196</v>
      </c>
    </row>
    <row r="25" spans="4:4" x14ac:dyDescent="0.2">
      <c r="D25" s="291" t="s">
        <v>197</v>
      </c>
    </row>
    <row r="26" spans="4:4" x14ac:dyDescent="0.2">
      <c r="D26" s="291" t="s">
        <v>198</v>
      </c>
    </row>
    <row r="27" spans="4:4" x14ac:dyDescent="0.2">
      <c r="D27" s="291" t="s">
        <v>199</v>
      </c>
    </row>
    <row r="28" spans="4:4" x14ac:dyDescent="0.2">
      <c r="D28" s="291" t="s">
        <v>200</v>
      </c>
    </row>
    <row r="29" spans="4:4" x14ac:dyDescent="0.2">
      <c r="D29" s="291" t="s">
        <v>201</v>
      </c>
    </row>
    <row r="30" spans="4:4" x14ac:dyDescent="0.2">
      <c r="D30" s="291" t="s">
        <v>202</v>
      </c>
    </row>
    <row r="31" spans="4:4" x14ac:dyDescent="0.2">
      <c r="D31" s="291" t="s">
        <v>203</v>
      </c>
    </row>
    <row r="32" spans="4:4" x14ac:dyDescent="0.2">
      <c r="D32" s="291" t="s">
        <v>204</v>
      </c>
    </row>
    <row r="33" spans="4:4" x14ac:dyDescent="0.2">
      <c r="D33" s="291" t="s">
        <v>205</v>
      </c>
    </row>
    <row r="34" spans="4:4" x14ac:dyDescent="0.2">
      <c r="D34" s="291" t="s">
        <v>206</v>
      </c>
    </row>
    <row r="35" spans="4:4" x14ac:dyDescent="0.2">
      <c r="D35" s="291" t="s">
        <v>207</v>
      </c>
    </row>
    <row r="36" spans="4:4" x14ac:dyDescent="0.2">
      <c r="D36" s="291" t="s">
        <v>208</v>
      </c>
    </row>
    <row r="37" spans="4:4" x14ac:dyDescent="0.2">
      <c r="D37" s="291" t="s">
        <v>209</v>
      </c>
    </row>
    <row r="38" spans="4:4" x14ac:dyDescent="0.2">
      <c r="D38" s="291" t="s">
        <v>210</v>
      </c>
    </row>
    <row r="39" spans="4:4" x14ac:dyDescent="0.2">
      <c r="D39" s="291" t="s">
        <v>211</v>
      </c>
    </row>
    <row r="40" spans="4:4" x14ac:dyDescent="0.2">
      <c r="D40" s="291" t="s">
        <v>212</v>
      </c>
    </row>
    <row r="41" spans="4:4" x14ac:dyDescent="0.2">
      <c r="D41" s="291" t="s">
        <v>213</v>
      </c>
    </row>
    <row r="42" spans="4:4" x14ac:dyDescent="0.2">
      <c r="D42" s="291" t="s">
        <v>214</v>
      </c>
    </row>
    <row r="43" spans="4:4" x14ac:dyDescent="0.2">
      <c r="D43" s="291" t="s">
        <v>215</v>
      </c>
    </row>
    <row r="44" spans="4:4" x14ac:dyDescent="0.2">
      <c r="D44" s="291" t="s">
        <v>216</v>
      </c>
    </row>
    <row r="45" spans="4:4" x14ac:dyDescent="0.2">
      <c r="D45" s="291" t="s">
        <v>217</v>
      </c>
    </row>
    <row r="46" spans="4:4" x14ac:dyDescent="0.2">
      <c r="D46" s="291" t="s">
        <v>218</v>
      </c>
    </row>
    <row r="47" spans="4:4" x14ac:dyDescent="0.2">
      <c r="D47" s="291" t="s">
        <v>219</v>
      </c>
    </row>
    <row r="48" spans="4:4" x14ac:dyDescent="0.2">
      <c r="D48" s="291" t="s">
        <v>220</v>
      </c>
    </row>
    <row r="49" spans="4:4" x14ac:dyDescent="0.2">
      <c r="D49" s="291" t="s">
        <v>221</v>
      </c>
    </row>
    <row r="50" spans="4:4" x14ac:dyDescent="0.2">
      <c r="D50" s="291" t="s">
        <v>222</v>
      </c>
    </row>
    <row r="51" spans="4:4" x14ac:dyDescent="0.2">
      <c r="D51" s="291" t="s">
        <v>223</v>
      </c>
    </row>
    <row r="52" spans="4:4" x14ac:dyDescent="0.2">
      <c r="D52" s="291" t="s">
        <v>224</v>
      </c>
    </row>
    <row r="53" spans="4:4" x14ac:dyDescent="0.2">
      <c r="D53" s="291" t="s">
        <v>225</v>
      </c>
    </row>
    <row r="54" spans="4:4" x14ac:dyDescent="0.2">
      <c r="D54" s="291" t="s">
        <v>226</v>
      </c>
    </row>
    <row r="55" spans="4:4" x14ac:dyDescent="0.2">
      <c r="D55" s="291" t="s">
        <v>227</v>
      </c>
    </row>
    <row r="56" spans="4:4" x14ac:dyDescent="0.2">
      <c r="D56" s="291" t="s">
        <v>228</v>
      </c>
    </row>
    <row r="57" spans="4:4" x14ac:dyDescent="0.2">
      <c r="D57" s="291" t="s">
        <v>229</v>
      </c>
    </row>
    <row r="58" spans="4:4" x14ac:dyDescent="0.2">
      <c r="D58" s="291" t="s">
        <v>230</v>
      </c>
    </row>
    <row r="59" spans="4:4" x14ac:dyDescent="0.2">
      <c r="D59" s="291" t="s">
        <v>231</v>
      </c>
    </row>
    <row r="60" spans="4:4" x14ac:dyDescent="0.2">
      <c r="D60" s="291" t="s">
        <v>232</v>
      </c>
    </row>
    <row r="61" spans="4:4" x14ac:dyDescent="0.2">
      <c r="D61" s="291" t="s">
        <v>233</v>
      </c>
    </row>
    <row r="62" spans="4:4" x14ac:dyDescent="0.2">
      <c r="D62" s="266" t="s">
        <v>234</v>
      </c>
    </row>
    <row r="63" spans="4:4" x14ac:dyDescent="0.2">
      <c r="D63" s="266" t="s">
        <v>235</v>
      </c>
    </row>
    <row r="64" spans="4:4" x14ac:dyDescent="0.2">
      <c r="D64" s="266" t="s">
        <v>236</v>
      </c>
    </row>
    <row r="65" spans="4:4" x14ac:dyDescent="0.2">
      <c r="D65" s="266" t="s">
        <v>237</v>
      </c>
    </row>
    <row r="66" spans="4:4" x14ac:dyDescent="0.2">
      <c r="D66" s="266" t="s">
        <v>238</v>
      </c>
    </row>
    <row r="67" spans="4:4" x14ac:dyDescent="0.2">
      <c r="D67" s="266" t="s">
        <v>239</v>
      </c>
    </row>
    <row r="68" spans="4:4" x14ac:dyDescent="0.2">
      <c r="D68" s="266" t="s">
        <v>240</v>
      </c>
    </row>
    <row r="69" spans="4:4" x14ac:dyDescent="0.2">
      <c r="D69" s="266" t="s">
        <v>241</v>
      </c>
    </row>
    <row r="70" spans="4:4" x14ac:dyDescent="0.2">
      <c r="D70" s="266" t="s">
        <v>242</v>
      </c>
    </row>
    <row r="71" spans="4:4" x14ac:dyDescent="0.2">
      <c r="D71" s="266" t="s">
        <v>243</v>
      </c>
    </row>
    <row r="72" spans="4:4" x14ac:dyDescent="0.2">
      <c r="D72" s="266" t="s">
        <v>244</v>
      </c>
    </row>
    <row r="73" spans="4:4" x14ac:dyDescent="0.2">
      <c r="D73" s="266" t="s">
        <v>245</v>
      </c>
    </row>
    <row r="74" spans="4:4" x14ac:dyDescent="0.2">
      <c r="D74" s="266" t="s">
        <v>246</v>
      </c>
    </row>
    <row r="75" spans="4:4" x14ac:dyDescent="0.2">
      <c r="D75" s="266" t="s">
        <v>247</v>
      </c>
    </row>
    <row r="76" spans="4:4" x14ac:dyDescent="0.2">
      <c r="D76" s="266" t="s">
        <v>248</v>
      </c>
    </row>
    <row r="77" spans="4:4" x14ac:dyDescent="0.2">
      <c r="D77" s="266" t="s">
        <v>249</v>
      </c>
    </row>
    <row r="78" spans="4:4" x14ac:dyDescent="0.2">
      <c r="D78" s="266" t="s">
        <v>250</v>
      </c>
    </row>
    <row r="79" spans="4:4" x14ac:dyDescent="0.2">
      <c r="D79" s="266" t="s">
        <v>251</v>
      </c>
    </row>
    <row r="80" spans="4:4" x14ac:dyDescent="0.2">
      <c r="D80" s="266" t="s">
        <v>252</v>
      </c>
    </row>
    <row r="81" spans="4:4" x14ac:dyDescent="0.2">
      <c r="D81" s="266" t="s">
        <v>253</v>
      </c>
    </row>
    <row r="82" spans="4:4" x14ac:dyDescent="0.2">
      <c r="D82" s="266" t="s">
        <v>254</v>
      </c>
    </row>
    <row r="83" spans="4:4" x14ac:dyDescent="0.2">
      <c r="D83" s="266" t="s">
        <v>255</v>
      </c>
    </row>
    <row r="84" spans="4:4" x14ac:dyDescent="0.2">
      <c r="D84" s="266" t="s">
        <v>256</v>
      </c>
    </row>
    <row r="85" spans="4:4" x14ac:dyDescent="0.2">
      <c r="D85" s="266" t="s">
        <v>257</v>
      </c>
    </row>
    <row r="86" spans="4:4" x14ac:dyDescent="0.2">
      <c r="D86" s="266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2AFC-E9EF-4F8A-8F67-3E71667B9230}">
  <dimension ref="A1:P57"/>
  <sheetViews>
    <sheetView showGridLines="0" zoomScale="90" zoomScaleNormal="90" workbookViewId="0">
      <selection activeCell="N44" sqref="N44"/>
    </sheetView>
  </sheetViews>
  <sheetFormatPr baseColWidth="10" defaultColWidth="8.83203125" defaultRowHeight="15" outlineLevelRow="1" outlineLevelCol="1" x14ac:dyDescent="0.2"/>
  <cols>
    <col min="2" max="2" width="24.5" bestFit="1" customWidth="1"/>
    <col min="3" max="3" width="15.6640625" bestFit="1" customWidth="1"/>
    <col min="11" max="11" width="47.6640625" bestFit="1" customWidth="1"/>
    <col min="12" max="12" width="13.5" customWidth="1" outlineLevel="1"/>
    <col min="13" max="14" width="13.5" bestFit="1" customWidth="1"/>
    <col min="15" max="15" width="13.1640625" bestFit="1" customWidth="1"/>
    <col min="16" max="16" width="12.1640625" bestFit="1" customWidth="1"/>
  </cols>
  <sheetData>
    <row r="1" spans="2:16" ht="19" x14ac:dyDescent="0.25">
      <c r="B1" s="175" t="s">
        <v>144</v>
      </c>
      <c r="F1" s="221" t="s">
        <v>158</v>
      </c>
      <c r="K1" s="50" t="s">
        <v>173</v>
      </c>
      <c r="L1" s="310">
        <v>1</v>
      </c>
      <c r="M1" s="310">
        <v>2</v>
      </c>
      <c r="N1" s="310">
        <v>3</v>
      </c>
    </row>
    <row r="2" spans="2:16" x14ac:dyDescent="0.2">
      <c r="B2" t="s">
        <v>145</v>
      </c>
      <c r="C2" s="176">
        <v>0.03</v>
      </c>
      <c r="K2" s="252" t="s">
        <v>0</v>
      </c>
      <c r="L2" s="308" t="s">
        <v>259</v>
      </c>
      <c r="M2" s="308" t="s">
        <v>260</v>
      </c>
      <c r="N2" s="308" t="s">
        <v>261</v>
      </c>
    </row>
    <row r="3" spans="2:16" x14ac:dyDescent="0.2">
      <c r="C3" s="176"/>
      <c r="K3" s="253" t="s">
        <v>1</v>
      </c>
      <c r="L3" s="309">
        <v>28</v>
      </c>
      <c r="M3" s="309">
        <v>32</v>
      </c>
      <c r="N3" s="309">
        <v>38</v>
      </c>
    </row>
    <row r="4" spans="2:16" ht="31" x14ac:dyDescent="0.2">
      <c r="B4" t="s">
        <v>146</v>
      </c>
      <c r="C4" s="177">
        <v>0.3</v>
      </c>
      <c r="K4" s="253"/>
      <c r="L4" s="307" t="s">
        <v>174</v>
      </c>
      <c r="M4" s="311" t="s">
        <v>175</v>
      </c>
      <c r="N4" s="307" t="s">
        <v>262</v>
      </c>
    </row>
    <row r="5" spans="2:16" x14ac:dyDescent="0.2">
      <c r="C5" s="178"/>
      <c r="K5" s="254" t="s">
        <v>119</v>
      </c>
      <c r="L5" s="54">
        <v>0.8</v>
      </c>
      <c r="M5" s="54">
        <v>1</v>
      </c>
      <c r="N5" s="62">
        <v>1.2</v>
      </c>
    </row>
    <row r="6" spans="2:16" x14ac:dyDescent="0.2">
      <c r="B6" t="s">
        <v>148</v>
      </c>
      <c r="C6" s="178">
        <v>620</v>
      </c>
      <c r="K6" s="253" t="s">
        <v>2</v>
      </c>
      <c r="L6" s="312">
        <f>L5*$C$21</f>
        <v>0</v>
      </c>
      <c r="M6" s="312">
        <f>M5*$C$21</f>
        <v>0</v>
      </c>
      <c r="N6" s="312">
        <f>N5*$C$21</f>
        <v>0</v>
      </c>
      <c r="O6" s="306">
        <f>AVERAGE(L6:N6)</f>
        <v>0</v>
      </c>
    </row>
    <row r="7" spans="2:16" x14ac:dyDescent="0.2">
      <c r="B7" t="s">
        <v>159</v>
      </c>
      <c r="C7" s="177">
        <v>6.25E-2</v>
      </c>
      <c r="K7" s="253"/>
      <c r="L7" s="2"/>
      <c r="M7" s="53"/>
      <c r="N7" s="64"/>
    </row>
    <row r="8" spans="2:16" x14ac:dyDescent="0.2">
      <c r="B8" t="s">
        <v>160</v>
      </c>
      <c r="C8" s="224">
        <f>C7</f>
        <v>6.25E-2</v>
      </c>
      <c r="K8" s="255" t="s">
        <v>120</v>
      </c>
      <c r="L8" s="56">
        <v>1</v>
      </c>
      <c r="M8" s="56">
        <v>1</v>
      </c>
      <c r="N8" s="56">
        <v>1.4</v>
      </c>
      <c r="P8" s="299">
        <f>0.8*L9</f>
        <v>0</v>
      </c>
    </row>
    <row r="9" spans="2:16" x14ac:dyDescent="0.2">
      <c r="B9" t="s">
        <v>153</v>
      </c>
      <c r="C9" s="178">
        <v>30</v>
      </c>
      <c r="K9" s="253" t="s">
        <v>139</v>
      </c>
      <c r="L9" s="115">
        <f>L8*$C$22</f>
        <v>0</v>
      </c>
      <c r="M9" s="55">
        <f>M8*$C$22</f>
        <v>0</v>
      </c>
      <c r="N9" s="55">
        <f>N8*$C$22</f>
        <v>0</v>
      </c>
    </row>
    <row r="10" spans="2:16" x14ac:dyDescent="0.2">
      <c r="C10" s="178"/>
      <c r="K10" s="253"/>
      <c r="L10" s="2"/>
      <c r="M10" s="55"/>
      <c r="N10" s="55"/>
    </row>
    <row r="11" spans="2:16" outlineLevel="1" x14ac:dyDescent="0.2">
      <c r="B11" t="s">
        <v>147</v>
      </c>
      <c r="C11" s="176">
        <v>0.05</v>
      </c>
      <c r="K11" s="256" t="s">
        <v>155</v>
      </c>
      <c r="L11" s="217">
        <f>$C$2</f>
        <v>0.03</v>
      </c>
      <c r="M11" s="217">
        <f t="shared" ref="M11:N11" si="0">$C$2</f>
        <v>0.03</v>
      </c>
      <c r="N11" s="217">
        <f t="shared" si="0"/>
        <v>0.03</v>
      </c>
    </row>
    <row r="12" spans="2:16" x14ac:dyDescent="0.2">
      <c r="C12" s="178"/>
      <c r="K12" s="253" t="str">
        <f>"Down Payment ("&amp;C2*100&amp;"%)"</f>
        <v>Down Payment (3%)</v>
      </c>
      <c r="L12" s="115">
        <f>L9*L11</f>
        <v>0</v>
      </c>
      <c r="M12" s="115">
        <f t="shared" ref="M12:N12" si="1">M9*M11</f>
        <v>0</v>
      </c>
      <c r="N12" s="115">
        <f t="shared" si="1"/>
        <v>0</v>
      </c>
    </row>
    <row r="13" spans="2:16" x14ac:dyDescent="0.2">
      <c r="B13" t="s">
        <v>149</v>
      </c>
      <c r="C13" s="179">
        <v>0.02</v>
      </c>
      <c r="K13" s="253"/>
      <c r="L13" s="115"/>
      <c r="M13" s="55"/>
      <c r="N13" s="55"/>
    </row>
    <row r="14" spans="2:16" ht="18" x14ac:dyDescent="0.2">
      <c r="C14" s="178"/>
      <c r="K14" s="257" t="s">
        <v>103</v>
      </c>
      <c r="L14" s="214"/>
      <c r="M14" s="55"/>
      <c r="N14" s="55"/>
    </row>
    <row r="15" spans="2:16" outlineLevel="1" x14ac:dyDescent="0.2">
      <c r="C15" s="178"/>
      <c r="K15" s="258" t="s">
        <v>157</v>
      </c>
      <c r="L15" s="220">
        <f>1-L11</f>
        <v>0.97</v>
      </c>
      <c r="M15" s="220">
        <f>1-M11</f>
        <v>0.97</v>
      </c>
      <c r="N15" s="220">
        <f>1-N11</f>
        <v>0.97</v>
      </c>
    </row>
    <row r="16" spans="2:16" x14ac:dyDescent="0.2">
      <c r="B16" s="1" t="s">
        <v>107</v>
      </c>
      <c r="C16" s="180">
        <v>1.17E-2</v>
      </c>
      <c r="K16" s="253" t="str">
        <f>"Conforming 1st Mortgage ("&amp;(1-C2)*100&amp;"%)"</f>
        <v>Conforming 1st Mortgage (97%)</v>
      </c>
      <c r="L16" s="115">
        <f>L15*L9</f>
        <v>0</v>
      </c>
      <c r="M16" s="115">
        <f t="shared" ref="M16:N16" si="2">M15*M9</f>
        <v>0</v>
      </c>
      <c r="N16" s="115">
        <f t="shared" si="2"/>
        <v>0</v>
      </c>
    </row>
    <row r="17" spans="2:15" outlineLevel="1" x14ac:dyDescent="0.2">
      <c r="B17" s="1" t="s">
        <v>108</v>
      </c>
      <c r="C17" s="180">
        <v>1.35E-2</v>
      </c>
      <c r="D17" s="168"/>
      <c r="K17" s="256" t="s">
        <v>110</v>
      </c>
      <c r="L17" s="218">
        <f>PMT($C$7/12,12*$C$9,-L$16)</f>
        <v>0</v>
      </c>
      <c r="M17" s="219">
        <f>PMT($C$7/12,12*$C$9,-M$16)</f>
        <v>0</v>
      </c>
      <c r="N17" s="219">
        <f>PMT($C$7/12,12*$C$9,-N$16)</f>
        <v>0</v>
      </c>
    </row>
    <row r="18" spans="2:15" outlineLevel="1" x14ac:dyDescent="0.2">
      <c r="B18" s="1" t="s">
        <v>109</v>
      </c>
      <c r="C18" s="180">
        <v>4.0000000000000001E-3</v>
      </c>
      <c r="K18" s="256" t="s">
        <v>111</v>
      </c>
      <c r="L18" s="218">
        <f>L16*$C$16/12</f>
        <v>0</v>
      </c>
      <c r="M18" s="219">
        <f>M16*$C$16/12</f>
        <v>0</v>
      </c>
      <c r="N18" s="219">
        <f>N16*$C$16/12</f>
        <v>0</v>
      </c>
    </row>
    <row r="19" spans="2:15" outlineLevel="1" x14ac:dyDescent="0.2">
      <c r="K19" s="256" t="s">
        <v>112</v>
      </c>
      <c r="L19" s="218">
        <f>$C$17*L$9/12</f>
        <v>0</v>
      </c>
      <c r="M19" s="219">
        <f>$C$17*M$9/12</f>
        <v>0</v>
      </c>
      <c r="N19" s="219">
        <f>$C$17*N$9/12</f>
        <v>0</v>
      </c>
    </row>
    <row r="20" spans="2:15" outlineLevel="1" x14ac:dyDescent="0.2">
      <c r="B20" s="44" t="s">
        <v>150</v>
      </c>
      <c r="K20" s="256" t="s">
        <v>113</v>
      </c>
      <c r="L20" s="218">
        <f>$C$18*L9/12</f>
        <v>0</v>
      </c>
      <c r="M20" s="219">
        <f>$C$18*M9/12</f>
        <v>0</v>
      </c>
      <c r="N20" s="219">
        <f>$C$18*N9/12</f>
        <v>0</v>
      </c>
    </row>
    <row r="21" spans="2:15" x14ac:dyDescent="0.2">
      <c r="B21" t="s">
        <v>151</v>
      </c>
      <c r="C21" s="165">
        <f>'Aggregate Model'!I25</f>
        <v>0</v>
      </c>
      <c r="K21" s="252" t="s">
        <v>105</v>
      </c>
      <c r="L21" s="123">
        <f>SUM(L17:L20)</f>
        <v>0</v>
      </c>
      <c r="M21" s="132">
        <f>SUM(M17:M20)</f>
        <v>0</v>
      </c>
      <c r="N21" s="132">
        <f t="shared" ref="N21" si="3">SUM(N17:N20)</f>
        <v>0</v>
      </c>
    </row>
    <row r="22" spans="2:15" x14ac:dyDescent="0.2">
      <c r="B22" t="s">
        <v>152</v>
      </c>
      <c r="C22" s="165">
        <f>'Aggregate Model'!G24</f>
        <v>0</v>
      </c>
      <c r="K22" s="259" t="s">
        <v>106</v>
      </c>
      <c r="L22" s="212" t="e">
        <f>L21/(L6/12)</f>
        <v>#DIV/0!</v>
      </c>
      <c r="M22" s="212" t="e">
        <f>M21/(M6/12)</f>
        <v>#DIV/0!</v>
      </c>
      <c r="N22" s="212" t="e">
        <f>N21/(N6/12)</f>
        <v>#DIV/0!</v>
      </c>
    </row>
    <row r="23" spans="2:15" x14ac:dyDescent="0.2">
      <c r="K23" s="253"/>
      <c r="L23" s="115"/>
      <c r="M23" s="55"/>
      <c r="N23" s="55"/>
    </row>
    <row r="24" spans="2:15" ht="18" x14ac:dyDescent="0.2">
      <c r="B24" s="174" t="s">
        <v>154</v>
      </c>
      <c r="K24" s="257" t="s">
        <v>104</v>
      </c>
      <c r="L24" s="214"/>
      <c r="M24" s="55"/>
      <c r="N24" s="55"/>
    </row>
    <row r="25" spans="2:15" ht="14.25" customHeight="1" outlineLevel="1" x14ac:dyDescent="0.2">
      <c r="B25" t="s">
        <v>6</v>
      </c>
      <c r="C25" s="177">
        <v>0.35</v>
      </c>
      <c r="K25" s="258" t="s">
        <v>157</v>
      </c>
      <c r="L25" s="220">
        <f>1-SUM(L27,L11)</f>
        <v>0.67</v>
      </c>
      <c r="M25" s="220">
        <f>1-SUM(M27,M11)</f>
        <v>0.67</v>
      </c>
      <c r="N25" s="220">
        <f>1-SUM(N27,N11)</f>
        <v>0.72</v>
      </c>
    </row>
    <row r="26" spans="2:15" x14ac:dyDescent="0.2">
      <c r="K26" s="253" t="str">
        <f>"1st Mortgage with Homium ("&amp;(1-SUM($C$4,$C$2))*100&amp;"%)"</f>
        <v>1st Mortgage with Homium (67%)</v>
      </c>
      <c r="L26" s="115">
        <f>L25*L9</f>
        <v>0</v>
      </c>
      <c r="M26" s="115">
        <f t="shared" ref="M26:N26" si="4">M25*M9</f>
        <v>0</v>
      </c>
      <c r="N26" s="115">
        <f t="shared" si="4"/>
        <v>0</v>
      </c>
    </row>
    <row r="27" spans="2:15" outlineLevel="1" x14ac:dyDescent="0.2">
      <c r="K27" s="253" t="s">
        <v>156</v>
      </c>
      <c r="L27" s="67">
        <v>0.3</v>
      </c>
      <c r="M27" s="67">
        <v>0.3</v>
      </c>
      <c r="N27" s="67">
        <v>0.25</v>
      </c>
    </row>
    <row r="28" spans="2:15" x14ac:dyDescent="0.2">
      <c r="K28" s="253" t="str">
        <f>"2nd Position Homium SAM ("&amp;$C$4*100&amp;"%)"</f>
        <v>2nd Position Homium SAM (30%)</v>
      </c>
      <c r="L28" s="115">
        <f>L27*L9</f>
        <v>0</v>
      </c>
      <c r="M28" s="115">
        <f t="shared" ref="M28:N28" si="5">M27*M9</f>
        <v>0</v>
      </c>
      <c r="N28" s="115">
        <f t="shared" si="5"/>
        <v>0</v>
      </c>
      <c r="O28" s="306">
        <f>AVERAGE(L28:N28)</f>
        <v>0</v>
      </c>
    </row>
    <row r="29" spans="2:15" outlineLevel="1" x14ac:dyDescent="0.2">
      <c r="K29" s="256" t="s">
        <v>115</v>
      </c>
      <c r="L29" s="218">
        <f>PMT($C$8/12,12*$C$9,-L$26)</f>
        <v>0</v>
      </c>
      <c r="M29" s="218">
        <f>PMT($C$8/12,12*$C$9,-M$26)</f>
        <v>0</v>
      </c>
      <c r="N29" s="218">
        <f>PMT($C$8/12,12*$C$9,-N$26)</f>
        <v>0</v>
      </c>
    </row>
    <row r="30" spans="2:15" x14ac:dyDescent="0.2">
      <c r="K30" s="252" t="s">
        <v>116</v>
      </c>
      <c r="L30" s="123">
        <f>L29+SUM(L19:L20)</f>
        <v>0</v>
      </c>
      <c r="M30" s="152">
        <f>M29+SUM(M19:M20)</f>
        <v>0</v>
      </c>
      <c r="N30" s="152">
        <f>N29+SUM(N19:N20)</f>
        <v>0</v>
      </c>
    </row>
    <row r="31" spans="2:15" x14ac:dyDescent="0.2">
      <c r="K31" s="252" t="s">
        <v>106</v>
      </c>
      <c r="L31" s="150" t="e">
        <f>L30/(L$6/12)</f>
        <v>#DIV/0!</v>
      </c>
      <c r="M31" s="150" t="e">
        <f>M30/(M$6/12)</f>
        <v>#DIV/0!</v>
      </c>
      <c r="N31" s="150" t="e">
        <f t="shared" ref="N31" si="6">N30/(N$6/12)</f>
        <v>#DIV/0!</v>
      </c>
    </row>
    <row r="32" spans="2:15" x14ac:dyDescent="0.2">
      <c r="K32" s="252"/>
      <c r="L32" s="124"/>
      <c r="M32" s="150"/>
      <c r="N32" s="150"/>
    </row>
    <row r="33" spans="1:15" ht="18" x14ac:dyDescent="0.2">
      <c r="K33" s="260" t="s">
        <v>117</v>
      </c>
      <c r="L33" s="215"/>
      <c r="M33" s="61"/>
      <c r="N33" s="61"/>
    </row>
    <row r="34" spans="1:15" x14ac:dyDescent="0.2">
      <c r="K34" s="261" t="s">
        <v>138</v>
      </c>
      <c r="L34" s="216">
        <f>L21-L30</f>
        <v>0</v>
      </c>
      <c r="M34" s="153">
        <f>M21-M30</f>
        <v>0</v>
      </c>
      <c r="N34" s="153">
        <f>N21-N30</f>
        <v>0</v>
      </c>
      <c r="O34" s="299">
        <f>L34*12</f>
        <v>0</v>
      </c>
    </row>
    <row r="35" spans="1:15" x14ac:dyDescent="0.2">
      <c r="K35" s="262"/>
      <c r="L35" s="154"/>
      <c r="M35" s="155"/>
      <c r="N35" s="155"/>
    </row>
    <row r="36" spans="1:15" ht="18" x14ac:dyDescent="0.2">
      <c r="B36" s="174" t="s">
        <v>162</v>
      </c>
      <c r="K36" s="257" t="s">
        <v>118</v>
      </c>
      <c r="L36" s="148"/>
      <c r="M36" s="155"/>
      <c r="N36" s="155"/>
    </row>
    <row r="37" spans="1:15" x14ac:dyDescent="0.2">
      <c r="B37" t="s">
        <v>163</v>
      </c>
      <c r="C37" s="285">
        <v>10000000</v>
      </c>
      <c r="K37" s="254" t="s">
        <v>119</v>
      </c>
      <c r="L37" s="213">
        <f>L5</f>
        <v>0.8</v>
      </c>
      <c r="M37" s="213">
        <f t="shared" ref="M37:N37" si="7">M5</f>
        <v>1</v>
      </c>
      <c r="N37" s="213">
        <f t="shared" si="7"/>
        <v>1.2</v>
      </c>
    </row>
    <row r="38" spans="1:15" x14ac:dyDescent="0.2">
      <c r="A38" s="179">
        <v>0.05</v>
      </c>
      <c r="B38" t="s">
        <v>164</v>
      </c>
      <c r="C38" s="165">
        <f>-C37*A38</f>
        <v>-500000</v>
      </c>
      <c r="K38" s="253" t="s">
        <v>99</v>
      </c>
      <c r="L38" s="67">
        <v>0.35</v>
      </c>
      <c r="M38" s="67">
        <v>0.71</v>
      </c>
      <c r="N38" s="67">
        <v>0.49</v>
      </c>
    </row>
    <row r="39" spans="1:15" x14ac:dyDescent="0.2">
      <c r="B39" s="246" t="s">
        <v>165</v>
      </c>
      <c r="C39" s="247">
        <f>SUM(C37:C38)</f>
        <v>9500000</v>
      </c>
      <c r="K39" s="253" t="s">
        <v>100</v>
      </c>
      <c r="L39" s="67">
        <v>0.84</v>
      </c>
      <c r="M39" s="67">
        <v>0.94</v>
      </c>
      <c r="N39" s="67">
        <v>0.84</v>
      </c>
    </row>
    <row r="40" spans="1:15" x14ac:dyDescent="0.2">
      <c r="K40" s="261" t="s">
        <v>101</v>
      </c>
      <c r="L40" s="147">
        <f>L39-L38</f>
        <v>0.49</v>
      </c>
      <c r="M40" s="147">
        <f>M39-M38</f>
        <v>0.22999999999999998</v>
      </c>
      <c r="N40" s="147">
        <f>N39-N38</f>
        <v>0.35</v>
      </c>
    </row>
    <row r="41" spans="1:15" x14ac:dyDescent="0.2">
      <c r="K41" s="252"/>
      <c r="L41" s="50"/>
      <c r="M41" s="53"/>
      <c r="N41" s="53"/>
    </row>
    <row r="42" spans="1:15" x14ac:dyDescent="0.2">
      <c r="K42" s="263" t="s">
        <v>7</v>
      </c>
      <c r="L42" s="248" t="e">
        <f>$C$39/L28</f>
        <v>#DIV/0!</v>
      </c>
      <c r="M42" s="248" t="e">
        <f>$C$39/M28</f>
        <v>#DIV/0!</v>
      </c>
      <c r="N42" s="248" t="e">
        <f>$C$39/N28</f>
        <v>#DIV/0!</v>
      </c>
    </row>
    <row r="43" spans="1:15" x14ac:dyDescent="0.2">
      <c r="K43" s="263"/>
      <c r="L43" s="248"/>
      <c r="M43" s="248"/>
      <c r="N43" s="248"/>
    </row>
    <row r="44" spans="1:15" x14ac:dyDescent="0.2">
      <c r="K44" s="263" t="s">
        <v>4</v>
      </c>
      <c r="L44" s="249" t="e">
        <f>L$42*L9</f>
        <v>#DIV/0!</v>
      </c>
      <c r="M44" s="249" t="e">
        <f>M$42*M9</f>
        <v>#DIV/0!</v>
      </c>
      <c r="N44" s="249" t="e">
        <f>N$42*N9</f>
        <v>#DIV/0!</v>
      </c>
      <c r="O44" s="306" t="e">
        <f>AVERAGE(L44:N44)</f>
        <v>#DIV/0!</v>
      </c>
    </row>
    <row r="45" spans="1:15" x14ac:dyDescent="0.2">
      <c r="K45" s="263" t="s">
        <v>8</v>
      </c>
      <c r="L45" s="249" t="e">
        <f>L$42*L26</f>
        <v>#DIV/0!</v>
      </c>
      <c r="M45" s="249" t="e">
        <f>M$42*M26</f>
        <v>#DIV/0!</v>
      </c>
      <c r="N45" s="249" t="e">
        <f>N$42*N26</f>
        <v>#DIV/0!</v>
      </c>
      <c r="O45" s="306" t="e">
        <f t="shared" ref="O45:O46" si="8">AVERAGE(L45:N45)</f>
        <v>#DIV/0!</v>
      </c>
    </row>
    <row r="46" spans="1:15" ht="30" x14ac:dyDescent="0.2">
      <c r="K46" s="264" t="s">
        <v>9</v>
      </c>
      <c r="L46" s="251" t="e">
        <f>L42*((L9*(1+HPA)^10)-(L28*(1+HPA)^10)-FV($C$8/12,10*12,L29,-L26))</f>
        <v>#DIV/0!</v>
      </c>
      <c r="M46" s="251" t="e">
        <f>M42*((M9*(1+HPA)^10)-(M28*(1+HPA)^10)-FV($C$8/12,10*12,M29,-M26))</f>
        <v>#DIV/0!</v>
      </c>
      <c r="N46" s="251" t="e">
        <f>N42*((N9*(1+HPA)^10)-(N28*(1+HPA)^10)-FV($C$8/12,10*12,N29,-N26))</f>
        <v>#DIV/0!</v>
      </c>
      <c r="O46" s="306" t="e">
        <f t="shared" si="8"/>
        <v>#DIV/0!</v>
      </c>
    </row>
    <row r="48" spans="1:15" x14ac:dyDescent="0.2">
      <c r="K48" s="50" t="s">
        <v>10</v>
      </c>
      <c r="L48" s="250" t="e">
        <f>AVERAGE(L42:N42)</f>
        <v>#DIV/0!</v>
      </c>
    </row>
    <row r="50" spans="11:14" x14ac:dyDescent="0.2">
      <c r="M50" s="60"/>
    </row>
    <row r="56" spans="11:14" x14ac:dyDescent="0.2">
      <c r="K56" s="2"/>
      <c r="L56" s="2"/>
      <c r="M56" s="52"/>
      <c r="N56" s="53"/>
    </row>
    <row r="57" spans="11:14" x14ac:dyDescent="0.2">
      <c r="N57" s="53"/>
    </row>
  </sheetData>
  <conditionalFormatting sqref="L22:N22 L31 M31:N32">
    <cfRule type="expression" dxfId="15" priority="20">
      <formula>L22&gt;$C$25</formula>
    </cfRule>
    <cfRule type="expression" dxfId="14" priority="21">
      <formula>L22&lt;=$C$25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A82C-9541-244B-9BF7-3F542EEFD859}">
  <dimension ref="A1:CR1703"/>
  <sheetViews>
    <sheetView showGridLines="0" tabSelected="1" zoomScaleNormal="100" workbookViewId="0">
      <pane xSplit="2" ySplit="4" topLeftCell="BS5" activePane="bottomRight" state="frozen"/>
      <selection activeCell="D17" sqref="D17"/>
      <selection pane="topRight" activeCell="D17" sqref="D17"/>
      <selection pane="bottomLeft" activeCell="D17" sqref="D17"/>
      <selection pane="bottomRight" activeCell="CS7" sqref="CS7"/>
    </sheetView>
  </sheetViews>
  <sheetFormatPr baseColWidth="10" defaultColWidth="8.83203125" defaultRowHeight="15" outlineLevelCol="1" x14ac:dyDescent="0.2"/>
  <cols>
    <col min="1" max="1" width="5.33203125" style="1" customWidth="1"/>
    <col min="2" max="2" width="27.5" style="1" bestFit="1" customWidth="1"/>
    <col min="3" max="3" width="8.6640625" style="1" hidden="1" customWidth="1"/>
    <col min="4" max="4" width="12.6640625" style="1" bestFit="1" customWidth="1"/>
    <col min="5" max="5" width="13.1640625" style="1" hidden="1" customWidth="1" outlineLevel="1"/>
    <col min="6" max="6" width="15.83203125" style="1" bestFit="1" customWidth="1" collapsed="1"/>
    <col min="7" max="7" width="16.83203125" style="1" bestFit="1" customWidth="1"/>
    <col min="8" max="8" width="17.1640625" style="1" bestFit="1" customWidth="1"/>
    <col min="9" max="9" width="12.6640625" style="98" hidden="1" customWidth="1" outlineLevel="1"/>
    <col min="10" max="10" width="13.33203125" style="99" hidden="1" customWidth="1" outlineLevel="1"/>
    <col min="11" max="11" width="16.33203125" style="1" hidden="1" customWidth="1" outlineLevel="1"/>
    <col min="12" max="12" width="17.33203125" style="96" bestFit="1" customWidth="1" collapsed="1"/>
    <col min="13" max="13" width="24.5" style="1" customWidth="1"/>
    <col min="14" max="14" width="17.33203125" style="1" bestFit="1" customWidth="1"/>
    <col min="15" max="15" width="19.33203125" style="1" bestFit="1" customWidth="1"/>
    <col min="16" max="16" width="14.6640625" style="1" bestFit="1" customWidth="1"/>
    <col min="17" max="17" width="19.5" style="1" bestFit="1" customWidth="1"/>
    <col min="18" max="18" width="12.6640625" style="1" bestFit="1" customWidth="1"/>
    <col min="19" max="19" width="14.5" style="1" hidden="1" customWidth="1" outlineLevel="1"/>
    <col min="20" max="20" width="13.33203125" style="1" hidden="1" customWidth="1" outlineLevel="1"/>
    <col min="21" max="21" width="12.6640625" style="1" hidden="1" customWidth="1" outlineLevel="1"/>
    <col min="22" max="22" width="15.6640625" style="1" hidden="1" customWidth="1" outlineLevel="1"/>
    <col min="23" max="23" width="14.5" style="1" hidden="1" customWidth="1" outlineLevel="1"/>
    <col min="24" max="24" width="16.83203125" style="1" hidden="1" customWidth="1" outlineLevel="1"/>
    <col min="25" max="25" width="13.83203125" style="1" hidden="1" customWidth="1" outlineLevel="1"/>
    <col min="26" max="26" width="15.83203125" style="1" bestFit="1" customWidth="1" collapsed="1"/>
    <col min="27" max="27" width="14.6640625" style="1" hidden="1" customWidth="1" outlineLevel="1"/>
    <col min="28" max="28" width="12" style="1" hidden="1" customWidth="1" outlineLevel="1"/>
    <col min="29" max="29" width="14.5" style="1" hidden="1" customWidth="1" outlineLevel="1"/>
    <col min="30" max="30" width="14" style="1" hidden="1" customWidth="1" outlineLevel="1"/>
    <col min="31" max="31" width="19.1640625" style="1" hidden="1" customWidth="1" outlineLevel="1"/>
    <col min="32" max="32" width="14" style="1" hidden="1" customWidth="1" outlineLevel="1"/>
    <col min="33" max="33" width="9.5" style="1" bestFit="1" customWidth="1" collapsed="1"/>
    <col min="34" max="34" width="12.1640625" style="1" bestFit="1" customWidth="1"/>
    <col min="35" max="35" width="13.83203125" style="1" hidden="1" customWidth="1" outlineLevel="1"/>
    <col min="36" max="36" width="14.33203125" style="1" bestFit="1" customWidth="1" collapsed="1"/>
    <col min="37" max="37" width="14.6640625" style="1" hidden="1" customWidth="1" outlineLevel="1"/>
    <col min="38" max="38" width="12" style="1" hidden="1" customWidth="1" outlineLevel="1"/>
    <col min="39" max="39" width="14.5" style="1" hidden="1" customWidth="1" outlineLevel="1"/>
    <col min="40" max="40" width="14" style="1" hidden="1" customWidth="1" outlineLevel="1"/>
    <col min="41" max="41" width="17.33203125" style="1" hidden="1" customWidth="1" outlineLevel="1"/>
    <col min="42" max="42" width="14" style="1" hidden="1" customWidth="1" outlineLevel="1"/>
    <col min="43" max="43" width="19.5" style="1" bestFit="1" customWidth="1" collapsed="1"/>
    <col min="44" max="44" width="12.6640625" style="1" bestFit="1" customWidth="1"/>
    <col min="45" max="45" width="10.83203125" style="1" hidden="1" customWidth="1" outlineLevel="1"/>
    <col min="46" max="47" width="14.1640625" style="1" hidden="1" customWidth="1" outlineLevel="1"/>
    <col min="48" max="48" width="15.33203125" style="1" hidden="1" customWidth="1" outlineLevel="1"/>
    <col min="49" max="49" width="13.33203125" style="1" hidden="1" customWidth="1" outlineLevel="1"/>
    <col min="50" max="50" width="16.5" style="1" hidden="1" customWidth="1" outlineLevel="1"/>
    <col min="51" max="51" width="19.5" style="1" hidden="1" customWidth="1" outlineLevel="1"/>
    <col min="52" max="52" width="15.33203125" style="1" hidden="1" customWidth="1" outlineLevel="1"/>
    <col min="53" max="53" width="13.5" style="96" hidden="1" customWidth="1" outlineLevel="1"/>
    <col min="54" max="54" width="3.33203125" style="1" hidden="1" customWidth="1" outlineLevel="1"/>
    <col min="55" max="55" width="3.33203125" style="96" hidden="1" customWidth="1" outlineLevel="1"/>
    <col min="56" max="56" width="10.6640625" style="1" bestFit="1" customWidth="1" collapsed="1"/>
    <col min="57" max="57" width="12.5" style="1" bestFit="1" customWidth="1"/>
    <col min="58" max="59" width="8.83203125" style="1"/>
    <col min="60" max="60" width="0" style="1" hidden="1" customWidth="1" outlineLevel="1"/>
    <col min="61" max="61" width="11.6640625" style="1" bestFit="1" customWidth="1" collapsed="1"/>
    <col min="62" max="63" width="8.83203125" style="1"/>
    <col min="64" max="64" width="11.1640625" style="1" bestFit="1" customWidth="1"/>
    <col min="65" max="65" width="11.6640625" style="1" bestFit="1" customWidth="1"/>
    <col min="66" max="66" width="11.1640625" style="1" bestFit="1" customWidth="1"/>
    <col min="67" max="67" width="11.1640625" style="1" customWidth="1"/>
    <col min="68" max="68" width="11.6640625" style="1" bestFit="1" customWidth="1"/>
    <col min="69" max="70" width="8.83203125" style="1"/>
    <col min="71" max="71" width="13.6640625" style="1" bestFit="1" customWidth="1"/>
    <col min="72" max="73" width="12.33203125" style="1" bestFit="1" customWidth="1"/>
    <col min="74" max="74" width="9" style="1" bestFit="1" customWidth="1"/>
    <col min="75" max="77" width="9" style="1" customWidth="1" outlineLevel="1"/>
    <col min="78" max="78" width="12.83203125" style="1" customWidth="1"/>
    <col min="79" max="79" width="13.83203125" style="1" customWidth="1"/>
    <col min="80" max="80" width="10.1640625" style="1" customWidth="1" outlineLevel="1"/>
    <col min="81" max="81" width="14.6640625" style="1" customWidth="1"/>
    <col min="82" max="82" width="16.1640625" style="1" customWidth="1"/>
    <col min="83" max="83" width="15.5" style="1" customWidth="1" outlineLevel="1"/>
    <col min="84" max="84" width="2.5" style="1" customWidth="1"/>
    <col min="85" max="86" width="15.33203125" style="1" customWidth="1"/>
    <col min="87" max="87" width="11.5" style="1" bestFit="1" customWidth="1"/>
    <col min="88" max="88" width="13.6640625" style="1" bestFit="1" customWidth="1"/>
    <col min="89" max="89" width="9" style="1" bestFit="1" customWidth="1"/>
    <col min="90" max="90" width="2.33203125" style="1" customWidth="1"/>
    <col min="91" max="93" width="11.6640625" style="1" hidden="1" customWidth="1" outlineLevel="1"/>
    <col min="94" max="94" width="10.5" style="1" hidden="1" customWidth="1" outlineLevel="1"/>
    <col min="95" max="95" width="0" style="1" hidden="1" customWidth="1" outlineLevel="1"/>
    <col min="96" max="96" width="8.83203125" style="1" collapsed="1"/>
    <col min="97" max="16384" width="8.83203125" style="1"/>
  </cols>
  <sheetData>
    <row r="1" spans="1:95" x14ac:dyDescent="0.2">
      <c r="B1"/>
    </row>
    <row r="2" spans="1:95" s="2" customFormat="1" ht="14" x14ac:dyDescent="0.15">
      <c r="BS2" s="2" t="s">
        <v>6</v>
      </c>
      <c r="BT2" s="367">
        <v>0.35</v>
      </c>
    </row>
    <row r="3" spans="1:95" s="239" customFormat="1" ht="35" customHeight="1" thickBot="1" x14ac:dyDescent="0.35">
      <c r="A3" s="108"/>
      <c r="B3" s="136" t="s">
        <v>12</v>
      </c>
      <c r="C3" s="137"/>
      <c r="D3" s="234"/>
      <c r="E3" s="234"/>
      <c r="F3" s="234"/>
      <c r="G3" s="234"/>
      <c r="H3" s="234"/>
      <c r="I3" s="244"/>
      <c r="J3" s="245"/>
      <c r="K3" s="228">
        <f>'Assumptions &amp; Borrower Profiles'!$C$11</f>
        <v>0.05</v>
      </c>
      <c r="L3" s="229">
        <v>1</v>
      </c>
      <c r="M3" s="229">
        <v>1</v>
      </c>
      <c r="N3" s="230"/>
      <c r="O3" s="230"/>
      <c r="P3" s="230"/>
      <c r="Q3" s="305">
        <v>0.3</v>
      </c>
      <c r="R3" s="240">
        <v>1</v>
      </c>
      <c r="S3" s="230"/>
      <c r="T3" s="230"/>
      <c r="U3" s="230"/>
      <c r="V3" s="230"/>
      <c r="W3" s="230"/>
      <c r="X3" s="231">
        <f>'Assumptions &amp; Borrower Profiles'!L11</f>
        <v>0.03</v>
      </c>
      <c r="Y3" s="231">
        <f>'Assumptions &amp; Borrower Profiles'!$C$7</f>
        <v>6.25E-2</v>
      </c>
      <c r="Z3" s="229"/>
      <c r="AA3" s="232">
        <f>'Assumptions &amp; Borrower Profiles'!$C$6</f>
        <v>620</v>
      </c>
      <c r="AB3" s="231"/>
      <c r="AC3" s="233">
        <f>'Assumptions &amp; Borrower Profiles'!$C$18</f>
        <v>4.0000000000000001E-3</v>
      </c>
      <c r="AD3" s="229"/>
      <c r="AE3" s="234"/>
      <c r="AF3" s="230">
        <f>'Assumptions &amp; Borrower Profiles'!$C$25</f>
        <v>0.35</v>
      </c>
      <c r="AG3" s="230">
        <f>AF3+0.1</f>
        <v>0.44999999999999996</v>
      </c>
      <c r="AH3" s="235">
        <f>Q3</f>
        <v>0.3</v>
      </c>
      <c r="AI3" s="236">
        <f>'Assumptions &amp; Borrower Profiles'!C7-'Assumptions &amp; Borrower Profiles'!C8</f>
        <v>0</v>
      </c>
      <c r="AJ3" s="235"/>
      <c r="AK3" s="241">
        <v>0</v>
      </c>
      <c r="AL3" s="231"/>
      <c r="AM3" s="233">
        <f>AC3</f>
        <v>4.0000000000000001E-3</v>
      </c>
      <c r="AN3" s="229"/>
      <c r="AO3" s="234"/>
      <c r="AP3" s="230">
        <f>AF3</f>
        <v>0.35</v>
      </c>
      <c r="AQ3" s="230">
        <f>AG3</f>
        <v>0.44999999999999996</v>
      </c>
      <c r="AR3" s="242">
        <v>0</v>
      </c>
      <c r="AS3" s="235">
        <f>'Assumptions &amp; Borrower Profiles'!$C$13</f>
        <v>0.02</v>
      </c>
      <c r="AT3" s="243">
        <v>0.03</v>
      </c>
      <c r="AU3" s="243">
        <v>0</v>
      </c>
      <c r="AV3" s="235"/>
      <c r="AW3" s="237"/>
      <c r="AX3" s="237"/>
      <c r="AY3" s="238"/>
      <c r="AZ3" s="237"/>
      <c r="BA3" s="238"/>
      <c r="BN3" s="239" t="s">
        <v>366</v>
      </c>
      <c r="BS3" s="343"/>
      <c r="BT3" s="343"/>
      <c r="BU3" s="343"/>
      <c r="BV3" s="343"/>
      <c r="BW3" s="343"/>
      <c r="BX3" s="343"/>
      <c r="BY3" s="343"/>
      <c r="BZ3" s="344"/>
      <c r="CA3" s="349" t="s">
        <v>389</v>
      </c>
      <c r="CB3" s="349"/>
      <c r="CC3" s="349"/>
      <c r="CD3" s="349"/>
      <c r="CE3" s="349"/>
      <c r="CF3" s="343"/>
      <c r="CG3" s="349" t="s">
        <v>394</v>
      </c>
      <c r="CH3" s="349"/>
      <c r="CI3" s="349"/>
      <c r="CJ3" s="349"/>
      <c r="CK3" s="349"/>
      <c r="CL3" s="343"/>
      <c r="CM3" s="369"/>
      <c r="CN3" s="369"/>
      <c r="CO3" s="369"/>
      <c r="CP3" s="369"/>
      <c r="CQ3" s="369"/>
    </row>
    <row r="4" spans="1:95" s="141" customFormat="1" ht="80" x14ac:dyDescent="0.2">
      <c r="A4" s="100"/>
      <c r="B4" s="71" t="s">
        <v>170</v>
      </c>
      <c r="C4" s="71" t="s">
        <v>14</v>
      </c>
      <c r="D4" s="72" t="s">
        <v>97</v>
      </c>
      <c r="E4" s="71" t="s">
        <v>15</v>
      </c>
      <c r="F4" s="71" t="s">
        <v>98</v>
      </c>
      <c r="G4" s="71" t="s">
        <v>96</v>
      </c>
      <c r="H4" s="73" t="s">
        <v>16</v>
      </c>
      <c r="I4" s="74" t="s">
        <v>17</v>
      </c>
      <c r="J4" s="73" t="s">
        <v>18</v>
      </c>
      <c r="K4" s="74" t="s">
        <v>19</v>
      </c>
      <c r="L4" s="75" t="s">
        <v>20</v>
      </c>
      <c r="M4" s="75" t="s">
        <v>11</v>
      </c>
      <c r="N4" s="75" t="s">
        <v>21</v>
      </c>
      <c r="O4" s="75" t="s">
        <v>114</v>
      </c>
      <c r="P4" s="75" t="s">
        <v>22</v>
      </c>
      <c r="Q4" s="75" t="s">
        <v>23</v>
      </c>
      <c r="R4" s="75" t="s">
        <v>24</v>
      </c>
      <c r="S4" s="75" t="s">
        <v>5</v>
      </c>
      <c r="T4" s="75" t="s">
        <v>25</v>
      </c>
      <c r="U4" s="75" t="s">
        <v>26</v>
      </c>
      <c r="V4" s="75" t="s">
        <v>27</v>
      </c>
      <c r="W4" s="75" t="s">
        <v>28</v>
      </c>
      <c r="X4" s="76" t="s">
        <v>29</v>
      </c>
      <c r="Y4" s="76" t="s">
        <v>30</v>
      </c>
      <c r="Z4" s="76" t="s">
        <v>31</v>
      </c>
      <c r="AA4" s="76" t="s">
        <v>32</v>
      </c>
      <c r="AB4" s="76" t="s">
        <v>33</v>
      </c>
      <c r="AC4" s="76" t="s">
        <v>34</v>
      </c>
      <c r="AD4" s="76" t="s">
        <v>35</v>
      </c>
      <c r="AE4" s="76" t="s">
        <v>36</v>
      </c>
      <c r="AF4" s="77" t="s">
        <v>6</v>
      </c>
      <c r="AG4" s="77" t="s">
        <v>37</v>
      </c>
      <c r="AH4" s="78" t="s">
        <v>38</v>
      </c>
      <c r="AI4" s="78" t="s">
        <v>39</v>
      </c>
      <c r="AJ4" s="78" t="s">
        <v>40</v>
      </c>
      <c r="AK4" s="78" t="s">
        <v>32</v>
      </c>
      <c r="AL4" s="78" t="s">
        <v>33</v>
      </c>
      <c r="AM4" s="78" t="s">
        <v>34</v>
      </c>
      <c r="AN4" s="78" t="s">
        <v>35</v>
      </c>
      <c r="AO4" s="78" t="s">
        <v>41</v>
      </c>
      <c r="AP4" s="79" t="s">
        <v>42</v>
      </c>
      <c r="AQ4" s="79" t="s">
        <v>43</v>
      </c>
      <c r="AR4" s="71" t="s">
        <v>44</v>
      </c>
      <c r="AS4" s="71" t="s">
        <v>45</v>
      </c>
      <c r="AT4" s="71" t="s">
        <v>46</v>
      </c>
      <c r="AU4" s="71" t="s">
        <v>47</v>
      </c>
      <c r="AV4" s="71" t="s">
        <v>48</v>
      </c>
      <c r="AW4" s="71" t="s">
        <v>49</v>
      </c>
      <c r="AX4" s="71" t="s">
        <v>50</v>
      </c>
      <c r="AY4" s="80" t="s">
        <v>51</v>
      </c>
      <c r="AZ4" s="71" t="s">
        <v>52</v>
      </c>
      <c r="BA4" s="80" t="s">
        <v>26</v>
      </c>
      <c r="BE4" s="334" t="s">
        <v>358</v>
      </c>
      <c r="BF4" s="334" t="s">
        <v>362</v>
      </c>
      <c r="BG4" s="334" t="s">
        <v>359</v>
      </c>
      <c r="BH4" s="334" t="s">
        <v>360</v>
      </c>
      <c r="BI4" s="334" t="s">
        <v>361</v>
      </c>
      <c r="BK4" s="334" t="s">
        <v>363</v>
      </c>
      <c r="BL4" s="334" t="s">
        <v>364</v>
      </c>
      <c r="BN4" s="334" t="s">
        <v>365</v>
      </c>
      <c r="BO4" s="334" t="s">
        <v>367</v>
      </c>
      <c r="BP4" s="334" t="s">
        <v>368</v>
      </c>
      <c r="BS4" s="354" t="s">
        <v>3</v>
      </c>
      <c r="BT4" s="350" t="s">
        <v>329</v>
      </c>
      <c r="BU4" s="351" t="s">
        <v>369</v>
      </c>
      <c r="BV4" s="351" t="s">
        <v>370</v>
      </c>
      <c r="BW4" s="352" t="s">
        <v>374</v>
      </c>
      <c r="BX4" s="352" t="s">
        <v>375</v>
      </c>
      <c r="BY4" s="352" t="s">
        <v>376</v>
      </c>
      <c r="BZ4" s="353" t="s">
        <v>371</v>
      </c>
      <c r="CA4" s="355" t="s">
        <v>390</v>
      </c>
      <c r="CB4" s="358" t="s">
        <v>377</v>
      </c>
      <c r="CC4" s="356" t="s">
        <v>372</v>
      </c>
      <c r="CD4" s="356" t="s">
        <v>378</v>
      </c>
      <c r="CE4" s="357" t="s">
        <v>379</v>
      </c>
      <c r="CF4" s="347"/>
      <c r="CG4" s="360" t="s">
        <v>392</v>
      </c>
      <c r="CH4" s="361" t="s">
        <v>391</v>
      </c>
      <c r="CI4" s="361" t="s">
        <v>373</v>
      </c>
      <c r="CJ4" s="361" t="s">
        <v>393</v>
      </c>
      <c r="CK4" s="362" t="s">
        <v>156</v>
      </c>
      <c r="CL4" s="347"/>
      <c r="CM4" s="368" t="s">
        <v>399</v>
      </c>
      <c r="CN4" s="368" t="s">
        <v>400</v>
      </c>
      <c r="CO4" s="368" t="s">
        <v>397</v>
      </c>
      <c r="CP4" s="368" t="s">
        <v>16</v>
      </c>
      <c r="CQ4" s="368" t="s">
        <v>398</v>
      </c>
    </row>
    <row r="5" spans="1:95" x14ac:dyDescent="0.2">
      <c r="A5" s="100"/>
      <c r="B5" s="291" t="s">
        <v>301</v>
      </c>
      <c r="C5" s="2"/>
      <c r="D5" s="101">
        <f>_xlfn.XLOOKUP($B5,'Paste Snowflake Data Here'!$B$3:$B$1048576,'Paste Snowflake Data Here'!$D$3:$D$1048576)</f>
        <v>1043909</v>
      </c>
      <c r="E5" s="102"/>
      <c r="F5" s="103">
        <f>_xlfn.XLOOKUP($B5,'Paste Snowflake Data Here'!$B$3:$B$1048576,'Paste Snowflake Data Here'!$I$3:$I$1048576)</f>
        <v>84523</v>
      </c>
      <c r="G5" s="103">
        <f>_xlfn.XLOOKUP($B5,'Paste Snowflake Data Here'!$B$3:$B$1048576,'Paste Snowflake Data Here'!$J$3:$J$1048576)</f>
        <v>389964</v>
      </c>
      <c r="H5" s="103">
        <f>_xlfn.XLOOKUP($B5,'Paste Snowflake Data Here'!$B$3:$B$1048576,'Paste Snowflake Data Here'!$K$3:$K$1048576)</f>
        <v>1322</v>
      </c>
      <c r="I5" s="104"/>
      <c r="J5" s="101"/>
      <c r="K5" s="105">
        <f t="shared" ref="K5:K23" si="0">IFERROR(VLOOKUP(LEFT(B5,FIND("County",B5)-2),CaseShiller30,5,0)*0.01,$K$3)</f>
        <v>0.05</v>
      </c>
      <c r="L5" s="145">
        <f t="shared" ref="L5:L23" si="1">$F5*$L$3</f>
        <v>84523</v>
      </c>
      <c r="M5" s="146">
        <f t="shared" ref="M5:M23" si="2">$G5*$M$3</f>
        <v>389964</v>
      </c>
      <c r="N5" s="81" t="b">
        <f t="shared" ref="N5:N23" si="3">AND(AF5&lt;$AF$3,AG5&lt;$AG$3)</f>
        <v>0</v>
      </c>
      <c r="O5" s="81" t="b">
        <f t="shared" ref="O5:O23" si="4">AND(AP5&lt;$AP$3,AQ5&lt;$AQ$3)</f>
        <v>1</v>
      </c>
      <c r="P5" s="81" t="b">
        <f t="shared" ref="P5:P23" si="5">AND(N5=FALSE,O5)</f>
        <v>1</v>
      </c>
      <c r="Q5" s="110">
        <f t="shared" ref="Q5:Q23" si="6">AH5</f>
        <v>116989.2</v>
      </c>
      <c r="R5" s="111">
        <f t="shared" ref="R5:R23" si="7">AU5</f>
        <v>0</v>
      </c>
      <c r="S5" s="111">
        <f t="shared" ref="S5:S23" si="8">AR5</f>
        <v>0</v>
      </c>
      <c r="T5" s="111">
        <f t="shared" ref="T5:T23" si="9">AZ5</f>
        <v>224554.35936491546</v>
      </c>
      <c r="U5" s="112">
        <f t="shared" ref="U5:U23" si="10">BA5</f>
        <v>19.194452083176522</v>
      </c>
      <c r="V5" s="110">
        <f t="shared" ref="V5:V23" si="11">AX5</f>
        <v>190563.07927099147</v>
      </c>
      <c r="W5" s="112">
        <f t="shared" ref="W5:W23" si="12">AY5</f>
        <v>1.6288946267774416</v>
      </c>
      <c r="X5" s="103">
        <f t="shared" ref="X5:X23" si="13">$X$3*M5</f>
        <v>11698.92</v>
      </c>
      <c r="Y5" s="113">
        <f t="shared" ref="Y5:Y23" si="14">$Y$3</f>
        <v>6.25E-2</v>
      </c>
      <c r="Z5" s="103">
        <f t="shared" ref="Z5:Z23" si="15">M5-X5</f>
        <v>378265.08</v>
      </c>
      <c r="AA5" s="103">
        <f>Z5*'PMI Rate Est'!$J$6/12</f>
        <v>368.80845300000004</v>
      </c>
      <c r="AB5" s="331">
        <f>'Taxes &amp; Ins by State'!B9*M5/12</f>
        <v>162.48499999999999</v>
      </c>
      <c r="AC5" s="333">
        <f>'Taxes &amp; Ins by State'!M2*M5/12</f>
        <v>80.333333333333343</v>
      </c>
      <c r="AD5" s="114">
        <f t="shared" ref="AD5:AD23" si="16">MAX(J5*Y5/12,0)</f>
        <v>0</v>
      </c>
      <c r="AE5" s="115">
        <f t="shared" ref="AE5:AE23" si="17">-PMT(Y5/12,360,Z5)</f>
        <v>2329.0431607666505</v>
      </c>
      <c r="AF5" s="116">
        <f t="shared" ref="AF5:AF23" si="18">SUM(AE5,AC5,AB5,AA5)/(L5/12)</f>
        <v>0.41749629527110743</v>
      </c>
      <c r="AG5" s="116">
        <f t="shared" ref="AG5:AG23" si="19">SUM(AE5,AC5,AB5,AA5,AD5)/(L5/12)</f>
        <v>0.41749629527110743</v>
      </c>
      <c r="AH5" s="110">
        <f t="shared" ref="AH5:AH23" si="20">M5*$AH$3</f>
        <v>116989.2</v>
      </c>
      <c r="AI5" s="112">
        <f t="shared" ref="AI5:AI23" si="21">Y5+$AI$3</f>
        <v>6.25E-2</v>
      </c>
      <c r="AJ5" s="110">
        <f t="shared" ref="AJ5:AJ23" si="22">M5-X5-AH5</f>
        <v>261275.88</v>
      </c>
      <c r="AK5" s="103">
        <f t="shared" ref="AK5:AK23" si="23">AH5*$AK$3/12</f>
        <v>0</v>
      </c>
      <c r="AL5" s="331">
        <f>AB5</f>
        <v>162.48499999999999</v>
      </c>
      <c r="AM5" s="333">
        <f>AC5</f>
        <v>80.333333333333343</v>
      </c>
      <c r="AN5" s="114">
        <f t="shared" ref="AN5:AN23" si="24">MAX(J5*Y5/12,0)</f>
        <v>0</v>
      </c>
      <c r="AO5" s="115">
        <f t="shared" ref="AO5:AO23" si="25">-PMT(AI5/12,360,AJ5)</f>
        <v>1608.7205337254184</v>
      </c>
      <c r="AP5" s="116">
        <f t="shared" ref="AP5:AP23" si="26">SUM(AO5,AM5,AL5)/(L5/12)</f>
        <v>0.26286888071536763</v>
      </c>
      <c r="AQ5" s="116">
        <f t="shared" ref="AQ5:AQ23" si="27">SUM(AO5,AM5,AL5,AK5,AN5)/(L5/12)</f>
        <v>0.26286888071536763</v>
      </c>
      <c r="AR5" s="114">
        <f t="shared" ref="AR5:AR23" si="28">$AR$3*AK5*12</f>
        <v>0</v>
      </c>
      <c r="AS5" s="114">
        <f t="shared" ref="AS5:AS23" si="29">$AS$3*(M5-X5)</f>
        <v>7565.3016000000007</v>
      </c>
      <c r="AT5" s="114">
        <f t="shared" ref="AT5:AT23" si="30">$AT$3*(AH5)</f>
        <v>3509.6759999999999</v>
      </c>
      <c r="AU5" s="114">
        <f t="shared" ref="AU5:AU23" si="31">$AU$3*SUM(AR5,AS5,AT5)</f>
        <v>0</v>
      </c>
      <c r="AV5" s="112">
        <f t="shared" ref="AV5:AV23" si="32">AU5/M5</f>
        <v>0</v>
      </c>
      <c r="AW5" s="114">
        <f t="shared" ref="AW5:AW23" si="33">POWER(1+K5,10)*M5</f>
        <v>635210.26423663821</v>
      </c>
      <c r="AX5" s="115">
        <f t="shared" ref="AX5:AX23" si="34">POWER(1+K5,10)*AH5</f>
        <v>190563.07927099147</v>
      </c>
      <c r="AY5" s="116">
        <f t="shared" ref="AY5:AY23" si="35">AX5/AH5</f>
        <v>1.6288946267774416</v>
      </c>
      <c r="AZ5" s="115">
        <f t="shared" ref="AZ5:AZ23" si="36">AW5-AX5-FV(AI5/12,(10*12),AO5,-AJ5)</f>
        <v>224554.35936491546</v>
      </c>
      <c r="BA5" s="116">
        <f t="shared" ref="BA5:BA23" si="37">AZ5/X5</f>
        <v>19.194452083176522</v>
      </c>
      <c r="BC5" s="2"/>
      <c r="BE5" s="145">
        <f>(L5/12)*35%</f>
        <v>2465.2541666666666</v>
      </c>
      <c r="BF5" s="49">
        <f>BE5-AC5-AB5-AA5</f>
        <v>1853.6273803333329</v>
      </c>
      <c r="BG5" s="1">
        <f>$Y$3/12</f>
        <v>5.208333333333333E-3</v>
      </c>
      <c r="BH5" s="1">
        <f>(BG5*(1+BG5)^360) / (((1+BG5)^360)-1)</f>
        <v>6.1571720042639345E-3</v>
      </c>
      <c r="BI5" s="142">
        <f>PV(BG5, 360, -BF5)</f>
        <v>301051.7456796185</v>
      </c>
      <c r="BK5" s="49">
        <f>BE5-AB5-AC5</f>
        <v>2222.435833333333</v>
      </c>
      <c r="BL5" s="335">
        <f>BK5/BH5</f>
        <v>360950.74683544046</v>
      </c>
      <c r="BM5" s="142"/>
      <c r="BN5" s="335">
        <f>M5-BI5-X5</f>
        <v>77213.334320381502</v>
      </c>
      <c r="BO5" s="336">
        <f>BN5/M5</f>
        <v>0.19800118554631069</v>
      </c>
      <c r="BP5" s="335">
        <f>M5-BL5-X5</f>
        <v>17314.333164559546</v>
      </c>
      <c r="BS5" s="287" t="str">
        <f>B5</f>
        <v>Delaware</v>
      </c>
      <c r="BT5" s="69">
        <f>L5</f>
        <v>84523</v>
      </c>
      <c r="BU5" s="69">
        <f>M5</f>
        <v>389964</v>
      </c>
      <c r="BV5" s="115">
        <f>H5</f>
        <v>1322</v>
      </c>
      <c r="BW5" s="115">
        <f>AA5</f>
        <v>368.80845300000004</v>
      </c>
      <c r="BX5" s="115">
        <f>AB5</f>
        <v>162.48499999999999</v>
      </c>
      <c r="BY5" s="115">
        <f>AC5</f>
        <v>80.333333333333343</v>
      </c>
      <c r="BZ5" s="115">
        <f>(BT5/12)*$BT$2</f>
        <v>2465.2541666666666</v>
      </c>
      <c r="CA5" s="115">
        <f>BZ5-BW5-BX5-BY5</f>
        <v>1853.6273803333333</v>
      </c>
      <c r="CB5" s="345">
        <f>6.25%/12</f>
        <v>5.208333333333333E-3</v>
      </c>
      <c r="CC5" s="69">
        <f>CE5/0.97</f>
        <v>310362.62441197789</v>
      </c>
      <c r="CD5" s="359">
        <f>BU5-CC5</f>
        <v>79601.375588022114</v>
      </c>
      <c r="CE5" s="346">
        <f>PV(CB5,360,-CA5)</f>
        <v>301051.74567961856</v>
      </c>
      <c r="CF5" s="69"/>
      <c r="CG5" s="346">
        <f>BZ5-BY5-BX5</f>
        <v>2222.435833333333</v>
      </c>
      <c r="CH5" s="346">
        <f>PV(CB5,360,-CG5)</f>
        <v>360950.7468354404</v>
      </c>
      <c r="CI5" s="69">
        <f>BU5*0.03</f>
        <v>11698.92</v>
      </c>
      <c r="CJ5" s="115">
        <f>BU5-CI5-CH5</f>
        <v>17314.333164559619</v>
      </c>
      <c r="CK5" s="363">
        <f>CJ5/BU5</f>
        <v>4.4399824508312612E-2</v>
      </c>
      <c r="CL5" s="127"/>
      <c r="CM5" s="337">
        <f>CA5</f>
        <v>1853.6273803333333</v>
      </c>
      <c r="CN5" s="337">
        <f>(CC5*1%)/12</f>
        <v>258.63552034331491</v>
      </c>
      <c r="CO5" s="337">
        <f>CM5+CN5+BX5+BY5</f>
        <v>2355.0812340099819</v>
      </c>
      <c r="CP5" s="337">
        <f>VLOOKUP(BS5,'Paste Snowflake Data Here'!$B$2:$K$21,10,FALSE)</f>
        <v>1322</v>
      </c>
      <c r="CQ5" s="337">
        <f>CP5-CO5</f>
        <v>-1033.0812340099819</v>
      </c>
    </row>
    <row r="6" spans="1:95" x14ac:dyDescent="0.2">
      <c r="A6" s="100"/>
      <c r="B6" s="291" t="s">
        <v>307</v>
      </c>
      <c r="C6" s="2"/>
      <c r="D6" s="101">
        <f>_xlfn.XLOOKUP($B6,'Paste Snowflake Data Here'!$B$3:$B$1048576,'Paste Snowflake Data Here'!$D$3:$D$1048576)</f>
        <v>1480456</v>
      </c>
      <c r="E6" s="102"/>
      <c r="F6" s="103">
        <f>_xlfn.XLOOKUP($B6,'Paste Snowflake Data Here'!$B$3:$B$1048576,'Paste Snowflake Data Here'!$I$3:$I$1048576)</f>
        <v>101529</v>
      </c>
      <c r="G6" s="103">
        <f>_xlfn.XLOOKUP($B6,'Paste Snowflake Data Here'!$B$3:$B$1048576,'Paste Snowflake Data Here'!$J$3:$J$1048576)</f>
        <v>924013</v>
      </c>
      <c r="H6" s="103">
        <f>_xlfn.XLOOKUP($B6,'Paste Snowflake Data Here'!$B$3:$B$1048576,'Paste Snowflake Data Here'!$K$3:$K$1048576)</f>
        <v>1807</v>
      </c>
      <c r="I6" s="104"/>
      <c r="J6" s="101"/>
      <c r="K6" s="105">
        <f t="shared" si="0"/>
        <v>0.05</v>
      </c>
      <c r="L6" s="145">
        <f t="shared" si="1"/>
        <v>101529</v>
      </c>
      <c r="M6" s="146">
        <f t="shared" si="2"/>
        <v>924013</v>
      </c>
      <c r="N6" s="81" t="b">
        <f t="shared" si="3"/>
        <v>0</v>
      </c>
      <c r="O6" s="81" t="b">
        <f t="shared" si="4"/>
        <v>0</v>
      </c>
      <c r="P6" s="81" t="b">
        <f t="shared" si="5"/>
        <v>0</v>
      </c>
      <c r="Q6" s="110">
        <f t="shared" si="6"/>
        <v>277203.89999999997</v>
      </c>
      <c r="R6" s="111">
        <f t="shared" si="7"/>
        <v>0</v>
      </c>
      <c r="S6" s="111">
        <f t="shared" si="8"/>
        <v>0</v>
      </c>
      <c r="T6" s="111">
        <f t="shared" si="9"/>
        <v>532077.69758196594</v>
      </c>
      <c r="U6" s="112">
        <f t="shared" si="10"/>
        <v>19.194452083176532</v>
      </c>
      <c r="V6" s="110">
        <f t="shared" si="11"/>
        <v>451535.94323175115</v>
      </c>
      <c r="W6" s="112">
        <f t="shared" si="12"/>
        <v>1.6288946267774416</v>
      </c>
      <c r="X6" s="103">
        <f t="shared" si="13"/>
        <v>27720.39</v>
      </c>
      <c r="Y6" s="113">
        <f t="shared" si="14"/>
        <v>6.25E-2</v>
      </c>
      <c r="Z6" s="103">
        <f t="shared" si="15"/>
        <v>896292.61</v>
      </c>
      <c r="AA6" s="103">
        <f>Z6*'PMI Rate Est'!$J$6/12</f>
        <v>873.88529474999996</v>
      </c>
      <c r="AB6" s="331">
        <f>'Taxes &amp; Ins by State'!B12*M6/12</f>
        <v>246.40346666666667</v>
      </c>
      <c r="AC6" s="333">
        <f>'Taxes &amp; Ins by State'!M3*M6/12</f>
        <v>102</v>
      </c>
      <c r="AD6" s="114">
        <f t="shared" si="16"/>
        <v>0</v>
      </c>
      <c r="AE6" s="115">
        <f t="shared" si="17"/>
        <v>5518.6277659206362</v>
      </c>
      <c r="AF6" s="116">
        <f t="shared" si="18"/>
        <v>0.79672801197734278</v>
      </c>
      <c r="AG6" s="116">
        <f t="shared" si="19"/>
        <v>0.79672801197734278</v>
      </c>
      <c r="AH6" s="110">
        <f t="shared" si="20"/>
        <v>277203.89999999997</v>
      </c>
      <c r="AI6" s="112">
        <f t="shared" si="21"/>
        <v>6.25E-2</v>
      </c>
      <c r="AJ6" s="110">
        <f t="shared" si="22"/>
        <v>619088.71</v>
      </c>
      <c r="AK6" s="103">
        <f t="shared" si="23"/>
        <v>0</v>
      </c>
      <c r="AL6" s="331">
        <f t="shared" ref="AL6:AL23" si="38">AB6</f>
        <v>246.40346666666667</v>
      </c>
      <c r="AM6" s="333">
        <f t="shared" ref="AM6:AM23" si="39">AC6</f>
        <v>102</v>
      </c>
      <c r="AN6" s="114">
        <f t="shared" si="24"/>
        <v>0</v>
      </c>
      <c r="AO6" s="115">
        <f t="shared" si="25"/>
        <v>3811.835673367862</v>
      </c>
      <c r="AP6" s="116">
        <f t="shared" si="26"/>
        <v>0.49171044411364578</v>
      </c>
      <c r="AQ6" s="116">
        <f t="shared" si="27"/>
        <v>0.49171044411364578</v>
      </c>
      <c r="AR6" s="114">
        <f t="shared" si="28"/>
        <v>0</v>
      </c>
      <c r="AS6" s="114">
        <f t="shared" si="29"/>
        <v>17925.852200000001</v>
      </c>
      <c r="AT6" s="114">
        <f t="shared" si="30"/>
        <v>8316.1169999999984</v>
      </c>
      <c r="AU6" s="114">
        <f t="shared" si="31"/>
        <v>0</v>
      </c>
      <c r="AV6" s="112">
        <f t="shared" si="32"/>
        <v>0</v>
      </c>
      <c r="AW6" s="114">
        <f t="shared" si="33"/>
        <v>1505119.8107725042</v>
      </c>
      <c r="AX6" s="115">
        <f t="shared" si="34"/>
        <v>451535.94323175115</v>
      </c>
      <c r="AY6" s="116">
        <f t="shared" si="35"/>
        <v>1.6288946267774416</v>
      </c>
      <c r="AZ6" s="115">
        <f t="shared" si="36"/>
        <v>532077.69758196594</v>
      </c>
      <c r="BA6" s="116">
        <f t="shared" si="37"/>
        <v>19.194452083176532</v>
      </c>
      <c r="BC6" s="127"/>
      <c r="BE6" s="145">
        <f t="shared" ref="BE6:BE23" si="40">(L6/12)*35%</f>
        <v>2961.2624999999998</v>
      </c>
      <c r="BF6" s="49">
        <f t="shared" ref="BF6:BF23" si="41">BE6-AC6-AB6-AA6</f>
        <v>1738.9737385833332</v>
      </c>
      <c r="BG6" s="1">
        <f t="shared" ref="BG6:BG23" si="42">$Y$3/12</f>
        <v>5.208333333333333E-3</v>
      </c>
      <c r="BH6" s="1">
        <f t="shared" ref="BH6:BH23" si="43">(BG6*(1+BG6)^360) / (((1+BG6)^360)-1)</f>
        <v>6.1571720042639345E-3</v>
      </c>
      <c r="BI6" s="142">
        <f t="shared" ref="BI6:BI23" si="44">PV(BG6, 360, -BF6)</f>
        <v>282430.59271026816</v>
      </c>
      <c r="BK6" s="49">
        <f t="shared" ref="BK6:BK23" si="45">BE6-AB6-AC6</f>
        <v>2612.8590333333332</v>
      </c>
      <c r="BL6" s="335">
        <f t="shared" ref="BL6:BL23" si="46">BK6/BH6</f>
        <v>424360.24712707213</v>
      </c>
      <c r="BN6" s="335">
        <f t="shared" ref="BN6:BN23" si="47">M6-BI6-X6</f>
        <v>613862.01728973177</v>
      </c>
      <c r="BO6" s="336">
        <f t="shared" ref="BO6:BO17" si="48">BN6/M6</f>
        <v>0.66434348574071123</v>
      </c>
      <c r="BP6" s="335">
        <f t="shared" ref="BP6:BP23" si="49">M6-BL6-X6</f>
        <v>471932.36287292786</v>
      </c>
      <c r="BS6" s="287" t="str">
        <f>B6</f>
        <v>Hawaii</v>
      </c>
      <c r="BT6" s="69">
        <f>L6</f>
        <v>101529</v>
      </c>
      <c r="BU6" s="69">
        <f>M6</f>
        <v>924013</v>
      </c>
      <c r="BV6" s="115">
        <f>H6</f>
        <v>1807</v>
      </c>
      <c r="BW6" s="115">
        <f>AA6</f>
        <v>873.88529474999996</v>
      </c>
      <c r="BX6" s="115">
        <f>AB6</f>
        <v>246.40346666666667</v>
      </c>
      <c r="BY6" s="115">
        <f>AC6</f>
        <v>102</v>
      </c>
      <c r="BZ6" s="115">
        <f t="shared" ref="BZ6:BZ23" si="50">(BT6/12)*$BT$2</f>
        <v>2961.2624999999998</v>
      </c>
      <c r="CA6" s="115">
        <f>BZ6-BW6-BX6-BY6</f>
        <v>1738.9737385833332</v>
      </c>
      <c r="CB6" s="345">
        <f>6.25%/12</f>
        <v>5.208333333333333E-3</v>
      </c>
      <c r="CC6" s="69">
        <f>CE6/0.97</f>
        <v>291165.55949512182</v>
      </c>
      <c r="CD6" s="359">
        <f>BU6-CC6</f>
        <v>632847.44050487818</v>
      </c>
      <c r="CE6" s="346">
        <f>PV(CB6,360,-CA6)</f>
        <v>282430.59271026816</v>
      </c>
      <c r="CF6" s="69"/>
      <c r="CG6" s="346">
        <f>BZ6-BY6-BX6</f>
        <v>2612.8590333333332</v>
      </c>
      <c r="CH6" s="346">
        <f>PV(CB6,360,-CG6)</f>
        <v>424360.24712707207</v>
      </c>
      <c r="CI6" s="69">
        <f>BU6*0.03</f>
        <v>27720.39</v>
      </c>
      <c r="CJ6" s="115">
        <f t="shared" ref="CJ6:CJ23" si="51">BU6-CI6-CH6</f>
        <v>471932.36287292792</v>
      </c>
      <c r="CK6" s="363">
        <f>CJ6/BU6</f>
        <v>0.51074212470271296</v>
      </c>
      <c r="CL6" s="2"/>
      <c r="CM6" s="337">
        <f t="shared" ref="CM6:CM23" si="52">CA6</f>
        <v>1738.9737385833332</v>
      </c>
      <c r="CN6" s="337">
        <f t="shared" ref="CN6:CN23" si="53">(CC6*1%)/12</f>
        <v>242.63796624593485</v>
      </c>
      <c r="CO6" s="337">
        <f t="shared" ref="CO6:CO23" si="54">CM6+CN6+BX6+BY6</f>
        <v>2330.0151714959347</v>
      </c>
      <c r="CP6" s="337">
        <f>VLOOKUP(BS6,'Paste Snowflake Data Here'!$B$2:$K$21,10,FALSE)</f>
        <v>1807</v>
      </c>
      <c r="CQ6" s="337">
        <f t="shared" ref="CQ6:CQ23" si="55">CP6-CO6</f>
        <v>-523.01517149593474</v>
      </c>
    </row>
    <row r="7" spans="1:95" x14ac:dyDescent="0.2">
      <c r="A7" s="100"/>
      <c r="B7" s="291" t="s">
        <v>310</v>
      </c>
      <c r="C7" s="2"/>
      <c r="D7" s="101">
        <f>_xlfn.XLOOKUP($B7,'Paste Snowflake Data Here'!$B$3:$B$1048576,'Paste Snowflake Data Here'!$D$3:$D$1048576)</f>
        <v>12439592</v>
      </c>
      <c r="E7" s="102"/>
      <c r="F7" s="103">
        <f>_xlfn.XLOOKUP($B7,'Paste Snowflake Data Here'!$B$3:$B$1048576,'Paste Snowflake Data Here'!$I$3:$I$1048576)</f>
        <v>84176</v>
      </c>
      <c r="G7" s="103">
        <f>_xlfn.XLOOKUP($B7,'Paste Snowflake Data Here'!$B$3:$B$1048576,'Paste Snowflake Data Here'!$J$3:$J$1048576)</f>
        <v>286497</v>
      </c>
      <c r="H7" s="103">
        <f>_xlfn.XLOOKUP($B7,'Paste Snowflake Data Here'!$B$3:$B$1048576,'Paste Snowflake Data Here'!$K$3:$K$1048576)</f>
        <v>1205</v>
      </c>
      <c r="I7" s="104"/>
      <c r="J7" s="101"/>
      <c r="K7" s="105">
        <f t="shared" si="0"/>
        <v>0.05</v>
      </c>
      <c r="L7" s="145">
        <f t="shared" si="1"/>
        <v>84176</v>
      </c>
      <c r="M7" s="146">
        <f t="shared" si="2"/>
        <v>286497</v>
      </c>
      <c r="N7" s="81" t="b">
        <f t="shared" si="3"/>
        <v>0</v>
      </c>
      <c r="O7" s="81" t="b">
        <f t="shared" si="4"/>
        <v>1</v>
      </c>
      <c r="P7" s="81" t="b">
        <f t="shared" si="5"/>
        <v>1</v>
      </c>
      <c r="Q7" s="110">
        <f t="shared" si="6"/>
        <v>85949.099999999991</v>
      </c>
      <c r="R7" s="111">
        <f t="shared" si="7"/>
        <v>0</v>
      </c>
      <c r="S7" s="111">
        <f t="shared" si="8"/>
        <v>0</v>
      </c>
      <c r="T7" s="111">
        <f t="shared" si="9"/>
        <v>164974.5881542147</v>
      </c>
      <c r="U7" s="112">
        <f t="shared" si="10"/>
        <v>19.194452083176518</v>
      </c>
      <c r="V7" s="110">
        <f t="shared" si="11"/>
        <v>140002.027166357</v>
      </c>
      <c r="W7" s="112">
        <f t="shared" si="12"/>
        <v>1.6288946267774418</v>
      </c>
      <c r="X7" s="103">
        <f t="shared" si="13"/>
        <v>8594.91</v>
      </c>
      <c r="Y7" s="113">
        <f t="shared" si="14"/>
        <v>6.25E-2</v>
      </c>
      <c r="Z7" s="103">
        <f t="shared" si="15"/>
        <v>277902.09000000003</v>
      </c>
      <c r="AA7" s="103">
        <f>Z7*'PMI Rate Est'!$J$6/12</f>
        <v>270.95453775000004</v>
      </c>
      <c r="AB7" s="331">
        <f>'Taxes &amp; Ins by State'!B14*M7/12</f>
        <v>436.90792499999998</v>
      </c>
      <c r="AC7" s="333">
        <f>'Taxes &amp; Ins by State'!M4*M7/12</f>
        <v>188.75</v>
      </c>
      <c r="AD7" s="114">
        <f t="shared" si="16"/>
        <v>0</v>
      </c>
      <c r="AE7" s="115">
        <f t="shared" si="17"/>
        <v>1711.0909684744313</v>
      </c>
      <c r="AF7" s="116">
        <f t="shared" si="18"/>
        <v>0.37175015651365206</v>
      </c>
      <c r="AG7" s="116">
        <f t="shared" si="19"/>
        <v>0.37175015651365206</v>
      </c>
      <c r="AH7" s="110">
        <f t="shared" si="20"/>
        <v>85949.099999999991</v>
      </c>
      <c r="AI7" s="112">
        <f t="shared" si="21"/>
        <v>6.25E-2</v>
      </c>
      <c r="AJ7" s="110">
        <f t="shared" si="22"/>
        <v>191952.99000000005</v>
      </c>
      <c r="AK7" s="103">
        <f t="shared" si="23"/>
        <v>0</v>
      </c>
      <c r="AL7" s="331">
        <f t="shared" si="38"/>
        <v>436.90792499999998</v>
      </c>
      <c r="AM7" s="333">
        <f t="shared" si="39"/>
        <v>188.75</v>
      </c>
      <c r="AN7" s="114">
        <f t="shared" si="24"/>
        <v>0</v>
      </c>
      <c r="AO7" s="115">
        <f t="shared" si="25"/>
        <v>1181.8875761627517</v>
      </c>
      <c r="AP7" s="116">
        <f t="shared" si="26"/>
        <v>0.257680883077754</v>
      </c>
      <c r="AQ7" s="116">
        <f t="shared" si="27"/>
        <v>0.257680883077754</v>
      </c>
      <c r="AR7" s="114">
        <f t="shared" si="28"/>
        <v>0</v>
      </c>
      <c r="AS7" s="114">
        <f t="shared" si="29"/>
        <v>5558.0418000000009</v>
      </c>
      <c r="AT7" s="114">
        <f t="shared" si="30"/>
        <v>2578.4729999999995</v>
      </c>
      <c r="AU7" s="114">
        <f t="shared" si="31"/>
        <v>0</v>
      </c>
      <c r="AV7" s="112">
        <f t="shared" si="32"/>
        <v>0</v>
      </c>
      <c r="AW7" s="114">
        <f t="shared" si="33"/>
        <v>466673.42388785665</v>
      </c>
      <c r="AX7" s="115">
        <f t="shared" si="34"/>
        <v>140002.027166357</v>
      </c>
      <c r="AY7" s="116">
        <f t="shared" si="35"/>
        <v>1.6288946267774418</v>
      </c>
      <c r="AZ7" s="115">
        <f t="shared" si="36"/>
        <v>164974.5881542147</v>
      </c>
      <c r="BA7" s="116">
        <f t="shared" si="37"/>
        <v>19.194452083176518</v>
      </c>
      <c r="BC7" s="127"/>
      <c r="BE7" s="145">
        <f t="shared" si="40"/>
        <v>2455.1333333333332</v>
      </c>
      <c r="BF7" s="49">
        <f t="shared" si="41"/>
        <v>1558.5208705833331</v>
      </c>
      <c r="BG7" s="1">
        <f t="shared" si="42"/>
        <v>5.208333333333333E-3</v>
      </c>
      <c r="BH7" s="1">
        <f t="shared" si="43"/>
        <v>6.1571720042639345E-3</v>
      </c>
      <c r="BI7" s="142">
        <f t="shared" si="44"/>
        <v>253122.84105495733</v>
      </c>
      <c r="BK7" s="49">
        <f t="shared" si="45"/>
        <v>1829.4754083333332</v>
      </c>
      <c r="BL7" s="335">
        <f t="shared" si="46"/>
        <v>297129.17018826079</v>
      </c>
      <c r="BN7" s="335">
        <f t="shared" si="47"/>
        <v>24779.248945042669</v>
      </c>
      <c r="BO7" s="336">
        <f t="shared" si="48"/>
        <v>8.6490430772547949E-2</v>
      </c>
      <c r="BP7" s="335">
        <f t="shared" si="49"/>
        <v>-19227.080188260788</v>
      </c>
      <c r="BS7" s="287" t="str">
        <f>B7</f>
        <v>Illinois</v>
      </c>
      <c r="BT7" s="69">
        <f>L7</f>
        <v>84176</v>
      </c>
      <c r="BU7" s="69">
        <f>M7</f>
        <v>286497</v>
      </c>
      <c r="BV7" s="115">
        <f>H7</f>
        <v>1205</v>
      </c>
      <c r="BW7" s="115">
        <f>AA7</f>
        <v>270.95453775000004</v>
      </c>
      <c r="BX7" s="115">
        <f>AB7</f>
        <v>436.90792499999998</v>
      </c>
      <c r="BY7" s="115">
        <f>AC7</f>
        <v>188.75</v>
      </c>
      <c r="BZ7" s="115">
        <f t="shared" si="50"/>
        <v>2455.1333333333332</v>
      </c>
      <c r="CA7" s="115">
        <f>BZ7-BW7-BX7-BY7</f>
        <v>1558.5208705833334</v>
      </c>
      <c r="CB7" s="345">
        <f>6.25%/12</f>
        <v>5.208333333333333E-3</v>
      </c>
      <c r="CC7" s="69">
        <f>CE7/0.97</f>
        <v>260951.38253088389</v>
      </c>
      <c r="CD7" s="359">
        <f>BU7-CC7</f>
        <v>25545.617469116114</v>
      </c>
      <c r="CE7" s="346">
        <f>PV(CB7,360,-CA7)</f>
        <v>253122.84105495736</v>
      </c>
      <c r="CF7" s="69"/>
      <c r="CG7" s="346">
        <f>BZ7-BY7-BX7</f>
        <v>1829.4754083333332</v>
      </c>
      <c r="CH7" s="346">
        <f>PV(CB7,360,-CG7)</f>
        <v>297129.17018826073</v>
      </c>
      <c r="CI7" s="69">
        <f>BU7*0.03</f>
        <v>8594.91</v>
      </c>
      <c r="CJ7" s="115">
        <f t="shared" si="51"/>
        <v>-19227.080188260705</v>
      </c>
      <c r="CK7" s="363">
        <f>CJ7/BU7</f>
        <v>-6.7110930265450272E-2</v>
      </c>
      <c r="CL7" s="2"/>
      <c r="CM7" s="337">
        <f t="shared" si="52"/>
        <v>1558.5208705833334</v>
      </c>
      <c r="CN7" s="337">
        <f t="shared" si="53"/>
        <v>217.45948544240323</v>
      </c>
      <c r="CO7" s="337">
        <f t="shared" si="54"/>
        <v>2401.6382810257364</v>
      </c>
      <c r="CP7" s="337">
        <f>VLOOKUP(BS7,'Paste Snowflake Data Here'!$B$2:$K$21,10,FALSE)</f>
        <v>1205</v>
      </c>
      <c r="CQ7" s="337">
        <f t="shared" si="55"/>
        <v>-1196.6382810257364</v>
      </c>
    </row>
    <row r="8" spans="1:95" x14ac:dyDescent="0.2">
      <c r="A8" s="100"/>
      <c r="B8" s="291" t="s">
        <v>279</v>
      </c>
      <c r="C8" s="2"/>
      <c r="D8" s="101">
        <f>_xlfn.XLOOKUP($B8,'Paste Snowflake Data Here'!$B$3:$B$1048576,'Paste Snowflake Data Here'!$D$3:$D$1048576)</f>
        <v>6270068</v>
      </c>
      <c r="E8" s="102"/>
      <c r="F8" s="103">
        <f>_xlfn.XLOOKUP($B8,'Paste Snowflake Data Here'!$B$3:$B$1048576,'Paste Snowflake Data Here'!$I$3:$I$1048576)</f>
        <v>103503</v>
      </c>
      <c r="G8" s="103">
        <f>_xlfn.XLOOKUP($B8,'Paste Snowflake Data Here'!$B$3:$B$1048576,'Paste Snowflake Data Here'!$J$3:$J$1048576)</f>
        <v>468044</v>
      </c>
      <c r="H8" s="103">
        <f>_xlfn.XLOOKUP($B8,'Paste Snowflake Data Here'!$B$3:$B$1048576,'Paste Snowflake Data Here'!$K$3:$K$1048576)</f>
        <v>1654</v>
      </c>
      <c r="I8" s="104"/>
      <c r="J8" s="101"/>
      <c r="K8" s="105">
        <f t="shared" si="0"/>
        <v>0.05</v>
      </c>
      <c r="L8" s="145">
        <f t="shared" si="1"/>
        <v>103503</v>
      </c>
      <c r="M8" s="146">
        <f t="shared" si="2"/>
        <v>468044</v>
      </c>
      <c r="N8" s="81" t="b">
        <f t="shared" si="3"/>
        <v>0</v>
      </c>
      <c r="O8" s="81" t="b">
        <f t="shared" si="4"/>
        <v>1</v>
      </c>
      <c r="P8" s="81" t="b">
        <f t="shared" si="5"/>
        <v>1</v>
      </c>
      <c r="Q8" s="110">
        <f t="shared" si="6"/>
        <v>140413.19999999998</v>
      </c>
      <c r="R8" s="111">
        <f t="shared" si="7"/>
        <v>0</v>
      </c>
      <c r="S8" s="111">
        <f t="shared" si="8"/>
        <v>0</v>
      </c>
      <c r="T8" s="111">
        <f t="shared" si="9"/>
        <v>269515.44392454828</v>
      </c>
      <c r="U8" s="112">
        <f t="shared" si="10"/>
        <v>19.194452083176532</v>
      </c>
      <c r="V8" s="110">
        <f t="shared" si="11"/>
        <v>228718.30700862623</v>
      </c>
      <c r="W8" s="112">
        <f t="shared" si="12"/>
        <v>1.6288946267774416</v>
      </c>
      <c r="X8" s="103">
        <f t="shared" si="13"/>
        <v>14041.32</v>
      </c>
      <c r="Y8" s="113">
        <f t="shared" si="14"/>
        <v>6.25E-2</v>
      </c>
      <c r="Z8" s="103">
        <f t="shared" si="15"/>
        <v>454002.68</v>
      </c>
      <c r="AA8" s="103">
        <f>Z8*'PMI Rate Est'!$J$6/12</f>
        <v>442.65261299999997</v>
      </c>
      <c r="AB8" s="331">
        <f>'Taxes &amp; Ins by State'!B21*M8/12</f>
        <v>351.03300000000007</v>
      </c>
      <c r="AC8" s="333">
        <f>'Taxes &amp; Ins by State'!M5*M8/12</f>
        <v>139.25</v>
      </c>
      <c r="AD8" s="114">
        <f t="shared" si="16"/>
        <v>0</v>
      </c>
      <c r="AE8" s="115">
        <f t="shared" si="17"/>
        <v>2795.372591156789</v>
      </c>
      <c r="AF8" s="116">
        <f t="shared" si="18"/>
        <v>0.43225508874024388</v>
      </c>
      <c r="AG8" s="116">
        <f t="shared" si="19"/>
        <v>0.43225508874024388</v>
      </c>
      <c r="AH8" s="110">
        <f t="shared" si="20"/>
        <v>140413.19999999998</v>
      </c>
      <c r="AI8" s="112">
        <f t="shared" si="21"/>
        <v>6.25E-2</v>
      </c>
      <c r="AJ8" s="110">
        <f t="shared" si="22"/>
        <v>313589.48</v>
      </c>
      <c r="AK8" s="103">
        <f t="shared" si="23"/>
        <v>0</v>
      </c>
      <c r="AL8" s="331">
        <f t="shared" si="38"/>
        <v>351.03300000000007</v>
      </c>
      <c r="AM8" s="333">
        <f t="shared" si="39"/>
        <v>139.25</v>
      </c>
      <c r="AN8" s="114">
        <f t="shared" si="24"/>
        <v>0</v>
      </c>
      <c r="AO8" s="115">
        <f t="shared" si="25"/>
        <v>1930.8243670876791</v>
      </c>
      <c r="AP8" s="116">
        <f t="shared" si="26"/>
        <v>0.28069996430105548</v>
      </c>
      <c r="AQ8" s="116">
        <f t="shared" si="27"/>
        <v>0.28069996430105548</v>
      </c>
      <c r="AR8" s="114">
        <f t="shared" si="28"/>
        <v>0</v>
      </c>
      <c r="AS8" s="114">
        <f t="shared" si="29"/>
        <v>9080.0535999999993</v>
      </c>
      <c r="AT8" s="114">
        <f t="shared" si="30"/>
        <v>4212.3959999999997</v>
      </c>
      <c r="AU8" s="114">
        <f t="shared" si="31"/>
        <v>0</v>
      </c>
      <c r="AV8" s="112">
        <f t="shared" si="32"/>
        <v>0</v>
      </c>
      <c r="AW8" s="114">
        <f t="shared" si="33"/>
        <v>762394.35669542081</v>
      </c>
      <c r="AX8" s="115">
        <f t="shared" si="34"/>
        <v>228718.30700862623</v>
      </c>
      <c r="AY8" s="116">
        <f t="shared" si="35"/>
        <v>1.6288946267774416</v>
      </c>
      <c r="AZ8" s="115">
        <f t="shared" si="36"/>
        <v>269515.44392454828</v>
      </c>
      <c r="BA8" s="116">
        <f t="shared" si="37"/>
        <v>19.194452083176532</v>
      </c>
      <c r="BC8" s="127"/>
      <c r="BE8" s="145">
        <f t="shared" si="40"/>
        <v>3018.8374999999996</v>
      </c>
      <c r="BF8" s="49">
        <f t="shared" si="41"/>
        <v>2085.901887</v>
      </c>
      <c r="BG8" s="1">
        <f t="shared" si="42"/>
        <v>5.208333333333333E-3</v>
      </c>
      <c r="BH8" s="1">
        <f t="shared" si="43"/>
        <v>6.1571720042639345E-3</v>
      </c>
      <c r="BI8" s="142">
        <f t="shared" si="44"/>
        <v>338775.96493251791</v>
      </c>
      <c r="BK8" s="49">
        <f t="shared" si="45"/>
        <v>2528.5544999999997</v>
      </c>
      <c r="BL8" s="335">
        <f t="shared" si="46"/>
        <v>410668.16035818675</v>
      </c>
      <c r="BN8" s="335">
        <f t="shared" si="47"/>
        <v>115226.71506748209</v>
      </c>
      <c r="BO8" s="336">
        <f t="shared" si="48"/>
        <v>0.2461877837713593</v>
      </c>
      <c r="BP8" s="335">
        <f t="shared" si="49"/>
        <v>43334.519641813247</v>
      </c>
      <c r="BS8" s="287" t="str">
        <f>B8</f>
        <v>Maryland</v>
      </c>
      <c r="BT8" s="69">
        <f>L8</f>
        <v>103503</v>
      </c>
      <c r="BU8" s="69">
        <f>M8</f>
        <v>468044</v>
      </c>
      <c r="BV8" s="115">
        <f>H8</f>
        <v>1654</v>
      </c>
      <c r="BW8" s="115">
        <f>AA8</f>
        <v>442.65261299999997</v>
      </c>
      <c r="BX8" s="115">
        <f>AB8</f>
        <v>351.03300000000007</v>
      </c>
      <c r="BY8" s="115">
        <f>AC8</f>
        <v>139.25</v>
      </c>
      <c r="BZ8" s="115">
        <f t="shared" si="50"/>
        <v>3018.8374999999996</v>
      </c>
      <c r="CA8" s="115">
        <f>BZ8-BW8-BX8-BY8</f>
        <v>2085.9018869999995</v>
      </c>
      <c r="CB8" s="345">
        <f>6.25%/12</f>
        <v>5.208333333333333E-3</v>
      </c>
      <c r="CC8" s="69">
        <f>CE8/0.97</f>
        <v>349253.57209537918</v>
      </c>
      <c r="CD8" s="359">
        <f>BU8-CC8</f>
        <v>118790.42790462082</v>
      </c>
      <c r="CE8" s="346">
        <f>PV(CB8,360,-CA8)</f>
        <v>338775.96493251779</v>
      </c>
      <c r="CF8" s="69"/>
      <c r="CG8" s="346">
        <f>BZ8-BY8-BX8</f>
        <v>2528.5544999999997</v>
      </c>
      <c r="CH8" s="346">
        <f>PV(CB8,360,-CG8)</f>
        <v>410668.16035818669</v>
      </c>
      <c r="CI8" s="69">
        <f>BU8*0.03</f>
        <v>14041.32</v>
      </c>
      <c r="CJ8" s="115">
        <f t="shared" si="51"/>
        <v>43334.519641813298</v>
      </c>
      <c r="CK8" s="363">
        <f>CJ8/BU8</f>
        <v>9.2586422733361179E-2</v>
      </c>
      <c r="CL8" s="2"/>
      <c r="CM8" s="337">
        <f t="shared" si="52"/>
        <v>2085.9018869999995</v>
      </c>
      <c r="CN8" s="337">
        <f t="shared" si="53"/>
        <v>291.04464341281601</v>
      </c>
      <c r="CO8" s="337">
        <f t="shared" si="54"/>
        <v>2867.2295304128156</v>
      </c>
      <c r="CP8" s="337">
        <f>VLOOKUP(BS8,'Paste Snowflake Data Here'!$B$2:$K$21,10,FALSE)</f>
        <v>1654</v>
      </c>
      <c r="CQ8" s="337">
        <f t="shared" si="55"/>
        <v>-1213.2295304128156</v>
      </c>
    </row>
    <row r="9" spans="1:95" x14ac:dyDescent="0.2">
      <c r="A9" s="100"/>
      <c r="B9" s="291" t="s">
        <v>276</v>
      </c>
      <c r="C9" s="2"/>
      <c r="D9" s="101">
        <f>_xlfn.XLOOKUP($B9,'Paste Snowflake Data Here'!$B$3:$B$1048576,'Paste Snowflake Data Here'!$D$3:$D$1048576)</f>
        <v>7069210</v>
      </c>
      <c r="E9" s="102"/>
      <c r="F9" s="103">
        <f>_xlfn.XLOOKUP($B9,'Paste Snowflake Data Here'!$B$3:$B$1048576,'Paste Snowflake Data Here'!$I$3:$I$1048576)</f>
        <v>105410</v>
      </c>
      <c r="G9" s="103">
        <f>_xlfn.XLOOKUP($B9,'Paste Snowflake Data Here'!$B$3:$B$1048576,'Paste Snowflake Data Here'!$J$3:$J$1048576)</f>
        <v>637329</v>
      </c>
      <c r="H9" s="103">
        <f>_xlfn.XLOOKUP($B9,'Paste Snowflake Data Here'!$B$3:$B$1048576,'Paste Snowflake Data Here'!$K$3:$K$1048576)</f>
        <v>1763</v>
      </c>
      <c r="I9" s="104"/>
      <c r="J9" s="101"/>
      <c r="K9" s="105">
        <f t="shared" si="0"/>
        <v>0.05</v>
      </c>
      <c r="L9" s="145">
        <f t="shared" si="1"/>
        <v>105410</v>
      </c>
      <c r="M9" s="146">
        <f t="shared" si="2"/>
        <v>637329</v>
      </c>
      <c r="N9" s="81" t="b">
        <f t="shared" si="3"/>
        <v>0</v>
      </c>
      <c r="O9" s="81" t="b">
        <f t="shared" si="4"/>
        <v>0</v>
      </c>
      <c r="P9" s="81" t="b">
        <f t="shared" si="5"/>
        <v>0</v>
      </c>
      <c r="Q9" s="110">
        <f t="shared" si="6"/>
        <v>191198.69999999998</v>
      </c>
      <c r="R9" s="111">
        <f t="shared" si="7"/>
        <v>0</v>
      </c>
      <c r="S9" s="111">
        <f t="shared" si="8"/>
        <v>0</v>
      </c>
      <c r="T9" s="111">
        <f t="shared" si="9"/>
        <v>366995.42855156428</v>
      </c>
      <c r="U9" s="112">
        <f t="shared" si="10"/>
        <v>19.194452083176522</v>
      </c>
      <c r="V9" s="110">
        <f t="shared" si="11"/>
        <v>311442.53507683199</v>
      </c>
      <c r="W9" s="112">
        <f t="shared" si="12"/>
        <v>1.6288946267774416</v>
      </c>
      <c r="X9" s="103">
        <f t="shared" si="13"/>
        <v>19119.87</v>
      </c>
      <c r="Y9" s="113">
        <f t="shared" si="14"/>
        <v>6.25E-2</v>
      </c>
      <c r="Z9" s="103">
        <f t="shared" si="15"/>
        <v>618209.13</v>
      </c>
      <c r="AA9" s="103">
        <f>Z9*'PMI Rate Est'!$J$6/12</f>
        <v>602.75390174999995</v>
      </c>
      <c r="AB9" s="331">
        <f>'Taxes &amp; Ins by State'!B22*M9/12</f>
        <v>515.17427499999997</v>
      </c>
      <c r="AC9" s="333">
        <f>'Taxes &amp; Ins by State'!M6*M9/12</f>
        <v>141.91666666666666</v>
      </c>
      <c r="AD9" s="114">
        <f t="shared" si="16"/>
        <v>0</v>
      </c>
      <c r="AE9" s="115">
        <f t="shared" si="17"/>
        <v>3806.4199480163516</v>
      </c>
      <c r="AF9" s="116">
        <f t="shared" si="18"/>
        <v>0.57674962050276279</v>
      </c>
      <c r="AG9" s="116">
        <f t="shared" si="19"/>
        <v>0.57674962050276279</v>
      </c>
      <c r="AH9" s="110">
        <f t="shared" si="20"/>
        <v>191198.69999999998</v>
      </c>
      <c r="AI9" s="112">
        <f t="shared" si="21"/>
        <v>6.25E-2</v>
      </c>
      <c r="AJ9" s="110">
        <f t="shared" si="22"/>
        <v>427010.43000000005</v>
      </c>
      <c r="AK9" s="103">
        <f t="shared" si="23"/>
        <v>0</v>
      </c>
      <c r="AL9" s="331">
        <f t="shared" si="38"/>
        <v>515.17427499999997</v>
      </c>
      <c r="AM9" s="333">
        <f t="shared" si="39"/>
        <v>141.91666666666666</v>
      </c>
      <c r="AN9" s="114">
        <f t="shared" si="24"/>
        <v>0</v>
      </c>
      <c r="AO9" s="115">
        <f t="shared" si="25"/>
        <v>2629.1766651246967</v>
      </c>
      <c r="AP9" s="116">
        <f t="shared" si="26"/>
        <v>0.37411262006921886</v>
      </c>
      <c r="AQ9" s="116">
        <f t="shared" si="27"/>
        <v>0.37411262006921886</v>
      </c>
      <c r="AR9" s="114">
        <f t="shared" si="28"/>
        <v>0</v>
      </c>
      <c r="AS9" s="114">
        <f t="shared" si="29"/>
        <v>12364.1826</v>
      </c>
      <c r="AT9" s="114">
        <f t="shared" si="30"/>
        <v>5735.9609999999993</v>
      </c>
      <c r="AU9" s="114">
        <f t="shared" si="31"/>
        <v>0</v>
      </c>
      <c r="AV9" s="112">
        <f t="shared" si="32"/>
        <v>0</v>
      </c>
      <c r="AW9" s="114">
        <f t="shared" si="33"/>
        <v>1038141.78358944</v>
      </c>
      <c r="AX9" s="115">
        <f t="shared" si="34"/>
        <v>311442.53507683199</v>
      </c>
      <c r="AY9" s="116">
        <f t="shared" si="35"/>
        <v>1.6288946267774416</v>
      </c>
      <c r="AZ9" s="115">
        <f t="shared" si="36"/>
        <v>366995.42855156428</v>
      </c>
      <c r="BA9" s="116">
        <f t="shared" si="37"/>
        <v>19.194452083176522</v>
      </c>
      <c r="BC9" s="127"/>
      <c r="BE9" s="145">
        <f t="shared" si="40"/>
        <v>3074.458333333333</v>
      </c>
      <c r="BF9" s="49">
        <f t="shared" si="41"/>
        <v>1814.6134899166668</v>
      </c>
      <c r="BG9" s="1">
        <f t="shared" si="42"/>
        <v>5.208333333333333E-3</v>
      </c>
      <c r="BH9" s="1">
        <f t="shared" si="43"/>
        <v>6.1571720042639345E-3</v>
      </c>
      <c r="BI9" s="142">
        <f t="shared" si="44"/>
        <v>294715.41296231764</v>
      </c>
      <c r="BK9" s="49">
        <f t="shared" si="45"/>
        <v>2417.3673916666667</v>
      </c>
      <c r="BL9" s="335">
        <f t="shared" si="46"/>
        <v>392610.01479130407</v>
      </c>
      <c r="BN9" s="335">
        <f t="shared" si="47"/>
        <v>323493.71703768236</v>
      </c>
      <c r="BO9" s="336">
        <f t="shared" si="48"/>
        <v>0.50757727490461346</v>
      </c>
      <c r="BP9" s="335">
        <f t="shared" si="49"/>
        <v>225599.11520869593</v>
      </c>
      <c r="BS9" s="287" t="str">
        <f>B9</f>
        <v>Massachusetts</v>
      </c>
      <c r="BT9" s="69">
        <f>L9</f>
        <v>105410</v>
      </c>
      <c r="BU9" s="69">
        <f>M9</f>
        <v>637329</v>
      </c>
      <c r="BV9" s="115">
        <f>H9</f>
        <v>1763</v>
      </c>
      <c r="BW9" s="115">
        <f>AA9</f>
        <v>602.75390174999995</v>
      </c>
      <c r="BX9" s="115">
        <f>AB9</f>
        <v>515.17427499999997</v>
      </c>
      <c r="BY9" s="115">
        <f>AC9</f>
        <v>141.91666666666666</v>
      </c>
      <c r="BZ9" s="115">
        <f t="shared" si="50"/>
        <v>3074.458333333333</v>
      </c>
      <c r="CA9" s="115">
        <f>BZ9-BW9-BX9-BY9</f>
        <v>1814.6134899166666</v>
      </c>
      <c r="CB9" s="345">
        <f>6.25%/12</f>
        <v>5.208333333333333E-3</v>
      </c>
      <c r="CC9" s="69">
        <f>CE9/0.97</f>
        <v>303830.32264156459</v>
      </c>
      <c r="CD9" s="359">
        <f>BU9-CC9</f>
        <v>333498.67735843541</v>
      </c>
      <c r="CE9" s="346">
        <f>PV(CB9,360,-CA9)</f>
        <v>294715.41296231764</v>
      </c>
      <c r="CF9" s="69"/>
      <c r="CG9" s="346">
        <f>BZ9-BY9-BX9</f>
        <v>2417.3673916666667</v>
      </c>
      <c r="CH9" s="346">
        <f>PV(CB9,360,-CG9)</f>
        <v>392610.01479130401</v>
      </c>
      <c r="CI9" s="69">
        <f>BU9*0.03</f>
        <v>19119.87</v>
      </c>
      <c r="CJ9" s="115">
        <f t="shared" si="51"/>
        <v>225599.11520869599</v>
      </c>
      <c r="CK9" s="363">
        <f>CJ9/BU9</f>
        <v>0.3539759138666152</v>
      </c>
      <c r="CL9" s="2"/>
      <c r="CM9" s="337">
        <f t="shared" si="52"/>
        <v>1814.6134899166666</v>
      </c>
      <c r="CN9" s="337">
        <f t="shared" si="53"/>
        <v>253.19193553463717</v>
      </c>
      <c r="CO9" s="337">
        <f t="shared" si="54"/>
        <v>2724.8963671179699</v>
      </c>
      <c r="CP9" s="337">
        <f>VLOOKUP(BS9,'Paste Snowflake Data Here'!$B$2:$K$21,10,FALSE)</f>
        <v>1763</v>
      </c>
      <c r="CQ9" s="337">
        <f t="shared" si="55"/>
        <v>-961.89636711796993</v>
      </c>
    </row>
    <row r="10" spans="1:95" x14ac:dyDescent="0.2">
      <c r="A10" s="100"/>
      <c r="B10" s="291" t="s">
        <v>314</v>
      </c>
      <c r="C10" s="2"/>
      <c r="D10" s="101">
        <f>_xlfn.XLOOKUP($B10,'Paste Snowflake Data Here'!$B$3:$B$1048576,'Paste Snowflake Data Here'!$D$3:$D$1048576)</f>
        <v>9425430</v>
      </c>
      <c r="E10" s="102"/>
      <c r="F10" s="103">
        <f>_xlfn.XLOOKUP($B10,'Paste Snowflake Data Here'!$B$3:$B$1048576,'Paste Snowflake Data Here'!$I$3:$I$1048576)</f>
        <v>104287</v>
      </c>
      <c r="G10" s="103">
        <f>_xlfn.XLOOKUP($B10,'Paste Snowflake Data Here'!$B$3:$B$1048576,'Paste Snowflake Data Here'!$J$3:$J$1048576)</f>
        <v>513938</v>
      </c>
      <c r="H10" s="103">
        <f>_xlfn.XLOOKUP($B10,'Paste Snowflake Data Here'!$B$3:$B$1048576,'Paste Snowflake Data Here'!$K$3:$K$1048576)</f>
        <v>1679</v>
      </c>
      <c r="I10" s="104"/>
      <c r="J10" s="101"/>
      <c r="K10" s="105">
        <f t="shared" si="0"/>
        <v>0.05</v>
      </c>
      <c r="L10" s="145">
        <f t="shared" si="1"/>
        <v>104287</v>
      </c>
      <c r="M10" s="146">
        <f t="shared" si="2"/>
        <v>513938</v>
      </c>
      <c r="N10" s="81" t="b">
        <f t="shared" si="3"/>
        <v>0</v>
      </c>
      <c r="O10" s="81" t="b">
        <f t="shared" si="4"/>
        <v>1</v>
      </c>
      <c r="P10" s="81" t="b">
        <f t="shared" si="5"/>
        <v>1</v>
      </c>
      <c r="Q10" s="110">
        <f t="shared" si="6"/>
        <v>154181.4</v>
      </c>
      <c r="R10" s="111">
        <f t="shared" si="7"/>
        <v>0</v>
      </c>
      <c r="S10" s="111">
        <f t="shared" si="8"/>
        <v>0</v>
      </c>
      <c r="T10" s="111">
        <f t="shared" si="9"/>
        <v>295942.74944170739</v>
      </c>
      <c r="U10" s="112">
        <f t="shared" si="10"/>
        <v>19.194452083176532</v>
      </c>
      <c r="V10" s="110">
        <f t="shared" si="11"/>
        <v>251145.25400902343</v>
      </c>
      <c r="W10" s="112">
        <f t="shared" si="12"/>
        <v>1.6288946267774416</v>
      </c>
      <c r="X10" s="103">
        <f t="shared" si="13"/>
        <v>15418.14</v>
      </c>
      <c r="Y10" s="113">
        <f t="shared" si="14"/>
        <v>6.25E-2</v>
      </c>
      <c r="Z10" s="103">
        <f t="shared" si="15"/>
        <v>498519.86</v>
      </c>
      <c r="AA10" s="103">
        <f>Z10*'PMI Rate Est'!$J$6/12</f>
        <v>486.05686349999996</v>
      </c>
      <c r="AB10" s="331">
        <f>'Taxes &amp; Ins by State'!B31*M10/12</f>
        <v>758.05855000000008</v>
      </c>
      <c r="AC10" s="333">
        <f>'Taxes &amp; Ins by State'!M7*M10/12</f>
        <v>99.5</v>
      </c>
      <c r="AD10" s="114">
        <f t="shared" si="16"/>
        <v>0</v>
      </c>
      <c r="AE10" s="115">
        <f t="shared" si="17"/>
        <v>3069.4725255615667</v>
      </c>
      <c r="AF10" s="116">
        <f t="shared" si="18"/>
        <v>0.50780111872753841</v>
      </c>
      <c r="AG10" s="116">
        <f t="shared" si="19"/>
        <v>0.50780111872753841</v>
      </c>
      <c r="AH10" s="110">
        <f t="shared" si="20"/>
        <v>154181.4</v>
      </c>
      <c r="AI10" s="112">
        <f t="shared" si="21"/>
        <v>6.25E-2</v>
      </c>
      <c r="AJ10" s="110">
        <f t="shared" si="22"/>
        <v>344338.45999999996</v>
      </c>
      <c r="AK10" s="103">
        <f t="shared" si="23"/>
        <v>0</v>
      </c>
      <c r="AL10" s="331">
        <f t="shared" si="38"/>
        <v>758.05855000000008</v>
      </c>
      <c r="AM10" s="333">
        <f t="shared" si="39"/>
        <v>99.5</v>
      </c>
      <c r="AN10" s="114">
        <f t="shared" si="24"/>
        <v>0</v>
      </c>
      <c r="AO10" s="115">
        <f t="shared" si="25"/>
        <v>2120.15112590335</v>
      </c>
      <c r="AP10" s="116">
        <f t="shared" si="26"/>
        <v>0.34263634116275471</v>
      </c>
      <c r="AQ10" s="116">
        <f t="shared" si="27"/>
        <v>0.34263634116275471</v>
      </c>
      <c r="AR10" s="114">
        <f t="shared" si="28"/>
        <v>0</v>
      </c>
      <c r="AS10" s="114">
        <f t="shared" si="29"/>
        <v>9970.3971999999994</v>
      </c>
      <c r="AT10" s="114">
        <f t="shared" si="30"/>
        <v>4625.442</v>
      </c>
      <c r="AU10" s="114">
        <f t="shared" si="31"/>
        <v>0</v>
      </c>
      <c r="AV10" s="112">
        <f t="shared" si="32"/>
        <v>0</v>
      </c>
      <c r="AW10" s="114">
        <f t="shared" si="33"/>
        <v>837150.84669674479</v>
      </c>
      <c r="AX10" s="115">
        <f t="shared" si="34"/>
        <v>251145.25400902343</v>
      </c>
      <c r="AY10" s="116">
        <f t="shared" si="35"/>
        <v>1.6288946267774416</v>
      </c>
      <c r="AZ10" s="115">
        <f t="shared" si="36"/>
        <v>295942.74944170739</v>
      </c>
      <c r="BA10" s="116">
        <f t="shared" si="37"/>
        <v>19.194452083176532</v>
      </c>
      <c r="BC10" s="127"/>
      <c r="BE10" s="145">
        <f t="shared" si="40"/>
        <v>3041.7041666666669</v>
      </c>
      <c r="BF10" s="49">
        <f t="shared" si="41"/>
        <v>1698.0887531666667</v>
      </c>
      <c r="BG10" s="1">
        <f t="shared" si="42"/>
        <v>5.208333333333333E-3</v>
      </c>
      <c r="BH10" s="1">
        <f t="shared" si="43"/>
        <v>6.1571720042639345E-3</v>
      </c>
      <c r="BI10" s="142">
        <f t="shared" si="44"/>
        <v>275790.37129232619</v>
      </c>
      <c r="BK10" s="49">
        <f t="shared" si="45"/>
        <v>2184.1456166666667</v>
      </c>
      <c r="BL10" s="335">
        <f t="shared" si="46"/>
        <v>354731.94758147292</v>
      </c>
      <c r="BN10" s="335">
        <f t="shared" si="47"/>
        <v>222729.48870767379</v>
      </c>
      <c r="BO10" s="336">
        <f t="shared" si="48"/>
        <v>0.43337812869971437</v>
      </c>
      <c r="BP10" s="335">
        <f t="shared" si="49"/>
        <v>143787.91241852706</v>
      </c>
      <c r="BS10" s="287" t="str">
        <f>B10</f>
        <v>New Jersey</v>
      </c>
      <c r="BT10" s="69">
        <f>L10</f>
        <v>104287</v>
      </c>
      <c r="BU10" s="69">
        <f>M10</f>
        <v>513938</v>
      </c>
      <c r="BV10" s="115">
        <f>H10</f>
        <v>1679</v>
      </c>
      <c r="BW10" s="115">
        <f>AA10</f>
        <v>486.05686349999996</v>
      </c>
      <c r="BX10" s="115">
        <f>AB10</f>
        <v>758.05855000000008</v>
      </c>
      <c r="BY10" s="115">
        <f>AC10</f>
        <v>99.5</v>
      </c>
      <c r="BZ10" s="115">
        <f t="shared" si="50"/>
        <v>3041.7041666666669</v>
      </c>
      <c r="CA10" s="115">
        <f>BZ10-BW10-BX10-BY10</f>
        <v>1698.0887531666667</v>
      </c>
      <c r="CB10" s="345">
        <f>6.25%/12</f>
        <v>5.208333333333333E-3</v>
      </c>
      <c r="CC10" s="69">
        <f>CE10/0.97</f>
        <v>284319.97040445998</v>
      </c>
      <c r="CD10" s="359">
        <f>BU10-CC10</f>
        <v>229618.02959554002</v>
      </c>
      <c r="CE10" s="346">
        <f>PV(CB10,360,-CA10)</f>
        <v>275790.37129232619</v>
      </c>
      <c r="CF10" s="69"/>
      <c r="CG10" s="346">
        <f>BZ10-BY10-BX10</f>
        <v>2184.1456166666667</v>
      </c>
      <c r="CH10" s="346">
        <f>PV(CB10,360,-CG10)</f>
        <v>354731.94758147286</v>
      </c>
      <c r="CI10" s="69">
        <f>BU10*0.03</f>
        <v>15418.14</v>
      </c>
      <c r="CJ10" s="115">
        <f t="shared" si="51"/>
        <v>143787.91241852712</v>
      </c>
      <c r="CK10" s="363">
        <f>CJ10/BU10</f>
        <v>0.27977676766171622</v>
      </c>
      <c r="CL10" s="2"/>
      <c r="CM10" s="337">
        <f t="shared" si="52"/>
        <v>1698.0887531666667</v>
      </c>
      <c r="CN10" s="337">
        <f t="shared" si="53"/>
        <v>236.93330867038333</v>
      </c>
      <c r="CO10" s="337">
        <f t="shared" si="54"/>
        <v>2792.5806118370501</v>
      </c>
      <c r="CP10" s="337">
        <f>VLOOKUP(BS10,'Paste Snowflake Data Here'!$B$2:$K$21,10,FALSE)</f>
        <v>1679</v>
      </c>
      <c r="CQ10" s="337">
        <f t="shared" si="55"/>
        <v>-1113.5806118370501</v>
      </c>
    </row>
    <row r="11" spans="1:95" x14ac:dyDescent="0.2">
      <c r="A11" s="100"/>
      <c r="B11" s="291" t="s">
        <v>316</v>
      </c>
      <c r="C11" s="2"/>
      <c r="D11" s="101">
        <f>_xlfn.XLOOKUP($B11,'Paste Snowflake Data Here'!$B$3:$B$1048576,'Paste Snowflake Data Here'!$D$3:$D$1048576)</f>
        <v>19998175</v>
      </c>
      <c r="E11" s="102"/>
      <c r="F11" s="103">
        <f>_xlfn.XLOOKUP($B11,'Paste Snowflake Data Here'!$B$3:$B$1048576,'Paste Snowflake Data Here'!$I$3:$I$1048576)</f>
        <v>85744</v>
      </c>
      <c r="G11" s="103">
        <f>_xlfn.XLOOKUP($B11,'Paste Snowflake Data Here'!$B$3:$B$1048576,'Paste Snowflake Data Here'!$J$3:$J$1048576)</f>
        <v>485429</v>
      </c>
      <c r="H11" s="103">
        <f>_xlfn.XLOOKUP($B11,'Paste Snowflake Data Here'!$B$3:$B$1048576,'Paste Snowflake Data Here'!$K$3:$K$1048576)</f>
        <v>1617</v>
      </c>
      <c r="I11" s="104"/>
      <c r="J11" s="101"/>
      <c r="K11" s="105">
        <f t="shared" si="0"/>
        <v>0.05</v>
      </c>
      <c r="L11" s="145">
        <f t="shared" si="1"/>
        <v>85744</v>
      </c>
      <c r="M11" s="146">
        <f t="shared" si="2"/>
        <v>485429</v>
      </c>
      <c r="N11" s="81" t="b">
        <f t="shared" si="3"/>
        <v>0</v>
      </c>
      <c r="O11" s="81" t="b">
        <f t="shared" si="4"/>
        <v>0</v>
      </c>
      <c r="P11" s="81" t="b">
        <f t="shared" si="5"/>
        <v>0</v>
      </c>
      <c r="Q11" s="110">
        <f t="shared" si="6"/>
        <v>145628.69999999998</v>
      </c>
      <c r="R11" s="111">
        <f t="shared" si="7"/>
        <v>0</v>
      </c>
      <c r="S11" s="111">
        <f t="shared" si="8"/>
        <v>0</v>
      </c>
      <c r="T11" s="111">
        <f t="shared" si="9"/>
        <v>279526.31040852889</v>
      </c>
      <c r="U11" s="112">
        <f t="shared" si="10"/>
        <v>19.194452083176525</v>
      </c>
      <c r="V11" s="110">
        <f t="shared" si="11"/>
        <v>237213.80693458399</v>
      </c>
      <c r="W11" s="112">
        <f t="shared" si="12"/>
        <v>1.6288946267774416</v>
      </c>
      <c r="X11" s="103">
        <f t="shared" si="13"/>
        <v>14562.869999999999</v>
      </c>
      <c r="Y11" s="113">
        <f t="shared" si="14"/>
        <v>6.25E-2</v>
      </c>
      <c r="Z11" s="103">
        <f t="shared" si="15"/>
        <v>470866.13</v>
      </c>
      <c r="AA11" s="103">
        <f>Z11*'PMI Rate Est'!$J$6/12</f>
        <v>459.09447675000001</v>
      </c>
      <c r="AB11" s="331">
        <f>'Taxes &amp; Ins by State'!B33*M11/12</f>
        <v>509.70044999999999</v>
      </c>
      <c r="AC11" s="333">
        <f>'Taxes &amp; Ins by State'!M8*M11/12</f>
        <v>146</v>
      </c>
      <c r="AD11" s="114">
        <f t="shared" si="16"/>
        <v>0</v>
      </c>
      <c r="AE11" s="115">
        <f t="shared" si="17"/>
        <v>2899.2037533920939</v>
      </c>
      <c r="AF11" s="116">
        <f t="shared" si="18"/>
        <v>0.56176506999562803</v>
      </c>
      <c r="AG11" s="116">
        <f t="shared" si="19"/>
        <v>0.56176506999562803</v>
      </c>
      <c r="AH11" s="110">
        <f t="shared" si="20"/>
        <v>145628.69999999998</v>
      </c>
      <c r="AI11" s="112">
        <f t="shared" si="21"/>
        <v>6.25E-2</v>
      </c>
      <c r="AJ11" s="110">
        <f t="shared" si="22"/>
        <v>325237.43000000005</v>
      </c>
      <c r="AK11" s="103">
        <f t="shared" si="23"/>
        <v>0</v>
      </c>
      <c r="AL11" s="331">
        <f t="shared" si="38"/>
        <v>509.70044999999999</v>
      </c>
      <c r="AM11" s="333">
        <f t="shared" si="39"/>
        <v>146</v>
      </c>
      <c r="AN11" s="114">
        <f t="shared" si="24"/>
        <v>0</v>
      </c>
      <c r="AO11" s="115">
        <f t="shared" si="25"/>
        <v>2002.5427987347452</v>
      </c>
      <c r="AP11" s="116">
        <f t="shared" si="26"/>
        <v>0.37202508612634055</v>
      </c>
      <c r="AQ11" s="116">
        <f t="shared" si="27"/>
        <v>0.37202508612634055</v>
      </c>
      <c r="AR11" s="114">
        <f t="shared" si="28"/>
        <v>0</v>
      </c>
      <c r="AS11" s="114">
        <f t="shared" si="29"/>
        <v>9417.3225999999995</v>
      </c>
      <c r="AT11" s="114">
        <f t="shared" si="30"/>
        <v>4368.860999999999</v>
      </c>
      <c r="AU11" s="114">
        <f t="shared" si="31"/>
        <v>0</v>
      </c>
      <c r="AV11" s="112">
        <f t="shared" si="32"/>
        <v>0</v>
      </c>
      <c r="AW11" s="114">
        <f t="shared" si="33"/>
        <v>790712.68978194671</v>
      </c>
      <c r="AX11" s="115">
        <f t="shared" si="34"/>
        <v>237213.80693458399</v>
      </c>
      <c r="AY11" s="116">
        <f t="shared" si="35"/>
        <v>1.6288946267774416</v>
      </c>
      <c r="AZ11" s="115">
        <f t="shared" si="36"/>
        <v>279526.31040852889</v>
      </c>
      <c r="BA11" s="116">
        <f t="shared" si="37"/>
        <v>19.194452083176525</v>
      </c>
      <c r="BC11" s="127"/>
      <c r="BE11" s="145">
        <f t="shared" si="40"/>
        <v>2500.8666666666663</v>
      </c>
      <c r="BF11" s="49">
        <f t="shared" si="41"/>
        <v>1386.0717399166663</v>
      </c>
      <c r="BG11" s="1">
        <f t="shared" si="42"/>
        <v>5.208333333333333E-3</v>
      </c>
      <c r="BH11" s="1">
        <f t="shared" si="43"/>
        <v>6.1571720042639345E-3</v>
      </c>
      <c r="BI11" s="142">
        <f t="shared" si="44"/>
        <v>225114.99418187287</v>
      </c>
      <c r="BK11" s="49">
        <f t="shared" si="45"/>
        <v>1845.1662166666663</v>
      </c>
      <c r="BL11" s="335">
        <f t="shared" si="46"/>
        <v>299677.54926918738</v>
      </c>
      <c r="BN11" s="335">
        <f t="shared" si="47"/>
        <v>245751.13581812714</v>
      </c>
      <c r="BO11" s="336">
        <f t="shared" si="48"/>
        <v>0.50625557150093448</v>
      </c>
      <c r="BP11" s="335">
        <f t="shared" si="49"/>
        <v>171188.58073081262</v>
      </c>
      <c r="BS11" s="287" t="str">
        <f>B11</f>
        <v>New York</v>
      </c>
      <c r="BT11" s="69">
        <f>L11</f>
        <v>85744</v>
      </c>
      <c r="BU11" s="69">
        <f>M11</f>
        <v>485429</v>
      </c>
      <c r="BV11" s="115">
        <f>H11</f>
        <v>1617</v>
      </c>
      <c r="BW11" s="115">
        <f>AA11</f>
        <v>459.09447675000001</v>
      </c>
      <c r="BX11" s="115">
        <f>AB11</f>
        <v>509.70044999999999</v>
      </c>
      <c r="BY11" s="115">
        <f>AC11</f>
        <v>146</v>
      </c>
      <c r="BZ11" s="115">
        <f t="shared" si="50"/>
        <v>2500.8666666666663</v>
      </c>
      <c r="CA11" s="115">
        <f>BZ11-BW11-BX11-BY11</f>
        <v>1386.0717399166663</v>
      </c>
      <c r="CB11" s="345">
        <f>6.25%/12</f>
        <v>5.208333333333333E-3</v>
      </c>
      <c r="CC11" s="69">
        <f>CE11/0.97</f>
        <v>232077.31358955966</v>
      </c>
      <c r="CD11" s="359">
        <f>BU11-CC11</f>
        <v>253351.68641044034</v>
      </c>
      <c r="CE11" s="346">
        <f>PV(CB11,360,-CA11)</f>
        <v>225114.99418187287</v>
      </c>
      <c r="CF11" s="69"/>
      <c r="CG11" s="346">
        <f>BZ11-BY11-BX11</f>
        <v>1845.1662166666663</v>
      </c>
      <c r="CH11" s="346">
        <f>PV(CB11,360,-CG11)</f>
        <v>299677.54926918732</v>
      </c>
      <c r="CI11" s="69">
        <f>BU11*0.03</f>
        <v>14562.869999999999</v>
      </c>
      <c r="CJ11" s="115">
        <f t="shared" si="51"/>
        <v>171188.58073081268</v>
      </c>
      <c r="CK11" s="363">
        <f>CJ11/BU11</f>
        <v>0.35265421046293627</v>
      </c>
      <c r="CL11" s="2"/>
      <c r="CM11" s="337">
        <f t="shared" si="52"/>
        <v>1386.0717399166663</v>
      </c>
      <c r="CN11" s="337">
        <f t="shared" si="53"/>
        <v>193.39776132463305</v>
      </c>
      <c r="CO11" s="337">
        <f t="shared" si="54"/>
        <v>2235.1699512412993</v>
      </c>
      <c r="CP11" s="337">
        <f>VLOOKUP(BS11,'Paste Snowflake Data Here'!$B$2:$K$21,10,FALSE)</f>
        <v>1617</v>
      </c>
      <c r="CQ11" s="337">
        <f t="shared" si="55"/>
        <v>-618.16995124129926</v>
      </c>
    </row>
    <row r="12" spans="1:95" x14ac:dyDescent="0.2">
      <c r="A12" s="100"/>
      <c r="B12" s="291" t="s">
        <v>318</v>
      </c>
      <c r="C12" s="2"/>
      <c r="D12" s="101">
        <f>_xlfn.XLOOKUP($B12,'Paste Snowflake Data Here'!$B$3:$B$1048576,'Paste Snowflake Data Here'!$D$3:$D$1048576)</f>
        <v>10995758</v>
      </c>
      <c r="E12" s="102"/>
      <c r="F12" s="103">
        <f>_xlfn.XLOOKUP($B12,'Paste Snowflake Data Here'!$B$3:$B$1048576,'Paste Snowflake Data Here'!$I$3:$I$1048576)</f>
        <v>74690</v>
      </c>
      <c r="G12" s="103">
        <f>_xlfn.XLOOKUP($B12,'Paste Snowflake Data Here'!$B$3:$B$1048576,'Paste Snowflake Data Here'!$J$3:$J$1048576)</f>
        <v>334561</v>
      </c>
      <c r="H12" s="103">
        <f>_xlfn.XLOOKUP($B12,'Paste Snowflake Data Here'!$B$3:$B$1048576,'Paste Snowflake Data Here'!$K$3:$K$1048576)</f>
        <v>1180</v>
      </c>
      <c r="I12" s="104"/>
      <c r="J12" s="101"/>
      <c r="K12" s="105">
        <f t="shared" si="0"/>
        <v>0.05</v>
      </c>
      <c r="L12" s="145">
        <f t="shared" si="1"/>
        <v>74690</v>
      </c>
      <c r="M12" s="146">
        <f t="shared" si="2"/>
        <v>334561</v>
      </c>
      <c r="N12" s="81" t="b">
        <f t="shared" si="3"/>
        <v>0</v>
      </c>
      <c r="O12" s="81" t="b">
        <f t="shared" si="4"/>
        <v>1</v>
      </c>
      <c r="P12" s="81" t="b">
        <f t="shared" si="5"/>
        <v>1</v>
      </c>
      <c r="Q12" s="110">
        <f t="shared" si="6"/>
        <v>100368.3</v>
      </c>
      <c r="R12" s="111">
        <f t="shared" si="7"/>
        <v>0</v>
      </c>
      <c r="S12" s="111">
        <f t="shared" si="8"/>
        <v>0</v>
      </c>
      <c r="T12" s="111">
        <f t="shared" si="9"/>
        <v>192651.45250198871</v>
      </c>
      <c r="U12" s="112">
        <f t="shared" si="10"/>
        <v>19.194452083176532</v>
      </c>
      <c r="V12" s="110">
        <f t="shared" si="11"/>
        <v>163489.38456878631</v>
      </c>
      <c r="W12" s="112">
        <f t="shared" si="12"/>
        <v>1.6288946267774418</v>
      </c>
      <c r="X12" s="103">
        <f t="shared" si="13"/>
        <v>10036.83</v>
      </c>
      <c r="Y12" s="113">
        <f t="shared" si="14"/>
        <v>6.25E-2</v>
      </c>
      <c r="Z12" s="103">
        <f t="shared" si="15"/>
        <v>324524.17</v>
      </c>
      <c r="AA12" s="103">
        <f>Z12*'PMI Rate Est'!$J$6/12</f>
        <v>316.41106574999998</v>
      </c>
      <c r="AB12" s="331">
        <f>'Taxes &amp; Ins by State'!B34*M12/12</f>
        <v>172.85651666666664</v>
      </c>
      <c r="AC12" s="333">
        <f>'Taxes &amp; Ins by State'!M9*M12/12</f>
        <v>171.25</v>
      </c>
      <c r="AD12" s="114">
        <f t="shared" si="16"/>
        <v>0</v>
      </c>
      <c r="AE12" s="115">
        <f t="shared" si="17"/>
        <v>1998.1511342309836</v>
      </c>
      <c r="AF12" s="116">
        <f t="shared" si="18"/>
        <v>0.42715255857238993</v>
      </c>
      <c r="AG12" s="116">
        <f t="shared" si="19"/>
        <v>0.42715255857238993</v>
      </c>
      <c r="AH12" s="110">
        <f t="shared" si="20"/>
        <v>100368.3</v>
      </c>
      <c r="AI12" s="112">
        <f t="shared" si="21"/>
        <v>6.25E-2</v>
      </c>
      <c r="AJ12" s="110">
        <f t="shared" si="22"/>
        <v>224155.87</v>
      </c>
      <c r="AK12" s="103">
        <f t="shared" si="23"/>
        <v>0</v>
      </c>
      <c r="AL12" s="331">
        <f t="shared" si="38"/>
        <v>172.85651666666664</v>
      </c>
      <c r="AM12" s="333">
        <f t="shared" si="39"/>
        <v>171.25</v>
      </c>
      <c r="AN12" s="114">
        <f t="shared" si="24"/>
        <v>0</v>
      </c>
      <c r="AO12" s="115">
        <f t="shared" si="25"/>
        <v>1380.1662473554218</v>
      </c>
      <c r="AP12" s="116">
        <f t="shared" si="26"/>
        <v>0.27702869417947595</v>
      </c>
      <c r="AQ12" s="116">
        <f t="shared" si="27"/>
        <v>0.27702869417947595</v>
      </c>
      <c r="AR12" s="114">
        <f t="shared" si="28"/>
        <v>0</v>
      </c>
      <c r="AS12" s="114">
        <f t="shared" si="29"/>
        <v>6490.4834000000001</v>
      </c>
      <c r="AT12" s="114">
        <f t="shared" si="30"/>
        <v>3011.049</v>
      </c>
      <c r="AU12" s="114">
        <f t="shared" si="31"/>
        <v>0</v>
      </c>
      <c r="AV12" s="112">
        <f t="shared" si="32"/>
        <v>0</v>
      </c>
      <c r="AW12" s="114">
        <f t="shared" si="33"/>
        <v>544964.61522928765</v>
      </c>
      <c r="AX12" s="115">
        <f t="shared" si="34"/>
        <v>163489.38456878631</v>
      </c>
      <c r="AY12" s="116">
        <f t="shared" si="35"/>
        <v>1.6288946267774418</v>
      </c>
      <c r="AZ12" s="115">
        <f t="shared" si="36"/>
        <v>192651.45250198871</v>
      </c>
      <c r="BA12" s="116">
        <f t="shared" si="37"/>
        <v>19.194452083176532</v>
      </c>
      <c r="BC12" s="127"/>
      <c r="BE12" s="145">
        <f t="shared" si="40"/>
        <v>2178.4583333333335</v>
      </c>
      <c r="BF12" s="49">
        <f t="shared" si="41"/>
        <v>1517.9407509166667</v>
      </c>
      <c r="BG12" s="1">
        <f t="shared" si="42"/>
        <v>5.208333333333333E-3</v>
      </c>
      <c r="BH12" s="1">
        <f t="shared" si="43"/>
        <v>6.1571720042639345E-3</v>
      </c>
      <c r="BI12" s="142">
        <f t="shared" si="44"/>
        <v>246532.13356155547</v>
      </c>
      <c r="BK12" s="49">
        <f t="shared" si="45"/>
        <v>1834.3518166666668</v>
      </c>
      <c r="BL12" s="335">
        <f t="shared" si="46"/>
        <v>297921.15851178922</v>
      </c>
      <c r="BN12" s="335">
        <f t="shared" si="47"/>
        <v>77992.036438444527</v>
      </c>
      <c r="BO12" s="336">
        <f t="shared" si="48"/>
        <v>0.23311753742499733</v>
      </c>
      <c r="BP12" s="335">
        <f t="shared" si="49"/>
        <v>26603.011488210774</v>
      </c>
      <c r="BS12" s="287" t="str">
        <f>B12</f>
        <v>North Carolina</v>
      </c>
      <c r="BT12" s="69">
        <f>L12</f>
        <v>74690</v>
      </c>
      <c r="BU12" s="69">
        <f>M12</f>
        <v>334561</v>
      </c>
      <c r="BV12" s="115">
        <f>H12</f>
        <v>1180</v>
      </c>
      <c r="BW12" s="115">
        <f>AA12</f>
        <v>316.41106574999998</v>
      </c>
      <c r="BX12" s="115">
        <f>AB12</f>
        <v>172.85651666666664</v>
      </c>
      <c r="BY12" s="115">
        <f>AC12</f>
        <v>171.25</v>
      </c>
      <c r="BZ12" s="115">
        <f t="shared" si="50"/>
        <v>2178.4583333333335</v>
      </c>
      <c r="CA12" s="115">
        <f>BZ12-BW12-BX12-BY12</f>
        <v>1517.9407509166667</v>
      </c>
      <c r="CB12" s="345">
        <f>6.25%/12</f>
        <v>5.208333333333333E-3</v>
      </c>
      <c r="CC12" s="69">
        <f>CE12/0.97</f>
        <v>254156.83872325308</v>
      </c>
      <c r="CD12" s="359">
        <f>BU12-CC12</f>
        <v>80404.16127674692</v>
      </c>
      <c r="CE12" s="346">
        <f>PV(CB12,360,-CA12)</f>
        <v>246532.13356155547</v>
      </c>
      <c r="CF12" s="69"/>
      <c r="CG12" s="346">
        <f>BZ12-BY12-BX12</f>
        <v>1834.3518166666668</v>
      </c>
      <c r="CH12" s="346">
        <f>PV(CB12,360,-CG12)</f>
        <v>297921.15851178922</v>
      </c>
      <c r="CI12" s="69">
        <f>BU12*0.03</f>
        <v>10036.83</v>
      </c>
      <c r="CJ12" s="115">
        <f t="shared" si="51"/>
        <v>26603.011488210759</v>
      </c>
      <c r="CK12" s="363">
        <f>CJ12/BU12</f>
        <v>7.9516176386998955E-2</v>
      </c>
      <c r="CL12" s="2"/>
      <c r="CM12" s="337">
        <f t="shared" si="52"/>
        <v>1517.9407509166667</v>
      </c>
      <c r="CN12" s="337">
        <f t="shared" si="53"/>
        <v>211.7973656027109</v>
      </c>
      <c r="CO12" s="337">
        <f t="shared" si="54"/>
        <v>2073.8446331860441</v>
      </c>
      <c r="CP12" s="337">
        <f>VLOOKUP(BS12,'Paste Snowflake Data Here'!$B$2:$K$21,10,FALSE)</f>
        <v>1180</v>
      </c>
      <c r="CQ12" s="337">
        <f t="shared" si="55"/>
        <v>-893.84463318604412</v>
      </c>
    </row>
    <row r="13" spans="1:95" x14ac:dyDescent="0.2">
      <c r="A13" s="100"/>
      <c r="B13" s="291" t="s">
        <v>289</v>
      </c>
      <c r="C13" s="2"/>
      <c r="D13" s="101">
        <f>_xlfn.XLOOKUP($B13,'Paste Snowflake Data Here'!$B$3:$B$1048576,'Paste Snowflake Data Here'!$D$3:$D$1048576)</f>
        <v>4365325</v>
      </c>
      <c r="E13" s="102"/>
      <c r="F13" s="103">
        <f>_xlfn.XLOOKUP($B13,'Paste Snowflake Data Here'!$B$3:$B$1048576,'Paste Snowflake Data Here'!$I$3:$I$1048576)</f>
        <v>84398</v>
      </c>
      <c r="G13" s="103">
        <f>_xlfn.XLOOKUP($B13,'Paste Snowflake Data Here'!$B$3:$B$1048576,'Paste Snowflake Data Here'!$J$3:$J$1048576)</f>
        <v>549301</v>
      </c>
      <c r="H13" s="103">
        <f>_xlfn.XLOOKUP($B13,'Paste Snowflake Data Here'!$B$3:$B$1048576,'Paste Snowflake Data Here'!$K$3:$K$1048576)</f>
        <v>1477</v>
      </c>
      <c r="I13" s="104"/>
      <c r="J13" s="101"/>
      <c r="K13" s="105">
        <f t="shared" si="0"/>
        <v>0.05</v>
      </c>
      <c r="L13" s="145">
        <f t="shared" si="1"/>
        <v>84398</v>
      </c>
      <c r="M13" s="146">
        <f t="shared" si="2"/>
        <v>549301</v>
      </c>
      <c r="N13" s="81" t="b">
        <f t="shared" si="3"/>
        <v>0</v>
      </c>
      <c r="O13" s="81" t="b">
        <f t="shared" si="4"/>
        <v>0</v>
      </c>
      <c r="P13" s="81" t="b">
        <f t="shared" si="5"/>
        <v>0</v>
      </c>
      <c r="Q13" s="110">
        <f t="shared" si="6"/>
        <v>164790.29999999999</v>
      </c>
      <c r="R13" s="111">
        <f t="shared" si="7"/>
        <v>0</v>
      </c>
      <c r="S13" s="111">
        <f t="shared" si="8"/>
        <v>0</v>
      </c>
      <c r="T13" s="111">
        <f t="shared" si="9"/>
        <v>316305.95171222853</v>
      </c>
      <c r="U13" s="112">
        <f t="shared" si="10"/>
        <v>19.194452083176532</v>
      </c>
      <c r="V13" s="110">
        <f t="shared" si="11"/>
        <v>268426.0342150426</v>
      </c>
      <c r="W13" s="112">
        <f t="shared" si="12"/>
        <v>1.6288946267774416</v>
      </c>
      <c r="X13" s="103">
        <f t="shared" si="13"/>
        <v>16479.03</v>
      </c>
      <c r="Y13" s="113">
        <f t="shared" si="14"/>
        <v>6.25E-2</v>
      </c>
      <c r="Z13" s="103">
        <f t="shared" si="15"/>
        <v>532821.97</v>
      </c>
      <c r="AA13" s="103">
        <f>Z13*'PMI Rate Est'!$J$6/12</f>
        <v>519.50142074999997</v>
      </c>
      <c r="AB13" s="331">
        <f>'Taxes &amp; Ins by State'!B38*M13/12</f>
        <v>357.04565000000002</v>
      </c>
      <c r="AC13" s="333">
        <f>'Taxes &amp; Ins by State'!M10*M13/12</f>
        <v>84.249999999999986</v>
      </c>
      <c r="AD13" s="114">
        <f t="shared" si="16"/>
        <v>0</v>
      </c>
      <c r="AE13" s="115">
        <f t="shared" si="17"/>
        <v>3280.6765169407481</v>
      </c>
      <c r="AF13" s="116">
        <f t="shared" si="18"/>
        <v>0.6030674074301402</v>
      </c>
      <c r="AG13" s="116">
        <f t="shared" si="19"/>
        <v>0.6030674074301402</v>
      </c>
      <c r="AH13" s="110">
        <f t="shared" si="20"/>
        <v>164790.29999999999</v>
      </c>
      <c r="AI13" s="112">
        <f t="shared" si="21"/>
        <v>6.25E-2</v>
      </c>
      <c r="AJ13" s="110">
        <f t="shared" si="22"/>
        <v>368031.67</v>
      </c>
      <c r="AK13" s="103">
        <f t="shared" si="23"/>
        <v>0</v>
      </c>
      <c r="AL13" s="331">
        <f t="shared" si="38"/>
        <v>357.04565000000002</v>
      </c>
      <c r="AM13" s="333">
        <f t="shared" si="39"/>
        <v>84.249999999999986</v>
      </c>
      <c r="AN13" s="114">
        <f t="shared" si="24"/>
        <v>0</v>
      </c>
      <c r="AO13" s="115">
        <f t="shared" si="25"/>
        <v>2266.0342952064957</v>
      </c>
      <c r="AP13" s="116">
        <f t="shared" si="26"/>
        <v>0.38493754997130203</v>
      </c>
      <c r="AQ13" s="116">
        <f t="shared" si="27"/>
        <v>0.38493754997130203</v>
      </c>
      <c r="AR13" s="114">
        <f t="shared" si="28"/>
        <v>0</v>
      </c>
      <c r="AS13" s="114">
        <f t="shared" si="29"/>
        <v>10656.439399999999</v>
      </c>
      <c r="AT13" s="114">
        <f t="shared" si="30"/>
        <v>4943.7089999999998</v>
      </c>
      <c r="AU13" s="114">
        <f t="shared" si="31"/>
        <v>0</v>
      </c>
      <c r="AV13" s="112">
        <f t="shared" si="32"/>
        <v>0</v>
      </c>
      <c r="AW13" s="114">
        <f t="shared" si="33"/>
        <v>894753.44738347537</v>
      </c>
      <c r="AX13" s="115">
        <f t="shared" si="34"/>
        <v>268426.0342150426</v>
      </c>
      <c r="AY13" s="116">
        <f t="shared" si="35"/>
        <v>1.6288946267774416</v>
      </c>
      <c r="AZ13" s="115">
        <f t="shared" si="36"/>
        <v>316305.95171222853</v>
      </c>
      <c r="BA13" s="116">
        <f t="shared" si="37"/>
        <v>19.194452083176532</v>
      </c>
      <c r="BC13" s="127"/>
      <c r="BE13" s="145">
        <f t="shared" si="40"/>
        <v>2461.6083333333331</v>
      </c>
      <c r="BF13" s="49">
        <f t="shared" si="41"/>
        <v>1500.8112625833332</v>
      </c>
      <c r="BG13" s="1">
        <f t="shared" si="42"/>
        <v>5.208333333333333E-3</v>
      </c>
      <c r="BH13" s="1">
        <f t="shared" si="43"/>
        <v>6.1571720042639345E-3</v>
      </c>
      <c r="BI13" s="142">
        <f t="shared" si="44"/>
        <v>243750.09526191547</v>
      </c>
      <c r="BK13" s="49">
        <f t="shared" si="45"/>
        <v>2020.3126833333331</v>
      </c>
      <c r="BL13" s="335">
        <f t="shared" si="46"/>
        <v>328123.47648144898</v>
      </c>
      <c r="BN13" s="335">
        <f t="shared" si="47"/>
        <v>289071.8747380845</v>
      </c>
      <c r="BO13" s="336">
        <f t="shared" si="48"/>
        <v>0.52625404785005758</v>
      </c>
      <c r="BP13" s="335">
        <f t="shared" si="49"/>
        <v>204698.49351855103</v>
      </c>
      <c r="BS13" s="287" t="str">
        <f>B13</f>
        <v>Oregon</v>
      </c>
      <c r="BT13" s="69">
        <f>L13</f>
        <v>84398</v>
      </c>
      <c r="BU13" s="69">
        <f>M13</f>
        <v>549301</v>
      </c>
      <c r="BV13" s="115">
        <f>H13</f>
        <v>1477</v>
      </c>
      <c r="BW13" s="115">
        <f>AA13</f>
        <v>519.50142074999997</v>
      </c>
      <c r="BX13" s="115">
        <f>AB13</f>
        <v>357.04565000000002</v>
      </c>
      <c r="BY13" s="115">
        <f>AC13</f>
        <v>84.249999999999986</v>
      </c>
      <c r="BZ13" s="115">
        <f t="shared" si="50"/>
        <v>2461.6083333333331</v>
      </c>
      <c r="CA13" s="115">
        <f>BZ13-BW13-BX13-BY13</f>
        <v>1500.8112625833332</v>
      </c>
      <c r="CB13" s="345">
        <f>6.25%/12</f>
        <v>5.208333333333333E-3</v>
      </c>
      <c r="CC13" s="69">
        <f>CE13/0.97</f>
        <v>251288.75800197473</v>
      </c>
      <c r="CD13" s="359">
        <f>BU13-CC13</f>
        <v>298012.24199802527</v>
      </c>
      <c r="CE13" s="346">
        <f>PV(CB13,360,-CA13)</f>
        <v>243750.09526191547</v>
      </c>
      <c r="CF13" s="69"/>
      <c r="CG13" s="346">
        <f>BZ13-BY13-BX13</f>
        <v>2020.3126833333331</v>
      </c>
      <c r="CH13" s="346">
        <f>PV(CB13,360,-CG13)</f>
        <v>328123.47648144898</v>
      </c>
      <c r="CI13" s="69">
        <f>BU13*0.03</f>
        <v>16479.03</v>
      </c>
      <c r="CJ13" s="115">
        <f t="shared" si="51"/>
        <v>204698.493518551</v>
      </c>
      <c r="CK13" s="363">
        <f>CJ13/BU13</f>
        <v>0.37265268681205932</v>
      </c>
      <c r="CL13" s="2"/>
      <c r="CM13" s="337">
        <f t="shared" si="52"/>
        <v>1500.8112625833332</v>
      </c>
      <c r="CN13" s="337">
        <f t="shared" si="53"/>
        <v>209.40729833497895</v>
      </c>
      <c r="CO13" s="337">
        <f t="shared" si="54"/>
        <v>2151.5142109183125</v>
      </c>
      <c r="CP13" s="337">
        <f>VLOOKUP(BS13,'Paste Snowflake Data Here'!$B$2:$K$21,10,FALSE)</f>
        <v>1477</v>
      </c>
      <c r="CQ13" s="337">
        <f t="shared" si="55"/>
        <v>-674.51421091831253</v>
      </c>
    </row>
    <row r="14" spans="1:95" x14ac:dyDescent="0.2">
      <c r="A14" s="100"/>
      <c r="B14" s="291" t="s">
        <v>281</v>
      </c>
      <c r="C14" s="2"/>
      <c r="D14" s="101">
        <f>_xlfn.XLOOKUP($B14,'Paste Snowflake Data Here'!$B$3:$B$1048576,'Paste Snowflake Data Here'!$D$3:$D$1048576)</f>
        <v>13074028</v>
      </c>
      <c r="E14" s="102"/>
      <c r="F14" s="103">
        <f>_xlfn.XLOOKUP($B14,'Paste Snowflake Data Here'!$B$3:$B$1048576,'Paste Snowflake Data Here'!$I$3:$I$1048576)</f>
        <v>77579</v>
      </c>
      <c r="G14" s="103">
        <f>_xlfn.XLOOKUP($B14,'Paste Snowflake Data Here'!$B$3:$B$1048576,'Paste Snowflake Data Here'!$J$3:$J$1048576)</f>
        <v>303362</v>
      </c>
      <c r="H14" s="103">
        <f>_xlfn.XLOOKUP($B14,'Paste Snowflake Data Here'!$B$3:$B$1048576,'Paste Snowflake Data Here'!$K$3:$K$1048576)</f>
        <v>1159</v>
      </c>
      <c r="I14" s="104"/>
      <c r="J14" s="101"/>
      <c r="K14" s="105">
        <f t="shared" si="0"/>
        <v>0.05</v>
      </c>
      <c r="L14" s="145">
        <f t="shared" si="1"/>
        <v>77579</v>
      </c>
      <c r="M14" s="146">
        <f t="shared" si="2"/>
        <v>303362</v>
      </c>
      <c r="N14" s="81" t="b">
        <f t="shared" si="3"/>
        <v>0</v>
      </c>
      <c r="O14" s="81" t="b">
        <f t="shared" si="4"/>
        <v>1</v>
      </c>
      <c r="P14" s="81" t="b">
        <f t="shared" si="5"/>
        <v>1</v>
      </c>
      <c r="Q14" s="110">
        <f t="shared" si="6"/>
        <v>91008.599999999991</v>
      </c>
      <c r="R14" s="111">
        <f t="shared" si="7"/>
        <v>0</v>
      </c>
      <c r="S14" s="111">
        <f t="shared" si="8"/>
        <v>0</v>
      </c>
      <c r="T14" s="111">
        <f t="shared" si="9"/>
        <v>174686.0211856979</v>
      </c>
      <c r="U14" s="112">
        <f t="shared" si="10"/>
        <v>19.194452083176525</v>
      </c>
      <c r="V14" s="110">
        <f t="shared" si="11"/>
        <v>148243.41953053745</v>
      </c>
      <c r="W14" s="112">
        <f t="shared" si="12"/>
        <v>1.6288946267774416</v>
      </c>
      <c r="X14" s="103">
        <f t="shared" si="13"/>
        <v>9100.8599999999988</v>
      </c>
      <c r="Y14" s="113">
        <f t="shared" si="14"/>
        <v>6.25E-2</v>
      </c>
      <c r="Z14" s="103">
        <f t="shared" si="15"/>
        <v>294261.14</v>
      </c>
      <c r="AA14" s="103">
        <f>Z14*'PMI Rate Est'!$J$6/12</f>
        <v>286.90461150000004</v>
      </c>
      <c r="AB14" s="331">
        <f>'Taxes &amp; Ins by State'!B39*M14/12</f>
        <v>300.83398333333332</v>
      </c>
      <c r="AC14" s="333">
        <f>'Taxes &amp; Ins by State'!M11*M14/12</f>
        <v>103.75</v>
      </c>
      <c r="AD14" s="114">
        <f t="shared" si="16"/>
        <v>0</v>
      </c>
      <c r="AE14" s="115">
        <f t="shared" si="17"/>
        <v>1811.8164531507848</v>
      </c>
      <c r="AF14" s="116">
        <f t="shared" si="18"/>
        <v>0.38721381528260762</v>
      </c>
      <c r="AG14" s="116">
        <f t="shared" si="19"/>
        <v>0.38721381528260762</v>
      </c>
      <c r="AH14" s="110">
        <f t="shared" si="20"/>
        <v>91008.599999999991</v>
      </c>
      <c r="AI14" s="112">
        <f t="shared" si="21"/>
        <v>6.25E-2</v>
      </c>
      <c r="AJ14" s="110">
        <f t="shared" si="22"/>
        <v>203252.54000000004</v>
      </c>
      <c r="AK14" s="103">
        <f t="shared" si="23"/>
        <v>0</v>
      </c>
      <c r="AL14" s="331">
        <f t="shared" si="38"/>
        <v>300.83398333333332</v>
      </c>
      <c r="AM14" s="333">
        <f t="shared" si="39"/>
        <v>103.75</v>
      </c>
      <c r="AN14" s="114">
        <f t="shared" si="24"/>
        <v>0</v>
      </c>
      <c r="AO14" s="115">
        <f t="shared" si="25"/>
        <v>1251.4608490835319</v>
      </c>
      <c r="AP14" s="116">
        <f t="shared" si="26"/>
        <v>0.25615872838013354</v>
      </c>
      <c r="AQ14" s="116">
        <f t="shared" si="27"/>
        <v>0.25615872838013354</v>
      </c>
      <c r="AR14" s="114">
        <f t="shared" si="28"/>
        <v>0</v>
      </c>
      <c r="AS14" s="114">
        <f t="shared" si="29"/>
        <v>5885.2228000000005</v>
      </c>
      <c r="AT14" s="114">
        <f t="shared" si="30"/>
        <v>2730.2579999999998</v>
      </c>
      <c r="AU14" s="114">
        <f t="shared" si="31"/>
        <v>0</v>
      </c>
      <c r="AV14" s="112">
        <f t="shared" si="32"/>
        <v>0</v>
      </c>
      <c r="AW14" s="114">
        <f t="shared" si="33"/>
        <v>494144.73176845821</v>
      </c>
      <c r="AX14" s="115">
        <f t="shared" si="34"/>
        <v>148243.41953053745</v>
      </c>
      <c r="AY14" s="116">
        <f t="shared" si="35"/>
        <v>1.6288946267774416</v>
      </c>
      <c r="AZ14" s="115">
        <f t="shared" si="36"/>
        <v>174686.0211856979</v>
      </c>
      <c r="BA14" s="116">
        <f t="shared" si="37"/>
        <v>19.194452083176525</v>
      </c>
      <c r="BC14" s="127"/>
      <c r="BE14" s="145">
        <f t="shared" si="40"/>
        <v>2262.7208333333333</v>
      </c>
      <c r="BF14" s="49">
        <f t="shared" si="41"/>
        <v>1571.2322384999998</v>
      </c>
      <c r="BG14" s="1">
        <f t="shared" si="42"/>
        <v>5.208333333333333E-3</v>
      </c>
      <c r="BH14" s="1">
        <f t="shared" si="43"/>
        <v>6.1571720042639345E-3</v>
      </c>
      <c r="BI14" s="142">
        <f t="shared" si="44"/>
        <v>255187.32259093906</v>
      </c>
      <c r="BK14" s="49">
        <f t="shared" si="45"/>
        <v>1858.1368499999999</v>
      </c>
      <c r="BL14" s="335">
        <f t="shared" si="46"/>
        <v>301784.13867814833</v>
      </c>
      <c r="BN14" s="335">
        <f t="shared" si="47"/>
        <v>39073.817409060939</v>
      </c>
      <c r="BO14" s="336">
        <f t="shared" si="48"/>
        <v>0.12880261011287156</v>
      </c>
      <c r="BP14" s="335">
        <f t="shared" si="49"/>
        <v>-7522.9986781483294</v>
      </c>
      <c r="BS14" s="287" t="str">
        <f>B14</f>
        <v>Pennsylvania</v>
      </c>
      <c r="BT14" s="69">
        <f>L14</f>
        <v>77579</v>
      </c>
      <c r="BU14" s="69">
        <f>M14</f>
        <v>303362</v>
      </c>
      <c r="BV14" s="115">
        <f>H14</f>
        <v>1159</v>
      </c>
      <c r="BW14" s="115">
        <f>AA14</f>
        <v>286.90461150000004</v>
      </c>
      <c r="BX14" s="115">
        <f>AB14</f>
        <v>300.83398333333332</v>
      </c>
      <c r="BY14" s="115">
        <f>AC14</f>
        <v>103.75</v>
      </c>
      <c r="BZ14" s="115">
        <f t="shared" si="50"/>
        <v>2262.7208333333333</v>
      </c>
      <c r="CA14" s="115">
        <f>BZ14-BW14-BX14-BY14</f>
        <v>1571.2322384999998</v>
      </c>
      <c r="CB14" s="345">
        <f>6.25%/12</f>
        <v>5.208333333333333E-3</v>
      </c>
      <c r="CC14" s="69">
        <f>CE14/0.97</f>
        <v>263079.71401127736</v>
      </c>
      <c r="CD14" s="359">
        <f>BU14-CC14</f>
        <v>40282.285988722637</v>
      </c>
      <c r="CE14" s="346">
        <f>PV(CB14,360,-CA14)</f>
        <v>255187.32259093906</v>
      </c>
      <c r="CF14" s="69"/>
      <c r="CG14" s="346">
        <f>BZ14-BY14-BX14</f>
        <v>1858.1368499999999</v>
      </c>
      <c r="CH14" s="346">
        <f>PV(CB14,360,-CG14)</f>
        <v>301784.13867814833</v>
      </c>
      <c r="CI14" s="69">
        <f>BU14*0.03</f>
        <v>9100.8599999999988</v>
      </c>
      <c r="CJ14" s="115">
        <f t="shared" si="51"/>
        <v>-7522.9986781483167</v>
      </c>
      <c r="CK14" s="363">
        <f>CJ14/BU14</f>
        <v>-2.4798750925126803E-2</v>
      </c>
      <c r="CL14" s="2"/>
      <c r="CM14" s="337">
        <f t="shared" si="52"/>
        <v>1571.2322384999998</v>
      </c>
      <c r="CN14" s="337">
        <f t="shared" si="53"/>
        <v>219.23309500939783</v>
      </c>
      <c r="CO14" s="337">
        <f t="shared" si="54"/>
        <v>2195.0493168427311</v>
      </c>
      <c r="CP14" s="337">
        <f>VLOOKUP(BS14,'Paste Snowflake Data Here'!$B$2:$K$21,10,FALSE)</f>
        <v>1159</v>
      </c>
      <c r="CQ14" s="337">
        <f t="shared" si="55"/>
        <v>-1036.0493168427311</v>
      </c>
    </row>
    <row r="15" spans="1:95" x14ac:dyDescent="0.2">
      <c r="A15" s="100"/>
      <c r="B15" s="291" t="s">
        <v>322</v>
      </c>
      <c r="C15" s="2"/>
      <c r="D15" s="101">
        <f>_xlfn.XLOOKUP($B15,'Paste Snowflake Data Here'!$B$3:$B$1048576,'Paste Snowflake Data Here'!$D$3:$D$1048576)</f>
        <v>1101918</v>
      </c>
      <c r="E15" s="102"/>
      <c r="F15" s="103">
        <f>_xlfn.XLOOKUP($B15,'Paste Snowflake Data Here'!$B$3:$B$1048576,'Paste Snowflake Data Here'!$I$3:$I$1048576)</f>
        <v>88514</v>
      </c>
      <c r="G15" s="103">
        <f>_xlfn.XLOOKUP($B15,'Paste Snowflake Data Here'!$B$3:$B$1048576,'Paste Snowflake Data Here'!$J$3:$J$1048576)</f>
        <v>447602</v>
      </c>
      <c r="H15" s="103">
        <f>_xlfn.XLOOKUP($B15,'Paste Snowflake Data Here'!$B$3:$B$1048576,'Paste Snowflake Data Here'!$K$3:$K$1048576)</f>
        <v>1303</v>
      </c>
      <c r="I15" s="104"/>
      <c r="J15" s="101"/>
      <c r="K15" s="105">
        <f t="shared" si="0"/>
        <v>0.05</v>
      </c>
      <c r="L15" s="145">
        <f t="shared" si="1"/>
        <v>88514</v>
      </c>
      <c r="M15" s="146">
        <f t="shared" si="2"/>
        <v>447602</v>
      </c>
      <c r="N15" s="81" t="b">
        <f t="shared" si="3"/>
        <v>0</v>
      </c>
      <c r="O15" s="81" t="b">
        <f t="shared" si="4"/>
        <v>1</v>
      </c>
      <c r="P15" s="81" t="b">
        <f t="shared" si="5"/>
        <v>1</v>
      </c>
      <c r="Q15" s="110">
        <f t="shared" si="6"/>
        <v>134280.6</v>
      </c>
      <c r="R15" s="111">
        <f t="shared" si="7"/>
        <v>0</v>
      </c>
      <c r="S15" s="111">
        <f t="shared" si="8"/>
        <v>0</v>
      </c>
      <c r="T15" s="111">
        <f t="shared" si="9"/>
        <v>257744.25424001948</v>
      </c>
      <c r="U15" s="112">
        <f t="shared" si="10"/>
        <v>19.194452083176532</v>
      </c>
      <c r="V15" s="110">
        <f t="shared" si="11"/>
        <v>218728.94782045094</v>
      </c>
      <c r="W15" s="112">
        <f t="shared" si="12"/>
        <v>1.6288946267774416</v>
      </c>
      <c r="X15" s="103">
        <f t="shared" si="13"/>
        <v>13428.06</v>
      </c>
      <c r="Y15" s="113">
        <f t="shared" si="14"/>
        <v>6.25E-2</v>
      </c>
      <c r="Z15" s="103">
        <f t="shared" si="15"/>
        <v>434173.94</v>
      </c>
      <c r="AA15" s="103">
        <f>Z15*'PMI Rate Est'!$J$6/12</f>
        <v>423.31959150000006</v>
      </c>
      <c r="AB15" s="331">
        <f>'Taxes &amp; Ins by State'!B40*M15/12</f>
        <v>391.65174999999999</v>
      </c>
      <c r="AC15" s="333">
        <f>'Taxes &amp; Ins by State'!M12*M15/12</f>
        <v>193.66666666666666</v>
      </c>
      <c r="AD15" s="114">
        <f t="shared" si="16"/>
        <v>0</v>
      </c>
      <c r="AE15" s="115">
        <f t="shared" si="17"/>
        <v>2673.283628348961</v>
      </c>
      <c r="AF15" s="116">
        <f t="shared" si="18"/>
        <v>0.4991646478318405</v>
      </c>
      <c r="AG15" s="116">
        <f t="shared" si="19"/>
        <v>0.4991646478318405</v>
      </c>
      <c r="AH15" s="110">
        <f t="shared" si="20"/>
        <v>134280.6</v>
      </c>
      <c r="AI15" s="112">
        <f t="shared" si="21"/>
        <v>6.25E-2</v>
      </c>
      <c r="AJ15" s="110">
        <f t="shared" si="22"/>
        <v>299893.33999999997</v>
      </c>
      <c r="AK15" s="103">
        <f t="shared" si="23"/>
        <v>0</v>
      </c>
      <c r="AL15" s="331">
        <f t="shared" si="38"/>
        <v>391.65174999999999</v>
      </c>
      <c r="AM15" s="333">
        <f t="shared" si="39"/>
        <v>193.66666666666666</v>
      </c>
      <c r="AN15" s="114">
        <f t="shared" si="24"/>
        <v>0</v>
      </c>
      <c r="AO15" s="115">
        <f t="shared" si="25"/>
        <v>1846.4948773131996</v>
      </c>
      <c r="AP15" s="116">
        <f t="shared" si="26"/>
        <v>0.32968524219624457</v>
      </c>
      <c r="AQ15" s="116">
        <f t="shared" si="27"/>
        <v>0.32968524219624457</v>
      </c>
      <c r="AR15" s="114">
        <f t="shared" si="28"/>
        <v>0</v>
      </c>
      <c r="AS15" s="114">
        <f t="shared" si="29"/>
        <v>8683.4788000000008</v>
      </c>
      <c r="AT15" s="114">
        <f t="shared" si="30"/>
        <v>4028.4180000000001</v>
      </c>
      <c r="AU15" s="114">
        <f t="shared" si="31"/>
        <v>0</v>
      </c>
      <c r="AV15" s="112">
        <f t="shared" si="32"/>
        <v>0</v>
      </c>
      <c r="AW15" s="114">
        <f t="shared" si="33"/>
        <v>729096.49273483641</v>
      </c>
      <c r="AX15" s="115">
        <f t="shared" si="34"/>
        <v>218728.94782045094</v>
      </c>
      <c r="AY15" s="116">
        <f t="shared" si="35"/>
        <v>1.6288946267774416</v>
      </c>
      <c r="AZ15" s="115">
        <f t="shared" si="36"/>
        <v>257744.25424001948</v>
      </c>
      <c r="BA15" s="116">
        <f t="shared" si="37"/>
        <v>19.194452083176532</v>
      </c>
      <c r="BC15" s="127"/>
      <c r="BE15" s="145">
        <f t="shared" si="40"/>
        <v>2581.6583333333333</v>
      </c>
      <c r="BF15" s="49">
        <f t="shared" si="41"/>
        <v>1573.0203251666667</v>
      </c>
      <c r="BG15" s="1">
        <f t="shared" si="42"/>
        <v>5.208333333333333E-3</v>
      </c>
      <c r="BH15" s="1">
        <f t="shared" si="43"/>
        <v>6.1571720042639345E-3</v>
      </c>
      <c r="BI15" s="142">
        <f t="shared" si="44"/>
        <v>255477.72972353644</v>
      </c>
      <c r="BK15" s="49">
        <f t="shared" si="45"/>
        <v>1996.3399166666666</v>
      </c>
      <c r="BL15" s="335">
        <f t="shared" si="46"/>
        <v>324230.00612686656</v>
      </c>
      <c r="BN15" s="335">
        <f t="shared" si="47"/>
        <v>178696.21027646356</v>
      </c>
      <c r="BO15" s="336">
        <f t="shared" si="48"/>
        <v>0.39923014257412515</v>
      </c>
      <c r="BP15" s="335">
        <f t="shared" si="49"/>
        <v>109943.93387313344</v>
      </c>
      <c r="BS15" s="287" t="str">
        <f>B15</f>
        <v>Rhode Island</v>
      </c>
      <c r="BT15" s="69">
        <f>L15</f>
        <v>88514</v>
      </c>
      <c r="BU15" s="69">
        <f>M15</f>
        <v>447602</v>
      </c>
      <c r="BV15" s="115">
        <f>H15</f>
        <v>1303</v>
      </c>
      <c r="BW15" s="115">
        <f>AA15</f>
        <v>423.31959150000006</v>
      </c>
      <c r="BX15" s="115">
        <f>AB15</f>
        <v>391.65174999999999</v>
      </c>
      <c r="BY15" s="115">
        <f>AC15</f>
        <v>193.66666666666666</v>
      </c>
      <c r="BZ15" s="115">
        <f t="shared" si="50"/>
        <v>2581.6583333333333</v>
      </c>
      <c r="CA15" s="115">
        <f>BZ15-BW15-BX15-BY15</f>
        <v>1573.0203251666665</v>
      </c>
      <c r="CB15" s="345">
        <f>6.25%/12</f>
        <v>5.208333333333333E-3</v>
      </c>
      <c r="CC15" s="69">
        <f>CE15/0.97</f>
        <v>263379.10280776949</v>
      </c>
      <c r="CD15" s="359">
        <f>BU15-CC15</f>
        <v>184222.89719223051</v>
      </c>
      <c r="CE15" s="346">
        <f>PV(CB15,360,-CA15)</f>
        <v>255477.72972353641</v>
      </c>
      <c r="CF15" s="69"/>
      <c r="CG15" s="346">
        <f>BZ15-BY15-BX15</f>
        <v>1996.3399166666668</v>
      </c>
      <c r="CH15" s="346">
        <f>PV(CB15,360,-CG15)</f>
        <v>324230.0061268665</v>
      </c>
      <c r="CI15" s="69">
        <f>BU15*0.03</f>
        <v>13428.06</v>
      </c>
      <c r="CJ15" s="115">
        <f t="shared" si="51"/>
        <v>109943.9338731335</v>
      </c>
      <c r="CK15" s="363">
        <f>CJ15/BU15</f>
        <v>0.24562878153612697</v>
      </c>
      <c r="CL15" s="2"/>
      <c r="CM15" s="337">
        <f t="shared" si="52"/>
        <v>1573.0203251666665</v>
      </c>
      <c r="CN15" s="337">
        <f t="shared" si="53"/>
        <v>219.48258567314124</v>
      </c>
      <c r="CO15" s="337">
        <f t="shared" si="54"/>
        <v>2377.8213275064741</v>
      </c>
      <c r="CP15" s="337">
        <f>VLOOKUP(BS15,'Paste Snowflake Data Here'!$B$2:$K$21,10,FALSE)</f>
        <v>1303</v>
      </c>
      <c r="CQ15" s="337">
        <f t="shared" si="55"/>
        <v>-1074.8213275064741</v>
      </c>
    </row>
    <row r="16" spans="1:95" x14ac:dyDescent="0.2">
      <c r="A16" s="100"/>
      <c r="B16" s="291" t="s">
        <v>273</v>
      </c>
      <c r="C16" s="2"/>
      <c r="D16" s="101">
        <f>_xlfn.XLOOKUP($B16,'Paste Snowflake Data Here'!$B$3:$B$1048576,'Paste Snowflake Data Here'!$D$3:$D$1048576)</f>
        <v>8076991</v>
      </c>
      <c r="E16" s="102"/>
      <c r="F16" s="103">
        <f>_xlfn.XLOOKUP($B16,'Paste Snowflake Data Here'!$B$3:$B$1048576,'Paste Snowflake Data Here'!$I$3:$I$1048576)</f>
        <v>100361</v>
      </c>
      <c r="G16" s="103">
        <f>_xlfn.XLOOKUP($B16,'Paste Snowflake Data Here'!$B$3:$B$1048576,'Paste Snowflake Data Here'!$J$3:$J$1048576)</f>
        <v>641336</v>
      </c>
      <c r="H16" s="103">
        <f>_xlfn.XLOOKUP($B16,'Paste Snowflake Data Here'!$B$3:$B$1048576,'Paste Snowflake Data Here'!$K$3:$K$1048576)</f>
        <v>1701</v>
      </c>
      <c r="I16" s="104"/>
      <c r="J16" s="101"/>
      <c r="K16" s="105">
        <f t="shared" si="0"/>
        <v>0.05</v>
      </c>
      <c r="L16" s="145">
        <f t="shared" si="1"/>
        <v>100361</v>
      </c>
      <c r="M16" s="146">
        <f t="shared" si="2"/>
        <v>641336</v>
      </c>
      <c r="N16" s="81" t="b">
        <f t="shared" si="3"/>
        <v>0</v>
      </c>
      <c r="O16" s="81" t="b">
        <f t="shared" si="4"/>
        <v>0</v>
      </c>
      <c r="P16" s="81" t="b">
        <f t="shared" si="5"/>
        <v>0</v>
      </c>
      <c r="Q16" s="110">
        <f t="shared" si="6"/>
        <v>192400.8</v>
      </c>
      <c r="R16" s="111">
        <f t="shared" si="7"/>
        <v>0</v>
      </c>
      <c r="S16" s="111">
        <f t="shared" si="8"/>
        <v>0</v>
      </c>
      <c r="T16" s="111">
        <f t="shared" si="9"/>
        <v>369302.79363648291</v>
      </c>
      <c r="U16" s="112">
        <f t="shared" si="10"/>
        <v>19.194452083176522</v>
      </c>
      <c r="V16" s="110">
        <f t="shared" si="11"/>
        <v>313400.62930768117</v>
      </c>
      <c r="W16" s="112">
        <f t="shared" si="12"/>
        <v>1.6288946267774416</v>
      </c>
      <c r="X16" s="103">
        <f t="shared" si="13"/>
        <v>19240.079999999998</v>
      </c>
      <c r="Y16" s="113">
        <f t="shared" si="14"/>
        <v>6.25E-2</v>
      </c>
      <c r="Z16" s="103">
        <f t="shared" si="15"/>
        <v>622095.92000000004</v>
      </c>
      <c r="AA16" s="103">
        <f>Z16*'PMI Rate Est'!$J$6/12</f>
        <v>606.54352200000005</v>
      </c>
      <c r="AB16" s="331">
        <f>'Taxes &amp; Ins by State'!B48*M16/12</f>
        <v>400.83499999999998</v>
      </c>
      <c r="AC16" s="333">
        <f>'Taxes &amp; Ins by State'!M13*M16/12</f>
        <v>126.08333333333333</v>
      </c>
      <c r="AD16" s="114">
        <f t="shared" si="16"/>
        <v>0</v>
      </c>
      <c r="AE16" s="115">
        <f t="shared" si="17"/>
        <v>3830.3515825908053</v>
      </c>
      <c r="AF16" s="116">
        <f t="shared" si="18"/>
        <v>0.59351502331672323</v>
      </c>
      <c r="AG16" s="116">
        <f t="shared" si="19"/>
        <v>0.59351502331672323</v>
      </c>
      <c r="AH16" s="110">
        <f t="shared" si="20"/>
        <v>192400.8</v>
      </c>
      <c r="AI16" s="112">
        <f t="shared" si="21"/>
        <v>6.25E-2</v>
      </c>
      <c r="AJ16" s="110">
        <f t="shared" si="22"/>
        <v>429695.12000000005</v>
      </c>
      <c r="AK16" s="103">
        <f t="shared" si="23"/>
        <v>0</v>
      </c>
      <c r="AL16" s="331">
        <f t="shared" si="38"/>
        <v>400.83499999999998</v>
      </c>
      <c r="AM16" s="333">
        <f t="shared" si="39"/>
        <v>126.08333333333333</v>
      </c>
      <c r="AN16" s="114">
        <f t="shared" si="24"/>
        <v>0</v>
      </c>
      <c r="AO16" s="115">
        <f t="shared" si="25"/>
        <v>2645.706763232824</v>
      </c>
      <c r="AP16" s="116">
        <f t="shared" si="26"/>
        <v>0.37934557406556224</v>
      </c>
      <c r="AQ16" s="116">
        <f t="shared" si="27"/>
        <v>0.37934557406556224</v>
      </c>
      <c r="AR16" s="114">
        <f t="shared" si="28"/>
        <v>0</v>
      </c>
      <c r="AS16" s="114">
        <f t="shared" si="29"/>
        <v>12441.9184</v>
      </c>
      <c r="AT16" s="114">
        <f t="shared" si="30"/>
        <v>5772.0239999999994</v>
      </c>
      <c r="AU16" s="114">
        <f t="shared" si="31"/>
        <v>0</v>
      </c>
      <c r="AV16" s="112">
        <f t="shared" si="32"/>
        <v>0</v>
      </c>
      <c r="AW16" s="114">
        <f t="shared" si="33"/>
        <v>1044668.7643589373</v>
      </c>
      <c r="AX16" s="115">
        <f t="shared" si="34"/>
        <v>313400.62930768117</v>
      </c>
      <c r="AY16" s="116">
        <f t="shared" si="35"/>
        <v>1.6288946267774416</v>
      </c>
      <c r="AZ16" s="115">
        <f t="shared" si="36"/>
        <v>369302.79363648291</v>
      </c>
      <c r="BA16" s="116">
        <f t="shared" si="37"/>
        <v>19.194452083176522</v>
      </c>
      <c r="BC16" s="127"/>
      <c r="BE16" s="145">
        <f t="shared" si="40"/>
        <v>2927.1958333333328</v>
      </c>
      <c r="BF16" s="49">
        <f t="shared" si="41"/>
        <v>1793.7339779999993</v>
      </c>
      <c r="BG16" s="1">
        <f t="shared" si="42"/>
        <v>5.208333333333333E-3</v>
      </c>
      <c r="BH16" s="1">
        <f t="shared" si="43"/>
        <v>6.1571720042639345E-3</v>
      </c>
      <c r="BI16" s="142">
        <f t="shared" si="44"/>
        <v>291324.32499170257</v>
      </c>
      <c r="BK16" s="49">
        <f t="shared" si="45"/>
        <v>2400.2774999999992</v>
      </c>
      <c r="BL16" s="335">
        <f t="shared" si="46"/>
        <v>389834.40747436823</v>
      </c>
      <c r="BN16" s="335">
        <f t="shared" si="47"/>
        <v>330771.59500829742</v>
      </c>
      <c r="BO16" s="336">
        <f t="shared" si="48"/>
        <v>0.51575398076561652</v>
      </c>
      <c r="BP16" s="335">
        <f t="shared" si="49"/>
        <v>232261.51252563178</v>
      </c>
      <c r="BS16" s="287" t="str">
        <f>B16</f>
        <v>Washington</v>
      </c>
      <c r="BT16" s="69">
        <f>L16</f>
        <v>100361</v>
      </c>
      <c r="BU16" s="69">
        <f>M16</f>
        <v>641336</v>
      </c>
      <c r="BV16" s="115">
        <f>H16</f>
        <v>1701</v>
      </c>
      <c r="BW16" s="115">
        <f>AA16</f>
        <v>606.54352200000005</v>
      </c>
      <c r="BX16" s="115">
        <f>AB16</f>
        <v>400.83499999999998</v>
      </c>
      <c r="BY16" s="115">
        <f>AC16</f>
        <v>126.08333333333333</v>
      </c>
      <c r="BZ16" s="115">
        <f t="shared" si="50"/>
        <v>2927.1958333333328</v>
      </c>
      <c r="CA16" s="115">
        <f>BZ16-BW16-BX16-BY16</f>
        <v>1793.7339779999995</v>
      </c>
      <c r="CB16" s="345">
        <f>6.25%/12</f>
        <v>5.208333333333333E-3</v>
      </c>
      <c r="CC16" s="69">
        <f>CE16/0.97</f>
        <v>300334.35566154902</v>
      </c>
      <c r="CD16" s="359">
        <f>BU16-CC16</f>
        <v>341001.64433845098</v>
      </c>
      <c r="CE16" s="346">
        <f>PV(CB16,360,-CA16)</f>
        <v>291324.32499170257</v>
      </c>
      <c r="CF16" s="69"/>
      <c r="CG16" s="346">
        <f>BZ16-BY16-BX16</f>
        <v>2400.2774999999992</v>
      </c>
      <c r="CH16" s="346">
        <f>PV(CB16,360,-CG16)</f>
        <v>389834.40747436817</v>
      </c>
      <c r="CI16" s="69">
        <f>BU16*0.03</f>
        <v>19240.079999999998</v>
      </c>
      <c r="CJ16" s="115">
        <f t="shared" si="51"/>
        <v>232261.51252563187</v>
      </c>
      <c r="CK16" s="363">
        <f>CJ16/BU16</f>
        <v>0.36215261972761842</v>
      </c>
      <c r="CL16" s="2"/>
      <c r="CM16" s="337">
        <f t="shared" si="52"/>
        <v>1793.7339779999995</v>
      </c>
      <c r="CN16" s="337">
        <f t="shared" si="53"/>
        <v>250.27862971795753</v>
      </c>
      <c r="CO16" s="337">
        <f t="shared" si="54"/>
        <v>2570.9309410512906</v>
      </c>
      <c r="CP16" s="337">
        <f>VLOOKUP(BS16,'Paste Snowflake Data Here'!$B$2:$K$21,10,FALSE)</f>
        <v>1701</v>
      </c>
      <c r="CQ16" s="337">
        <f t="shared" si="55"/>
        <v>-869.93094105129057</v>
      </c>
    </row>
    <row r="17" spans="1:95" x14ac:dyDescent="0.2">
      <c r="A17" s="100"/>
      <c r="B17" s="291" t="s">
        <v>325</v>
      </c>
      <c r="C17" s="2"/>
      <c r="D17" s="101">
        <f>_xlfn.XLOOKUP($B17,'Paste Snowflake Data Here'!$B$3:$B$1048576,'Paste Snowflake Data Here'!$D$3:$D$1048576)</f>
        <v>7598046</v>
      </c>
      <c r="E17" s="102"/>
      <c r="F17" s="103">
        <f>_xlfn.XLOOKUP($B17,'Paste Snowflake Data Here'!$B$3:$B$1048576,'Paste Snowflake Data Here'!$I$3:$I$1048576)</f>
        <v>82768</v>
      </c>
      <c r="G17" s="103">
        <f>_xlfn.XLOOKUP($B17,'Paste Snowflake Data Here'!$B$3:$B$1048576,'Paste Snowflake Data Here'!$J$3:$J$1048576)</f>
        <v>429848</v>
      </c>
      <c r="H17" s="103">
        <f>_xlfn.XLOOKUP($B17,'Paste Snowflake Data Here'!$B$3:$B$1048576,'Paste Snowflake Data Here'!$K$3:$K$1048576)</f>
        <v>1509</v>
      </c>
      <c r="I17" s="104"/>
      <c r="J17" s="101"/>
      <c r="K17" s="105">
        <f t="shared" si="0"/>
        <v>0.05</v>
      </c>
      <c r="L17" s="145">
        <f t="shared" si="1"/>
        <v>82768</v>
      </c>
      <c r="M17" s="146">
        <f t="shared" si="2"/>
        <v>429848</v>
      </c>
      <c r="N17" s="81" t="b">
        <f t="shared" si="3"/>
        <v>0</v>
      </c>
      <c r="O17" s="81" t="b">
        <f t="shared" si="4"/>
        <v>1</v>
      </c>
      <c r="P17" s="81" t="b">
        <f t="shared" si="5"/>
        <v>1</v>
      </c>
      <c r="Q17" s="110">
        <f t="shared" si="6"/>
        <v>128954.4</v>
      </c>
      <c r="R17" s="111">
        <f t="shared" si="7"/>
        <v>0</v>
      </c>
      <c r="S17" s="111">
        <f t="shared" si="8"/>
        <v>0</v>
      </c>
      <c r="T17" s="111">
        <f t="shared" si="9"/>
        <v>247520.90517147788</v>
      </c>
      <c r="U17" s="112">
        <f t="shared" si="10"/>
        <v>19.194452083176525</v>
      </c>
      <c r="V17" s="110">
        <f t="shared" si="11"/>
        <v>210053.12925930889</v>
      </c>
      <c r="W17" s="112">
        <f t="shared" si="12"/>
        <v>1.6288946267774416</v>
      </c>
      <c r="X17" s="103">
        <f t="shared" si="13"/>
        <v>12895.439999999999</v>
      </c>
      <c r="Y17" s="113">
        <f t="shared" si="14"/>
        <v>6.25E-2</v>
      </c>
      <c r="Z17" s="103">
        <f t="shared" si="15"/>
        <v>416952.56</v>
      </c>
      <c r="AA17" s="103">
        <f>Z17*'PMI Rate Est'!$J$6/12</f>
        <v>406.52874600000001</v>
      </c>
      <c r="AB17" s="331">
        <f>'Taxes &amp; Ins by State'!B4*M17/12</f>
        <v>157.61093333333335</v>
      </c>
      <c r="AC17" s="333">
        <f>'Taxes &amp; Ins by State'!M14*M17/12</f>
        <v>187.08333333333334</v>
      </c>
      <c r="AD17" s="114">
        <f t="shared" si="16"/>
        <v>0</v>
      </c>
      <c r="AE17" s="115">
        <f t="shared" si="17"/>
        <v>2567.2486295381705</v>
      </c>
      <c r="AF17" s="116">
        <f t="shared" si="18"/>
        <v>0.48112386074881658</v>
      </c>
      <c r="AG17" s="116">
        <f t="shared" si="19"/>
        <v>0.48112386074881658</v>
      </c>
      <c r="AH17" s="110">
        <f t="shared" si="20"/>
        <v>128954.4</v>
      </c>
      <c r="AI17" s="112">
        <f t="shared" si="21"/>
        <v>6.25E-2</v>
      </c>
      <c r="AJ17" s="110">
        <f t="shared" si="22"/>
        <v>287998.16000000003</v>
      </c>
      <c r="AK17" s="103">
        <f t="shared" si="23"/>
        <v>0</v>
      </c>
      <c r="AL17" s="331">
        <f t="shared" si="38"/>
        <v>157.61093333333335</v>
      </c>
      <c r="AM17" s="333">
        <f t="shared" si="39"/>
        <v>187.08333333333334</v>
      </c>
      <c r="AN17" s="114">
        <f t="shared" si="24"/>
        <v>0</v>
      </c>
      <c r="AO17" s="115">
        <f t="shared" si="25"/>
        <v>1773.25420803152</v>
      </c>
      <c r="AP17" s="116">
        <f t="shared" si="26"/>
        <v>0.30706772782208391</v>
      </c>
      <c r="AQ17" s="116">
        <f t="shared" si="27"/>
        <v>0.30706772782208391</v>
      </c>
      <c r="AR17" s="114">
        <f t="shared" si="28"/>
        <v>0</v>
      </c>
      <c r="AS17" s="114">
        <f t="shared" si="29"/>
        <v>8339.0511999999999</v>
      </c>
      <c r="AT17" s="114">
        <f t="shared" si="30"/>
        <v>3868.6319999999996</v>
      </c>
      <c r="AU17" s="114">
        <f t="shared" si="31"/>
        <v>0</v>
      </c>
      <c r="AV17" s="112">
        <f t="shared" si="32"/>
        <v>0</v>
      </c>
      <c r="AW17" s="114">
        <f t="shared" si="33"/>
        <v>700177.09753102972</v>
      </c>
      <c r="AX17" s="115">
        <f t="shared" si="34"/>
        <v>210053.12925930889</v>
      </c>
      <c r="AY17" s="116">
        <f t="shared" si="35"/>
        <v>1.6288946267774416</v>
      </c>
      <c r="AZ17" s="115">
        <f t="shared" si="36"/>
        <v>247520.90517147788</v>
      </c>
      <c r="BA17" s="116">
        <f t="shared" si="37"/>
        <v>19.194452083176525</v>
      </c>
      <c r="BC17" s="127"/>
      <c r="BE17" s="145">
        <f t="shared" si="40"/>
        <v>2414.0666666666666</v>
      </c>
      <c r="BF17" s="49">
        <f t="shared" si="41"/>
        <v>1662.8436539999998</v>
      </c>
      <c r="BG17" s="1">
        <f t="shared" si="42"/>
        <v>5.208333333333333E-3</v>
      </c>
      <c r="BH17" s="1">
        <f t="shared" si="43"/>
        <v>6.1571720042639345E-3</v>
      </c>
      <c r="BI17" s="142">
        <f t="shared" si="44"/>
        <v>270066.13634448661</v>
      </c>
      <c r="BK17" s="49">
        <f t="shared" si="45"/>
        <v>2069.3723999999997</v>
      </c>
      <c r="BL17" s="335">
        <f t="shared" si="46"/>
        <v>336091.37418394809</v>
      </c>
      <c r="BN17" s="335">
        <f t="shared" si="47"/>
        <v>146886.42365551338</v>
      </c>
      <c r="BO17" s="336">
        <f t="shared" si="48"/>
        <v>0.34171712711356894</v>
      </c>
      <c r="BP17" s="335">
        <f t="shared" si="49"/>
        <v>80861.185816051904</v>
      </c>
      <c r="BS17" s="287" t="str">
        <f>B17</f>
        <v>Arizona</v>
      </c>
      <c r="BT17" s="69">
        <f>L17</f>
        <v>82768</v>
      </c>
      <c r="BU17" s="69">
        <f>M17</f>
        <v>429848</v>
      </c>
      <c r="BV17" s="115">
        <f>H17</f>
        <v>1509</v>
      </c>
      <c r="BW17" s="115">
        <f>AA17</f>
        <v>406.52874600000001</v>
      </c>
      <c r="BX17" s="115">
        <f>AB17</f>
        <v>157.61093333333335</v>
      </c>
      <c r="BY17" s="115">
        <f>AC17</f>
        <v>187.08333333333334</v>
      </c>
      <c r="BZ17" s="115">
        <f t="shared" si="50"/>
        <v>2414.0666666666666</v>
      </c>
      <c r="CA17" s="115">
        <f>BZ17-BW17-BX17-BY17</f>
        <v>1662.843654</v>
      </c>
      <c r="CB17" s="345">
        <f>6.25%/12</f>
        <v>5.208333333333333E-3</v>
      </c>
      <c r="CC17" s="69">
        <f>CE17/0.97</f>
        <v>278418.69726235734</v>
      </c>
      <c r="CD17" s="359">
        <f>BU17-CC17</f>
        <v>151429.30273764266</v>
      </c>
      <c r="CE17" s="346">
        <f>PV(CB17,360,-CA17)</f>
        <v>270066.13634448661</v>
      </c>
      <c r="CF17" s="69"/>
      <c r="CG17" s="346">
        <f>BZ17-BY17-BX17</f>
        <v>2069.3723999999997</v>
      </c>
      <c r="CH17" s="346">
        <f>PV(CB17,360,-CG17)</f>
        <v>336091.37418394804</v>
      </c>
      <c r="CI17" s="69">
        <f>BU17*0.03</f>
        <v>12895.439999999999</v>
      </c>
      <c r="CJ17" s="115">
        <f t="shared" si="51"/>
        <v>80861.185816051962</v>
      </c>
      <c r="CK17" s="363">
        <f>CJ17/BU17</f>
        <v>0.18811576607557082</v>
      </c>
      <c r="CL17" s="2"/>
      <c r="CM17" s="337">
        <f t="shared" si="52"/>
        <v>1662.843654</v>
      </c>
      <c r="CN17" s="337">
        <f t="shared" si="53"/>
        <v>232.01558105196446</v>
      </c>
      <c r="CO17" s="337">
        <f t="shared" si="54"/>
        <v>2239.5535017186312</v>
      </c>
      <c r="CP17" s="337">
        <f>VLOOKUP(BS17,'Paste Snowflake Data Here'!$B$2:$K$21,10,FALSE)</f>
        <v>1509</v>
      </c>
      <c r="CQ17" s="337">
        <f t="shared" si="55"/>
        <v>-730.5535017186312</v>
      </c>
    </row>
    <row r="18" spans="1:95" x14ac:dyDescent="0.2">
      <c r="A18" s="100"/>
      <c r="B18" s="291" t="s">
        <v>284</v>
      </c>
      <c r="C18" s="2"/>
      <c r="D18" s="101">
        <f>_xlfn.XLOOKUP($B18,'Paste Snowflake Data Here'!$B$3:$B$1048576,'Paste Snowflake Data Here'!$D$3:$D$1048576)</f>
        <v>2967337</v>
      </c>
      <c r="E18" s="102"/>
      <c r="F18" s="103">
        <f>_xlfn.XLOOKUP($B18,'Paste Snowflake Data Here'!$B$3:$B$1048576,'Paste Snowflake Data Here'!$I$3:$I$1048576)</f>
        <v>72975</v>
      </c>
      <c r="G18" s="103">
        <f>_xlfn.XLOOKUP($B18,'Paste Snowflake Data Here'!$B$3:$B$1048576,'Paste Snowflake Data Here'!$J$3:$J$1048576)</f>
        <v>243477</v>
      </c>
      <c r="H18" s="103">
        <f>_xlfn.XLOOKUP($B18,'Paste Snowflake Data Here'!$B$3:$B$1048576,'Paste Snowflake Data Here'!$K$3:$K$1048576)</f>
        <v>899</v>
      </c>
      <c r="I18" s="104"/>
      <c r="J18" s="101"/>
      <c r="K18" s="105">
        <f t="shared" si="0"/>
        <v>0.05</v>
      </c>
      <c r="L18" s="145">
        <f t="shared" si="1"/>
        <v>72975</v>
      </c>
      <c r="M18" s="146">
        <f t="shared" si="2"/>
        <v>243477</v>
      </c>
      <c r="N18" s="81" t="b">
        <f t="shared" ref="N18:N23" si="56">AND(AF18&lt;$AF$3,AG18&lt;$AG$3)</f>
        <v>0</v>
      </c>
      <c r="O18" s="81" t="b">
        <f t="shared" ref="O18:O23" si="57">AND(AP18&lt;$AP$3,AQ18&lt;$AQ$3)</f>
        <v>1</v>
      </c>
      <c r="P18" s="81" t="b">
        <f t="shared" ref="P18:P23" si="58">AND(N18=FALSE,O18)</f>
        <v>1</v>
      </c>
      <c r="Q18" s="110">
        <f t="shared" ref="Q18:Q23" si="59">AH18</f>
        <v>73043.099999999991</v>
      </c>
      <c r="R18" s="111">
        <f t="shared" ref="R18:R23" si="60">AU18</f>
        <v>0</v>
      </c>
      <c r="S18" s="111">
        <f t="shared" ref="S18:S23" si="61">AR18</f>
        <v>0</v>
      </c>
      <c r="T18" s="111">
        <f t="shared" ref="T18:T23" si="62">AZ18</f>
        <v>140202.2282956671</v>
      </c>
      <c r="U18" s="112">
        <f t="shared" ref="U18:U23" si="63">BA18</f>
        <v>19.194452083176522</v>
      </c>
      <c r="V18" s="110">
        <f t="shared" ref="V18:V23" si="64">AX18</f>
        <v>118979.51311316733</v>
      </c>
      <c r="W18" s="112">
        <f t="shared" ref="W18:W23" si="65">AY18</f>
        <v>1.6288946267774416</v>
      </c>
      <c r="X18" s="103">
        <f t="shared" ref="X18:X23" si="66">$X$3*M18</f>
        <v>7304.3099999999995</v>
      </c>
      <c r="Y18" s="113">
        <f t="shared" si="14"/>
        <v>6.25E-2</v>
      </c>
      <c r="Z18" s="103">
        <f t="shared" ref="Z18:Z23" si="67">M18-X18</f>
        <v>236172.69</v>
      </c>
      <c r="AA18" s="103">
        <f>Z18*'PMI Rate Est'!$J$6/12</f>
        <v>230.26837275000003</v>
      </c>
      <c r="AB18" s="331">
        <f>'Taxes &amp; Ins by State'!B17*M18/12</f>
        <v>241.448025</v>
      </c>
      <c r="AC18" s="333">
        <f>'Taxes &amp; Ins by State'!M17*M18/12</f>
        <v>357.25</v>
      </c>
      <c r="AD18" s="114">
        <f t="shared" ref="AD18:AD23" si="68">MAX(J18*Y18/12,0)</f>
        <v>0</v>
      </c>
      <c r="AE18" s="115">
        <f t="shared" ref="AE18:AE23" si="69">-PMT(Y18/12,360,Z18)</f>
        <v>1454.1558750397003</v>
      </c>
      <c r="AF18" s="116">
        <f t="shared" ref="AF18:AF23" si="70">SUM(AE18,AC18,AB18,AA18)/(L18/12)</f>
        <v>0.37543634496027961</v>
      </c>
      <c r="AG18" s="116">
        <f t="shared" ref="AG18:AG23" si="71">SUM(AE18,AC18,AB18,AA18,AD18)/(L18/12)</f>
        <v>0.37543634496027961</v>
      </c>
      <c r="AH18" s="110">
        <f t="shared" ref="AH18:AH23" si="72">M18*$AH$3</f>
        <v>73043.099999999991</v>
      </c>
      <c r="AI18" s="112">
        <f t="shared" ref="AI18:AI23" si="73">Y18+$AI$3</f>
        <v>6.25E-2</v>
      </c>
      <c r="AJ18" s="110">
        <f t="shared" ref="AJ18:AJ23" si="74">M18-X18-AH18</f>
        <v>163129.59000000003</v>
      </c>
      <c r="AK18" s="103">
        <f t="shared" ref="AK18:AK23" si="75">AH18*$AK$3/12</f>
        <v>0</v>
      </c>
      <c r="AL18" s="331">
        <f t="shared" ref="AL18:AL23" si="76">AB18</f>
        <v>241.448025</v>
      </c>
      <c r="AM18" s="333">
        <f t="shared" ref="AM18:AM23" si="77">AC18</f>
        <v>357.25</v>
      </c>
      <c r="AN18" s="114">
        <f t="shared" ref="AN18:AN23" si="78">MAX(J18*Y18/12,0)</f>
        <v>0</v>
      </c>
      <c r="AO18" s="115">
        <f t="shared" ref="AO18:AO23" si="79">-PMT(AI18/12,360,AJ18)</f>
        <v>1004.416944615051</v>
      </c>
      <c r="AP18" s="116">
        <f t="shared" ref="AP18:AP23" si="80">SUM(AO18,AM18,AL18)/(L18/12)</f>
        <v>0.26361602789147803</v>
      </c>
      <c r="AQ18" s="116">
        <f t="shared" ref="AQ18:AQ23" si="81">SUM(AO18,AM18,AL18,AK18,AN18)/(L18/12)</f>
        <v>0.26361602789147803</v>
      </c>
      <c r="AR18" s="114">
        <f t="shared" ref="AR18:AR23" si="82">$AR$3*AK18*12</f>
        <v>0</v>
      </c>
      <c r="AS18" s="114">
        <f t="shared" ref="AS18:AS23" si="83">$AS$3*(M18-X18)</f>
        <v>4723.4538000000002</v>
      </c>
      <c r="AT18" s="114">
        <f t="shared" ref="AT18:AT23" si="84">$AT$3*(AH18)</f>
        <v>2191.2929999999997</v>
      </c>
      <c r="AU18" s="114">
        <f t="shared" ref="AU18:AU23" si="85">$AU$3*SUM(AR18,AS18,AT18)</f>
        <v>0</v>
      </c>
      <c r="AV18" s="112">
        <f t="shared" ref="AV18:AV23" si="86">AU18/M18</f>
        <v>0</v>
      </c>
      <c r="AW18" s="114">
        <f t="shared" ref="AW18:AW23" si="87">POWER(1+K18,10)*M18</f>
        <v>396598.37704389112</v>
      </c>
      <c r="AX18" s="115">
        <f t="shared" ref="AX18:AX23" si="88">POWER(1+K18,10)*AH18</f>
        <v>118979.51311316733</v>
      </c>
      <c r="AY18" s="116">
        <f t="shared" ref="AY18:AY23" si="89">AX18/AH18</f>
        <v>1.6288946267774416</v>
      </c>
      <c r="AZ18" s="115">
        <f t="shared" ref="AZ18:AZ23" si="90">AW18-AX18-FV(AI18/12,(10*12),AO18,-AJ18)</f>
        <v>140202.2282956671</v>
      </c>
      <c r="BA18" s="116">
        <f t="shared" ref="BA18:BA23" si="91">AZ18/X18</f>
        <v>19.194452083176522</v>
      </c>
      <c r="BC18" s="127"/>
      <c r="BE18" s="145">
        <f t="shared" si="40"/>
        <v>2128.4375</v>
      </c>
      <c r="BF18" s="49">
        <f t="shared" ref="BF18:BF22" si="92">BE18-AC18-AB18-AA18</f>
        <v>1299.4711022500001</v>
      </c>
      <c r="BG18" s="1">
        <f t="shared" si="42"/>
        <v>5.208333333333333E-3</v>
      </c>
      <c r="BH18" s="1">
        <f t="shared" ref="BH18:BH22" si="93">(BG18*(1+BG18)^360) / (((1+BG18)^360)-1)</f>
        <v>6.1571720042639345E-3</v>
      </c>
      <c r="BI18" s="142">
        <f t="shared" ref="BI18:BI22" si="94">PV(BG18, 360, -BF18)</f>
        <v>211049.99200121363</v>
      </c>
      <c r="BK18" s="49">
        <f t="shared" ref="BK18:BK22" si="95">BE18-AB18-AC18</f>
        <v>1529.7394750000001</v>
      </c>
      <c r="BL18" s="335">
        <f t="shared" ref="BL18:BL22" si="96">BK18/BH18</f>
        <v>248448.39058266237</v>
      </c>
      <c r="BN18" s="335">
        <f t="shared" ref="BN18:BN22" si="97">M18-BI18-X18</f>
        <v>25122.697998786374</v>
      </c>
      <c r="BO18" s="336">
        <f t="shared" ref="BO18:BO22" si="98">BN18/M18</f>
        <v>0.10318304397863606</v>
      </c>
      <c r="BP18" s="335">
        <f t="shared" ref="BP18:BP22" si="99">M18-BL18-X18</f>
        <v>-12275.700582662366</v>
      </c>
      <c r="BS18" s="287" t="str">
        <f>B18</f>
        <v>Kansas</v>
      </c>
      <c r="BT18" s="69">
        <f>L18</f>
        <v>72975</v>
      </c>
      <c r="BU18" s="69">
        <f>M18</f>
        <v>243477</v>
      </c>
      <c r="BV18" s="115">
        <f>H18</f>
        <v>899</v>
      </c>
      <c r="BW18" s="115">
        <f>AA18</f>
        <v>230.26837275000003</v>
      </c>
      <c r="BX18" s="115">
        <f>AB18</f>
        <v>241.448025</v>
      </c>
      <c r="BY18" s="115">
        <f>AC18</f>
        <v>357.25</v>
      </c>
      <c r="BZ18" s="115">
        <f t="shared" si="50"/>
        <v>2128.4375</v>
      </c>
      <c r="CA18" s="115">
        <f>BZ18-BW18-BX18-BY18</f>
        <v>1299.4711022500001</v>
      </c>
      <c r="CB18" s="345">
        <f>6.25%/12</f>
        <v>5.208333333333333E-3</v>
      </c>
      <c r="CC18" s="69">
        <f>CE18/0.97</f>
        <v>217577.31134145736</v>
      </c>
      <c r="CD18" s="359">
        <f>BU18-CC18</f>
        <v>25899.68865854264</v>
      </c>
      <c r="CE18" s="346">
        <f>PV(CB18,360,-CA18)</f>
        <v>211049.99200121363</v>
      </c>
      <c r="CF18" s="69"/>
      <c r="CG18" s="346">
        <f>BZ18-BY18-BX18</f>
        <v>1529.7394750000001</v>
      </c>
      <c r="CH18" s="346">
        <f>PV(CB18,360,-CG18)</f>
        <v>248448.39058266234</v>
      </c>
      <c r="CI18" s="69">
        <f>BU18*0.03</f>
        <v>7304.3099999999995</v>
      </c>
      <c r="CJ18" s="115">
        <f t="shared" si="51"/>
        <v>-12275.700582662335</v>
      </c>
      <c r="CK18" s="363">
        <f>CJ18/BU18</f>
        <v>-5.0418317059362221E-2</v>
      </c>
      <c r="CL18" s="2"/>
      <c r="CM18" s="337">
        <f t="shared" si="52"/>
        <v>1299.4711022500001</v>
      </c>
      <c r="CN18" s="337">
        <f t="shared" si="53"/>
        <v>181.31442611788114</v>
      </c>
      <c r="CO18" s="337">
        <f t="shared" si="54"/>
        <v>2079.4835533678811</v>
      </c>
      <c r="CP18" s="337">
        <f>VLOOKUP(BS18,'Paste Snowflake Data Here'!$B$2:$K$21,10,FALSE)</f>
        <v>899</v>
      </c>
      <c r="CQ18" s="337">
        <f t="shared" si="55"/>
        <v>-1180.4835533678811</v>
      </c>
    </row>
    <row r="19" spans="1:95" x14ac:dyDescent="0.2">
      <c r="A19" s="100"/>
      <c r="B19" s="291" t="s">
        <v>59</v>
      </c>
      <c r="C19" s="2"/>
      <c r="D19" s="101">
        <f>_xlfn.XLOOKUP($B19,'Paste Snowflake Data Here'!$B$3:$B$1048576,'Paste Snowflake Data Here'!$D$3:$D$1048576)</f>
        <v>10042188</v>
      </c>
      <c r="E19" s="102"/>
      <c r="F19" s="103">
        <f>_xlfn.XLOOKUP($B19,'Paste Snowflake Data Here'!$B$3:$B$1048576,'Paste Snowflake Data Here'!$I$3:$I$1048576)</f>
        <v>72645</v>
      </c>
      <c r="G19" s="103">
        <f>_xlfn.XLOOKUP($B19,'Paste Snowflake Data Here'!$B$3:$B$1048576,'Paste Snowflake Data Here'!$J$3:$J$1048576)</f>
        <v>259246</v>
      </c>
      <c r="H19" s="103">
        <f>_xlfn.XLOOKUP($B19,'Paste Snowflake Data Here'!$B$3:$B$1048576,'Paste Snowflake Data Here'!$K$3:$K$1048576)</f>
        <v>1004</v>
      </c>
      <c r="I19" s="104"/>
      <c r="J19" s="101"/>
      <c r="K19" s="105">
        <f t="shared" si="0"/>
        <v>0.05</v>
      </c>
      <c r="L19" s="145">
        <f t="shared" si="1"/>
        <v>72645</v>
      </c>
      <c r="M19" s="146">
        <f t="shared" si="2"/>
        <v>259246</v>
      </c>
      <c r="N19" s="81" t="b">
        <f t="shared" si="56"/>
        <v>0</v>
      </c>
      <c r="O19" s="81" t="b">
        <f t="shared" si="57"/>
        <v>1</v>
      </c>
      <c r="P19" s="81" t="b">
        <f t="shared" si="58"/>
        <v>1</v>
      </c>
      <c r="Q19" s="110">
        <f t="shared" si="59"/>
        <v>77773.8</v>
      </c>
      <c r="R19" s="111">
        <f t="shared" si="60"/>
        <v>0</v>
      </c>
      <c r="S19" s="111">
        <f t="shared" si="61"/>
        <v>0</v>
      </c>
      <c r="T19" s="111">
        <f t="shared" si="62"/>
        <v>149282.54774265544</v>
      </c>
      <c r="U19" s="112">
        <f t="shared" si="63"/>
        <v>19.194452083176525</v>
      </c>
      <c r="V19" s="110">
        <f t="shared" si="64"/>
        <v>126685.32492406339</v>
      </c>
      <c r="W19" s="112">
        <f t="shared" si="65"/>
        <v>1.6288946267774416</v>
      </c>
      <c r="X19" s="103">
        <f t="shared" si="66"/>
        <v>7777.38</v>
      </c>
      <c r="Y19" s="113">
        <f t="shared" si="14"/>
        <v>6.25E-2</v>
      </c>
      <c r="Z19" s="103">
        <f t="shared" si="67"/>
        <v>251468.62</v>
      </c>
      <c r="AA19" s="103">
        <f>Z19*'PMI Rate Est'!$J$6/12</f>
        <v>245.1819045</v>
      </c>
      <c r="AB19" s="331">
        <f>'Taxes &amp; Ins by State'!B23*M19/12</f>
        <v>248.44408333333331</v>
      </c>
      <c r="AC19" s="333">
        <f>'Taxes &amp; Ins by State'!M19*M19/12</f>
        <v>176.41666666666666</v>
      </c>
      <c r="AD19" s="114">
        <f t="shared" si="68"/>
        <v>0</v>
      </c>
      <c r="AE19" s="115">
        <f t="shared" si="69"/>
        <v>1548.3355470148811</v>
      </c>
      <c r="AF19" s="116">
        <f t="shared" si="70"/>
        <v>0.36644694635802294</v>
      </c>
      <c r="AG19" s="116">
        <f t="shared" si="71"/>
        <v>0.36644694635802294</v>
      </c>
      <c r="AH19" s="110">
        <f t="shared" si="72"/>
        <v>77773.8</v>
      </c>
      <c r="AI19" s="112">
        <f t="shared" si="73"/>
        <v>6.25E-2</v>
      </c>
      <c r="AJ19" s="110">
        <f t="shared" si="74"/>
        <v>173694.82</v>
      </c>
      <c r="AK19" s="103">
        <f t="shared" si="75"/>
        <v>0</v>
      </c>
      <c r="AL19" s="331">
        <f t="shared" si="76"/>
        <v>248.44408333333331</v>
      </c>
      <c r="AM19" s="333">
        <f t="shared" si="77"/>
        <v>176.41666666666666</v>
      </c>
      <c r="AN19" s="114">
        <f t="shared" si="78"/>
        <v>0</v>
      </c>
      <c r="AO19" s="115">
        <f t="shared" si="79"/>
        <v>1069.46888298966</v>
      </c>
      <c r="AP19" s="116">
        <f t="shared" si="80"/>
        <v>0.24684363130120338</v>
      </c>
      <c r="AQ19" s="116">
        <f t="shared" si="81"/>
        <v>0.24684363130120338</v>
      </c>
      <c r="AR19" s="114">
        <f t="shared" si="82"/>
        <v>0</v>
      </c>
      <c r="AS19" s="114">
        <f t="shared" si="83"/>
        <v>5029.3724000000002</v>
      </c>
      <c r="AT19" s="114">
        <f t="shared" si="84"/>
        <v>2333.2139999999999</v>
      </c>
      <c r="AU19" s="114">
        <f t="shared" si="85"/>
        <v>0</v>
      </c>
      <c r="AV19" s="112">
        <f t="shared" si="86"/>
        <v>0</v>
      </c>
      <c r="AW19" s="114">
        <f t="shared" si="87"/>
        <v>422284.41641354462</v>
      </c>
      <c r="AX19" s="115">
        <f t="shared" si="88"/>
        <v>126685.32492406339</v>
      </c>
      <c r="AY19" s="116">
        <f t="shared" si="89"/>
        <v>1.6288946267774416</v>
      </c>
      <c r="AZ19" s="115">
        <f t="shared" si="90"/>
        <v>149282.54774265544</v>
      </c>
      <c r="BA19" s="116">
        <f t="shared" si="91"/>
        <v>19.194452083176525</v>
      </c>
      <c r="BC19" s="127"/>
      <c r="BE19" s="145">
        <f t="shared" si="40"/>
        <v>2118.8125</v>
      </c>
      <c r="BF19" s="49">
        <f t="shared" si="92"/>
        <v>1448.7698455</v>
      </c>
      <c r="BG19" s="1">
        <f t="shared" si="42"/>
        <v>5.208333333333333E-3</v>
      </c>
      <c r="BH19" s="1">
        <f t="shared" si="93"/>
        <v>6.1571720042639345E-3</v>
      </c>
      <c r="BI19" s="142">
        <f t="shared" si="94"/>
        <v>235297.93296284476</v>
      </c>
      <c r="BK19" s="49">
        <f t="shared" si="95"/>
        <v>1693.9517499999999</v>
      </c>
      <c r="BL19" s="335">
        <f t="shared" si="96"/>
        <v>275118.47140650166</v>
      </c>
      <c r="BN19" s="335">
        <f t="shared" si="97"/>
        <v>16170.68703715524</v>
      </c>
      <c r="BO19" s="336">
        <f t="shared" si="98"/>
        <v>6.2375840079134257E-2</v>
      </c>
      <c r="BP19" s="335">
        <f t="shared" si="99"/>
        <v>-23649.851406501661</v>
      </c>
      <c r="BS19" s="287" t="str">
        <f>B19</f>
        <v>Michigan</v>
      </c>
      <c r="BT19" s="69">
        <f>L19</f>
        <v>72645</v>
      </c>
      <c r="BU19" s="69">
        <f>M19</f>
        <v>259246</v>
      </c>
      <c r="BV19" s="115">
        <f>H19</f>
        <v>1004</v>
      </c>
      <c r="BW19" s="115">
        <f>AA19</f>
        <v>245.1819045</v>
      </c>
      <c r="BX19" s="115">
        <f>AB19</f>
        <v>248.44408333333331</v>
      </c>
      <c r="BY19" s="115">
        <f>AC19</f>
        <v>176.41666666666666</v>
      </c>
      <c r="BZ19" s="115">
        <f t="shared" si="50"/>
        <v>2118.8125</v>
      </c>
      <c r="CA19" s="115">
        <f>BZ19-BW19-BX19-BY19</f>
        <v>1448.7698455</v>
      </c>
      <c r="CB19" s="345">
        <f>6.25%/12</f>
        <v>5.208333333333333E-3</v>
      </c>
      <c r="CC19" s="69">
        <f>CE19/0.97</f>
        <v>242575.18862148945</v>
      </c>
      <c r="CD19" s="359">
        <f>BU19-CC19</f>
        <v>16670.811378510552</v>
      </c>
      <c r="CE19" s="346">
        <f>PV(CB19,360,-CA19)</f>
        <v>235297.93296284476</v>
      </c>
      <c r="CF19" s="69"/>
      <c r="CG19" s="346">
        <f>BZ19-BY19-BX19</f>
        <v>1693.9517499999999</v>
      </c>
      <c r="CH19" s="346">
        <f>PV(CB19,360,-CG19)</f>
        <v>275118.47140650166</v>
      </c>
      <c r="CI19" s="69">
        <f>BU19*0.03</f>
        <v>7777.38</v>
      </c>
      <c r="CJ19" s="115">
        <f t="shared" si="51"/>
        <v>-23649.851406501664</v>
      </c>
      <c r="CK19" s="363">
        <f>CJ19/BU19</f>
        <v>-9.1225520958864034E-2</v>
      </c>
      <c r="CL19" s="2"/>
      <c r="CM19" s="337">
        <f t="shared" si="52"/>
        <v>1448.7698455</v>
      </c>
      <c r="CN19" s="337">
        <f t="shared" si="53"/>
        <v>202.14599051790788</v>
      </c>
      <c r="CO19" s="337">
        <f t="shared" si="54"/>
        <v>2075.7765860179079</v>
      </c>
      <c r="CP19" s="337">
        <f>VLOOKUP(BS19,'Paste Snowflake Data Here'!$B$2:$K$21,10,FALSE)</f>
        <v>1004</v>
      </c>
      <c r="CQ19" s="337">
        <f t="shared" si="55"/>
        <v>-1071.7765860179079</v>
      </c>
    </row>
    <row r="20" spans="1:95" x14ac:dyDescent="0.2">
      <c r="A20" s="100"/>
      <c r="B20" s="291" t="s">
        <v>287</v>
      </c>
      <c r="C20" s="2"/>
      <c r="D20" s="101">
        <f>_xlfn.XLOOKUP($B20,'Paste Snowflake Data Here'!$B$3:$B$1048576,'Paste Snowflake Data Here'!$D$3:$D$1048576)</f>
        <v>5852943</v>
      </c>
      <c r="E20" s="102"/>
      <c r="F20" s="103">
        <f>_xlfn.XLOOKUP($B20,'Paste Snowflake Data Here'!$B$3:$B$1048576,'Paste Snowflake Data Here'!$I$3:$I$1048576)</f>
        <v>88297</v>
      </c>
      <c r="G20" s="103">
        <f>_xlfn.XLOOKUP($B20,'Paste Snowflake Data Here'!$B$3:$B$1048576,'Paste Snowflake Data Here'!$J$3:$J$1048576)</f>
        <v>370277</v>
      </c>
      <c r="H20" s="103">
        <f>_xlfn.XLOOKUP($B20,'Paste Snowflake Data Here'!$B$3:$B$1048576,'Paste Snowflake Data Here'!$K$3:$K$1048576)</f>
        <v>1315</v>
      </c>
      <c r="I20" s="104"/>
      <c r="J20" s="101"/>
      <c r="K20" s="105">
        <f t="shared" si="0"/>
        <v>0.05</v>
      </c>
      <c r="L20" s="145">
        <f t="shared" si="1"/>
        <v>88297</v>
      </c>
      <c r="M20" s="146">
        <f t="shared" si="2"/>
        <v>370277</v>
      </c>
      <c r="N20" s="81" t="b">
        <f t="shared" si="56"/>
        <v>0</v>
      </c>
      <c r="O20" s="81" t="b">
        <f t="shared" si="57"/>
        <v>1</v>
      </c>
      <c r="P20" s="81" t="b">
        <f t="shared" si="58"/>
        <v>1</v>
      </c>
      <c r="Q20" s="110">
        <f t="shared" si="59"/>
        <v>111083.09999999999</v>
      </c>
      <c r="R20" s="111">
        <f t="shared" si="60"/>
        <v>0</v>
      </c>
      <c r="S20" s="111">
        <f t="shared" si="61"/>
        <v>0</v>
      </c>
      <c r="T20" s="111">
        <f t="shared" si="62"/>
        <v>213217.92402007067</v>
      </c>
      <c r="U20" s="112">
        <f t="shared" si="63"/>
        <v>19.194452083176529</v>
      </c>
      <c r="V20" s="110">
        <f t="shared" si="64"/>
        <v>180942.6647157812</v>
      </c>
      <c r="W20" s="112">
        <f t="shared" si="65"/>
        <v>1.6288946267774416</v>
      </c>
      <c r="X20" s="103">
        <f t="shared" si="66"/>
        <v>11108.31</v>
      </c>
      <c r="Y20" s="113">
        <f t="shared" si="14"/>
        <v>6.25E-2</v>
      </c>
      <c r="Z20" s="103">
        <f t="shared" si="67"/>
        <v>359168.69</v>
      </c>
      <c r="AA20" s="103">
        <f>Z20*'PMI Rate Est'!$J$6/12</f>
        <v>350.18947275000005</v>
      </c>
      <c r="AB20" s="331">
        <f>'Taxes &amp; Ins by State'!B24*M20/12</f>
        <v>305.47852499999993</v>
      </c>
      <c r="AC20" s="333">
        <f>'Taxes &amp; Ins by State'!M20*M20/12</f>
        <v>219</v>
      </c>
      <c r="AD20" s="114">
        <f t="shared" si="68"/>
        <v>0</v>
      </c>
      <c r="AE20" s="115">
        <f t="shared" si="69"/>
        <v>2211.4634028761448</v>
      </c>
      <c r="AF20" s="116">
        <f t="shared" si="70"/>
        <v>0.41942055570986259</v>
      </c>
      <c r="AG20" s="116">
        <f t="shared" si="71"/>
        <v>0.41942055570986259</v>
      </c>
      <c r="AH20" s="110">
        <f t="shared" si="72"/>
        <v>111083.09999999999</v>
      </c>
      <c r="AI20" s="112">
        <f t="shared" si="73"/>
        <v>6.25E-2</v>
      </c>
      <c r="AJ20" s="110">
        <f t="shared" si="74"/>
        <v>248085.59000000003</v>
      </c>
      <c r="AK20" s="103">
        <f t="shared" si="75"/>
        <v>0</v>
      </c>
      <c r="AL20" s="331">
        <f t="shared" si="76"/>
        <v>305.47852499999993</v>
      </c>
      <c r="AM20" s="333">
        <f t="shared" si="77"/>
        <v>219</v>
      </c>
      <c r="AN20" s="114">
        <f t="shared" si="78"/>
        <v>0</v>
      </c>
      <c r="AO20" s="115">
        <f t="shared" si="79"/>
        <v>1527.5056494092962</v>
      </c>
      <c r="AP20" s="116">
        <f t="shared" si="80"/>
        <v>0.27887482126132884</v>
      </c>
      <c r="AQ20" s="116">
        <f t="shared" si="81"/>
        <v>0.27887482126132884</v>
      </c>
      <c r="AR20" s="114">
        <f t="shared" si="82"/>
        <v>0</v>
      </c>
      <c r="AS20" s="114">
        <f t="shared" si="83"/>
        <v>7183.3738000000003</v>
      </c>
      <c r="AT20" s="114">
        <f t="shared" si="84"/>
        <v>3332.4929999999995</v>
      </c>
      <c r="AU20" s="114">
        <f t="shared" si="85"/>
        <v>0</v>
      </c>
      <c r="AV20" s="112">
        <f t="shared" si="86"/>
        <v>0</v>
      </c>
      <c r="AW20" s="114">
        <f t="shared" si="87"/>
        <v>603142.21571927075</v>
      </c>
      <c r="AX20" s="115">
        <f t="shared" si="88"/>
        <v>180942.6647157812</v>
      </c>
      <c r="AY20" s="116">
        <f t="shared" si="89"/>
        <v>1.6288946267774416</v>
      </c>
      <c r="AZ20" s="115">
        <f t="shared" si="90"/>
        <v>213217.92402007067</v>
      </c>
      <c r="BA20" s="116">
        <f t="shared" si="91"/>
        <v>19.194452083176529</v>
      </c>
      <c r="BC20" s="127"/>
      <c r="BE20" s="145">
        <f t="shared" si="40"/>
        <v>2575.3291666666664</v>
      </c>
      <c r="BF20" s="49">
        <f t="shared" si="92"/>
        <v>1700.6611689166664</v>
      </c>
      <c r="BG20" s="1">
        <f t="shared" si="42"/>
        <v>5.208333333333333E-3</v>
      </c>
      <c r="BH20" s="1">
        <f t="shared" si="93"/>
        <v>6.1571720042639345E-3</v>
      </c>
      <c r="BI20" s="142">
        <f t="shared" si="94"/>
        <v>276208.16305585305</v>
      </c>
      <c r="BK20" s="49">
        <f t="shared" si="95"/>
        <v>2050.8506416666664</v>
      </c>
      <c r="BL20" s="335">
        <f t="shared" si="96"/>
        <v>333083.21421691997</v>
      </c>
      <c r="BN20" s="335">
        <f t="shared" si="97"/>
        <v>82960.526944146957</v>
      </c>
      <c r="BO20" s="336">
        <f t="shared" si="98"/>
        <v>0.22404990573043143</v>
      </c>
      <c r="BP20" s="335">
        <f t="shared" si="99"/>
        <v>26085.475783080037</v>
      </c>
      <c r="BS20" s="287" t="str">
        <f>B20</f>
        <v>Minnesota</v>
      </c>
      <c r="BT20" s="69">
        <f>L20</f>
        <v>88297</v>
      </c>
      <c r="BU20" s="69">
        <f>M20</f>
        <v>370277</v>
      </c>
      <c r="BV20" s="115">
        <f>H20</f>
        <v>1315</v>
      </c>
      <c r="BW20" s="115">
        <f>AA20</f>
        <v>350.18947275000005</v>
      </c>
      <c r="BX20" s="115">
        <f>AB20</f>
        <v>305.47852499999993</v>
      </c>
      <c r="BY20" s="115">
        <f>AC20</f>
        <v>219</v>
      </c>
      <c r="BZ20" s="115">
        <f t="shared" si="50"/>
        <v>2575.3291666666664</v>
      </c>
      <c r="CA20" s="115">
        <f>BZ20-BW20-BX20-BY20</f>
        <v>1700.6611689166662</v>
      </c>
      <c r="CB20" s="345">
        <f>6.25%/12</f>
        <v>5.208333333333333E-3</v>
      </c>
      <c r="CC20" s="69">
        <f>CE20/0.97</f>
        <v>284750.68356273504</v>
      </c>
      <c r="CD20" s="359">
        <f>BU20-CC20</f>
        <v>85526.316437264963</v>
      </c>
      <c r="CE20" s="346">
        <f>PV(CB20,360,-CA20)</f>
        <v>276208.16305585299</v>
      </c>
      <c r="CF20" s="69"/>
      <c r="CG20" s="346">
        <f>BZ20-BY20-BX20</f>
        <v>2050.8506416666664</v>
      </c>
      <c r="CH20" s="346">
        <f>PV(CB20,360,-CG20)</f>
        <v>333083.21421691997</v>
      </c>
      <c r="CI20" s="69">
        <f>BU20*0.03</f>
        <v>11108.31</v>
      </c>
      <c r="CJ20" s="115">
        <f t="shared" si="51"/>
        <v>26085.475783080037</v>
      </c>
      <c r="CK20" s="363">
        <f>CJ20/BU20</f>
        <v>7.0448544692433057E-2</v>
      </c>
      <c r="CL20" s="2"/>
      <c r="CM20" s="337">
        <f t="shared" si="52"/>
        <v>1700.6611689166662</v>
      </c>
      <c r="CN20" s="337">
        <f t="shared" si="53"/>
        <v>237.29223630227921</v>
      </c>
      <c r="CO20" s="337">
        <f t="shared" si="54"/>
        <v>2462.4319302189451</v>
      </c>
      <c r="CP20" s="337">
        <f>VLOOKUP(BS20,'Paste Snowflake Data Here'!$B$2:$K$21,10,FALSE)</f>
        <v>1315</v>
      </c>
      <c r="CQ20" s="337">
        <f t="shared" si="55"/>
        <v>-1147.4319302189451</v>
      </c>
    </row>
    <row r="21" spans="1:95" x14ac:dyDescent="0.2">
      <c r="A21" s="100"/>
      <c r="B21" s="291" t="s">
        <v>338</v>
      </c>
      <c r="C21" s="2"/>
      <c r="D21" s="101">
        <f>_xlfn.XLOOKUP($B21,'Paste Snowflake Data Here'!$B$3:$B$1048576,'Paste Snowflake Data Here'!$D$3:$D$1048576)</f>
        <v>4584322</v>
      </c>
      <c r="E21" s="102"/>
      <c r="F21" s="103">
        <f>_xlfn.XLOOKUP($B21,'Paste Snowflake Data Here'!$B$3:$B$1048576,'Paste Snowflake Data Here'!$I$3:$I$1048576)</f>
        <v>63706</v>
      </c>
      <c r="G21" s="103">
        <f>_xlfn.XLOOKUP($B21,'Paste Snowflake Data Here'!$B$3:$B$1048576,'Paste Snowflake Data Here'!$J$3:$J$1048576)</f>
        <v>227462</v>
      </c>
      <c r="H21" s="103">
        <f>_xlfn.XLOOKUP($B21,'Paste Snowflake Data Here'!$B$3:$B$1048576,'Paste Snowflake Data Here'!$K$3:$K$1048576)</f>
        <v>809</v>
      </c>
      <c r="I21" s="104"/>
      <c r="J21" s="101"/>
      <c r="K21" s="105">
        <f t="shared" si="0"/>
        <v>0.05</v>
      </c>
      <c r="L21" s="145">
        <f t="shared" si="1"/>
        <v>63706</v>
      </c>
      <c r="M21" s="146">
        <f t="shared" si="2"/>
        <v>227462</v>
      </c>
      <c r="N21" s="81" t="b">
        <f t="shared" si="56"/>
        <v>0</v>
      </c>
      <c r="O21" s="81" t="b">
        <f t="shared" si="57"/>
        <v>1</v>
      </c>
      <c r="P21" s="81" t="b">
        <f t="shared" si="58"/>
        <v>1</v>
      </c>
      <c r="Q21" s="110">
        <f t="shared" si="59"/>
        <v>68238.599999999991</v>
      </c>
      <c r="R21" s="111">
        <f t="shared" si="60"/>
        <v>0</v>
      </c>
      <c r="S21" s="111">
        <f t="shared" si="61"/>
        <v>0</v>
      </c>
      <c r="T21" s="111">
        <f t="shared" si="62"/>
        <v>130980.25379230501</v>
      </c>
      <c r="U21" s="112">
        <f t="shared" si="63"/>
        <v>19.194452083176532</v>
      </c>
      <c r="V21" s="110">
        <f t="shared" si="64"/>
        <v>111153.48887881511</v>
      </c>
      <c r="W21" s="112">
        <f t="shared" si="65"/>
        <v>1.6288946267774416</v>
      </c>
      <c r="X21" s="103">
        <f t="shared" si="66"/>
        <v>6823.86</v>
      </c>
      <c r="Y21" s="113">
        <f t="shared" si="14"/>
        <v>6.25E-2</v>
      </c>
      <c r="Z21" s="103">
        <f t="shared" si="67"/>
        <v>220638.14</v>
      </c>
      <c r="AA21" s="103">
        <f>Z21*'PMI Rate Est'!$J$6/12</f>
        <v>215.12218650000003</v>
      </c>
      <c r="AB21" s="331">
        <f>'Taxes &amp; Ins by State'!B18*M21/12</f>
        <v>138.37271666666666</v>
      </c>
      <c r="AC21" s="333">
        <f>'Taxes &amp; Ins by State'!M18*M21/12</f>
        <v>279.5</v>
      </c>
      <c r="AD21" s="114">
        <f t="shared" si="68"/>
        <v>0</v>
      </c>
      <c r="AE21" s="115">
        <f t="shared" si="69"/>
        <v>1358.5069786808626</v>
      </c>
      <c r="AF21" s="116">
        <f t="shared" si="70"/>
        <v>0.37512985562066925</v>
      </c>
      <c r="AG21" s="116">
        <f t="shared" si="71"/>
        <v>0.37512985562066925</v>
      </c>
      <c r="AH21" s="110">
        <f t="shared" si="72"/>
        <v>68238.599999999991</v>
      </c>
      <c r="AI21" s="112">
        <f t="shared" si="73"/>
        <v>6.25E-2</v>
      </c>
      <c r="AJ21" s="110">
        <f t="shared" si="74"/>
        <v>152399.54000000004</v>
      </c>
      <c r="AK21" s="103">
        <f t="shared" si="75"/>
        <v>0</v>
      </c>
      <c r="AL21" s="331">
        <f t="shared" si="76"/>
        <v>138.37271666666666</v>
      </c>
      <c r="AM21" s="333">
        <f t="shared" si="77"/>
        <v>279.5</v>
      </c>
      <c r="AN21" s="114">
        <f t="shared" si="78"/>
        <v>0</v>
      </c>
      <c r="AO21" s="115">
        <f t="shared" si="79"/>
        <v>938.35018115069909</v>
      </c>
      <c r="AP21" s="116">
        <f t="shared" si="80"/>
        <v>0.25546533723367326</v>
      </c>
      <c r="AQ21" s="116">
        <f t="shared" si="81"/>
        <v>0.25546533723367326</v>
      </c>
      <c r="AR21" s="114">
        <f t="shared" si="82"/>
        <v>0</v>
      </c>
      <c r="AS21" s="114">
        <f t="shared" si="83"/>
        <v>4412.7628000000004</v>
      </c>
      <c r="AT21" s="114">
        <f t="shared" si="84"/>
        <v>2047.1579999999997</v>
      </c>
      <c r="AU21" s="114">
        <f t="shared" si="85"/>
        <v>0</v>
      </c>
      <c r="AV21" s="112">
        <f t="shared" si="86"/>
        <v>0</v>
      </c>
      <c r="AW21" s="114">
        <f t="shared" si="87"/>
        <v>370511.62959605042</v>
      </c>
      <c r="AX21" s="115">
        <f t="shared" si="88"/>
        <v>111153.48887881511</v>
      </c>
      <c r="AY21" s="116">
        <f t="shared" si="89"/>
        <v>1.6288946267774416</v>
      </c>
      <c r="AZ21" s="115">
        <f t="shared" si="90"/>
        <v>130980.25379230501</v>
      </c>
      <c r="BA21" s="116">
        <f t="shared" si="91"/>
        <v>19.194452083176532</v>
      </c>
      <c r="BC21" s="127"/>
      <c r="BE21" s="145">
        <f t="shared" si="40"/>
        <v>1858.0916666666665</v>
      </c>
      <c r="BF21" s="49">
        <f t="shared" si="92"/>
        <v>1225.0967634999997</v>
      </c>
      <c r="BG21" s="1">
        <f t="shared" si="42"/>
        <v>5.208333333333333E-3</v>
      </c>
      <c r="BH21" s="1">
        <f t="shared" si="93"/>
        <v>6.1571720042639345E-3</v>
      </c>
      <c r="BI21" s="142">
        <f t="shared" si="94"/>
        <v>198970.69022135512</v>
      </c>
      <c r="BK21" s="49">
        <f t="shared" si="95"/>
        <v>1440.2189499999997</v>
      </c>
      <c r="BL21" s="335">
        <f t="shared" si="96"/>
        <v>233909.16300578031</v>
      </c>
      <c r="BN21" s="335">
        <f t="shared" si="97"/>
        <v>21667.449778644877</v>
      </c>
      <c r="BO21" s="336">
        <f t="shared" si="98"/>
        <v>9.525744862282437E-2</v>
      </c>
      <c r="BP21" s="335">
        <f t="shared" si="99"/>
        <v>-13271.023005780313</v>
      </c>
      <c r="BS21" s="287" t="str">
        <f>B21</f>
        <v>Kentucky</v>
      </c>
      <c r="BT21" s="69">
        <f>L21</f>
        <v>63706</v>
      </c>
      <c r="BU21" s="69">
        <f>M21</f>
        <v>227462</v>
      </c>
      <c r="BV21" s="115">
        <f>H21</f>
        <v>809</v>
      </c>
      <c r="BW21" s="115">
        <f>AA21</f>
        <v>215.12218650000003</v>
      </c>
      <c r="BX21" s="115">
        <f>AB21</f>
        <v>138.37271666666666</v>
      </c>
      <c r="BY21" s="115">
        <f>AC21</f>
        <v>279.5</v>
      </c>
      <c r="BZ21" s="115">
        <f t="shared" si="50"/>
        <v>1858.0916666666665</v>
      </c>
      <c r="CA21" s="115">
        <f>BZ21-BW21-BX21-BY21</f>
        <v>1225.0967634999997</v>
      </c>
      <c r="CB21" s="345">
        <f>6.25%/12</f>
        <v>5.208333333333333E-3</v>
      </c>
      <c r="CC21" s="69">
        <f>CE21/0.97</f>
        <v>205124.42290861355</v>
      </c>
      <c r="CD21" s="359">
        <f>BU21-CC21</f>
        <v>22337.577091386454</v>
      </c>
      <c r="CE21" s="346">
        <f>PV(CB21,360,-CA21)</f>
        <v>198970.69022135512</v>
      </c>
      <c r="CF21" s="69"/>
      <c r="CG21" s="346">
        <f>BZ21-BY21-BX21</f>
        <v>1440.2189499999997</v>
      </c>
      <c r="CH21" s="346">
        <f>PV(CB21,360,-CG21)</f>
        <v>233909.16300578028</v>
      </c>
      <c r="CI21" s="69">
        <f>BU21*0.03</f>
        <v>6823.86</v>
      </c>
      <c r="CJ21" s="115">
        <f t="shared" si="51"/>
        <v>-13271.023005780269</v>
      </c>
      <c r="CK21" s="363">
        <f>CJ21/BU21</f>
        <v>-5.8343912415173831E-2</v>
      </c>
      <c r="CL21" s="2"/>
      <c r="CM21" s="337">
        <f t="shared" si="52"/>
        <v>1225.0967634999997</v>
      </c>
      <c r="CN21" s="337">
        <f t="shared" si="53"/>
        <v>170.93701909051128</v>
      </c>
      <c r="CO21" s="337">
        <f t="shared" si="54"/>
        <v>1813.9064992571778</v>
      </c>
      <c r="CP21" s="337">
        <f>VLOOKUP(BS21,'Paste Snowflake Data Here'!$B$2:$K$21,10,FALSE)</f>
        <v>809</v>
      </c>
      <c r="CQ21" s="337">
        <f t="shared" si="55"/>
        <v>-1004.9064992571778</v>
      </c>
    </row>
    <row r="22" spans="1:95" x14ac:dyDescent="0.2">
      <c r="A22" s="100"/>
      <c r="B22" s="291" t="s">
        <v>169</v>
      </c>
      <c r="C22" s="2"/>
      <c r="D22" s="101">
        <f>_xlfn.XLOOKUP($B22,'Paste Snowflake Data Here'!$B$3:$B$1048576,'Paste Snowflake Data Here'!$D$3:$D$1048576)</f>
        <v>39563914</v>
      </c>
      <c r="E22" s="102"/>
      <c r="F22" s="103">
        <f>_xlfn.XLOOKUP($B22,'Paste Snowflake Data Here'!$B$3:$B$1048576,'Paste Snowflake Data Here'!$I$3:$I$1048576)</f>
        <v>101136</v>
      </c>
      <c r="G22" s="103">
        <f>_xlfn.XLOOKUP($B22,'Paste Snowflake Data Here'!$B$3:$B$1048576,'Paste Snowflake Data Here'!$J$3:$J$1048576)</f>
        <v>773228</v>
      </c>
      <c r="H22" s="103">
        <f>_xlfn.XLOOKUP($B22,'Paste Snowflake Data Here'!$B$3:$B$1048576,'Paste Snowflake Data Here'!$K$3:$K$1048576)</f>
        <v>1988</v>
      </c>
      <c r="I22" s="104"/>
      <c r="J22" s="101"/>
      <c r="K22" s="105">
        <f t="shared" si="0"/>
        <v>0.05</v>
      </c>
      <c r="L22" s="145">
        <f t="shared" si="1"/>
        <v>101136</v>
      </c>
      <c r="M22" s="146">
        <f t="shared" si="2"/>
        <v>773228</v>
      </c>
      <c r="N22" s="81" t="b">
        <f t="shared" si="56"/>
        <v>0</v>
      </c>
      <c r="O22" s="81" t="b">
        <f t="shared" si="57"/>
        <v>0</v>
      </c>
      <c r="P22" s="81" t="b">
        <f t="shared" si="58"/>
        <v>0</v>
      </c>
      <c r="Q22" s="110">
        <f t="shared" si="59"/>
        <v>231968.4</v>
      </c>
      <c r="R22" s="111">
        <f t="shared" si="60"/>
        <v>0</v>
      </c>
      <c r="S22" s="111">
        <f t="shared" si="61"/>
        <v>0</v>
      </c>
      <c r="T22" s="111">
        <f t="shared" si="62"/>
        <v>445250.63386111264</v>
      </c>
      <c r="U22" s="112">
        <f t="shared" si="63"/>
        <v>19.194452083176529</v>
      </c>
      <c r="V22" s="110">
        <f t="shared" si="64"/>
        <v>377852.08034216025</v>
      </c>
      <c r="W22" s="112">
        <f t="shared" si="65"/>
        <v>1.6288946267774416</v>
      </c>
      <c r="X22" s="103">
        <f t="shared" si="66"/>
        <v>23196.84</v>
      </c>
      <c r="Y22" s="113">
        <f t="shared" si="14"/>
        <v>6.25E-2</v>
      </c>
      <c r="Z22" s="103">
        <f t="shared" si="67"/>
        <v>750031.16</v>
      </c>
      <c r="AA22" s="103">
        <f>Z22*'PMI Rate Est'!$J$6/12</f>
        <v>731.28038100000003</v>
      </c>
      <c r="AB22" s="331">
        <f>'Taxes &amp; Ins by State'!B22*M22/12</f>
        <v>625.0259666666667</v>
      </c>
      <c r="AC22" s="333">
        <f>'Taxes &amp; Ins by State'!M16*M22/12</f>
        <v>119.08333333333333</v>
      </c>
      <c r="AD22" s="114">
        <f t="shared" si="68"/>
        <v>0</v>
      </c>
      <c r="AE22" s="115">
        <f t="shared" si="69"/>
        <v>4618.0708606775897</v>
      </c>
      <c r="AF22" s="116">
        <f t="shared" si="70"/>
        <v>0.72300196270498229</v>
      </c>
      <c r="AG22" s="116">
        <f t="shared" si="71"/>
        <v>0.72300196270498229</v>
      </c>
      <c r="AH22" s="110">
        <f t="shared" si="72"/>
        <v>231968.4</v>
      </c>
      <c r="AI22" s="112">
        <f t="shared" si="73"/>
        <v>6.25E-2</v>
      </c>
      <c r="AJ22" s="110">
        <f t="shared" si="74"/>
        <v>518062.76</v>
      </c>
      <c r="AK22" s="103">
        <f t="shared" si="75"/>
        <v>0</v>
      </c>
      <c r="AL22" s="331">
        <f t="shared" si="76"/>
        <v>625.0259666666667</v>
      </c>
      <c r="AM22" s="333">
        <f t="shared" si="77"/>
        <v>119.08333333333333</v>
      </c>
      <c r="AN22" s="114">
        <f t="shared" si="78"/>
        <v>0</v>
      </c>
      <c r="AO22" s="115">
        <f t="shared" si="79"/>
        <v>3189.8015223236962</v>
      </c>
      <c r="AP22" s="116">
        <f t="shared" si="80"/>
        <v>0.46676682751823639</v>
      </c>
      <c r="AQ22" s="116">
        <f t="shared" si="81"/>
        <v>0.46676682751823639</v>
      </c>
      <c r="AR22" s="114">
        <f t="shared" si="82"/>
        <v>0</v>
      </c>
      <c r="AS22" s="114">
        <f t="shared" si="83"/>
        <v>15000.623200000002</v>
      </c>
      <c r="AT22" s="114">
        <f t="shared" si="84"/>
        <v>6959.0519999999997</v>
      </c>
      <c r="AU22" s="114">
        <f t="shared" si="85"/>
        <v>0</v>
      </c>
      <c r="AV22" s="112">
        <f t="shared" si="86"/>
        <v>0</v>
      </c>
      <c r="AW22" s="114">
        <f t="shared" si="87"/>
        <v>1259506.9344738675</v>
      </c>
      <c r="AX22" s="115">
        <f t="shared" si="88"/>
        <v>377852.08034216025</v>
      </c>
      <c r="AY22" s="116">
        <f t="shared" si="89"/>
        <v>1.6288946267774416</v>
      </c>
      <c r="AZ22" s="115">
        <f t="shared" si="90"/>
        <v>445250.63386111264</v>
      </c>
      <c r="BA22" s="116">
        <f t="shared" si="91"/>
        <v>19.194452083176529</v>
      </c>
      <c r="BC22" s="127"/>
      <c r="BE22" s="145">
        <f t="shared" si="40"/>
        <v>2949.7999999999997</v>
      </c>
      <c r="BF22" s="49">
        <f t="shared" si="92"/>
        <v>1474.4103189999996</v>
      </c>
      <c r="BG22" s="1">
        <f t="shared" si="42"/>
        <v>5.208333333333333E-3</v>
      </c>
      <c r="BH22" s="1">
        <f t="shared" si="93"/>
        <v>6.1571720042639345E-3</v>
      </c>
      <c r="BI22" s="142">
        <f t="shared" si="94"/>
        <v>239462.25929354384</v>
      </c>
      <c r="BK22" s="49">
        <f t="shared" si="95"/>
        <v>2205.6906999999997</v>
      </c>
      <c r="BL22" s="335">
        <f t="shared" si="96"/>
        <v>358231.1324862332</v>
      </c>
      <c r="BN22" s="335">
        <f t="shared" si="97"/>
        <v>510568.9007064561</v>
      </c>
      <c r="BO22" s="336">
        <f t="shared" si="98"/>
        <v>0.66030834463632471</v>
      </c>
      <c r="BP22" s="335">
        <f t="shared" si="99"/>
        <v>391800.02751376678</v>
      </c>
      <c r="BS22" s="287" t="str">
        <f>B22</f>
        <v>California</v>
      </c>
      <c r="BT22" s="69">
        <f>L22</f>
        <v>101136</v>
      </c>
      <c r="BU22" s="69">
        <f>M22</f>
        <v>773228</v>
      </c>
      <c r="BV22" s="115">
        <f>H22</f>
        <v>1988</v>
      </c>
      <c r="BW22" s="115">
        <f>AA22</f>
        <v>731.28038100000003</v>
      </c>
      <c r="BX22" s="115">
        <f>AB22</f>
        <v>625.0259666666667</v>
      </c>
      <c r="BY22" s="115">
        <f>AC22</f>
        <v>119.08333333333333</v>
      </c>
      <c r="BZ22" s="115">
        <f t="shared" si="50"/>
        <v>2949.7999999999997</v>
      </c>
      <c r="CA22" s="115">
        <f>BZ22-BW22-BX22-BY22</f>
        <v>1474.4103189999998</v>
      </c>
      <c r="CB22" s="345">
        <f>6.25%/12</f>
        <v>5.208333333333333E-3</v>
      </c>
      <c r="CC22" s="69">
        <f>CE22/0.97</f>
        <v>246868.30855004527</v>
      </c>
      <c r="CD22" s="359">
        <f>BU22-CC22</f>
        <v>526359.69144995476</v>
      </c>
      <c r="CE22" s="346">
        <f>PV(CB22,360,-CA22)</f>
        <v>239462.2592935439</v>
      </c>
      <c r="CF22" s="69"/>
      <c r="CG22" s="346">
        <f>BZ22-BY22-BX22</f>
        <v>2205.6906999999997</v>
      </c>
      <c r="CH22" s="346">
        <f>PV(CB22,360,-CG22)</f>
        <v>358231.1324862332</v>
      </c>
      <c r="CI22" s="69">
        <f>BU22*0.03</f>
        <v>23196.84</v>
      </c>
      <c r="CJ22" s="115">
        <f t="shared" si="51"/>
        <v>391800.02751376684</v>
      </c>
      <c r="CK22" s="363">
        <f>CJ22/BU22</f>
        <v>0.50670698359832655</v>
      </c>
      <c r="CL22" s="2"/>
      <c r="CM22" s="337">
        <f t="shared" si="52"/>
        <v>1474.4103189999998</v>
      </c>
      <c r="CN22" s="337">
        <f t="shared" si="53"/>
        <v>205.72359045837106</v>
      </c>
      <c r="CO22" s="337">
        <f t="shared" si="54"/>
        <v>2424.243209458371</v>
      </c>
      <c r="CP22" s="337">
        <f>VLOOKUP(BS22,'Paste Snowflake Data Here'!$B$2:$K$21,10,FALSE)</f>
        <v>1988</v>
      </c>
      <c r="CQ22" s="337">
        <f t="shared" si="55"/>
        <v>-436.24320945837098</v>
      </c>
    </row>
    <row r="23" spans="1:95" x14ac:dyDescent="0.2">
      <c r="A23" s="100"/>
      <c r="B23" s="291" t="s">
        <v>327</v>
      </c>
      <c r="C23" s="2"/>
      <c r="D23" s="101">
        <f>_xlfn.XLOOKUP($B23,'Paste Snowflake Data Here'!$B$3:$B$1048576,'Paste Snowflake Data Here'!$D$3:$D$1048576)</f>
        <v>3608872</v>
      </c>
      <c r="E23" s="102"/>
      <c r="F23" s="103">
        <f>_xlfn.XLOOKUP($B23,'Paste Snowflake Data Here'!$B$3:$B$1048576,'Paste Snowflake Data Here'!$I$3:$I$1048576)</f>
        <v>95275</v>
      </c>
      <c r="G23" s="103">
        <f>_xlfn.XLOOKUP($B23,'Paste Snowflake Data Here'!$B$3:$B$1048576,'Paste Snowflake Data Here'!$J$3:$J$1048576)</f>
        <v>407234</v>
      </c>
      <c r="H23" s="103">
        <f>_xlfn.XLOOKUP($B23,'Paste Snowflake Data Here'!$B$3:$B$1048576,'Paste Snowflake Data Here'!$K$3:$K$1048576)</f>
        <v>1394</v>
      </c>
      <c r="I23" s="104"/>
      <c r="J23" s="101"/>
      <c r="K23" s="105">
        <f t="shared" si="0"/>
        <v>0.05</v>
      </c>
      <c r="L23" s="145">
        <f t="shared" si="1"/>
        <v>95275</v>
      </c>
      <c r="M23" s="146">
        <f t="shared" si="2"/>
        <v>407234</v>
      </c>
      <c r="N23" s="81" t="b">
        <f t="shared" si="56"/>
        <v>0</v>
      </c>
      <c r="O23" s="81" t="b">
        <f t="shared" si="57"/>
        <v>1</v>
      </c>
      <c r="P23" s="81" t="b">
        <f t="shared" si="58"/>
        <v>1</v>
      </c>
      <c r="Q23" s="110">
        <f t="shared" si="59"/>
        <v>122170.2</v>
      </c>
      <c r="R23" s="111">
        <f t="shared" si="60"/>
        <v>0</v>
      </c>
      <c r="S23" s="111">
        <f t="shared" si="61"/>
        <v>0</v>
      </c>
      <c r="T23" s="111">
        <f t="shared" si="62"/>
        <v>234499.00498920935</v>
      </c>
      <c r="U23" s="112">
        <f t="shared" si="63"/>
        <v>19.194452083176532</v>
      </c>
      <c r="V23" s="110">
        <f t="shared" si="64"/>
        <v>199002.38233232539</v>
      </c>
      <c r="W23" s="112">
        <f t="shared" si="65"/>
        <v>1.6288946267774416</v>
      </c>
      <c r="X23" s="103">
        <f t="shared" si="66"/>
        <v>12217.02</v>
      </c>
      <c r="Y23" s="113">
        <f t="shared" si="14"/>
        <v>6.25E-2</v>
      </c>
      <c r="Z23" s="103">
        <f t="shared" si="67"/>
        <v>395016.98</v>
      </c>
      <c r="AA23" s="103">
        <f>Z23*'PMI Rate Est'!$J$6/12</f>
        <v>385.14155550000004</v>
      </c>
      <c r="AB23" s="331">
        <f>'Taxes &amp; Ins by State'!B8*M23/12</f>
        <v>502.25526666666673</v>
      </c>
      <c r="AC23" s="333">
        <f>'Taxes &amp; Ins by State'!M15*M23/12</f>
        <v>138.33333333333334</v>
      </c>
      <c r="AD23" s="114">
        <f t="shared" si="68"/>
        <v>0</v>
      </c>
      <c r="AE23" s="115">
        <f t="shared" si="69"/>
        <v>2432.1874904648789</v>
      </c>
      <c r="AF23" s="116">
        <f t="shared" si="70"/>
        <v>0.43552885595989027</v>
      </c>
      <c r="AG23" s="116">
        <f t="shared" si="71"/>
        <v>0.43552885595989027</v>
      </c>
      <c r="AH23" s="110">
        <f t="shared" si="72"/>
        <v>122170.2</v>
      </c>
      <c r="AI23" s="112">
        <f t="shared" si="73"/>
        <v>6.25E-2</v>
      </c>
      <c r="AJ23" s="110">
        <f t="shared" si="74"/>
        <v>272846.77999999997</v>
      </c>
      <c r="AK23" s="103">
        <f t="shared" si="75"/>
        <v>0</v>
      </c>
      <c r="AL23" s="331">
        <f t="shared" si="76"/>
        <v>502.25526666666673</v>
      </c>
      <c r="AM23" s="333">
        <f t="shared" si="77"/>
        <v>138.33333333333334</v>
      </c>
      <c r="AN23" s="114">
        <f t="shared" si="78"/>
        <v>0</v>
      </c>
      <c r="AO23" s="115">
        <f t="shared" si="79"/>
        <v>1679.9645552695556</v>
      </c>
      <c r="AP23" s="116">
        <f t="shared" si="80"/>
        <v>0.29227644044329226</v>
      </c>
      <c r="AQ23" s="116">
        <f t="shared" si="81"/>
        <v>0.29227644044329226</v>
      </c>
      <c r="AR23" s="114">
        <f t="shared" si="82"/>
        <v>0</v>
      </c>
      <c r="AS23" s="114">
        <f t="shared" si="83"/>
        <v>7900.3396000000002</v>
      </c>
      <c r="AT23" s="114">
        <f t="shared" si="84"/>
        <v>3665.1059999999998</v>
      </c>
      <c r="AU23" s="114">
        <f t="shared" si="85"/>
        <v>0</v>
      </c>
      <c r="AV23" s="112">
        <f t="shared" si="86"/>
        <v>0</v>
      </c>
      <c r="AW23" s="114">
        <f t="shared" si="87"/>
        <v>663341.27444108459</v>
      </c>
      <c r="AX23" s="115">
        <f t="shared" si="88"/>
        <v>199002.38233232539</v>
      </c>
      <c r="AY23" s="116">
        <f t="shared" si="89"/>
        <v>1.6288946267774416</v>
      </c>
      <c r="AZ23" s="115">
        <f t="shared" si="90"/>
        <v>234499.00498920935</v>
      </c>
      <c r="BA23" s="116">
        <f t="shared" si="91"/>
        <v>19.194452083176532</v>
      </c>
      <c r="BC23" s="127"/>
      <c r="BE23" s="145">
        <f t="shared" si="40"/>
        <v>2778.8541666666665</v>
      </c>
      <c r="BF23" s="49">
        <f t="shared" si="41"/>
        <v>1753.1240111666664</v>
      </c>
      <c r="BG23" s="1">
        <f t="shared" si="42"/>
        <v>5.208333333333333E-3</v>
      </c>
      <c r="BH23" s="1">
        <f t="shared" si="43"/>
        <v>6.1571720042639345E-3</v>
      </c>
      <c r="BI23" s="142">
        <f t="shared" si="44"/>
        <v>284728.76995357627</v>
      </c>
      <c r="BK23" s="49">
        <f t="shared" si="45"/>
        <v>2138.2655666666665</v>
      </c>
      <c r="BL23" s="335">
        <f t="shared" si="46"/>
        <v>347280.46661452454</v>
      </c>
      <c r="BN23" s="335">
        <f t="shared" si="47"/>
        <v>110288.21004642373</v>
      </c>
      <c r="BO23" s="336">
        <f>BN23/M23</f>
        <v>0.27082269664719483</v>
      </c>
      <c r="BP23" s="335">
        <f t="shared" si="49"/>
        <v>47736.513385475453</v>
      </c>
      <c r="BS23" s="287" t="str">
        <f>B23</f>
        <v>Connecticut</v>
      </c>
      <c r="BT23" s="69">
        <f>L23</f>
        <v>95275</v>
      </c>
      <c r="BU23" s="69">
        <f>M23</f>
        <v>407234</v>
      </c>
      <c r="BV23" s="115">
        <f>H23</f>
        <v>1394</v>
      </c>
      <c r="BW23" s="115">
        <f>AA23</f>
        <v>385.14155550000004</v>
      </c>
      <c r="BX23" s="115">
        <f>AB23</f>
        <v>502.25526666666673</v>
      </c>
      <c r="BY23" s="115">
        <f>AC23</f>
        <v>138.33333333333334</v>
      </c>
      <c r="BZ23" s="115">
        <f t="shared" si="50"/>
        <v>2778.8541666666665</v>
      </c>
      <c r="CA23" s="115">
        <f>BZ23-BW23-BX23-BY23</f>
        <v>1753.1240111666666</v>
      </c>
      <c r="CB23" s="345">
        <f>6.25%/12</f>
        <v>5.208333333333333E-3</v>
      </c>
      <c r="CC23" s="69">
        <f>CE23/0.97</f>
        <v>293534.81438513024</v>
      </c>
      <c r="CD23" s="359">
        <f>BU23-CC23</f>
        <v>113699.18561486976</v>
      </c>
      <c r="CE23" s="346">
        <f>PV(CB23,360,-CA23)</f>
        <v>284728.76995357632</v>
      </c>
      <c r="CF23" s="69"/>
      <c r="CG23" s="346">
        <f>BZ23-BY23-BX23</f>
        <v>2138.2655666666665</v>
      </c>
      <c r="CH23" s="346">
        <f>PV(CB23,360,-CG23)</f>
        <v>347280.46661452448</v>
      </c>
      <c r="CI23" s="69">
        <f>BU23*0.03</f>
        <v>12217.02</v>
      </c>
      <c r="CJ23" s="115">
        <f t="shared" si="51"/>
        <v>47736.513385475497</v>
      </c>
      <c r="CK23" s="363">
        <f>CJ23/BU23</f>
        <v>0.11722133560919643</v>
      </c>
      <c r="CL23" s="2"/>
      <c r="CM23" s="337">
        <f t="shared" si="52"/>
        <v>1753.1240111666666</v>
      </c>
      <c r="CN23" s="337">
        <f t="shared" si="53"/>
        <v>244.6123453209419</v>
      </c>
      <c r="CO23" s="337">
        <f t="shared" si="54"/>
        <v>2638.3249564876087</v>
      </c>
      <c r="CP23" s="337">
        <f>VLOOKUP(BS23,'Paste Snowflake Data Here'!$B$2:$K$21,10,FALSE)</f>
        <v>1394</v>
      </c>
      <c r="CQ23" s="337">
        <f t="shared" si="55"/>
        <v>-1244.3249564876087</v>
      </c>
    </row>
    <row r="24" spans="1:95" ht="75" x14ac:dyDescent="0.2">
      <c r="B24" s="266"/>
      <c r="D24" s="101"/>
      <c r="E24" s="67"/>
      <c r="F24" s="126"/>
      <c r="G24" s="126"/>
      <c r="H24" s="69"/>
      <c r="I24" s="95"/>
      <c r="J24" s="68"/>
      <c r="K24" s="106"/>
      <c r="L24" s="294"/>
      <c r="M24" s="294"/>
      <c r="N24" s="293"/>
      <c r="O24" s="293"/>
      <c r="P24" s="293"/>
      <c r="Q24" s="110"/>
      <c r="R24" s="111"/>
      <c r="S24" s="111"/>
      <c r="T24" s="111"/>
      <c r="U24" s="112"/>
      <c r="V24" s="110"/>
      <c r="W24" s="112"/>
      <c r="X24" s="95">
        <f>AVERAGE(X5:X23)</f>
        <v>13724.444210526313</v>
      </c>
      <c r="Y24" s="117"/>
      <c r="Z24" s="69"/>
      <c r="AA24" s="69"/>
      <c r="AB24" s="103"/>
      <c r="AC24" s="103"/>
      <c r="AD24" s="118"/>
      <c r="AE24" s="327">
        <f>AVERAGE(AE5:AE23)</f>
        <v>2732.2883585706854</v>
      </c>
      <c r="AF24" s="328">
        <f>AVERAGE(AF5:AF23)</f>
        <v>0.49214458927497368</v>
      </c>
      <c r="AG24" s="119"/>
      <c r="AH24" s="120"/>
      <c r="AI24" s="121"/>
      <c r="AJ24" s="120"/>
      <c r="AK24" s="69"/>
      <c r="AL24" s="103"/>
      <c r="AM24" s="103"/>
      <c r="AN24" s="118"/>
      <c r="AO24" s="327">
        <f>AVERAGE(AO5:AO23)</f>
        <v>1887.2507218993399</v>
      </c>
      <c r="AP24" s="328">
        <f>AVERAGE(AP5:AP23)</f>
        <v>0.32209478009632381</v>
      </c>
      <c r="AQ24" s="119"/>
      <c r="AR24" s="118"/>
      <c r="AS24" s="118"/>
      <c r="AT24" s="118"/>
      <c r="AU24" s="118"/>
      <c r="AV24" s="121"/>
      <c r="AW24" s="114"/>
      <c r="AX24" s="115"/>
      <c r="AY24" s="116"/>
      <c r="AZ24" s="115"/>
      <c r="BA24" s="116"/>
      <c r="BS24" s="2"/>
      <c r="BT24" s="2"/>
      <c r="BU24" s="2"/>
      <c r="BV24" s="2"/>
      <c r="BW24" s="2"/>
      <c r="BX24" s="2"/>
      <c r="BY24" s="2"/>
      <c r="BZ24" s="347" t="s">
        <v>380</v>
      </c>
      <c r="CA24" s="347" t="s">
        <v>381</v>
      </c>
      <c r="CB24" s="311"/>
      <c r="CC24" s="347" t="s">
        <v>386</v>
      </c>
      <c r="CD24" s="347" t="s">
        <v>387</v>
      </c>
      <c r="CE24" s="348" t="s">
        <v>382</v>
      </c>
      <c r="CF24" s="311"/>
      <c r="CG24" s="347" t="s">
        <v>384</v>
      </c>
      <c r="CH24" s="347" t="s">
        <v>385</v>
      </c>
      <c r="CI24" s="311"/>
      <c r="CJ24" s="347" t="s">
        <v>388</v>
      </c>
      <c r="CK24" s="311"/>
      <c r="CL24" s="2"/>
    </row>
    <row r="25" spans="1:95" ht="35" customHeight="1" x14ac:dyDescent="0.2">
      <c r="B25" s="266"/>
      <c r="D25" s="101"/>
      <c r="E25" s="67"/>
      <c r="F25" s="69"/>
      <c r="G25" s="69"/>
      <c r="H25" s="69"/>
      <c r="I25" s="314">
        <f>F24</f>
        <v>0</v>
      </c>
      <c r="J25" s="68"/>
      <c r="K25" s="106"/>
      <c r="L25" s="145"/>
      <c r="M25" s="146" t="b">
        <v>1</v>
      </c>
      <c r="N25" s="293">
        <f>COUNTIF(N5:N23,"true")</f>
        <v>0</v>
      </c>
      <c r="O25" s="293">
        <f>COUNTIF(O5:O23,"true")</f>
        <v>13</v>
      </c>
      <c r="P25" s="293">
        <f>COUNTIF(P5:P23,"true")</f>
        <v>13</v>
      </c>
      <c r="R25" s="111"/>
      <c r="S25" s="111"/>
      <c r="T25" s="111"/>
      <c r="U25" s="112"/>
      <c r="V25" s="110"/>
      <c r="W25" s="112"/>
      <c r="X25" s="103"/>
      <c r="Y25" s="117"/>
      <c r="Z25" s="69"/>
      <c r="AA25" s="69"/>
      <c r="AB25" s="103"/>
      <c r="AC25" s="103"/>
      <c r="AD25" s="118"/>
      <c r="AE25" s="115"/>
      <c r="AF25" s="119"/>
      <c r="AG25" s="119"/>
      <c r="AH25" s="120"/>
      <c r="AI25" s="121"/>
      <c r="AJ25" s="120"/>
      <c r="AK25" s="69"/>
      <c r="AL25" s="103"/>
      <c r="AM25" s="103"/>
      <c r="AN25" s="118"/>
      <c r="AO25" s="115"/>
      <c r="AP25" s="119"/>
      <c r="AQ25" s="119"/>
      <c r="AR25" s="118"/>
      <c r="AS25" s="118"/>
      <c r="AT25" s="118"/>
      <c r="AU25" s="118"/>
      <c r="AV25" s="121"/>
      <c r="AW25" s="114"/>
      <c r="AX25" s="115"/>
      <c r="AY25" s="116"/>
      <c r="AZ25" s="115"/>
      <c r="BA25" s="116"/>
      <c r="BI25" s="142">
        <f>BI23/0.97</f>
        <v>293534.81438513019</v>
      </c>
      <c r="BS25" s="2"/>
      <c r="BT25" s="2"/>
      <c r="BU25" s="2"/>
      <c r="BV25" s="2"/>
      <c r="BW25" s="2"/>
      <c r="BX25" s="2"/>
      <c r="BY25" s="2"/>
      <c r="BZ25" s="311"/>
      <c r="CA25" s="311"/>
      <c r="CB25" s="311"/>
      <c r="CC25" s="311"/>
      <c r="CD25" s="347" t="s">
        <v>383</v>
      </c>
      <c r="CE25" s="311"/>
      <c r="CF25" s="311"/>
      <c r="CG25" s="311"/>
      <c r="CH25" s="311"/>
      <c r="CI25" s="311"/>
      <c r="CJ25" s="311"/>
      <c r="CK25" s="311"/>
      <c r="CL25" s="2"/>
    </row>
    <row r="26" spans="1:95" ht="14.25" customHeight="1" x14ac:dyDescent="0.2">
      <c r="B26" s="266"/>
      <c r="D26" s="101"/>
      <c r="E26" s="67"/>
      <c r="F26" s="69"/>
      <c r="G26" s="69"/>
      <c r="H26" s="69"/>
      <c r="I26" s="95"/>
      <c r="J26" s="68"/>
      <c r="K26" s="106"/>
      <c r="L26" s="145"/>
      <c r="M26" s="146"/>
      <c r="N26" s="303">
        <f>N25/(COUNTA(N5:N23))</f>
        <v>0</v>
      </c>
      <c r="O26" s="303">
        <f>O25/(COUNTA(O5:O23))</f>
        <v>0.68421052631578949</v>
      </c>
      <c r="P26" s="303">
        <f>P25/(COUNTA(P5:P23))</f>
        <v>0.68421052631578949</v>
      </c>
      <c r="Q26" s="110" t="s">
        <v>172</v>
      </c>
      <c r="R26" s="111"/>
      <c r="S26" s="111"/>
      <c r="T26" s="111"/>
      <c r="U26" s="112"/>
      <c r="V26" s="110"/>
      <c r="W26" s="112"/>
      <c r="X26" s="103"/>
      <c r="Y26" s="117"/>
      <c r="Z26" s="69"/>
      <c r="AA26" s="69"/>
      <c r="AB26" s="103"/>
      <c r="AC26" s="103"/>
      <c r="AD26" s="118"/>
      <c r="AE26" s="115"/>
      <c r="AF26" s="119"/>
      <c r="AG26" s="119"/>
      <c r="AH26" s="120"/>
      <c r="AI26" s="121"/>
      <c r="AJ26" s="120"/>
      <c r="AK26" s="69"/>
      <c r="AL26" s="103"/>
      <c r="AM26" s="103"/>
      <c r="AN26" s="118"/>
      <c r="AO26" s="115"/>
      <c r="AP26" s="119"/>
      <c r="AQ26" s="119"/>
      <c r="AR26" s="118"/>
      <c r="AS26" s="118"/>
      <c r="AT26" s="118"/>
      <c r="AU26" s="118"/>
      <c r="AV26" s="121"/>
      <c r="AW26" s="114"/>
      <c r="AX26" s="115"/>
      <c r="AY26" s="116"/>
      <c r="AZ26" s="115"/>
      <c r="BA26" s="116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</row>
    <row r="27" spans="1:95" ht="14.25" customHeight="1" x14ac:dyDescent="0.2">
      <c r="B27" s="266"/>
      <c r="D27" s="101"/>
      <c r="E27" s="67"/>
      <c r="F27" s="69"/>
      <c r="G27" s="69"/>
      <c r="H27" s="69"/>
      <c r="I27" s="95"/>
      <c r="J27" s="68"/>
      <c r="K27" s="106"/>
      <c r="L27" s="145"/>
      <c r="M27" s="146"/>
      <c r="N27" s="82"/>
      <c r="O27" s="82"/>
      <c r="P27" s="82"/>
      <c r="Q27" s="110"/>
      <c r="R27" s="111"/>
      <c r="S27" s="111"/>
      <c r="T27" s="111"/>
      <c r="U27" s="112"/>
      <c r="V27" s="110"/>
      <c r="W27" s="112"/>
      <c r="X27" s="103"/>
      <c r="Y27" s="117"/>
      <c r="Z27" s="69"/>
      <c r="AA27" s="69"/>
      <c r="AB27" s="103"/>
      <c r="AC27" s="103"/>
      <c r="AD27" s="118"/>
      <c r="AE27" s="115"/>
      <c r="AF27" s="119"/>
      <c r="AG27" s="119"/>
      <c r="AH27" s="120"/>
      <c r="AI27" s="121"/>
      <c r="AJ27" s="120"/>
      <c r="AK27" s="69"/>
      <c r="AL27" s="103"/>
      <c r="AM27" s="103"/>
      <c r="AN27" s="118"/>
      <c r="AO27" s="115"/>
      <c r="AP27" s="119"/>
      <c r="AQ27" s="119"/>
      <c r="AR27" s="118"/>
      <c r="AS27" s="118"/>
      <c r="AT27" s="118"/>
      <c r="AU27" s="118"/>
      <c r="AV27" s="121"/>
      <c r="AW27" s="114"/>
      <c r="AX27" s="115"/>
      <c r="AY27" s="116"/>
      <c r="AZ27" s="115"/>
      <c r="BA27" s="116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</row>
    <row r="28" spans="1:95" ht="14.25" customHeight="1" x14ac:dyDescent="0.2">
      <c r="B28" s="266"/>
      <c r="D28" s="101"/>
      <c r="E28" s="67"/>
      <c r="F28" s="69"/>
      <c r="G28" s="69"/>
      <c r="H28" s="69"/>
      <c r="I28" s="300"/>
      <c r="J28" s="68"/>
      <c r="K28" s="106"/>
      <c r="L28" s="145"/>
      <c r="M28" s="146" t="b">
        <v>0</v>
      </c>
      <c r="N28" s="302">
        <f>COUNTA(N5:N23)-N25</f>
        <v>19</v>
      </c>
      <c r="O28" s="302">
        <f>COUNTA(O5:O23)-O25</f>
        <v>6</v>
      </c>
      <c r="P28" s="82"/>
      <c r="Q28" s="110"/>
      <c r="R28" s="111"/>
      <c r="S28" s="111"/>
      <c r="T28" s="111"/>
      <c r="U28" s="112"/>
      <c r="V28" s="110"/>
      <c r="W28" s="112"/>
      <c r="X28" s="103"/>
      <c r="Y28" s="117"/>
      <c r="Z28" s="69"/>
      <c r="AA28" s="69"/>
      <c r="AB28" s="103"/>
      <c r="AC28" s="103"/>
      <c r="AD28" s="118"/>
      <c r="AE28" s="115"/>
      <c r="AF28" s="119"/>
      <c r="AG28" s="119"/>
      <c r="AH28" s="120"/>
      <c r="AI28" s="121"/>
      <c r="AJ28" s="120"/>
      <c r="AK28" s="69"/>
      <c r="AL28" s="103"/>
      <c r="AM28" s="103"/>
      <c r="AN28" s="118"/>
      <c r="AO28" s="115"/>
      <c r="AP28" s="119"/>
      <c r="AQ28" s="119"/>
      <c r="AR28" s="118"/>
      <c r="AS28" s="118"/>
      <c r="AT28" s="118"/>
      <c r="AU28" s="118"/>
      <c r="AV28" s="121"/>
      <c r="AW28" s="114"/>
      <c r="AX28" s="115"/>
      <c r="AY28" s="116"/>
      <c r="AZ28" s="115"/>
      <c r="BA28" s="116"/>
    </row>
    <row r="29" spans="1:95" x14ac:dyDescent="0.2">
      <c r="B29" s="266"/>
      <c r="D29" s="101"/>
      <c r="E29" s="67"/>
      <c r="F29" s="69"/>
      <c r="G29" s="69"/>
      <c r="H29" s="69"/>
      <c r="I29" s="301"/>
      <c r="J29" s="68"/>
      <c r="K29" s="106"/>
      <c r="L29" s="145"/>
      <c r="M29" s="146"/>
      <c r="N29" s="304">
        <f>N28/COUNTA(N5:N23)</f>
        <v>1</v>
      </c>
      <c r="O29" s="304">
        <f>O28/COUNTA(O5:O23)</f>
        <v>0.31578947368421051</v>
      </c>
      <c r="P29" s="82"/>
      <c r="Q29" s="110"/>
      <c r="R29" s="111"/>
      <c r="S29" s="111"/>
      <c r="T29" s="111"/>
      <c r="U29" s="112"/>
      <c r="V29" s="110"/>
      <c r="W29" s="112"/>
      <c r="X29" s="103"/>
      <c r="Y29" s="117"/>
      <c r="Z29" s="69"/>
      <c r="AA29" s="69"/>
      <c r="AB29" s="103"/>
      <c r="AC29" s="103"/>
      <c r="AD29" s="118"/>
      <c r="AE29" s="115"/>
      <c r="AF29" s="119"/>
      <c r="AG29" s="119"/>
      <c r="AH29" s="120"/>
      <c r="AI29" s="121"/>
      <c r="AJ29" s="120"/>
      <c r="AK29" s="69"/>
      <c r="AL29" s="103"/>
      <c r="AM29" s="103"/>
      <c r="AN29" s="118"/>
      <c r="AO29" s="115"/>
      <c r="AP29" s="119"/>
      <c r="AQ29" s="119"/>
      <c r="AR29" s="118"/>
      <c r="AS29" s="118"/>
      <c r="AT29" s="118"/>
      <c r="AU29" s="118"/>
      <c r="AV29" s="121"/>
      <c r="AW29" s="114"/>
      <c r="AX29" s="115"/>
      <c r="AY29" s="116"/>
      <c r="AZ29" s="115"/>
      <c r="BA29" s="116"/>
    </row>
    <row r="30" spans="1:95" x14ac:dyDescent="0.2">
      <c r="B30" s="266"/>
      <c r="D30" s="101"/>
      <c r="E30" s="67"/>
      <c r="F30" s="69"/>
      <c r="G30" s="69"/>
      <c r="H30" s="69"/>
      <c r="I30" s="95"/>
      <c r="J30" s="68"/>
      <c r="K30" s="106"/>
      <c r="L30" s="145"/>
      <c r="M30" s="146"/>
      <c r="N30" s="82"/>
      <c r="O30" s="82"/>
      <c r="P30" s="82"/>
      <c r="Q30" s="110"/>
      <c r="R30" s="111"/>
      <c r="S30" s="111"/>
      <c r="T30" s="111"/>
      <c r="U30" s="112"/>
      <c r="V30" s="110"/>
      <c r="W30" s="112"/>
      <c r="X30" s="103"/>
      <c r="Y30" s="117"/>
      <c r="Z30" s="69"/>
      <c r="AA30" s="69"/>
      <c r="AB30" s="103"/>
      <c r="AC30" s="103"/>
      <c r="AD30" s="118"/>
      <c r="AE30" s="115"/>
      <c r="AF30" s="119"/>
      <c r="AG30" s="119"/>
      <c r="AH30" s="120"/>
      <c r="AI30" s="121"/>
      <c r="AJ30" s="120"/>
      <c r="AK30" s="69"/>
      <c r="AL30" s="103"/>
      <c r="AM30" s="103"/>
      <c r="AN30" s="118"/>
      <c r="AO30" s="115"/>
      <c r="AP30" s="119"/>
      <c r="AQ30" s="119"/>
      <c r="AR30" s="118"/>
      <c r="AS30" s="118"/>
      <c r="AT30" s="118"/>
      <c r="AU30" s="118"/>
      <c r="AV30" s="121"/>
      <c r="AW30" s="114"/>
      <c r="AX30" s="115"/>
      <c r="AY30" s="116"/>
      <c r="AZ30" s="115"/>
      <c r="BA30" s="116"/>
    </row>
    <row r="31" spans="1:95" x14ac:dyDescent="0.2">
      <c r="B31" s="266"/>
      <c r="D31" s="101"/>
      <c r="E31" s="67"/>
      <c r="F31" s="69"/>
      <c r="G31" s="69"/>
      <c r="H31" s="69"/>
      <c r="I31" s="95"/>
      <c r="J31" s="68"/>
      <c r="K31" s="106"/>
      <c r="L31" s="145"/>
      <c r="M31" s="146"/>
      <c r="N31" s="313"/>
      <c r="O31" s="82"/>
      <c r="P31" s="82"/>
      <c r="Q31" s="110"/>
      <c r="R31" s="111"/>
      <c r="S31" s="111"/>
      <c r="T31" s="111"/>
      <c r="U31" s="112"/>
      <c r="V31" s="110"/>
      <c r="W31" s="112"/>
      <c r="X31" s="103"/>
      <c r="Y31" s="117"/>
      <c r="Z31" s="69"/>
      <c r="AA31" s="69"/>
      <c r="AB31" s="103"/>
      <c r="AC31" s="103"/>
      <c r="AD31" s="118"/>
      <c r="AE31" s="115"/>
      <c r="AF31" s="119"/>
      <c r="AG31" s="119"/>
      <c r="AH31" s="120"/>
      <c r="AI31" s="121"/>
      <c r="AJ31" s="120"/>
      <c r="AK31" s="69"/>
      <c r="AL31" s="103"/>
      <c r="AM31" s="103"/>
      <c r="AN31" s="118"/>
      <c r="AO31" s="115"/>
      <c r="AP31" s="119"/>
      <c r="AQ31" s="119"/>
      <c r="AR31" s="118"/>
      <c r="AS31" s="118"/>
      <c r="AT31" s="118"/>
      <c r="AU31" s="118"/>
      <c r="AV31" s="121"/>
      <c r="AW31" s="114"/>
      <c r="AX31" s="115"/>
      <c r="AY31" s="116"/>
      <c r="AZ31" s="115"/>
      <c r="BA31" s="116"/>
    </row>
    <row r="32" spans="1:95" x14ac:dyDescent="0.2">
      <c r="B32" s="266"/>
      <c r="D32" s="101"/>
      <c r="E32" s="67"/>
      <c r="F32" s="69"/>
      <c r="G32" s="69"/>
      <c r="H32" s="69"/>
      <c r="I32" s="95"/>
      <c r="J32" s="68"/>
      <c r="K32" s="106"/>
      <c r="L32" s="145"/>
      <c r="M32" s="146"/>
      <c r="N32" s="82"/>
      <c r="O32" s="82"/>
      <c r="P32" s="82"/>
      <c r="Q32" s="110"/>
      <c r="R32" s="111"/>
      <c r="S32" s="111"/>
      <c r="T32" s="111"/>
      <c r="U32" s="112"/>
      <c r="V32" s="110"/>
      <c r="W32" s="112"/>
      <c r="X32" s="103"/>
      <c r="Y32" s="117"/>
      <c r="Z32" s="69"/>
      <c r="AA32" s="69"/>
      <c r="AB32" s="103"/>
      <c r="AC32" s="103"/>
      <c r="AD32" s="118"/>
      <c r="AE32" s="115"/>
      <c r="AF32" s="119"/>
      <c r="AG32" s="119"/>
      <c r="AH32" s="120"/>
      <c r="AI32" s="121"/>
      <c r="AJ32" s="120"/>
      <c r="AK32" s="69"/>
      <c r="AL32" s="103"/>
      <c r="AM32" s="103"/>
      <c r="AN32" s="118"/>
      <c r="AO32" s="115"/>
      <c r="AP32" s="119"/>
      <c r="AQ32" s="119"/>
      <c r="AR32" s="118"/>
      <c r="AS32" s="118"/>
      <c r="AT32" s="118"/>
      <c r="AU32" s="118"/>
      <c r="AV32" s="121"/>
      <c r="AW32" s="114"/>
      <c r="AX32" s="115"/>
      <c r="AY32" s="116"/>
      <c r="AZ32" s="115"/>
      <c r="BA32" s="116"/>
    </row>
    <row r="33" spans="2:53" x14ac:dyDescent="0.2">
      <c r="B33" s="266"/>
      <c r="D33" s="101"/>
      <c r="E33" s="67"/>
      <c r="F33" s="69"/>
      <c r="G33" s="69"/>
      <c r="H33" s="69"/>
      <c r="I33" s="95"/>
      <c r="J33" s="68"/>
      <c r="K33" s="106"/>
      <c r="L33" s="145"/>
      <c r="M33" s="146"/>
      <c r="N33" s="82"/>
      <c r="O33" s="82"/>
      <c r="P33" s="82"/>
      <c r="Q33" s="110"/>
      <c r="R33" s="111"/>
      <c r="S33" s="111"/>
      <c r="T33" s="111"/>
      <c r="U33" s="112"/>
      <c r="V33" s="110"/>
      <c r="W33" s="112"/>
      <c r="X33" s="103"/>
      <c r="Y33" s="117"/>
      <c r="Z33" s="69"/>
      <c r="AA33" s="69"/>
      <c r="AB33" s="103"/>
      <c r="AC33" s="103"/>
      <c r="AD33" s="118"/>
      <c r="AE33" s="115"/>
      <c r="AF33" s="119"/>
      <c r="AG33" s="119"/>
      <c r="AH33" s="120"/>
      <c r="AI33" s="121"/>
      <c r="AJ33" s="120"/>
      <c r="AK33" s="69"/>
      <c r="AL33" s="103"/>
      <c r="AM33" s="103"/>
      <c r="AN33" s="118"/>
      <c r="AO33" s="115"/>
      <c r="AP33" s="119"/>
      <c r="AQ33" s="119"/>
      <c r="AR33" s="118"/>
      <c r="AS33" s="118"/>
      <c r="AT33" s="118"/>
      <c r="AU33" s="118"/>
      <c r="AV33" s="121"/>
      <c r="AW33" s="114"/>
      <c r="AX33" s="115"/>
      <c r="AY33" s="116"/>
      <c r="AZ33" s="115"/>
      <c r="BA33" s="116"/>
    </row>
    <row r="34" spans="2:53" ht="25" customHeight="1" x14ac:dyDescent="0.2">
      <c r="B34" s="266"/>
      <c r="D34" s="101"/>
      <c r="E34" s="67"/>
      <c r="F34" s="69"/>
      <c r="G34" s="69"/>
      <c r="H34" s="69"/>
      <c r="I34" s="95"/>
      <c r="J34" s="68"/>
      <c r="K34" s="106"/>
      <c r="L34" s="145"/>
      <c r="M34" s="146"/>
      <c r="N34" s="82"/>
      <c r="O34" s="82"/>
      <c r="P34" s="82"/>
      <c r="Q34" s="110"/>
      <c r="R34" s="111"/>
      <c r="S34" s="111"/>
      <c r="T34" s="111"/>
      <c r="U34" s="112"/>
      <c r="V34" s="110"/>
      <c r="W34" s="112"/>
      <c r="X34" s="103"/>
      <c r="Y34" s="117"/>
      <c r="Z34" s="69"/>
      <c r="AA34" s="69"/>
      <c r="AB34" s="103"/>
      <c r="AC34" s="103"/>
      <c r="AD34" s="118"/>
      <c r="AE34" s="115"/>
      <c r="AF34" s="119"/>
      <c r="AG34" s="119"/>
      <c r="AH34" s="120"/>
      <c r="AI34" s="121"/>
      <c r="AJ34" s="120"/>
      <c r="AK34" s="69"/>
      <c r="AL34" s="103"/>
      <c r="AM34" s="103"/>
      <c r="AN34" s="118"/>
      <c r="AO34" s="115"/>
      <c r="AP34" s="119"/>
      <c r="AQ34" s="119"/>
      <c r="AR34" s="118"/>
      <c r="AS34" s="118"/>
      <c r="AT34" s="118"/>
      <c r="AU34" s="118"/>
      <c r="AV34" s="121"/>
      <c r="AW34" s="114"/>
      <c r="AX34" s="115"/>
      <c r="AY34" s="116"/>
      <c r="AZ34" s="115"/>
      <c r="BA34" s="116"/>
    </row>
    <row r="35" spans="2:53" ht="25" customHeight="1" x14ac:dyDescent="0.2">
      <c r="B35" s="266"/>
      <c r="D35" s="101"/>
      <c r="E35" s="67"/>
      <c r="F35" s="69"/>
      <c r="G35" s="69"/>
      <c r="H35" s="69"/>
      <c r="I35" s="95"/>
      <c r="J35" s="68"/>
      <c r="K35" s="106"/>
      <c r="L35" s="145"/>
      <c r="M35" s="146"/>
      <c r="N35" s="82"/>
      <c r="O35" s="82"/>
      <c r="P35" s="82"/>
      <c r="Q35" s="110"/>
      <c r="R35" s="111"/>
      <c r="S35" s="111"/>
      <c r="T35" s="111"/>
      <c r="U35" s="112"/>
      <c r="V35" s="110"/>
      <c r="W35" s="112"/>
      <c r="X35" s="103"/>
      <c r="Y35" s="117"/>
      <c r="Z35" s="69"/>
      <c r="AA35" s="69"/>
      <c r="AB35" s="103"/>
      <c r="AC35" s="103"/>
      <c r="AD35" s="118"/>
      <c r="AE35" s="115"/>
      <c r="AF35" s="119"/>
      <c r="AG35" s="119"/>
      <c r="AH35" s="120"/>
      <c r="AI35" s="121"/>
      <c r="AJ35" s="120"/>
      <c r="AK35" s="69"/>
      <c r="AL35" s="103"/>
      <c r="AM35" s="103"/>
      <c r="AN35" s="118"/>
      <c r="AO35" s="115"/>
      <c r="AP35" s="119"/>
      <c r="AQ35" s="119"/>
      <c r="AR35" s="118"/>
      <c r="AS35" s="118"/>
      <c r="AT35" s="118"/>
      <c r="AU35" s="118"/>
      <c r="AV35" s="121"/>
      <c r="AW35" s="114"/>
      <c r="AX35" s="115"/>
      <c r="AY35" s="116"/>
      <c r="AZ35" s="115"/>
      <c r="BA35" s="116"/>
    </row>
    <row r="36" spans="2:53" ht="25" customHeight="1" x14ac:dyDescent="0.2">
      <c r="B36" s="266"/>
      <c r="D36" s="101"/>
      <c r="E36" s="67"/>
      <c r="F36" s="69"/>
      <c r="G36" s="69" t="s">
        <v>292</v>
      </c>
      <c r="H36" s="69" t="s">
        <v>293</v>
      </c>
      <c r="I36" s="95"/>
      <c r="J36" s="68"/>
      <c r="K36" s="106"/>
      <c r="L36" s="145"/>
      <c r="M36" s="146"/>
      <c r="N36" s="82"/>
      <c r="O36" s="82"/>
      <c r="P36" s="82"/>
      <c r="Q36" s="110"/>
      <c r="R36" s="111"/>
      <c r="S36" s="111"/>
      <c r="T36" s="111"/>
      <c r="U36" s="112"/>
      <c r="V36" s="110"/>
      <c r="W36" s="112"/>
      <c r="X36" s="103"/>
      <c r="Y36" s="117"/>
      <c r="Z36" s="69"/>
      <c r="AA36" s="69"/>
      <c r="AB36" s="103"/>
      <c r="AC36" s="103"/>
      <c r="AD36" s="118"/>
      <c r="AE36" s="115"/>
      <c r="AF36" s="119"/>
      <c r="AG36" s="119"/>
      <c r="AH36" s="120"/>
      <c r="AI36" s="121"/>
      <c r="AJ36" s="120"/>
      <c r="AK36" s="69"/>
      <c r="AL36" s="103"/>
      <c r="AM36" s="103"/>
      <c r="AN36" s="118"/>
      <c r="AO36" s="115"/>
      <c r="AP36" s="119"/>
      <c r="AQ36" s="119"/>
      <c r="AR36" s="118"/>
      <c r="AS36" s="118"/>
      <c r="AT36" s="118"/>
      <c r="AU36" s="118"/>
      <c r="AV36" s="121"/>
      <c r="AW36" s="114"/>
      <c r="AX36" s="115"/>
      <c r="AY36" s="116"/>
      <c r="AZ36" s="115"/>
      <c r="BA36" s="116"/>
    </row>
    <row r="37" spans="2:53" x14ac:dyDescent="0.2">
      <c r="B37" s="266"/>
      <c r="D37" s="101"/>
      <c r="E37" s="67"/>
      <c r="F37" s="69"/>
      <c r="G37" s="69"/>
      <c r="H37" s="69"/>
      <c r="I37" s="95"/>
      <c r="J37" s="68"/>
      <c r="K37" s="106"/>
      <c r="L37" s="145"/>
      <c r="M37" s="146"/>
      <c r="N37" s="82"/>
      <c r="O37" s="82"/>
      <c r="P37" s="82"/>
      <c r="Q37" s="110"/>
      <c r="R37" s="111"/>
      <c r="S37" s="111"/>
      <c r="T37" s="111"/>
      <c r="U37" s="112"/>
      <c r="V37" s="110"/>
      <c r="W37" s="112"/>
      <c r="X37" s="103"/>
      <c r="Y37" s="117"/>
      <c r="Z37" s="69"/>
      <c r="AA37" s="69"/>
      <c r="AB37" s="103"/>
      <c r="AC37" s="103"/>
      <c r="AD37" s="118"/>
      <c r="AE37" s="115"/>
      <c r="AF37" s="119"/>
      <c r="AG37" s="119"/>
      <c r="AH37" s="120"/>
      <c r="AI37" s="121"/>
      <c r="AJ37" s="120"/>
      <c r="AK37" s="69"/>
      <c r="AL37" s="103"/>
      <c r="AM37" s="103"/>
      <c r="AN37" s="118"/>
      <c r="AO37" s="115"/>
      <c r="AP37" s="119"/>
      <c r="AQ37" s="119"/>
      <c r="AR37" s="118"/>
      <c r="AS37" s="118"/>
      <c r="AT37" s="118"/>
      <c r="AU37" s="118"/>
      <c r="AV37" s="121"/>
      <c r="AW37" s="114"/>
      <c r="AX37" s="115"/>
      <c r="AY37" s="116"/>
      <c r="AZ37" s="115"/>
      <c r="BA37" s="116"/>
    </row>
    <row r="38" spans="2:53" x14ac:dyDescent="0.2">
      <c r="B38" s="266"/>
      <c r="D38" s="101"/>
      <c r="E38" s="67"/>
      <c r="F38" s="69"/>
      <c r="G38" s="69"/>
      <c r="H38" s="69"/>
      <c r="I38" s="95"/>
      <c r="J38" s="68"/>
      <c r="K38" s="106"/>
      <c r="L38" s="145"/>
      <c r="M38" s="146"/>
      <c r="N38" s="82"/>
      <c r="O38" s="82"/>
      <c r="P38" s="82"/>
      <c r="Q38" s="110"/>
      <c r="R38" s="111"/>
      <c r="S38" s="111"/>
      <c r="T38" s="111"/>
      <c r="U38" s="112"/>
      <c r="V38" s="110"/>
      <c r="W38" s="112"/>
      <c r="X38" s="103"/>
      <c r="Y38" s="117"/>
      <c r="Z38" s="69"/>
      <c r="AA38" s="69"/>
      <c r="AB38" s="103"/>
      <c r="AC38" s="103"/>
      <c r="AD38" s="118"/>
      <c r="AE38" s="115"/>
      <c r="AF38" s="119"/>
      <c r="AG38" s="119"/>
      <c r="AH38" s="120"/>
      <c r="AI38" s="121"/>
      <c r="AJ38" s="120"/>
      <c r="AK38" s="69"/>
      <c r="AL38" s="103"/>
      <c r="AM38" s="103"/>
      <c r="AN38" s="118"/>
      <c r="AO38" s="115"/>
      <c r="AP38" s="119"/>
      <c r="AQ38" s="119"/>
      <c r="AR38" s="118"/>
      <c r="AS38" s="118"/>
      <c r="AT38" s="118"/>
      <c r="AU38" s="118"/>
      <c r="AV38" s="121"/>
      <c r="AW38" s="114"/>
      <c r="AX38" s="115"/>
      <c r="AY38" s="116"/>
      <c r="AZ38" s="115"/>
      <c r="BA38" s="116"/>
    </row>
    <row r="39" spans="2:53" x14ac:dyDescent="0.2">
      <c r="B39" s="266"/>
      <c r="D39" s="101"/>
      <c r="E39" s="67"/>
      <c r="F39" s="69"/>
      <c r="G39" s="69"/>
      <c r="H39" s="69"/>
      <c r="I39" s="95"/>
      <c r="J39" s="68"/>
      <c r="K39" s="106"/>
      <c r="L39" s="145"/>
      <c r="M39" s="146"/>
      <c r="N39" s="82"/>
      <c r="O39" s="82"/>
      <c r="P39" s="82"/>
      <c r="Q39" s="110"/>
      <c r="R39" s="111"/>
      <c r="S39" s="111"/>
      <c r="T39" s="111"/>
      <c r="U39" s="112"/>
      <c r="V39" s="110"/>
      <c r="W39" s="112"/>
      <c r="X39" s="103"/>
      <c r="Y39" s="117"/>
      <c r="Z39" s="69"/>
      <c r="AA39" s="69"/>
      <c r="AB39" s="103"/>
      <c r="AC39" s="103"/>
      <c r="AD39" s="118"/>
      <c r="AE39" s="115"/>
      <c r="AF39" s="119"/>
      <c r="AG39" s="119"/>
      <c r="AH39" s="120"/>
      <c r="AI39" s="121"/>
      <c r="AJ39" s="120"/>
      <c r="AK39" s="69"/>
      <c r="AL39" s="103"/>
      <c r="AM39" s="103"/>
      <c r="AN39" s="118"/>
      <c r="AO39" s="115"/>
      <c r="AP39" s="119"/>
      <c r="AQ39" s="119"/>
      <c r="AR39" s="118"/>
      <c r="AS39" s="118"/>
      <c r="AT39" s="118"/>
      <c r="AU39" s="118"/>
      <c r="AV39" s="121"/>
      <c r="AW39" s="114"/>
      <c r="AX39" s="115"/>
      <c r="AY39" s="116"/>
      <c r="AZ39" s="115"/>
      <c r="BA39" s="116"/>
    </row>
    <row r="40" spans="2:53" x14ac:dyDescent="0.2">
      <c r="B40" s="266"/>
      <c r="D40" s="101"/>
      <c r="E40" s="67"/>
      <c r="F40" s="69"/>
      <c r="G40" s="69"/>
      <c r="H40" s="69"/>
      <c r="I40" s="95"/>
      <c r="J40" s="68"/>
      <c r="K40" s="106"/>
      <c r="L40" s="145"/>
      <c r="M40" s="146"/>
      <c r="N40" s="82"/>
      <c r="O40" s="82"/>
      <c r="P40" s="82"/>
      <c r="Q40" s="110"/>
      <c r="R40" s="111"/>
      <c r="S40" s="111"/>
      <c r="T40" s="111"/>
      <c r="U40" s="112"/>
      <c r="V40" s="110"/>
      <c r="W40" s="112"/>
      <c r="X40" s="103"/>
      <c r="Y40" s="117"/>
      <c r="Z40" s="69"/>
      <c r="AA40" s="69"/>
      <c r="AB40" s="103"/>
      <c r="AC40" s="103"/>
      <c r="AD40" s="118"/>
      <c r="AE40" s="115"/>
      <c r="AF40" s="119"/>
      <c r="AG40" s="119"/>
      <c r="AH40" s="120"/>
      <c r="AI40" s="121"/>
      <c r="AJ40" s="120"/>
      <c r="AK40" s="69"/>
      <c r="AL40" s="103"/>
      <c r="AM40" s="103"/>
      <c r="AN40" s="118"/>
      <c r="AO40" s="115"/>
      <c r="AP40" s="119"/>
      <c r="AQ40" s="119"/>
      <c r="AR40" s="118"/>
      <c r="AS40" s="118"/>
      <c r="AT40" s="118"/>
      <c r="AU40" s="118"/>
      <c r="AV40" s="121"/>
      <c r="AW40" s="114"/>
      <c r="AX40" s="115"/>
      <c r="AY40" s="116"/>
      <c r="AZ40" s="115"/>
      <c r="BA40" s="116"/>
    </row>
    <row r="41" spans="2:53" x14ac:dyDescent="0.2">
      <c r="B41" s="266"/>
      <c r="D41" s="101"/>
      <c r="E41" s="67"/>
      <c r="F41" s="69"/>
      <c r="G41" s="69"/>
      <c r="H41" s="69"/>
      <c r="I41" s="95"/>
      <c r="J41" s="68"/>
      <c r="K41" s="106"/>
      <c r="L41" s="145"/>
      <c r="M41" s="146"/>
      <c r="N41" s="82"/>
      <c r="O41" s="82"/>
      <c r="P41" s="82"/>
      <c r="Q41" s="110"/>
      <c r="R41" s="111"/>
      <c r="S41" s="111"/>
      <c r="T41" s="111"/>
      <c r="U41" s="112"/>
      <c r="V41" s="110"/>
      <c r="W41" s="112"/>
      <c r="X41" s="103"/>
      <c r="Y41" s="117"/>
      <c r="Z41" s="69"/>
      <c r="AA41" s="69"/>
      <c r="AB41" s="103"/>
      <c r="AC41" s="103"/>
      <c r="AD41" s="118"/>
      <c r="AE41" s="115"/>
      <c r="AF41" s="119"/>
      <c r="AG41" s="119"/>
      <c r="AH41" s="120"/>
      <c r="AI41" s="121"/>
      <c r="AJ41" s="120"/>
      <c r="AK41" s="69"/>
      <c r="AL41" s="103"/>
      <c r="AM41" s="103"/>
      <c r="AN41" s="118"/>
      <c r="AO41" s="115"/>
      <c r="AP41" s="119"/>
      <c r="AQ41" s="119"/>
      <c r="AR41" s="118"/>
      <c r="AS41" s="118"/>
      <c r="AT41" s="118"/>
      <c r="AU41" s="118"/>
      <c r="AV41" s="121"/>
      <c r="AW41" s="114"/>
      <c r="AX41" s="115"/>
      <c r="AY41" s="116"/>
      <c r="AZ41" s="115"/>
      <c r="BA41" s="116"/>
    </row>
    <row r="42" spans="2:53" x14ac:dyDescent="0.2">
      <c r="B42" s="266"/>
      <c r="D42" s="101"/>
      <c r="E42" s="67"/>
      <c r="F42" s="69"/>
      <c r="G42" s="69"/>
      <c r="H42" s="69"/>
      <c r="I42" s="95"/>
      <c r="J42" s="68"/>
      <c r="K42" s="106"/>
      <c r="L42" s="145"/>
      <c r="M42" s="146"/>
      <c r="N42" s="82"/>
      <c r="O42" s="82"/>
      <c r="P42" s="82"/>
      <c r="Q42" s="110"/>
      <c r="R42" s="111"/>
      <c r="S42" s="111"/>
      <c r="T42" s="111"/>
      <c r="U42" s="112"/>
      <c r="V42" s="110"/>
      <c r="W42" s="112"/>
      <c r="X42" s="103"/>
      <c r="Y42" s="117"/>
      <c r="Z42" s="69"/>
      <c r="AA42" s="69"/>
      <c r="AB42" s="103"/>
      <c r="AC42" s="103"/>
      <c r="AD42" s="118"/>
      <c r="AE42" s="115"/>
      <c r="AF42" s="119"/>
      <c r="AG42" s="119"/>
      <c r="AH42" s="120"/>
      <c r="AI42" s="121"/>
      <c r="AJ42" s="120"/>
      <c r="AK42" s="69"/>
      <c r="AL42" s="103"/>
      <c r="AM42" s="103"/>
      <c r="AN42" s="118"/>
      <c r="AO42" s="115"/>
      <c r="AP42" s="119"/>
      <c r="AQ42" s="119"/>
      <c r="AR42" s="118"/>
      <c r="AS42" s="118"/>
      <c r="AT42" s="118"/>
      <c r="AU42" s="118"/>
      <c r="AV42" s="121"/>
      <c r="AW42" s="114"/>
      <c r="AX42" s="115"/>
      <c r="AY42" s="116"/>
      <c r="AZ42" s="115"/>
      <c r="BA42" s="116"/>
    </row>
    <row r="43" spans="2:53" x14ac:dyDescent="0.2">
      <c r="B43" s="266"/>
      <c r="D43" s="101"/>
      <c r="E43" s="67"/>
      <c r="F43" s="69"/>
      <c r="G43" s="69"/>
      <c r="H43" s="69"/>
      <c r="I43" s="95"/>
      <c r="J43" s="68"/>
      <c r="K43" s="106"/>
      <c r="L43" s="145"/>
      <c r="M43" s="146"/>
      <c r="N43" s="82"/>
      <c r="O43" s="82"/>
      <c r="P43" s="82"/>
      <c r="Q43" s="110"/>
      <c r="R43" s="111"/>
      <c r="S43" s="111"/>
      <c r="T43" s="111"/>
      <c r="U43" s="112"/>
      <c r="V43" s="110"/>
      <c r="W43" s="112"/>
      <c r="X43" s="103"/>
      <c r="Y43" s="117"/>
      <c r="Z43" s="69"/>
      <c r="AA43" s="69"/>
      <c r="AB43" s="103"/>
      <c r="AC43" s="103"/>
      <c r="AD43" s="118"/>
      <c r="AE43" s="115"/>
      <c r="AF43" s="119"/>
      <c r="AG43" s="119"/>
      <c r="AH43" s="120"/>
      <c r="AI43" s="121"/>
      <c r="AJ43" s="120"/>
      <c r="AK43" s="69"/>
      <c r="AL43" s="103"/>
      <c r="AM43" s="103"/>
      <c r="AN43" s="118"/>
      <c r="AO43" s="115"/>
      <c r="AP43" s="119"/>
      <c r="AQ43" s="119"/>
      <c r="AR43" s="118"/>
      <c r="AS43" s="118"/>
      <c r="AT43" s="118"/>
      <c r="AU43" s="118"/>
      <c r="AV43" s="121"/>
      <c r="AW43" s="114"/>
      <c r="AX43" s="115"/>
      <c r="AY43" s="116"/>
      <c r="AZ43" s="115"/>
      <c r="BA43" s="116"/>
    </row>
    <row r="44" spans="2:53" x14ac:dyDescent="0.2">
      <c r="B44" s="266"/>
      <c r="D44" s="101"/>
      <c r="E44" s="67"/>
      <c r="F44" s="69"/>
      <c r="G44" s="69"/>
      <c r="H44" s="69"/>
      <c r="I44" s="95"/>
      <c r="J44" s="68"/>
      <c r="K44" s="106"/>
      <c r="L44" s="145"/>
      <c r="M44" s="146"/>
      <c r="N44" s="82"/>
      <c r="O44" s="82"/>
      <c r="P44" s="82"/>
      <c r="Q44" s="110"/>
      <c r="R44" s="111"/>
      <c r="S44" s="111"/>
      <c r="T44" s="111"/>
      <c r="U44" s="112"/>
      <c r="V44" s="110"/>
      <c r="W44" s="112"/>
      <c r="X44" s="103"/>
      <c r="Y44" s="117"/>
      <c r="Z44" s="69"/>
      <c r="AA44" s="69"/>
      <c r="AB44" s="103"/>
      <c r="AC44" s="103"/>
      <c r="AD44" s="118"/>
      <c r="AE44" s="115"/>
      <c r="AF44" s="119"/>
      <c r="AG44" s="119"/>
      <c r="AH44" s="120"/>
      <c r="AI44" s="121"/>
      <c r="AJ44" s="120"/>
      <c r="AK44" s="69"/>
      <c r="AL44" s="103"/>
      <c r="AM44" s="103"/>
      <c r="AN44" s="118"/>
      <c r="AO44" s="115"/>
      <c r="AP44" s="119"/>
      <c r="AQ44" s="119"/>
      <c r="AR44" s="118"/>
      <c r="AS44" s="118"/>
      <c r="AT44" s="118"/>
      <c r="AU44" s="118"/>
      <c r="AV44" s="121"/>
      <c r="AW44" s="114"/>
      <c r="AX44" s="115"/>
      <c r="AY44" s="116"/>
      <c r="AZ44" s="115"/>
      <c r="BA44" s="116"/>
    </row>
    <row r="45" spans="2:53" x14ac:dyDescent="0.2">
      <c r="B45" s="266"/>
      <c r="D45" s="101"/>
      <c r="E45" s="67"/>
      <c r="F45" s="69"/>
      <c r="G45" s="69"/>
      <c r="H45" s="69"/>
      <c r="I45" s="95"/>
      <c r="J45" s="68"/>
      <c r="K45" s="106"/>
      <c r="L45" s="145"/>
      <c r="M45" s="146"/>
      <c r="N45" s="82"/>
      <c r="O45" s="82"/>
      <c r="P45" s="82"/>
      <c r="Q45" s="110"/>
      <c r="R45" s="111"/>
      <c r="S45" s="111"/>
      <c r="T45" s="111"/>
      <c r="U45" s="112"/>
      <c r="V45" s="110"/>
      <c r="W45" s="112"/>
      <c r="X45" s="103"/>
      <c r="Y45" s="117"/>
      <c r="Z45" s="69"/>
      <c r="AA45" s="69"/>
      <c r="AB45" s="103"/>
      <c r="AC45" s="103"/>
      <c r="AD45" s="118"/>
      <c r="AE45" s="115"/>
      <c r="AF45" s="119"/>
      <c r="AG45" s="119"/>
      <c r="AH45" s="120"/>
      <c r="AI45" s="121"/>
      <c r="AJ45" s="120"/>
      <c r="AK45" s="69"/>
      <c r="AL45" s="103"/>
      <c r="AM45" s="103"/>
      <c r="AN45" s="118"/>
      <c r="AO45" s="115"/>
      <c r="AP45" s="119"/>
      <c r="AQ45" s="119"/>
      <c r="AR45" s="118"/>
      <c r="AS45" s="118"/>
      <c r="AT45" s="118"/>
      <c r="AU45" s="118"/>
      <c r="AV45" s="121"/>
      <c r="AW45" s="114"/>
      <c r="AX45" s="115"/>
      <c r="AY45" s="116"/>
      <c r="AZ45" s="115"/>
      <c r="BA45" s="116"/>
    </row>
    <row r="46" spans="2:53" x14ac:dyDescent="0.2">
      <c r="B46" s="266"/>
      <c r="D46" s="101"/>
      <c r="E46" s="67"/>
      <c r="F46" s="69"/>
      <c r="G46" s="69"/>
      <c r="H46" s="69"/>
      <c r="I46" s="95"/>
      <c r="J46" s="68"/>
      <c r="K46" s="106"/>
      <c r="L46" s="145"/>
      <c r="M46" s="146"/>
      <c r="N46" s="82"/>
      <c r="O46" s="82"/>
      <c r="P46" s="82"/>
      <c r="Q46" s="110"/>
      <c r="R46" s="111"/>
      <c r="S46" s="111"/>
      <c r="T46" s="111"/>
      <c r="U46" s="112"/>
      <c r="V46" s="110"/>
      <c r="W46" s="112"/>
      <c r="X46" s="103"/>
      <c r="Y46" s="117"/>
      <c r="Z46" s="69"/>
      <c r="AA46" s="69"/>
      <c r="AB46" s="103"/>
      <c r="AC46" s="103"/>
      <c r="AD46" s="118"/>
      <c r="AE46" s="115"/>
      <c r="AF46" s="119"/>
      <c r="AG46" s="119"/>
      <c r="AH46" s="120"/>
      <c r="AI46" s="121"/>
      <c r="AJ46" s="120"/>
      <c r="AK46" s="69"/>
      <c r="AL46" s="103"/>
      <c r="AM46" s="103"/>
      <c r="AN46" s="118"/>
      <c r="AO46" s="115"/>
      <c r="AP46" s="119"/>
      <c r="AQ46" s="119"/>
      <c r="AR46" s="118"/>
      <c r="AS46" s="118"/>
      <c r="AT46" s="118"/>
      <c r="AU46" s="118"/>
      <c r="AV46" s="121"/>
      <c r="AW46" s="114"/>
      <c r="AX46" s="115"/>
      <c r="AY46" s="116"/>
      <c r="AZ46" s="115"/>
      <c r="BA46" s="116"/>
    </row>
    <row r="47" spans="2:53" x14ac:dyDescent="0.2">
      <c r="B47" s="266"/>
      <c r="D47" s="101"/>
      <c r="E47" s="67"/>
      <c r="F47" s="69"/>
      <c r="G47" s="69"/>
      <c r="H47" s="69"/>
      <c r="I47" s="95"/>
      <c r="J47" s="68"/>
      <c r="K47" s="106"/>
      <c r="L47" s="145"/>
      <c r="M47" s="146"/>
      <c r="N47" s="82"/>
      <c r="O47" s="82"/>
      <c r="P47" s="82"/>
      <c r="Q47" s="110"/>
      <c r="R47" s="111"/>
      <c r="S47" s="111"/>
      <c r="T47" s="111"/>
      <c r="U47" s="112"/>
      <c r="V47" s="110"/>
      <c r="W47" s="112"/>
      <c r="X47" s="103"/>
      <c r="Y47" s="117"/>
      <c r="Z47" s="69"/>
      <c r="AA47" s="69"/>
      <c r="AB47" s="103"/>
      <c r="AC47" s="103"/>
      <c r="AD47" s="118"/>
      <c r="AE47" s="115"/>
      <c r="AF47" s="119"/>
      <c r="AG47" s="119"/>
      <c r="AH47" s="120"/>
      <c r="AI47" s="121"/>
      <c r="AJ47" s="120"/>
      <c r="AK47" s="69"/>
      <c r="AL47" s="103"/>
      <c r="AM47" s="103"/>
      <c r="AN47" s="118"/>
      <c r="AO47" s="115"/>
      <c r="AP47" s="119"/>
      <c r="AQ47" s="119"/>
      <c r="AR47" s="118"/>
      <c r="AS47" s="118"/>
      <c r="AT47" s="118"/>
      <c r="AU47" s="118"/>
      <c r="AV47" s="121"/>
      <c r="AW47" s="114"/>
      <c r="AX47" s="115"/>
      <c r="AY47" s="116"/>
      <c r="AZ47" s="115"/>
      <c r="BA47" s="116"/>
    </row>
    <row r="48" spans="2:53" x14ac:dyDescent="0.2">
      <c r="B48" s="266"/>
      <c r="D48" s="101"/>
      <c r="E48" s="67"/>
      <c r="F48" s="69"/>
      <c r="G48" s="69"/>
      <c r="H48" s="69"/>
      <c r="I48" s="95"/>
      <c r="J48" s="68"/>
      <c r="K48" s="106"/>
      <c r="L48" s="145"/>
      <c r="M48" s="146"/>
      <c r="N48" s="82"/>
      <c r="O48" s="82"/>
      <c r="P48" s="82"/>
      <c r="Q48" s="110"/>
      <c r="R48" s="111"/>
      <c r="S48" s="111"/>
      <c r="T48" s="111"/>
      <c r="U48" s="112"/>
      <c r="V48" s="110"/>
      <c r="W48" s="112"/>
      <c r="X48" s="103"/>
      <c r="Y48" s="117"/>
      <c r="Z48" s="69"/>
      <c r="AA48" s="69"/>
      <c r="AB48" s="103"/>
      <c r="AC48" s="103"/>
      <c r="AD48" s="118"/>
      <c r="AE48" s="115"/>
      <c r="AF48" s="119"/>
      <c r="AG48" s="119"/>
      <c r="AH48" s="120"/>
      <c r="AI48" s="121"/>
      <c r="AJ48" s="120"/>
      <c r="AK48" s="69"/>
      <c r="AL48" s="103"/>
      <c r="AM48" s="103"/>
      <c r="AN48" s="118"/>
      <c r="AO48" s="115"/>
      <c r="AP48" s="119"/>
      <c r="AQ48" s="119"/>
      <c r="AR48" s="118"/>
      <c r="AS48" s="118"/>
      <c r="AT48" s="118"/>
      <c r="AU48" s="118"/>
      <c r="AV48" s="121"/>
      <c r="AW48" s="114"/>
      <c r="AX48" s="115"/>
      <c r="AY48" s="116"/>
      <c r="AZ48" s="115"/>
      <c r="BA48" s="116"/>
    </row>
    <row r="49" spans="2:53" x14ac:dyDescent="0.2">
      <c r="B49" s="266"/>
      <c r="D49" s="101"/>
      <c r="E49" s="67"/>
      <c r="F49" s="69"/>
      <c r="G49" s="69"/>
      <c r="H49" s="69"/>
      <c r="I49" s="95"/>
      <c r="J49" s="68"/>
      <c r="K49" s="106"/>
      <c r="L49" s="145"/>
      <c r="M49" s="146"/>
      <c r="N49" s="82"/>
      <c r="O49" s="82"/>
      <c r="P49" s="82"/>
      <c r="Q49" s="110"/>
      <c r="R49" s="111"/>
      <c r="S49" s="111"/>
      <c r="T49" s="111"/>
      <c r="U49" s="112"/>
      <c r="V49" s="110"/>
      <c r="W49" s="112"/>
      <c r="X49" s="103"/>
      <c r="Y49" s="117"/>
      <c r="Z49" s="69"/>
      <c r="AA49" s="69"/>
      <c r="AB49" s="103"/>
      <c r="AC49" s="103"/>
      <c r="AD49" s="118"/>
      <c r="AE49" s="115"/>
      <c r="AF49" s="119"/>
      <c r="AG49" s="119"/>
      <c r="AH49" s="120"/>
      <c r="AI49" s="121"/>
      <c r="AJ49" s="120"/>
      <c r="AK49" s="69"/>
      <c r="AL49" s="103"/>
      <c r="AM49" s="103"/>
      <c r="AN49" s="118"/>
      <c r="AO49" s="115"/>
      <c r="AP49" s="119"/>
      <c r="AQ49" s="119"/>
      <c r="AR49" s="118"/>
      <c r="AS49" s="118"/>
      <c r="AT49" s="118"/>
      <c r="AU49" s="118"/>
      <c r="AV49" s="121"/>
      <c r="AW49" s="114"/>
      <c r="AX49" s="115"/>
      <c r="AY49" s="116"/>
      <c r="AZ49" s="115"/>
      <c r="BA49" s="116"/>
    </row>
    <row r="50" spans="2:53" x14ac:dyDescent="0.2">
      <c r="B50" s="266"/>
      <c r="D50" s="101"/>
      <c r="E50" s="67"/>
      <c r="F50" s="69"/>
      <c r="G50" s="69"/>
      <c r="H50" s="69"/>
      <c r="I50" s="95"/>
      <c r="J50" s="68"/>
      <c r="K50" s="106"/>
      <c r="L50" s="145"/>
      <c r="M50" s="146"/>
      <c r="N50" s="82"/>
      <c r="O50" s="82"/>
      <c r="P50" s="82"/>
      <c r="Q50" s="110"/>
      <c r="R50" s="111"/>
      <c r="S50" s="111"/>
      <c r="T50" s="111"/>
      <c r="U50" s="112"/>
      <c r="V50" s="110"/>
      <c r="W50" s="112"/>
      <c r="X50" s="103"/>
      <c r="Y50" s="117"/>
      <c r="Z50" s="69"/>
      <c r="AA50" s="69"/>
      <c r="AB50" s="103"/>
      <c r="AC50" s="103"/>
      <c r="AD50" s="118"/>
      <c r="AE50" s="115"/>
      <c r="AF50" s="119"/>
      <c r="AG50" s="119"/>
      <c r="AH50" s="120"/>
      <c r="AI50" s="121"/>
      <c r="AJ50" s="120"/>
      <c r="AK50" s="69"/>
      <c r="AL50" s="103"/>
      <c r="AM50" s="103"/>
      <c r="AN50" s="118"/>
      <c r="AO50" s="115"/>
      <c r="AP50" s="119"/>
      <c r="AQ50" s="119"/>
      <c r="AR50" s="118"/>
      <c r="AS50" s="118"/>
      <c r="AT50" s="118"/>
      <c r="AU50" s="118"/>
      <c r="AV50" s="121"/>
      <c r="AW50" s="114"/>
      <c r="AX50" s="115"/>
      <c r="AY50" s="116"/>
      <c r="AZ50" s="115"/>
      <c r="BA50" s="116"/>
    </row>
    <row r="51" spans="2:53" x14ac:dyDescent="0.2">
      <c r="B51" s="266"/>
      <c r="D51" s="101"/>
      <c r="E51" s="67"/>
      <c r="F51" s="69"/>
      <c r="G51" s="69"/>
      <c r="H51" s="69"/>
      <c r="I51" s="95"/>
      <c r="J51" s="68"/>
      <c r="K51" s="106"/>
      <c r="L51" s="145"/>
      <c r="M51" s="146"/>
      <c r="N51" s="82"/>
      <c r="O51" s="82"/>
      <c r="P51" s="82"/>
      <c r="Q51" s="110"/>
      <c r="R51" s="111"/>
      <c r="S51" s="111"/>
      <c r="T51" s="111"/>
      <c r="U51" s="112"/>
      <c r="V51" s="110"/>
      <c r="W51" s="112"/>
      <c r="X51" s="103"/>
      <c r="Y51" s="117"/>
      <c r="Z51" s="69"/>
      <c r="AA51" s="69"/>
      <c r="AB51" s="103"/>
      <c r="AC51" s="103"/>
      <c r="AD51" s="118"/>
      <c r="AE51" s="115"/>
      <c r="AF51" s="119"/>
      <c r="AG51" s="119"/>
      <c r="AH51" s="120"/>
      <c r="AI51" s="121"/>
      <c r="AJ51" s="120"/>
      <c r="AK51" s="69"/>
      <c r="AL51" s="103"/>
      <c r="AM51" s="103"/>
      <c r="AN51" s="118"/>
      <c r="AO51" s="115"/>
      <c r="AP51" s="119"/>
      <c r="AQ51" s="119"/>
      <c r="AR51" s="118"/>
      <c r="AS51" s="118"/>
      <c r="AT51" s="118"/>
      <c r="AU51" s="118"/>
      <c r="AV51" s="121"/>
      <c r="AW51" s="114"/>
      <c r="AX51" s="115"/>
      <c r="AY51" s="116"/>
      <c r="AZ51" s="115"/>
      <c r="BA51" s="116"/>
    </row>
    <row r="52" spans="2:53" x14ac:dyDescent="0.2">
      <c r="B52" s="266"/>
      <c r="D52" s="101"/>
      <c r="E52" s="67"/>
      <c r="F52" s="69"/>
      <c r="G52" s="69"/>
      <c r="H52" s="69"/>
      <c r="I52" s="95"/>
      <c r="J52" s="68"/>
      <c r="K52" s="106"/>
      <c r="L52" s="145"/>
      <c r="M52" s="146"/>
      <c r="N52" s="82"/>
      <c r="O52" s="82"/>
      <c r="P52" s="82"/>
      <c r="Q52" s="110"/>
      <c r="R52" s="111"/>
      <c r="S52" s="111"/>
      <c r="T52" s="111"/>
      <c r="U52" s="112"/>
      <c r="V52" s="110"/>
      <c r="W52" s="112"/>
      <c r="X52" s="103"/>
      <c r="Y52" s="117"/>
      <c r="Z52" s="69"/>
      <c r="AA52" s="69"/>
      <c r="AB52" s="103"/>
      <c r="AC52" s="103"/>
      <c r="AD52" s="118"/>
      <c r="AE52" s="115"/>
      <c r="AF52" s="119"/>
      <c r="AG52" s="119"/>
      <c r="AH52" s="120"/>
      <c r="AI52" s="121"/>
      <c r="AJ52" s="120"/>
      <c r="AK52" s="69"/>
      <c r="AL52" s="103"/>
      <c r="AM52" s="103"/>
      <c r="AN52" s="118"/>
      <c r="AO52" s="115"/>
      <c r="AP52" s="119"/>
      <c r="AQ52" s="119"/>
      <c r="AR52" s="118"/>
      <c r="AS52" s="118"/>
      <c r="AT52" s="118"/>
      <c r="AU52" s="118"/>
      <c r="AV52" s="121"/>
      <c r="AW52" s="114"/>
      <c r="AX52" s="115"/>
      <c r="AY52" s="116"/>
      <c r="AZ52" s="115"/>
      <c r="BA52" s="116"/>
    </row>
    <row r="53" spans="2:53" x14ac:dyDescent="0.2">
      <c r="B53" s="266"/>
      <c r="D53" s="101"/>
      <c r="E53" s="67"/>
      <c r="F53" s="69"/>
      <c r="G53" s="69"/>
      <c r="H53" s="69"/>
      <c r="I53" s="95"/>
      <c r="J53" s="68"/>
      <c r="K53" s="106"/>
      <c r="L53" s="145"/>
      <c r="M53" s="146"/>
      <c r="N53" s="82"/>
      <c r="O53" s="82"/>
      <c r="P53" s="82"/>
      <c r="Q53" s="110"/>
      <c r="R53" s="111"/>
      <c r="S53" s="111"/>
      <c r="T53" s="111"/>
      <c r="U53" s="112"/>
      <c r="V53" s="110"/>
      <c r="W53" s="112"/>
      <c r="X53" s="103"/>
      <c r="Y53" s="117"/>
      <c r="Z53" s="69"/>
      <c r="AA53" s="69"/>
      <c r="AB53" s="103"/>
      <c r="AC53" s="103"/>
      <c r="AD53" s="118"/>
      <c r="AE53" s="115"/>
      <c r="AF53" s="119"/>
      <c r="AG53" s="119"/>
      <c r="AH53" s="120"/>
      <c r="AI53" s="121"/>
      <c r="AJ53" s="120"/>
      <c r="AK53" s="69"/>
      <c r="AL53" s="103"/>
      <c r="AM53" s="103"/>
      <c r="AN53" s="118"/>
      <c r="AO53" s="115"/>
      <c r="AP53" s="119"/>
      <c r="AQ53" s="119"/>
      <c r="AR53" s="118"/>
      <c r="AS53" s="118"/>
      <c r="AT53" s="118"/>
      <c r="AU53" s="118"/>
      <c r="AV53" s="121"/>
      <c r="AW53" s="114"/>
      <c r="AX53" s="115"/>
      <c r="AY53" s="116"/>
      <c r="AZ53" s="115"/>
      <c r="BA53" s="116"/>
    </row>
    <row r="54" spans="2:53" x14ac:dyDescent="0.2">
      <c r="B54" s="266"/>
      <c r="D54" s="101"/>
      <c r="E54" s="67"/>
      <c r="F54" s="69"/>
      <c r="G54" s="69"/>
      <c r="H54" s="69"/>
      <c r="I54" s="95"/>
      <c r="J54" s="68"/>
      <c r="K54" s="106"/>
      <c r="L54" s="145"/>
      <c r="M54" s="146"/>
      <c r="N54" s="82"/>
      <c r="O54" s="82"/>
      <c r="P54" s="82"/>
      <c r="Q54" s="110"/>
      <c r="R54" s="111"/>
      <c r="S54" s="111"/>
      <c r="T54" s="111"/>
      <c r="U54" s="112"/>
      <c r="V54" s="110"/>
      <c r="W54" s="112"/>
      <c r="X54" s="103"/>
      <c r="Y54" s="117"/>
      <c r="Z54" s="69"/>
      <c r="AA54" s="69"/>
      <c r="AB54" s="103"/>
      <c r="AC54" s="103"/>
      <c r="AD54" s="118"/>
      <c r="AE54" s="115"/>
      <c r="AF54" s="119"/>
      <c r="AG54" s="119"/>
      <c r="AH54" s="120"/>
      <c r="AI54" s="121"/>
      <c r="AJ54" s="120"/>
      <c r="AK54" s="69"/>
      <c r="AL54" s="103"/>
      <c r="AM54" s="103"/>
      <c r="AN54" s="118"/>
      <c r="AO54" s="115"/>
      <c r="AP54" s="119"/>
      <c r="AQ54" s="119"/>
      <c r="AR54" s="118"/>
      <c r="AS54" s="118"/>
      <c r="AT54" s="118"/>
      <c r="AU54" s="118"/>
      <c r="AV54" s="121"/>
      <c r="AW54" s="114"/>
      <c r="AX54" s="115"/>
      <c r="AY54" s="116"/>
      <c r="AZ54" s="115"/>
      <c r="BA54" s="116"/>
    </row>
    <row r="55" spans="2:53" x14ac:dyDescent="0.2">
      <c r="B55" s="266"/>
      <c r="D55" s="101"/>
      <c r="E55" s="67"/>
      <c r="F55" s="69"/>
      <c r="G55" s="69"/>
      <c r="H55" s="69"/>
      <c r="I55" s="95"/>
      <c r="J55" s="68"/>
      <c r="K55" s="106"/>
      <c r="L55" s="145"/>
      <c r="M55" s="146"/>
      <c r="N55" s="82"/>
      <c r="O55" s="82"/>
      <c r="P55" s="82"/>
      <c r="Q55" s="110"/>
      <c r="R55" s="111"/>
      <c r="S55" s="111"/>
      <c r="T55" s="111"/>
      <c r="U55" s="112"/>
      <c r="V55" s="110"/>
      <c r="W55" s="112"/>
      <c r="X55" s="103"/>
      <c r="Y55" s="117"/>
      <c r="Z55" s="69"/>
      <c r="AA55" s="69"/>
      <c r="AB55" s="103"/>
      <c r="AC55" s="103"/>
      <c r="AD55" s="118"/>
      <c r="AE55" s="115"/>
      <c r="AF55" s="119"/>
      <c r="AG55" s="119"/>
      <c r="AH55" s="120"/>
      <c r="AI55" s="121"/>
      <c r="AJ55" s="120"/>
      <c r="AK55" s="69"/>
      <c r="AL55" s="103"/>
      <c r="AM55" s="103"/>
      <c r="AN55" s="118"/>
      <c r="AO55" s="115"/>
      <c r="AP55" s="119"/>
      <c r="AQ55" s="119"/>
      <c r="AR55" s="118"/>
      <c r="AS55" s="118"/>
      <c r="AT55" s="118"/>
      <c r="AU55" s="118"/>
      <c r="AV55" s="121"/>
      <c r="AW55" s="114"/>
      <c r="AX55" s="115"/>
      <c r="AY55" s="116"/>
      <c r="AZ55" s="115"/>
      <c r="BA55" s="116"/>
    </row>
    <row r="56" spans="2:53" x14ac:dyDescent="0.2">
      <c r="B56" s="266"/>
      <c r="D56" s="101"/>
      <c r="E56" s="67"/>
      <c r="F56" s="69"/>
      <c r="G56" s="69"/>
      <c r="H56" s="69"/>
      <c r="I56" s="95"/>
      <c r="J56" s="68"/>
      <c r="K56" s="106"/>
      <c r="L56" s="145"/>
      <c r="M56" s="146"/>
      <c r="N56" s="82"/>
      <c r="O56" s="82"/>
      <c r="P56" s="82"/>
      <c r="Q56" s="110"/>
      <c r="R56" s="111"/>
      <c r="S56" s="111"/>
      <c r="T56" s="111"/>
      <c r="U56" s="112"/>
      <c r="V56" s="110"/>
      <c r="W56" s="112"/>
      <c r="X56" s="103"/>
      <c r="Y56" s="117"/>
      <c r="Z56" s="69"/>
      <c r="AA56" s="69"/>
      <c r="AB56" s="103"/>
      <c r="AC56" s="103"/>
      <c r="AD56" s="118"/>
      <c r="AE56" s="115"/>
      <c r="AF56" s="119"/>
      <c r="AG56" s="119"/>
      <c r="AH56" s="120"/>
      <c r="AI56" s="121"/>
      <c r="AJ56" s="120"/>
      <c r="AK56" s="69"/>
      <c r="AL56" s="103"/>
      <c r="AM56" s="103"/>
      <c r="AN56" s="118"/>
      <c r="AO56" s="115"/>
      <c r="AP56" s="119"/>
      <c r="AQ56" s="119"/>
      <c r="AR56" s="118"/>
      <c r="AS56" s="118"/>
      <c r="AT56" s="118"/>
      <c r="AU56" s="118"/>
      <c r="AV56" s="121"/>
      <c r="AW56" s="114"/>
      <c r="AX56" s="115"/>
      <c r="AY56" s="116"/>
      <c r="AZ56" s="115"/>
      <c r="BA56" s="116"/>
    </row>
    <row r="57" spans="2:53" x14ac:dyDescent="0.2">
      <c r="B57" s="266"/>
      <c r="D57" s="101"/>
      <c r="E57" s="67"/>
      <c r="F57" s="69"/>
      <c r="G57" s="69"/>
      <c r="H57" s="69"/>
      <c r="I57" s="95"/>
      <c r="J57" s="68"/>
      <c r="K57" s="106"/>
      <c r="L57" s="145"/>
      <c r="M57" s="146"/>
      <c r="N57" s="82"/>
      <c r="O57" s="82"/>
      <c r="P57" s="82"/>
      <c r="Q57" s="110"/>
      <c r="R57" s="111"/>
      <c r="S57" s="111"/>
      <c r="T57" s="111"/>
      <c r="U57" s="112"/>
      <c r="V57" s="110"/>
      <c r="W57" s="112"/>
      <c r="X57" s="103"/>
      <c r="Y57" s="117"/>
      <c r="Z57" s="69"/>
      <c r="AA57" s="69"/>
      <c r="AB57" s="103"/>
      <c r="AC57" s="103"/>
      <c r="AD57" s="118"/>
      <c r="AE57" s="115"/>
      <c r="AF57" s="119"/>
      <c r="AG57" s="119"/>
      <c r="AH57" s="120"/>
      <c r="AI57" s="121"/>
      <c r="AJ57" s="120"/>
      <c r="AK57" s="69"/>
      <c r="AL57" s="103"/>
      <c r="AM57" s="103"/>
      <c r="AN57" s="118"/>
      <c r="AO57" s="115"/>
      <c r="AP57" s="119"/>
      <c r="AQ57" s="119"/>
      <c r="AR57" s="118"/>
      <c r="AS57" s="118"/>
      <c r="AT57" s="118"/>
      <c r="AU57" s="118"/>
      <c r="AV57" s="121"/>
      <c r="AW57" s="114"/>
      <c r="AX57" s="115"/>
      <c r="AY57" s="116"/>
      <c r="AZ57" s="115"/>
      <c r="BA57" s="116"/>
    </row>
    <row r="58" spans="2:53" x14ac:dyDescent="0.2">
      <c r="B58" s="266"/>
      <c r="D58" s="101"/>
      <c r="E58" s="67"/>
      <c r="F58" s="69"/>
      <c r="G58" s="69"/>
      <c r="H58" s="69"/>
      <c r="I58" s="95"/>
      <c r="J58" s="68"/>
      <c r="K58" s="106"/>
      <c r="L58" s="145"/>
      <c r="M58" s="146"/>
      <c r="N58" s="82"/>
      <c r="O58" s="82"/>
      <c r="P58" s="82"/>
      <c r="Q58" s="110"/>
      <c r="R58" s="111"/>
      <c r="S58" s="111"/>
      <c r="T58" s="111"/>
      <c r="U58" s="112"/>
      <c r="V58" s="110"/>
      <c r="W58" s="112"/>
      <c r="X58" s="103"/>
      <c r="Y58" s="117"/>
      <c r="Z58" s="69"/>
      <c r="AA58" s="69"/>
      <c r="AB58" s="103"/>
      <c r="AC58" s="103"/>
      <c r="AD58" s="118"/>
      <c r="AE58" s="115"/>
      <c r="AF58" s="119"/>
      <c r="AG58" s="119"/>
      <c r="AH58" s="120"/>
      <c r="AI58" s="121"/>
      <c r="AJ58" s="120"/>
      <c r="AK58" s="69"/>
      <c r="AL58" s="103"/>
      <c r="AM58" s="103"/>
      <c r="AN58" s="118"/>
      <c r="AO58" s="115"/>
      <c r="AP58" s="119"/>
      <c r="AQ58" s="119"/>
      <c r="AR58" s="118"/>
      <c r="AS58" s="118"/>
      <c r="AT58" s="118"/>
      <c r="AU58" s="118"/>
      <c r="AV58" s="121"/>
      <c r="AW58" s="114"/>
      <c r="AX58" s="115"/>
      <c r="AY58" s="116"/>
      <c r="AZ58" s="115"/>
      <c r="BA58" s="116"/>
    </row>
    <row r="59" spans="2:53" x14ac:dyDescent="0.2">
      <c r="B59" s="266"/>
      <c r="D59" s="101"/>
      <c r="E59" s="67"/>
      <c r="F59" s="69"/>
      <c r="G59" s="69"/>
      <c r="H59" s="69"/>
      <c r="I59" s="95"/>
      <c r="J59" s="68"/>
      <c r="K59" s="106"/>
      <c r="L59" s="145"/>
      <c r="M59" s="146"/>
      <c r="N59" s="82"/>
      <c r="O59" s="82"/>
      <c r="P59" s="82"/>
      <c r="Q59" s="110"/>
      <c r="R59" s="111"/>
      <c r="S59" s="111"/>
      <c r="T59" s="111"/>
      <c r="U59" s="112"/>
      <c r="V59" s="110"/>
      <c r="W59" s="112"/>
      <c r="X59" s="103"/>
      <c r="Y59" s="117"/>
      <c r="Z59" s="69"/>
      <c r="AA59" s="69"/>
      <c r="AB59" s="103"/>
      <c r="AC59" s="103"/>
      <c r="AD59" s="118"/>
      <c r="AE59" s="115"/>
      <c r="AF59" s="119"/>
      <c r="AG59" s="119"/>
      <c r="AH59" s="120"/>
      <c r="AI59" s="121"/>
      <c r="AJ59" s="120"/>
      <c r="AK59" s="69"/>
      <c r="AL59" s="103"/>
      <c r="AM59" s="103"/>
      <c r="AN59" s="118"/>
      <c r="AO59" s="115"/>
      <c r="AP59" s="119"/>
      <c r="AQ59" s="119"/>
      <c r="AR59" s="118"/>
      <c r="AS59" s="118"/>
      <c r="AT59" s="118"/>
      <c r="AU59" s="118"/>
      <c r="AV59" s="121"/>
      <c r="AW59" s="114"/>
      <c r="AX59" s="115"/>
      <c r="AY59" s="116"/>
      <c r="AZ59" s="115"/>
      <c r="BA59" s="116"/>
    </row>
    <row r="60" spans="2:53" x14ac:dyDescent="0.2">
      <c r="B60" s="266"/>
      <c r="D60" s="101"/>
      <c r="E60" s="67"/>
      <c r="F60" s="69"/>
      <c r="G60" s="69"/>
      <c r="H60" s="69"/>
      <c r="I60" s="95"/>
      <c r="J60" s="68"/>
      <c r="K60" s="106"/>
      <c r="L60" s="145"/>
      <c r="M60" s="146"/>
      <c r="N60" s="82"/>
      <c r="O60" s="82"/>
      <c r="P60" s="82"/>
      <c r="Q60" s="110"/>
      <c r="R60" s="111"/>
      <c r="S60" s="111"/>
      <c r="T60" s="111"/>
      <c r="U60" s="112"/>
      <c r="V60" s="110"/>
      <c r="W60" s="112"/>
      <c r="X60" s="103"/>
      <c r="Y60" s="117"/>
      <c r="Z60" s="69"/>
      <c r="AA60" s="69"/>
      <c r="AB60" s="103"/>
      <c r="AC60" s="103"/>
      <c r="AD60" s="118"/>
      <c r="AE60" s="115"/>
      <c r="AF60" s="119"/>
      <c r="AG60" s="119"/>
      <c r="AH60" s="120"/>
      <c r="AI60" s="121"/>
      <c r="AJ60" s="120"/>
      <c r="AK60" s="69"/>
      <c r="AL60" s="103"/>
      <c r="AM60" s="103"/>
      <c r="AN60" s="118"/>
      <c r="AO60" s="115"/>
      <c r="AP60" s="119"/>
      <c r="AQ60" s="119"/>
      <c r="AR60" s="118"/>
      <c r="AS60" s="118"/>
      <c r="AT60" s="118"/>
      <c r="AU60" s="118"/>
      <c r="AV60" s="121"/>
      <c r="AW60" s="114"/>
      <c r="AX60" s="115"/>
      <c r="AY60" s="116"/>
      <c r="AZ60" s="115"/>
      <c r="BA60" s="116"/>
    </row>
    <row r="61" spans="2:53" x14ac:dyDescent="0.2">
      <c r="B61" s="266"/>
      <c r="D61" s="101"/>
      <c r="E61" s="67"/>
      <c r="F61" s="69"/>
      <c r="G61" s="69"/>
      <c r="H61" s="69"/>
      <c r="I61" s="95"/>
      <c r="J61" s="68"/>
      <c r="K61" s="106"/>
      <c r="L61" s="145"/>
      <c r="M61" s="146"/>
      <c r="N61" s="82"/>
      <c r="O61" s="82"/>
      <c r="P61" s="82"/>
      <c r="Q61" s="110"/>
      <c r="R61" s="111"/>
      <c r="S61" s="111"/>
      <c r="T61" s="111"/>
      <c r="U61" s="112"/>
      <c r="V61" s="110"/>
      <c r="W61" s="112"/>
      <c r="X61" s="103"/>
      <c r="Y61" s="117"/>
      <c r="Z61" s="69"/>
      <c r="AA61" s="69"/>
      <c r="AB61" s="103"/>
      <c r="AC61" s="103"/>
      <c r="AD61" s="118"/>
      <c r="AE61" s="115"/>
      <c r="AF61" s="119"/>
      <c r="AG61" s="119"/>
      <c r="AH61" s="120"/>
      <c r="AI61" s="121"/>
      <c r="AJ61" s="120"/>
      <c r="AK61" s="69"/>
      <c r="AL61" s="103"/>
      <c r="AM61" s="103"/>
      <c r="AN61" s="118"/>
      <c r="AO61" s="115"/>
      <c r="AP61" s="119"/>
      <c r="AQ61" s="119"/>
      <c r="AR61" s="118"/>
      <c r="AS61" s="118"/>
      <c r="AT61" s="118"/>
      <c r="AU61" s="118"/>
      <c r="AV61" s="121"/>
      <c r="AW61" s="114"/>
      <c r="AX61" s="115"/>
      <c r="AY61" s="116"/>
      <c r="AZ61" s="115"/>
      <c r="BA61" s="116"/>
    </row>
    <row r="62" spans="2:53" x14ac:dyDescent="0.2">
      <c r="B62" s="266"/>
      <c r="D62" s="101"/>
      <c r="E62" s="67"/>
      <c r="F62" s="69"/>
      <c r="G62" s="69"/>
      <c r="H62" s="69"/>
      <c r="I62" s="95"/>
      <c r="J62" s="68"/>
      <c r="K62" s="106"/>
      <c r="L62" s="145"/>
      <c r="M62" s="146"/>
      <c r="N62" s="82"/>
      <c r="O62" s="82"/>
      <c r="P62" s="82"/>
      <c r="Q62" s="110"/>
      <c r="R62" s="111"/>
      <c r="S62" s="111"/>
      <c r="T62" s="111"/>
      <c r="U62" s="112"/>
      <c r="V62" s="110"/>
      <c r="W62" s="112"/>
      <c r="X62" s="103"/>
      <c r="Y62" s="117"/>
      <c r="Z62" s="69"/>
      <c r="AA62" s="69"/>
      <c r="AB62" s="103"/>
      <c r="AC62" s="103"/>
      <c r="AD62" s="118"/>
      <c r="AE62" s="115"/>
      <c r="AF62" s="119"/>
      <c r="AG62" s="119"/>
      <c r="AH62" s="120"/>
      <c r="AI62" s="121"/>
      <c r="AJ62" s="120"/>
      <c r="AK62" s="69"/>
      <c r="AL62" s="103"/>
      <c r="AM62" s="103"/>
      <c r="AN62" s="118"/>
      <c r="AO62" s="115"/>
      <c r="AP62" s="119"/>
      <c r="AQ62" s="119"/>
      <c r="AR62" s="118"/>
      <c r="AS62" s="118"/>
      <c r="AT62" s="118"/>
      <c r="AU62" s="118"/>
      <c r="AV62" s="121"/>
      <c r="AW62" s="114"/>
      <c r="AX62" s="115"/>
      <c r="AY62" s="116"/>
      <c r="AZ62" s="115"/>
      <c r="BA62" s="116"/>
    </row>
    <row r="63" spans="2:53" x14ac:dyDescent="0.2">
      <c r="B63" s="266"/>
      <c r="D63" s="101"/>
      <c r="E63" s="67"/>
      <c r="F63" s="69"/>
      <c r="G63" s="69"/>
      <c r="H63" s="69"/>
      <c r="I63" s="95"/>
      <c r="J63" s="68"/>
      <c r="K63" s="106"/>
      <c r="L63" s="145"/>
      <c r="M63" s="146"/>
      <c r="N63" s="82"/>
      <c r="O63" s="82"/>
      <c r="P63" s="82"/>
      <c r="Q63" s="110"/>
      <c r="R63" s="111"/>
      <c r="S63" s="111"/>
      <c r="T63" s="111"/>
      <c r="U63" s="112"/>
      <c r="V63" s="110"/>
      <c r="W63" s="112"/>
      <c r="X63" s="103"/>
      <c r="Y63" s="117"/>
      <c r="Z63" s="69"/>
      <c r="AA63" s="69"/>
      <c r="AB63" s="103"/>
      <c r="AC63" s="103"/>
      <c r="AD63" s="118"/>
      <c r="AE63" s="115"/>
      <c r="AF63" s="119"/>
      <c r="AG63" s="119"/>
      <c r="AH63" s="120"/>
      <c r="AI63" s="121"/>
      <c r="AJ63" s="120"/>
      <c r="AK63" s="69"/>
      <c r="AL63" s="103"/>
      <c r="AM63" s="103"/>
      <c r="AN63" s="118"/>
      <c r="AO63" s="115"/>
      <c r="AP63" s="119"/>
      <c r="AQ63" s="119"/>
      <c r="AR63" s="118"/>
      <c r="AS63" s="118"/>
      <c r="AT63" s="118"/>
      <c r="AU63" s="118"/>
      <c r="AV63" s="121"/>
      <c r="AW63" s="114"/>
      <c r="AX63" s="115"/>
      <c r="AY63" s="116"/>
      <c r="AZ63" s="115"/>
      <c r="BA63" s="116"/>
    </row>
    <row r="64" spans="2:53" x14ac:dyDescent="0.2">
      <c r="B64" s="266"/>
      <c r="D64" s="101"/>
      <c r="E64" s="67"/>
      <c r="F64" s="69"/>
      <c r="G64" s="69"/>
      <c r="H64" s="69"/>
      <c r="I64" s="95"/>
      <c r="J64" s="68"/>
      <c r="K64" s="106"/>
      <c r="L64" s="145"/>
      <c r="M64" s="146"/>
      <c r="N64" s="82"/>
      <c r="O64" s="82"/>
      <c r="P64" s="82"/>
      <c r="Q64" s="110"/>
      <c r="R64" s="111"/>
      <c r="S64" s="111"/>
      <c r="T64" s="111"/>
      <c r="U64" s="112"/>
      <c r="V64" s="110"/>
      <c r="W64" s="112"/>
      <c r="X64" s="103"/>
      <c r="Y64" s="117"/>
      <c r="Z64" s="69"/>
      <c r="AA64" s="69"/>
      <c r="AB64" s="103"/>
      <c r="AC64" s="103"/>
      <c r="AD64" s="118"/>
      <c r="AE64" s="115"/>
      <c r="AF64" s="119"/>
      <c r="AG64" s="119"/>
      <c r="AH64" s="120"/>
      <c r="AI64" s="121"/>
      <c r="AJ64" s="120"/>
      <c r="AK64" s="69"/>
      <c r="AL64" s="103"/>
      <c r="AM64" s="103"/>
      <c r="AN64" s="118"/>
      <c r="AO64" s="115"/>
      <c r="AP64" s="119"/>
      <c r="AQ64" s="119"/>
      <c r="AR64" s="118"/>
      <c r="AS64" s="118"/>
      <c r="AT64" s="118"/>
      <c r="AU64" s="118"/>
      <c r="AV64" s="121"/>
      <c r="AW64" s="114"/>
      <c r="AX64" s="115"/>
      <c r="AY64" s="116"/>
      <c r="AZ64" s="115"/>
      <c r="BA64" s="116"/>
    </row>
    <row r="65" spans="2:53" x14ac:dyDescent="0.2">
      <c r="B65" s="266"/>
      <c r="D65" s="101"/>
      <c r="E65" s="67"/>
      <c r="F65" s="69"/>
      <c r="G65" s="69"/>
      <c r="H65" s="69"/>
      <c r="I65" s="95"/>
      <c r="J65" s="68"/>
      <c r="K65" s="106"/>
      <c r="L65" s="145"/>
      <c r="M65" s="146"/>
      <c r="N65" s="82"/>
      <c r="O65" s="82"/>
      <c r="P65" s="82"/>
      <c r="Q65" s="110"/>
      <c r="R65" s="111"/>
      <c r="S65" s="111"/>
      <c r="T65" s="111"/>
      <c r="U65" s="112"/>
      <c r="V65" s="110"/>
      <c r="W65" s="112"/>
      <c r="X65" s="103"/>
      <c r="Y65" s="117"/>
      <c r="Z65" s="69"/>
      <c r="AA65" s="69"/>
      <c r="AB65" s="103"/>
      <c r="AC65" s="103"/>
      <c r="AD65" s="118"/>
      <c r="AE65" s="115"/>
      <c r="AF65" s="119"/>
      <c r="AG65" s="119"/>
      <c r="AH65" s="120"/>
      <c r="AI65" s="121"/>
      <c r="AJ65" s="120"/>
      <c r="AK65" s="69"/>
      <c r="AL65" s="103"/>
      <c r="AM65" s="103"/>
      <c r="AN65" s="118"/>
      <c r="AO65" s="115"/>
      <c r="AP65" s="119"/>
      <c r="AQ65" s="119"/>
      <c r="AR65" s="118"/>
      <c r="AS65" s="118"/>
      <c r="AT65" s="118"/>
      <c r="AU65" s="118"/>
      <c r="AV65" s="121"/>
      <c r="AW65" s="114"/>
      <c r="AX65" s="115"/>
      <c r="AY65" s="116"/>
      <c r="AZ65" s="115"/>
      <c r="BA65" s="116"/>
    </row>
    <row r="66" spans="2:53" x14ac:dyDescent="0.2">
      <c r="B66" s="266"/>
      <c r="D66" s="101"/>
      <c r="E66" s="67"/>
      <c r="F66" s="69"/>
      <c r="G66" s="69"/>
      <c r="H66" s="69"/>
      <c r="I66" s="95"/>
      <c r="J66" s="68"/>
      <c r="K66" s="106"/>
      <c r="L66" s="145"/>
      <c r="M66" s="146"/>
      <c r="N66" s="82"/>
      <c r="O66" s="82"/>
      <c r="P66" s="82"/>
      <c r="Q66" s="110"/>
      <c r="R66" s="111"/>
      <c r="S66" s="111"/>
      <c r="T66" s="111"/>
      <c r="U66" s="112"/>
      <c r="V66" s="110"/>
      <c r="W66" s="112"/>
      <c r="X66" s="103"/>
      <c r="Y66" s="117"/>
      <c r="Z66" s="69"/>
      <c r="AA66" s="69"/>
      <c r="AB66" s="103"/>
      <c r="AC66" s="103"/>
      <c r="AD66" s="118"/>
      <c r="AE66" s="115"/>
      <c r="AF66" s="119"/>
      <c r="AG66" s="119"/>
      <c r="AH66" s="120"/>
      <c r="AI66" s="121"/>
      <c r="AJ66" s="120"/>
      <c r="AK66" s="69"/>
      <c r="AL66" s="103"/>
      <c r="AM66" s="103"/>
      <c r="AN66" s="118"/>
      <c r="AO66" s="115"/>
      <c r="AP66" s="119"/>
      <c r="AQ66" s="119"/>
      <c r="AR66" s="118"/>
      <c r="AS66" s="118"/>
      <c r="AT66" s="118"/>
      <c r="AU66" s="118"/>
      <c r="AV66" s="121"/>
      <c r="AW66" s="114"/>
      <c r="AX66" s="115"/>
      <c r="AY66" s="116"/>
      <c r="AZ66" s="115"/>
      <c r="BA66" s="116"/>
    </row>
    <row r="67" spans="2:53" x14ac:dyDescent="0.2">
      <c r="B67" s="266"/>
      <c r="D67" s="101"/>
      <c r="E67" s="67"/>
      <c r="F67" s="69"/>
      <c r="G67" s="69"/>
      <c r="H67" s="69"/>
      <c r="I67" s="95"/>
      <c r="J67" s="68"/>
      <c r="K67" s="106"/>
      <c r="L67" s="145"/>
      <c r="M67" s="146"/>
      <c r="N67" s="82"/>
      <c r="O67" s="82"/>
      <c r="P67" s="82"/>
      <c r="Q67" s="110"/>
      <c r="R67" s="111"/>
      <c r="S67" s="111"/>
      <c r="T67" s="111"/>
      <c r="U67" s="112"/>
      <c r="V67" s="110"/>
      <c r="W67" s="112"/>
      <c r="X67" s="103"/>
      <c r="Y67" s="117"/>
      <c r="Z67" s="69"/>
      <c r="AA67" s="69"/>
      <c r="AB67" s="103"/>
      <c r="AC67" s="103"/>
      <c r="AD67" s="118"/>
      <c r="AE67" s="115"/>
      <c r="AF67" s="119"/>
      <c r="AG67" s="119"/>
      <c r="AH67" s="120"/>
      <c r="AI67" s="121"/>
      <c r="AJ67" s="120"/>
      <c r="AK67" s="69"/>
      <c r="AL67" s="103"/>
      <c r="AM67" s="103"/>
      <c r="AN67" s="118"/>
      <c r="AO67" s="115"/>
      <c r="AP67" s="119"/>
      <c r="AQ67" s="119"/>
      <c r="AR67" s="118"/>
      <c r="AS67" s="118"/>
      <c r="AT67" s="118"/>
      <c r="AU67" s="118"/>
      <c r="AV67" s="121"/>
      <c r="AW67" s="114"/>
      <c r="AX67" s="115"/>
      <c r="AY67" s="116"/>
      <c r="AZ67" s="115"/>
      <c r="BA67" s="116"/>
    </row>
    <row r="68" spans="2:53" x14ac:dyDescent="0.2">
      <c r="B68" s="266"/>
      <c r="D68" s="101"/>
      <c r="E68" s="67"/>
      <c r="F68" s="69"/>
      <c r="G68" s="69"/>
      <c r="H68" s="69"/>
      <c r="I68" s="95"/>
      <c r="J68" s="68"/>
      <c r="K68" s="106"/>
      <c r="L68" s="145"/>
      <c r="M68" s="146"/>
      <c r="N68" s="82"/>
      <c r="O68" s="82"/>
      <c r="P68" s="82"/>
      <c r="Q68" s="110"/>
      <c r="R68" s="111"/>
      <c r="S68" s="111"/>
      <c r="T68" s="111"/>
      <c r="U68" s="112"/>
      <c r="V68" s="110"/>
      <c r="W68" s="112"/>
      <c r="X68" s="103"/>
      <c r="Y68" s="117"/>
      <c r="Z68" s="69"/>
      <c r="AA68" s="69"/>
      <c r="AB68" s="103"/>
      <c r="AC68" s="103"/>
      <c r="AD68" s="118"/>
      <c r="AE68" s="115"/>
      <c r="AF68" s="119"/>
      <c r="AG68" s="119"/>
      <c r="AH68" s="120"/>
      <c r="AI68" s="121"/>
      <c r="AJ68" s="120"/>
      <c r="AK68" s="69"/>
      <c r="AL68" s="103"/>
      <c r="AM68" s="103"/>
      <c r="AN68" s="118"/>
      <c r="AO68" s="115"/>
      <c r="AP68" s="119"/>
      <c r="AQ68" s="119"/>
      <c r="AR68" s="118"/>
      <c r="AS68" s="118"/>
      <c r="AT68" s="118"/>
      <c r="AU68" s="118"/>
      <c r="AV68" s="121"/>
      <c r="AW68" s="114"/>
      <c r="AX68" s="115"/>
      <c r="AY68" s="116"/>
      <c r="AZ68" s="115"/>
      <c r="BA68" s="116"/>
    </row>
    <row r="69" spans="2:53" x14ac:dyDescent="0.2">
      <c r="B69" s="266"/>
      <c r="D69" s="101"/>
      <c r="E69" s="67"/>
      <c r="F69" s="69"/>
      <c r="G69" s="69"/>
      <c r="H69" s="69"/>
      <c r="I69" s="95"/>
      <c r="J69" s="68"/>
      <c r="K69" s="106"/>
      <c r="L69" s="145"/>
      <c r="M69" s="146"/>
      <c r="N69" s="82"/>
      <c r="O69" s="82"/>
      <c r="P69" s="82"/>
      <c r="Q69" s="110"/>
      <c r="R69" s="111"/>
      <c r="S69" s="111"/>
      <c r="T69" s="111"/>
      <c r="U69" s="112"/>
      <c r="V69" s="110"/>
      <c r="W69" s="112"/>
      <c r="X69" s="103"/>
      <c r="Y69" s="117"/>
      <c r="Z69" s="69"/>
      <c r="AA69" s="69"/>
      <c r="AB69" s="103"/>
      <c r="AC69" s="103"/>
      <c r="AD69" s="118"/>
      <c r="AE69" s="115"/>
      <c r="AF69" s="119"/>
      <c r="AG69" s="119"/>
      <c r="AH69" s="120"/>
      <c r="AI69" s="121"/>
      <c r="AJ69" s="120"/>
      <c r="AK69" s="69"/>
      <c r="AL69" s="103"/>
      <c r="AM69" s="103"/>
      <c r="AN69" s="118"/>
      <c r="AO69" s="115"/>
      <c r="AP69" s="119"/>
      <c r="AQ69" s="119"/>
      <c r="AR69" s="118"/>
      <c r="AS69" s="118"/>
      <c r="AT69" s="118"/>
      <c r="AU69" s="118"/>
      <c r="AV69" s="121"/>
      <c r="AW69" s="114"/>
      <c r="AX69" s="115"/>
      <c r="AY69" s="116"/>
      <c r="AZ69" s="115"/>
      <c r="BA69" s="116"/>
    </row>
    <row r="70" spans="2:53" x14ac:dyDescent="0.2">
      <c r="B70" s="266"/>
      <c r="D70" s="101"/>
      <c r="E70" s="67"/>
      <c r="F70" s="69"/>
      <c r="G70" s="69"/>
      <c r="H70" s="69"/>
      <c r="I70" s="95"/>
      <c r="J70" s="68"/>
      <c r="K70" s="106"/>
      <c r="L70" s="145"/>
      <c r="M70" s="146"/>
      <c r="N70" s="82"/>
      <c r="O70" s="82"/>
      <c r="P70" s="82"/>
      <c r="Q70" s="110"/>
      <c r="R70" s="111"/>
      <c r="S70" s="111"/>
      <c r="T70" s="111"/>
      <c r="U70" s="112"/>
      <c r="V70" s="110"/>
      <c r="W70" s="112"/>
      <c r="X70" s="103"/>
      <c r="Y70" s="117"/>
      <c r="Z70" s="69"/>
      <c r="AA70" s="69"/>
      <c r="AB70" s="103"/>
      <c r="AC70" s="103"/>
      <c r="AD70" s="118"/>
      <c r="AE70" s="115"/>
      <c r="AF70" s="119"/>
      <c r="AG70" s="119"/>
      <c r="AH70" s="120"/>
      <c r="AI70" s="121"/>
      <c r="AJ70" s="120"/>
      <c r="AK70" s="69"/>
      <c r="AL70" s="103"/>
      <c r="AM70" s="103"/>
      <c r="AN70" s="118"/>
      <c r="AO70" s="115"/>
      <c r="AP70" s="119"/>
      <c r="AQ70" s="119"/>
      <c r="AR70" s="118"/>
      <c r="AS70" s="118"/>
      <c r="AT70" s="118"/>
      <c r="AU70" s="118"/>
      <c r="AV70" s="121"/>
      <c r="AW70" s="114"/>
      <c r="AX70" s="115"/>
      <c r="AY70" s="116"/>
      <c r="AZ70" s="115"/>
      <c r="BA70" s="116"/>
    </row>
    <row r="71" spans="2:53" x14ac:dyDescent="0.2">
      <c r="B71" s="266"/>
      <c r="D71" s="101"/>
      <c r="E71" s="67"/>
      <c r="F71" s="69"/>
      <c r="G71" s="69"/>
      <c r="H71" s="69"/>
      <c r="I71" s="95"/>
      <c r="J71" s="68"/>
      <c r="K71" s="106"/>
      <c r="L71" s="145"/>
      <c r="M71" s="146"/>
      <c r="N71" s="82"/>
      <c r="O71" s="82"/>
      <c r="P71" s="82"/>
      <c r="Q71" s="110"/>
      <c r="R71" s="111"/>
      <c r="S71" s="111"/>
      <c r="T71" s="111"/>
      <c r="U71" s="112"/>
      <c r="V71" s="110"/>
      <c r="W71" s="112"/>
      <c r="X71" s="103"/>
      <c r="Y71" s="117"/>
      <c r="Z71" s="69"/>
      <c r="AA71" s="69"/>
      <c r="AB71" s="103"/>
      <c r="AC71" s="103"/>
      <c r="AD71" s="118"/>
      <c r="AE71" s="115"/>
      <c r="AF71" s="119"/>
      <c r="AG71" s="119"/>
      <c r="AH71" s="120"/>
      <c r="AI71" s="121"/>
      <c r="AJ71" s="120"/>
      <c r="AK71" s="69"/>
      <c r="AL71" s="103"/>
      <c r="AM71" s="103"/>
      <c r="AN71" s="118"/>
      <c r="AO71" s="115"/>
      <c r="AP71" s="119"/>
      <c r="AQ71" s="119"/>
      <c r="AR71" s="118"/>
      <c r="AS71" s="118"/>
      <c r="AT71" s="118"/>
      <c r="AU71" s="118"/>
      <c r="AV71" s="121"/>
      <c r="AW71" s="114"/>
      <c r="AX71" s="115"/>
      <c r="AY71" s="116"/>
      <c r="AZ71" s="115"/>
      <c r="BA71" s="116"/>
    </row>
    <row r="72" spans="2:53" x14ac:dyDescent="0.2">
      <c r="B72" s="266"/>
      <c r="D72" s="101"/>
      <c r="E72" s="67"/>
      <c r="F72" s="69"/>
      <c r="G72" s="69"/>
      <c r="H72" s="69"/>
      <c r="I72" s="95"/>
      <c r="J72" s="68"/>
      <c r="K72" s="106"/>
      <c r="L72" s="145"/>
      <c r="M72" s="146"/>
      <c r="N72" s="82"/>
      <c r="O72" s="82"/>
      <c r="P72" s="82"/>
      <c r="Q72" s="110"/>
      <c r="R72" s="111"/>
      <c r="S72" s="111"/>
      <c r="T72" s="111"/>
      <c r="U72" s="112"/>
      <c r="V72" s="110"/>
      <c r="W72" s="112"/>
      <c r="X72" s="103"/>
      <c r="Y72" s="117"/>
      <c r="Z72" s="69"/>
      <c r="AA72" s="69"/>
      <c r="AB72" s="103"/>
      <c r="AC72" s="103"/>
      <c r="AD72" s="118"/>
      <c r="AE72" s="115"/>
      <c r="AF72" s="119"/>
      <c r="AG72" s="119"/>
      <c r="AH72" s="120"/>
      <c r="AI72" s="121"/>
      <c r="AJ72" s="120"/>
      <c r="AK72" s="69"/>
      <c r="AL72" s="103"/>
      <c r="AM72" s="103"/>
      <c r="AN72" s="118"/>
      <c r="AO72" s="115"/>
      <c r="AP72" s="119"/>
      <c r="AQ72" s="119"/>
      <c r="AR72" s="118"/>
      <c r="AS72" s="118"/>
      <c r="AT72" s="118"/>
      <c r="AU72" s="118"/>
      <c r="AV72" s="121"/>
      <c r="AW72" s="114"/>
      <c r="AX72" s="115"/>
      <c r="AY72" s="116"/>
      <c r="AZ72" s="115"/>
      <c r="BA72" s="116"/>
    </row>
    <row r="73" spans="2:53" x14ac:dyDescent="0.2">
      <c r="B73" s="266"/>
      <c r="D73" s="101"/>
      <c r="E73" s="67"/>
      <c r="F73" s="69"/>
      <c r="G73" s="69"/>
      <c r="H73" s="69"/>
      <c r="I73" s="95"/>
      <c r="J73" s="68"/>
      <c r="K73" s="106"/>
      <c r="L73" s="145"/>
      <c r="M73" s="146"/>
      <c r="N73" s="82"/>
      <c r="O73" s="82"/>
      <c r="P73" s="82"/>
      <c r="Q73" s="110"/>
      <c r="R73" s="111"/>
      <c r="S73" s="111"/>
      <c r="T73" s="111"/>
      <c r="U73" s="112"/>
      <c r="V73" s="110"/>
      <c r="W73" s="112"/>
      <c r="X73" s="103"/>
      <c r="Y73" s="117"/>
      <c r="Z73" s="69"/>
      <c r="AA73" s="69"/>
      <c r="AB73" s="103"/>
      <c r="AC73" s="103"/>
      <c r="AD73" s="118"/>
      <c r="AE73" s="115"/>
      <c r="AF73" s="119"/>
      <c r="AG73" s="119"/>
      <c r="AH73" s="120"/>
      <c r="AI73" s="121"/>
      <c r="AJ73" s="120"/>
      <c r="AK73" s="69"/>
      <c r="AL73" s="103"/>
      <c r="AM73" s="103"/>
      <c r="AN73" s="118"/>
      <c r="AO73" s="115"/>
      <c r="AP73" s="119"/>
      <c r="AQ73" s="119"/>
      <c r="AR73" s="118"/>
      <c r="AS73" s="118"/>
      <c r="AT73" s="118"/>
      <c r="AU73" s="118"/>
      <c r="AV73" s="121"/>
      <c r="AW73" s="114"/>
      <c r="AX73" s="115"/>
      <c r="AY73" s="116"/>
      <c r="AZ73" s="115"/>
      <c r="BA73" s="116"/>
    </row>
    <row r="74" spans="2:53" x14ac:dyDescent="0.2">
      <c r="B74" s="266"/>
      <c r="D74" s="101"/>
      <c r="E74" s="67"/>
      <c r="F74" s="69"/>
      <c r="G74" s="69"/>
      <c r="H74" s="69"/>
      <c r="I74" s="95"/>
      <c r="J74" s="68"/>
      <c r="K74" s="106"/>
      <c r="L74" s="145"/>
      <c r="M74" s="146"/>
      <c r="N74" s="82"/>
      <c r="O74" s="82"/>
      <c r="P74" s="82"/>
      <c r="Q74" s="110"/>
      <c r="R74" s="111"/>
      <c r="S74" s="111"/>
      <c r="T74" s="111"/>
      <c r="U74" s="112"/>
      <c r="V74" s="110"/>
      <c r="W74" s="112"/>
      <c r="X74" s="103"/>
      <c r="Y74" s="117"/>
      <c r="Z74" s="69"/>
      <c r="AA74" s="69"/>
      <c r="AB74" s="103"/>
      <c r="AC74" s="103"/>
      <c r="AD74" s="118"/>
      <c r="AE74" s="115"/>
      <c r="AF74" s="119"/>
      <c r="AG74" s="119"/>
      <c r="AH74" s="120"/>
      <c r="AI74" s="121"/>
      <c r="AJ74" s="120"/>
      <c r="AK74" s="69"/>
      <c r="AL74" s="103"/>
      <c r="AM74" s="103"/>
      <c r="AN74" s="118"/>
      <c r="AO74" s="115"/>
      <c r="AP74" s="119"/>
      <c r="AQ74" s="119"/>
      <c r="AR74" s="118"/>
      <c r="AS74" s="118"/>
      <c r="AT74" s="118"/>
      <c r="AU74" s="118"/>
      <c r="AV74" s="121"/>
      <c r="AW74" s="114"/>
      <c r="AX74" s="115"/>
      <c r="AY74" s="116"/>
      <c r="AZ74" s="115"/>
      <c r="BA74" s="116"/>
    </row>
    <row r="75" spans="2:53" x14ac:dyDescent="0.2">
      <c r="B75" s="266"/>
      <c r="D75" s="101"/>
      <c r="E75" s="67"/>
      <c r="F75" s="69"/>
      <c r="G75" s="69"/>
      <c r="H75" s="69"/>
      <c r="I75" s="95"/>
      <c r="J75" s="68"/>
      <c r="K75" s="106"/>
      <c r="L75" s="145"/>
      <c r="M75" s="146"/>
      <c r="N75" s="82"/>
      <c r="O75" s="82"/>
      <c r="P75" s="82"/>
      <c r="Q75" s="110"/>
      <c r="R75" s="111"/>
      <c r="S75" s="111"/>
      <c r="T75" s="111"/>
      <c r="U75" s="112"/>
      <c r="V75" s="110"/>
      <c r="W75" s="112"/>
      <c r="X75" s="103"/>
      <c r="Y75" s="117"/>
      <c r="Z75" s="69"/>
      <c r="AA75" s="69"/>
      <c r="AB75" s="103"/>
      <c r="AC75" s="103"/>
      <c r="AD75" s="118"/>
      <c r="AE75" s="115"/>
      <c r="AF75" s="119"/>
      <c r="AG75" s="119"/>
      <c r="AH75" s="120"/>
      <c r="AI75" s="121"/>
      <c r="AJ75" s="120"/>
      <c r="AK75" s="69"/>
      <c r="AL75" s="103"/>
      <c r="AM75" s="103"/>
      <c r="AN75" s="118"/>
      <c r="AO75" s="115"/>
      <c r="AP75" s="119"/>
      <c r="AQ75" s="119"/>
      <c r="AR75" s="118"/>
      <c r="AS75" s="118"/>
      <c r="AT75" s="118"/>
      <c r="AU75" s="118"/>
      <c r="AV75" s="121"/>
      <c r="AW75" s="114"/>
      <c r="AX75" s="115"/>
      <c r="AY75" s="116"/>
      <c r="AZ75" s="115"/>
      <c r="BA75" s="116"/>
    </row>
    <row r="76" spans="2:53" x14ac:dyDescent="0.2">
      <c r="B76" s="266"/>
      <c r="D76" s="101"/>
      <c r="E76" s="67"/>
      <c r="F76" s="69"/>
      <c r="G76" s="69"/>
      <c r="H76" s="69"/>
      <c r="I76" s="95"/>
      <c r="J76" s="68"/>
      <c r="K76" s="106"/>
      <c r="L76" s="145"/>
      <c r="M76" s="146"/>
      <c r="N76" s="82"/>
      <c r="O76" s="82"/>
      <c r="P76" s="82"/>
      <c r="Q76" s="110"/>
      <c r="R76" s="111"/>
      <c r="S76" s="111"/>
      <c r="T76" s="111"/>
      <c r="U76" s="112"/>
      <c r="V76" s="110"/>
      <c r="W76" s="112"/>
      <c r="X76" s="103"/>
      <c r="Y76" s="117"/>
      <c r="Z76" s="69"/>
      <c r="AA76" s="69"/>
      <c r="AB76" s="103"/>
      <c r="AC76" s="103"/>
      <c r="AD76" s="118"/>
      <c r="AE76" s="115"/>
      <c r="AF76" s="119"/>
      <c r="AG76" s="119"/>
      <c r="AH76" s="120"/>
      <c r="AI76" s="121"/>
      <c r="AJ76" s="120"/>
      <c r="AK76" s="69"/>
      <c r="AL76" s="103"/>
      <c r="AM76" s="103"/>
      <c r="AN76" s="118"/>
      <c r="AO76" s="115"/>
      <c r="AP76" s="119"/>
      <c r="AQ76" s="119"/>
      <c r="AR76" s="118"/>
      <c r="AS76" s="118"/>
      <c r="AT76" s="118"/>
      <c r="AU76" s="118"/>
      <c r="AV76" s="121"/>
      <c r="AW76" s="114"/>
      <c r="AX76" s="115"/>
      <c r="AY76" s="116"/>
      <c r="AZ76" s="115"/>
      <c r="BA76" s="116"/>
    </row>
    <row r="77" spans="2:53" x14ac:dyDescent="0.2">
      <c r="B77" s="266"/>
      <c r="D77" s="101"/>
      <c r="E77" s="67"/>
      <c r="F77" s="69"/>
      <c r="G77" s="69"/>
      <c r="H77" s="69"/>
      <c r="I77" s="95"/>
      <c r="J77" s="68"/>
      <c r="K77" s="106"/>
      <c r="L77" s="145"/>
      <c r="M77" s="146"/>
      <c r="N77" s="82"/>
      <c r="O77" s="82"/>
      <c r="P77" s="82"/>
      <c r="Q77" s="110"/>
      <c r="R77" s="111"/>
      <c r="S77" s="111"/>
      <c r="T77" s="111"/>
      <c r="U77" s="112"/>
      <c r="V77" s="110"/>
      <c r="W77" s="112"/>
      <c r="X77" s="103"/>
      <c r="Y77" s="117"/>
      <c r="Z77" s="69"/>
      <c r="AA77" s="69"/>
      <c r="AB77" s="103"/>
      <c r="AC77" s="103"/>
      <c r="AD77" s="118"/>
      <c r="AE77" s="115"/>
      <c r="AF77" s="119"/>
      <c r="AG77" s="119"/>
      <c r="AH77" s="120"/>
      <c r="AI77" s="121"/>
      <c r="AJ77" s="120"/>
      <c r="AK77" s="69"/>
      <c r="AL77" s="103"/>
      <c r="AM77" s="103"/>
      <c r="AN77" s="118"/>
      <c r="AO77" s="115"/>
      <c r="AP77" s="119"/>
      <c r="AQ77" s="119"/>
      <c r="AR77" s="118"/>
      <c r="AS77" s="118"/>
      <c r="AT77" s="118"/>
      <c r="AU77" s="118"/>
      <c r="AV77" s="121"/>
      <c r="AW77" s="114"/>
      <c r="AX77" s="115"/>
      <c r="AY77" s="116"/>
      <c r="AZ77" s="115"/>
      <c r="BA77" s="116"/>
    </row>
    <row r="78" spans="2:53" x14ac:dyDescent="0.2">
      <c r="B78" s="266"/>
      <c r="D78" s="101"/>
      <c r="E78" s="67"/>
      <c r="F78" s="69"/>
      <c r="G78" s="69"/>
      <c r="H78" s="69"/>
      <c r="I78" s="95"/>
      <c r="J78" s="68"/>
      <c r="K78" s="106"/>
      <c r="L78" s="145"/>
      <c r="M78" s="146"/>
      <c r="N78" s="82"/>
      <c r="O78" s="82"/>
      <c r="P78" s="82"/>
      <c r="Q78" s="110"/>
      <c r="R78" s="111"/>
      <c r="S78" s="111"/>
      <c r="T78" s="111"/>
      <c r="U78" s="112"/>
      <c r="V78" s="110"/>
      <c r="W78" s="112"/>
      <c r="X78" s="103"/>
      <c r="Y78" s="117"/>
      <c r="Z78" s="69"/>
      <c r="AA78" s="69"/>
      <c r="AB78" s="103"/>
      <c r="AC78" s="103"/>
      <c r="AD78" s="118"/>
      <c r="AE78" s="115"/>
      <c r="AF78" s="119"/>
      <c r="AG78" s="119"/>
      <c r="AH78" s="120"/>
      <c r="AI78" s="121"/>
      <c r="AJ78" s="120"/>
      <c r="AK78" s="69"/>
      <c r="AL78" s="103"/>
      <c r="AM78" s="103"/>
      <c r="AN78" s="118"/>
      <c r="AO78" s="115"/>
      <c r="AP78" s="119"/>
      <c r="AQ78" s="119"/>
      <c r="AR78" s="118"/>
      <c r="AS78" s="118"/>
      <c r="AT78" s="118"/>
      <c r="AU78" s="118"/>
      <c r="AV78" s="121"/>
      <c r="AW78" s="114"/>
      <c r="AX78" s="115"/>
      <c r="AY78" s="116"/>
      <c r="AZ78" s="115"/>
      <c r="BA78" s="116"/>
    </row>
    <row r="79" spans="2:53" x14ac:dyDescent="0.2">
      <c r="B79" s="266"/>
      <c r="D79" s="101"/>
      <c r="E79" s="67"/>
      <c r="F79" s="69"/>
      <c r="G79" s="69"/>
      <c r="H79" s="69"/>
      <c r="I79" s="95"/>
      <c r="J79" s="68"/>
      <c r="K79" s="106"/>
      <c r="L79" s="145"/>
      <c r="M79" s="146"/>
      <c r="N79" s="82"/>
      <c r="O79" s="82"/>
      <c r="P79" s="82"/>
      <c r="Q79" s="110"/>
      <c r="R79" s="111"/>
      <c r="S79" s="111"/>
      <c r="T79" s="111"/>
      <c r="U79" s="112"/>
      <c r="V79" s="110"/>
      <c r="W79" s="112"/>
      <c r="X79" s="103"/>
      <c r="Y79" s="117"/>
      <c r="Z79" s="69"/>
      <c r="AA79" s="69"/>
      <c r="AB79" s="103"/>
      <c r="AC79" s="103"/>
      <c r="AD79" s="118"/>
      <c r="AE79" s="115"/>
      <c r="AF79" s="119"/>
      <c r="AG79" s="119"/>
      <c r="AH79" s="120"/>
      <c r="AI79" s="121"/>
      <c r="AJ79" s="120"/>
      <c r="AK79" s="69"/>
      <c r="AL79" s="103"/>
      <c r="AM79" s="103"/>
      <c r="AN79" s="118"/>
      <c r="AO79" s="115"/>
      <c r="AP79" s="119"/>
      <c r="AQ79" s="119"/>
      <c r="AR79" s="118"/>
      <c r="AS79" s="118"/>
      <c r="AT79" s="118"/>
      <c r="AU79" s="118"/>
      <c r="AV79" s="121"/>
      <c r="AW79" s="114"/>
      <c r="AX79" s="115"/>
      <c r="AY79" s="116"/>
      <c r="AZ79" s="115"/>
      <c r="BA79" s="116"/>
    </row>
    <row r="80" spans="2:53" x14ac:dyDescent="0.2">
      <c r="B80" s="266"/>
      <c r="D80" s="101"/>
      <c r="E80" s="67"/>
      <c r="F80" s="69"/>
      <c r="G80" s="69"/>
      <c r="H80" s="69"/>
      <c r="I80" s="95"/>
      <c r="J80" s="68"/>
      <c r="K80" s="106"/>
      <c r="L80" s="145"/>
      <c r="M80" s="146"/>
      <c r="N80" s="82"/>
      <c r="O80" s="82"/>
      <c r="P80" s="82"/>
      <c r="Q80" s="110"/>
      <c r="R80" s="111"/>
      <c r="S80" s="111"/>
      <c r="T80" s="111"/>
      <c r="U80" s="112"/>
      <c r="V80" s="110"/>
      <c r="W80" s="112"/>
      <c r="X80" s="103"/>
      <c r="Y80" s="117"/>
      <c r="Z80" s="69"/>
      <c r="AA80" s="69"/>
      <c r="AB80" s="103"/>
      <c r="AC80" s="103"/>
      <c r="AD80" s="118"/>
      <c r="AE80" s="115"/>
      <c r="AF80" s="119"/>
      <c r="AG80" s="119"/>
      <c r="AH80" s="120"/>
      <c r="AI80" s="121"/>
      <c r="AJ80" s="120"/>
      <c r="AK80" s="69"/>
      <c r="AL80" s="103"/>
      <c r="AM80" s="103"/>
      <c r="AN80" s="118"/>
      <c r="AO80" s="115"/>
      <c r="AP80" s="119"/>
      <c r="AQ80" s="119"/>
      <c r="AR80" s="118"/>
      <c r="AS80" s="118"/>
      <c r="AT80" s="118"/>
      <c r="AU80" s="118"/>
      <c r="AV80" s="121"/>
      <c r="AW80" s="114"/>
      <c r="AX80" s="115"/>
      <c r="AY80" s="116"/>
      <c r="AZ80" s="115"/>
      <c r="BA80" s="116"/>
    </row>
    <row r="81" spans="2:53" x14ac:dyDescent="0.2">
      <c r="B81" s="266"/>
      <c r="D81" s="101"/>
      <c r="E81" s="67"/>
      <c r="F81" s="69"/>
      <c r="G81" s="69"/>
      <c r="H81" s="69"/>
      <c r="I81" s="95"/>
      <c r="J81" s="68"/>
      <c r="K81" s="106"/>
      <c r="L81" s="145"/>
      <c r="M81" s="146"/>
      <c r="N81" s="82"/>
      <c r="O81" s="82"/>
      <c r="P81" s="82"/>
      <c r="Q81" s="110"/>
      <c r="R81" s="111"/>
      <c r="S81" s="111"/>
      <c r="T81" s="111"/>
      <c r="U81" s="112"/>
      <c r="V81" s="110"/>
      <c r="W81" s="112"/>
      <c r="X81" s="103"/>
      <c r="Y81" s="117"/>
      <c r="Z81" s="69"/>
      <c r="AA81" s="69"/>
      <c r="AB81" s="103"/>
      <c r="AC81" s="103"/>
      <c r="AD81" s="118"/>
      <c r="AE81" s="115"/>
      <c r="AF81" s="119"/>
      <c r="AG81" s="119"/>
      <c r="AH81" s="120"/>
      <c r="AI81" s="121"/>
      <c r="AJ81" s="120"/>
      <c r="AK81" s="69"/>
      <c r="AL81" s="103"/>
      <c r="AM81" s="103"/>
      <c r="AN81" s="118"/>
      <c r="AO81" s="115"/>
      <c r="AP81" s="119"/>
      <c r="AQ81" s="119"/>
      <c r="AR81" s="118"/>
      <c r="AS81" s="118"/>
      <c r="AT81" s="118"/>
      <c r="AU81" s="118"/>
      <c r="AV81" s="121"/>
      <c r="AW81" s="114"/>
      <c r="AX81" s="115"/>
      <c r="AY81" s="116"/>
      <c r="AZ81" s="115"/>
      <c r="BA81" s="116"/>
    </row>
    <row r="82" spans="2:53" x14ac:dyDescent="0.2">
      <c r="B82" s="266"/>
      <c r="D82" s="101"/>
      <c r="E82" s="67"/>
      <c r="F82" s="69"/>
      <c r="G82" s="69"/>
      <c r="H82" s="69"/>
      <c r="I82" s="95"/>
      <c r="J82" s="68"/>
      <c r="K82" s="106"/>
      <c r="L82" s="145"/>
      <c r="M82" s="146"/>
      <c r="N82" s="82"/>
      <c r="O82" s="82"/>
      <c r="P82" s="82"/>
      <c r="Q82" s="110"/>
      <c r="R82" s="111"/>
      <c r="S82" s="111"/>
      <c r="T82" s="111"/>
      <c r="U82" s="112"/>
      <c r="V82" s="110"/>
      <c r="W82" s="112"/>
      <c r="X82" s="103"/>
      <c r="Y82" s="117"/>
      <c r="Z82" s="69"/>
      <c r="AA82" s="69"/>
      <c r="AB82" s="103"/>
      <c r="AC82" s="103"/>
      <c r="AD82" s="118"/>
      <c r="AE82" s="115"/>
      <c r="AF82" s="119"/>
      <c r="AG82" s="119"/>
      <c r="AH82" s="120"/>
      <c r="AI82" s="121"/>
      <c r="AJ82" s="120"/>
      <c r="AK82" s="69"/>
      <c r="AL82" s="103"/>
      <c r="AM82" s="103"/>
      <c r="AN82" s="118"/>
      <c r="AO82" s="115"/>
      <c r="AP82" s="119"/>
      <c r="AQ82" s="119"/>
      <c r="AR82" s="118"/>
      <c r="AS82" s="118"/>
      <c r="AT82" s="118"/>
      <c r="AU82" s="118"/>
      <c r="AV82" s="121"/>
      <c r="AW82" s="114"/>
      <c r="AX82" s="115"/>
      <c r="AY82" s="116"/>
      <c r="AZ82" s="115"/>
      <c r="BA82" s="116"/>
    </row>
    <row r="83" spans="2:53" x14ac:dyDescent="0.2">
      <c r="B83" s="266"/>
      <c r="D83" s="101"/>
      <c r="E83" s="67"/>
      <c r="F83" s="69"/>
      <c r="G83" s="69"/>
      <c r="H83" s="69"/>
      <c r="I83" s="95"/>
      <c r="J83" s="68"/>
      <c r="K83" s="106"/>
      <c r="L83" s="145"/>
      <c r="M83" s="146"/>
      <c r="N83" s="82"/>
      <c r="O83" s="82"/>
      <c r="P83" s="82"/>
      <c r="Q83" s="110"/>
      <c r="R83" s="111"/>
      <c r="S83" s="111"/>
      <c r="T83" s="111"/>
      <c r="U83" s="112"/>
      <c r="V83" s="110"/>
      <c r="W83" s="112"/>
      <c r="X83" s="103"/>
      <c r="Y83" s="117"/>
      <c r="Z83" s="69"/>
      <c r="AA83" s="69"/>
      <c r="AB83" s="103"/>
      <c r="AC83" s="103"/>
      <c r="AD83" s="118"/>
      <c r="AE83" s="115"/>
      <c r="AF83" s="119"/>
      <c r="AG83" s="119"/>
      <c r="AH83" s="120"/>
      <c r="AI83" s="121"/>
      <c r="AJ83" s="120"/>
      <c r="AK83" s="69"/>
      <c r="AL83" s="103"/>
      <c r="AM83" s="103"/>
      <c r="AN83" s="118"/>
      <c r="AO83" s="115"/>
      <c r="AP83" s="119"/>
      <c r="AQ83" s="119"/>
      <c r="AR83" s="118"/>
      <c r="AS83" s="118"/>
      <c r="AT83" s="118"/>
      <c r="AU83" s="118"/>
      <c r="AV83" s="121"/>
      <c r="AW83" s="114"/>
      <c r="AX83" s="115"/>
      <c r="AY83" s="116"/>
      <c r="AZ83" s="115"/>
      <c r="BA83" s="116"/>
    </row>
    <row r="84" spans="2:53" x14ac:dyDescent="0.2">
      <c r="B84" s="266"/>
      <c r="D84" s="101"/>
      <c r="E84" s="67"/>
      <c r="F84" s="69"/>
      <c r="G84" s="69"/>
      <c r="H84" s="69"/>
      <c r="I84" s="95"/>
      <c r="J84" s="68"/>
      <c r="K84" s="106"/>
      <c r="L84" s="145"/>
      <c r="M84" s="146"/>
      <c r="N84" s="82"/>
      <c r="O84" s="82"/>
      <c r="P84" s="82"/>
      <c r="Q84" s="110"/>
      <c r="R84" s="111"/>
      <c r="S84" s="111"/>
      <c r="T84" s="111"/>
      <c r="U84" s="112"/>
      <c r="V84" s="110"/>
      <c r="W84" s="112"/>
      <c r="X84" s="103"/>
      <c r="Y84" s="117"/>
      <c r="Z84" s="69"/>
      <c r="AA84" s="69"/>
      <c r="AB84" s="103"/>
      <c r="AC84" s="103"/>
      <c r="AD84" s="118"/>
      <c r="AE84" s="115"/>
      <c r="AF84" s="119"/>
      <c r="AG84" s="119"/>
      <c r="AH84" s="120"/>
      <c r="AI84" s="121"/>
      <c r="AJ84" s="120"/>
      <c r="AK84" s="69"/>
      <c r="AL84" s="103"/>
      <c r="AM84" s="103"/>
      <c r="AN84" s="118"/>
      <c r="AO84" s="115"/>
      <c r="AP84" s="119"/>
      <c r="AQ84" s="119"/>
      <c r="AR84" s="118"/>
      <c r="AS84" s="118"/>
      <c r="AT84" s="118"/>
      <c r="AU84" s="118"/>
      <c r="AV84" s="121"/>
      <c r="AW84" s="114"/>
      <c r="AX84" s="115"/>
      <c r="AY84" s="116"/>
      <c r="AZ84" s="115"/>
      <c r="BA84" s="116"/>
    </row>
    <row r="85" spans="2:53" x14ac:dyDescent="0.2">
      <c r="B85" s="266"/>
      <c r="D85" s="101"/>
      <c r="E85" s="67"/>
      <c r="F85" s="69"/>
      <c r="G85" s="69"/>
      <c r="H85" s="69"/>
      <c r="I85" s="95"/>
      <c r="J85" s="68"/>
      <c r="K85" s="106"/>
      <c r="L85" s="145"/>
      <c r="M85" s="146"/>
      <c r="N85" s="82"/>
      <c r="O85" s="82"/>
      <c r="P85" s="82"/>
      <c r="Q85" s="110"/>
      <c r="R85" s="111"/>
      <c r="S85" s="111"/>
      <c r="T85" s="111"/>
      <c r="U85" s="112"/>
      <c r="V85" s="110"/>
      <c r="W85" s="112"/>
      <c r="X85" s="103"/>
      <c r="Y85" s="117"/>
      <c r="Z85" s="69"/>
      <c r="AA85" s="69"/>
      <c r="AB85" s="103"/>
      <c r="AC85" s="103"/>
      <c r="AD85" s="118"/>
      <c r="AE85" s="115"/>
      <c r="AF85" s="119"/>
      <c r="AG85" s="119"/>
      <c r="AH85" s="120"/>
      <c r="AI85" s="121"/>
      <c r="AJ85" s="120"/>
      <c r="AK85" s="69"/>
      <c r="AL85" s="103"/>
      <c r="AM85" s="103"/>
      <c r="AN85" s="118"/>
      <c r="AO85" s="115"/>
      <c r="AP85" s="119"/>
      <c r="AQ85" s="119"/>
      <c r="AR85" s="118"/>
      <c r="AS85" s="118"/>
      <c r="AT85" s="118"/>
      <c r="AU85" s="118"/>
      <c r="AV85" s="121"/>
      <c r="AW85" s="114"/>
      <c r="AX85" s="115"/>
      <c r="AY85" s="116"/>
      <c r="AZ85" s="115"/>
      <c r="BA85" s="116"/>
    </row>
    <row r="86" spans="2:53" x14ac:dyDescent="0.2">
      <c r="B86" s="266"/>
      <c r="D86" s="101"/>
      <c r="E86" s="67"/>
      <c r="F86" s="69"/>
      <c r="G86" s="69"/>
      <c r="H86" s="69"/>
      <c r="I86" s="95"/>
      <c r="J86" s="68"/>
      <c r="K86" s="106"/>
      <c r="L86" s="145"/>
      <c r="M86" s="146"/>
      <c r="N86" s="82"/>
      <c r="O86" s="82"/>
      <c r="P86" s="82"/>
      <c r="Q86" s="110"/>
      <c r="R86" s="111"/>
      <c r="S86" s="111"/>
      <c r="T86" s="111"/>
      <c r="U86" s="112"/>
      <c r="V86" s="110"/>
      <c r="W86" s="112"/>
      <c r="X86" s="103"/>
      <c r="Y86" s="117"/>
      <c r="Z86" s="69"/>
      <c r="AA86" s="69"/>
      <c r="AB86" s="103"/>
      <c r="AC86" s="103"/>
      <c r="AD86" s="118"/>
      <c r="AE86" s="115"/>
      <c r="AF86" s="119"/>
      <c r="AG86" s="119"/>
      <c r="AH86" s="120"/>
      <c r="AI86" s="121"/>
      <c r="AJ86" s="120"/>
      <c r="AK86" s="69"/>
      <c r="AL86" s="103"/>
      <c r="AM86" s="103"/>
      <c r="AN86" s="118"/>
      <c r="AO86" s="115"/>
      <c r="AP86" s="119"/>
      <c r="AQ86" s="119"/>
      <c r="AR86" s="118"/>
      <c r="AS86" s="118"/>
      <c r="AT86" s="118"/>
      <c r="AU86" s="118"/>
      <c r="AV86" s="121"/>
      <c r="AW86" s="114"/>
      <c r="AX86" s="115"/>
      <c r="AY86" s="116"/>
      <c r="AZ86" s="115"/>
      <c r="BA86" s="116"/>
    </row>
    <row r="87" spans="2:53" x14ac:dyDescent="0.2">
      <c r="B87" s="266"/>
      <c r="D87" s="101"/>
      <c r="E87" s="67"/>
      <c r="F87" s="69"/>
      <c r="G87" s="69"/>
      <c r="H87" s="69"/>
      <c r="I87" s="95"/>
      <c r="J87" s="68"/>
      <c r="K87" s="106"/>
      <c r="L87" s="145"/>
      <c r="M87" s="146"/>
      <c r="N87" s="82"/>
      <c r="O87" s="82"/>
      <c r="P87" s="82"/>
      <c r="Q87" s="110"/>
      <c r="R87" s="111"/>
      <c r="S87" s="111"/>
      <c r="T87" s="111"/>
      <c r="U87" s="112"/>
      <c r="V87" s="110"/>
      <c r="W87" s="112"/>
      <c r="X87" s="103"/>
      <c r="Y87" s="117"/>
      <c r="Z87" s="69"/>
      <c r="AA87" s="69"/>
      <c r="AB87" s="103"/>
      <c r="AC87" s="103"/>
      <c r="AD87" s="118"/>
      <c r="AE87" s="115"/>
      <c r="AF87" s="119"/>
      <c r="AG87" s="119"/>
      <c r="AH87" s="120"/>
      <c r="AI87" s="121"/>
      <c r="AJ87" s="120"/>
      <c r="AK87" s="69"/>
      <c r="AL87" s="103"/>
      <c r="AM87" s="103"/>
      <c r="AN87" s="118"/>
      <c r="AO87" s="115"/>
      <c r="AP87" s="119"/>
      <c r="AQ87" s="119"/>
      <c r="AR87" s="118"/>
      <c r="AS87" s="118"/>
      <c r="AT87" s="118"/>
      <c r="AU87" s="118"/>
      <c r="AV87" s="121"/>
      <c r="AW87" s="114"/>
      <c r="AX87" s="115"/>
      <c r="AY87" s="116"/>
      <c r="AZ87" s="115"/>
      <c r="BA87" s="116"/>
    </row>
    <row r="88" spans="2:53" x14ac:dyDescent="0.2">
      <c r="B88" s="266"/>
      <c r="D88" s="101"/>
      <c r="E88" s="67"/>
      <c r="F88" s="69"/>
      <c r="G88" s="69"/>
      <c r="H88" s="69"/>
      <c r="I88" s="95"/>
      <c r="J88" s="68"/>
      <c r="K88" s="106"/>
      <c r="L88" s="145"/>
      <c r="M88" s="146"/>
      <c r="N88" s="82"/>
      <c r="O88" s="82"/>
      <c r="P88" s="82"/>
      <c r="Q88" s="110"/>
      <c r="R88" s="111"/>
      <c r="S88" s="111"/>
      <c r="T88" s="111"/>
      <c r="U88" s="112"/>
      <c r="V88" s="110"/>
      <c r="W88" s="112"/>
      <c r="X88" s="103"/>
      <c r="Y88" s="117"/>
      <c r="Z88" s="69"/>
      <c r="AA88" s="69"/>
      <c r="AB88" s="103"/>
      <c r="AC88" s="103"/>
      <c r="AD88" s="118"/>
      <c r="AE88" s="115"/>
      <c r="AF88" s="119"/>
      <c r="AG88" s="119"/>
      <c r="AH88" s="120"/>
      <c r="AI88" s="121"/>
      <c r="AJ88" s="120"/>
      <c r="AK88" s="69"/>
      <c r="AL88" s="103"/>
      <c r="AM88" s="103"/>
      <c r="AN88" s="118"/>
      <c r="AO88" s="115"/>
      <c r="AP88" s="119"/>
      <c r="AQ88" s="119"/>
      <c r="AR88" s="118"/>
      <c r="AS88" s="118"/>
      <c r="AT88" s="118"/>
      <c r="AU88" s="118"/>
      <c r="AV88" s="121"/>
      <c r="AW88" s="114"/>
      <c r="AX88" s="115"/>
      <c r="AY88" s="116"/>
      <c r="AZ88" s="115"/>
      <c r="BA88" s="116"/>
    </row>
    <row r="89" spans="2:53" x14ac:dyDescent="0.2">
      <c r="B89" s="266"/>
      <c r="D89" s="101"/>
      <c r="E89" s="67"/>
      <c r="F89" s="69"/>
      <c r="G89" s="69"/>
      <c r="H89" s="69"/>
      <c r="I89" s="95"/>
      <c r="J89" s="68"/>
      <c r="K89" s="106"/>
      <c r="L89" s="145"/>
      <c r="M89" s="146"/>
      <c r="N89" s="82"/>
      <c r="O89" s="82"/>
      <c r="P89" s="82"/>
      <c r="Q89" s="110"/>
      <c r="R89" s="111"/>
      <c r="S89" s="111"/>
      <c r="T89" s="111"/>
      <c r="U89" s="112"/>
      <c r="V89" s="110"/>
      <c r="W89" s="112"/>
      <c r="X89" s="103"/>
      <c r="Y89" s="117"/>
      <c r="Z89" s="69"/>
      <c r="AA89" s="69"/>
      <c r="AB89" s="103"/>
      <c r="AC89" s="103"/>
      <c r="AD89" s="118"/>
      <c r="AE89" s="115"/>
      <c r="AF89" s="119"/>
      <c r="AG89" s="119"/>
      <c r="AH89" s="120"/>
      <c r="AI89" s="121"/>
      <c r="AJ89" s="120"/>
      <c r="AK89" s="69"/>
      <c r="AL89" s="103"/>
      <c r="AM89" s="103"/>
      <c r="AN89" s="118"/>
      <c r="AO89" s="115"/>
      <c r="AP89" s="119"/>
      <c r="AQ89" s="119"/>
      <c r="AR89" s="118"/>
      <c r="AS89" s="118"/>
      <c r="AT89" s="118"/>
      <c r="AU89" s="118"/>
      <c r="AV89" s="121"/>
      <c r="AW89" s="114"/>
      <c r="AX89" s="115"/>
      <c r="AY89" s="116"/>
      <c r="AZ89" s="115"/>
      <c r="BA89" s="116"/>
    </row>
    <row r="90" spans="2:53" x14ac:dyDescent="0.2">
      <c r="B90" s="266"/>
      <c r="D90" s="101"/>
      <c r="E90" s="67"/>
      <c r="F90" s="69"/>
      <c r="G90" s="69"/>
      <c r="H90" s="69"/>
      <c r="I90" s="95"/>
      <c r="J90" s="68"/>
      <c r="K90" s="106"/>
      <c r="L90" s="145"/>
      <c r="M90" s="146"/>
      <c r="N90" s="82"/>
      <c r="O90" s="82"/>
      <c r="P90" s="82"/>
      <c r="Q90" s="110"/>
      <c r="R90" s="111"/>
      <c r="S90" s="111"/>
      <c r="T90" s="111"/>
      <c r="U90" s="112"/>
      <c r="V90" s="110"/>
      <c r="W90" s="112"/>
      <c r="X90" s="103"/>
      <c r="Y90" s="117"/>
      <c r="Z90" s="69"/>
      <c r="AA90" s="69"/>
      <c r="AB90" s="103"/>
      <c r="AC90" s="103"/>
      <c r="AD90" s="118"/>
      <c r="AE90" s="115"/>
      <c r="AF90" s="119"/>
      <c r="AG90" s="119"/>
      <c r="AH90" s="120"/>
      <c r="AI90" s="121"/>
      <c r="AJ90" s="120"/>
      <c r="AK90" s="69"/>
      <c r="AL90" s="103"/>
      <c r="AM90" s="103"/>
      <c r="AN90" s="118"/>
      <c r="AO90" s="115"/>
      <c r="AP90" s="119"/>
      <c r="AQ90" s="119"/>
      <c r="AR90" s="118"/>
      <c r="AS90" s="118"/>
      <c r="AT90" s="118"/>
      <c r="AU90" s="118"/>
      <c r="AV90" s="121"/>
      <c r="AW90" s="114"/>
      <c r="AX90" s="115"/>
      <c r="AY90" s="116"/>
      <c r="AZ90" s="115"/>
      <c r="BA90" s="116"/>
    </row>
    <row r="91" spans="2:53" x14ac:dyDescent="0.2">
      <c r="B91" s="266"/>
      <c r="D91" s="101"/>
      <c r="E91" s="67"/>
      <c r="F91" s="69"/>
      <c r="G91" s="69"/>
      <c r="H91" s="69"/>
      <c r="I91" s="95"/>
      <c r="J91" s="68"/>
      <c r="K91" s="106"/>
      <c r="L91" s="145"/>
      <c r="M91" s="146"/>
      <c r="N91" s="82"/>
      <c r="O91" s="82"/>
      <c r="P91" s="82"/>
      <c r="Q91" s="110"/>
      <c r="R91" s="111"/>
      <c r="S91" s="111"/>
      <c r="T91" s="111"/>
      <c r="U91" s="112"/>
      <c r="V91" s="110"/>
      <c r="W91" s="112"/>
      <c r="X91" s="103"/>
      <c r="Y91" s="117"/>
      <c r="Z91" s="69"/>
      <c r="AA91" s="69"/>
      <c r="AB91" s="103"/>
      <c r="AC91" s="103"/>
      <c r="AD91" s="118"/>
      <c r="AE91" s="115"/>
      <c r="AF91" s="119"/>
      <c r="AG91" s="119"/>
      <c r="AH91" s="120"/>
      <c r="AI91" s="121"/>
      <c r="AJ91" s="120"/>
      <c r="AK91" s="69"/>
      <c r="AL91" s="103"/>
      <c r="AM91" s="103"/>
      <c r="AN91" s="118"/>
      <c r="AO91" s="115"/>
      <c r="AP91" s="119"/>
      <c r="AQ91" s="119"/>
      <c r="AR91" s="118"/>
      <c r="AS91" s="118"/>
      <c r="AT91" s="118"/>
      <c r="AU91" s="118"/>
      <c r="AV91" s="121"/>
      <c r="AW91" s="114"/>
      <c r="AX91" s="115"/>
      <c r="AY91" s="116"/>
      <c r="AZ91" s="115"/>
      <c r="BA91" s="116"/>
    </row>
    <row r="92" spans="2:53" x14ac:dyDescent="0.2">
      <c r="B92" s="266"/>
      <c r="D92" s="101"/>
      <c r="E92" s="67"/>
      <c r="F92" s="69"/>
      <c r="G92" s="69"/>
      <c r="H92" s="69"/>
      <c r="I92" s="95"/>
      <c r="J92" s="68"/>
      <c r="K92" s="106"/>
      <c r="L92" s="145"/>
      <c r="M92" s="146"/>
      <c r="N92" s="82"/>
      <c r="O92" s="82"/>
      <c r="P92" s="82"/>
      <c r="Q92" s="110"/>
      <c r="R92" s="111"/>
      <c r="S92" s="111"/>
      <c r="T92" s="111"/>
      <c r="U92" s="112"/>
      <c r="V92" s="110"/>
      <c r="W92" s="112"/>
      <c r="X92" s="103"/>
      <c r="Y92" s="117"/>
      <c r="Z92" s="69"/>
      <c r="AA92" s="69"/>
      <c r="AB92" s="103"/>
      <c r="AC92" s="103"/>
      <c r="AD92" s="118"/>
      <c r="AE92" s="115"/>
      <c r="AF92" s="119"/>
      <c r="AG92" s="119"/>
      <c r="AH92" s="120"/>
      <c r="AI92" s="121"/>
      <c r="AJ92" s="120"/>
      <c r="AK92" s="69"/>
      <c r="AL92" s="103"/>
      <c r="AM92" s="103"/>
      <c r="AN92" s="118"/>
      <c r="AO92" s="115"/>
      <c r="AP92" s="119"/>
      <c r="AQ92" s="119"/>
      <c r="AR92" s="118"/>
      <c r="AS92" s="118"/>
      <c r="AT92" s="118"/>
      <c r="AU92" s="118"/>
      <c r="AV92" s="121"/>
      <c r="AW92" s="114"/>
      <c r="AX92" s="115"/>
      <c r="AY92" s="116"/>
      <c r="AZ92" s="115"/>
      <c r="BA92" s="116"/>
    </row>
    <row r="93" spans="2:53" x14ac:dyDescent="0.2">
      <c r="B93" s="266"/>
      <c r="D93" s="101"/>
      <c r="E93" s="67"/>
      <c r="F93" s="69"/>
      <c r="G93" s="69"/>
      <c r="H93" s="69"/>
      <c r="I93" s="95"/>
      <c r="J93" s="68"/>
      <c r="K93" s="106"/>
      <c r="L93" s="145"/>
      <c r="M93" s="146"/>
      <c r="N93" s="82"/>
      <c r="O93" s="82"/>
      <c r="P93" s="82"/>
      <c r="Q93" s="110"/>
      <c r="R93" s="111"/>
      <c r="S93" s="111"/>
      <c r="T93" s="111"/>
      <c r="U93" s="112"/>
      <c r="V93" s="110"/>
      <c r="W93" s="112"/>
      <c r="X93" s="103"/>
      <c r="Y93" s="117"/>
      <c r="Z93" s="69"/>
      <c r="AA93" s="69"/>
      <c r="AB93" s="103"/>
      <c r="AC93" s="103"/>
      <c r="AD93" s="118"/>
      <c r="AE93" s="115"/>
      <c r="AF93" s="119"/>
      <c r="AG93" s="119"/>
      <c r="AH93" s="120"/>
      <c r="AI93" s="121"/>
      <c r="AJ93" s="120"/>
      <c r="AK93" s="69"/>
      <c r="AL93" s="103"/>
      <c r="AM93" s="103"/>
      <c r="AN93" s="118"/>
      <c r="AO93" s="115"/>
      <c r="AP93" s="119"/>
      <c r="AQ93" s="119"/>
      <c r="AR93" s="118"/>
      <c r="AS93" s="118"/>
      <c r="AT93" s="118"/>
      <c r="AU93" s="118"/>
      <c r="AV93" s="121"/>
      <c r="AW93" s="114"/>
      <c r="AX93" s="115"/>
      <c r="AY93" s="116"/>
      <c r="AZ93" s="115"/>
      <c r="BA93" s="116"/>
    </row>
    <row r="94" spans="2:53" x14ac:dyDescent="0.2">
      <c r="B94" s="266"/>
      <c r="D94" s="101"/>
      <c r="E94" s="67"/>
      <c r="F94" s="69"/>
      <c r="G94" s="69"/>
      <c r="H94" s="69"/>
      <c r="I94" s="95"/>
      <c r="J94" s="68"/>
      <c r="K94" s="106"/>
      <c r="L94" s="145"/>
      <c r="M94" s="146"/>
      <c r="N94" s="82"/>
      <c r="O94" s="82"/>
      <c r="P94" s="82"/>
      <c r="Q94" s="110"/>
      <c r="R94" s="111"/>
      <c r="S94" s="111"/>
      <c r="T94" s="111"/>
      <c r="U94" s="112"/>
      <c r="V94" s="110"/>
      <c r="W94" s="112"/>
      <c r="X94" s="103"/>
      <c r="Y94" s="117"/>
      <c r="Z94" s="69"/>
      <c r="AA94" s="69"/>
      <c r="AB94" s="103"/>
      <c r="AC94" s="103"/>
      <c r="AD94" s="118"/>
      <c r="AE94" s="115"/>
      <c r="AF94" s="119"/>
      <c r="AG94" s="119"/>
      <c r="AH94" s="120"/>
      <c r="AI94" s="121"/>
      <c r="AJ94" s="120"/>
      <c r="AK94" s="69"/>
      <c r="AL94" s="103"/>
      <c r="AM94" s="103"/>
      <c r="AN94" s="118"/>
      <c r="AO94" s="115"/>
      <c r="AP94" s="119"/>
      <c r="AQ94" s="119"/>
      <c r="AR94" s="118"/>
      <c r="AS94" s="118"/>
      <c r="AT94" s="118"/>
      <c r="AU94" s="118"/>
      <c r="AV94" s="121"/>
      <c r="AW94" s="114"/>
      <c r="AX94" s="115"/>
      <c r="AY94" s="116"/>
      <c r="AZ94" s="115"/>
      <c r="BA94" s="116"/>
    </row>
    <row r="95" spans="2:53" x14ac:dyDescent="0.2">
      <c r="B95" s="266"/>
      <c r="D95" s="101"/>
      <c r="E95" s="67"/>
      <c r="F95" s="69"/>
      <c r="G95" s="69"/>
      <c r="H95" s="69"/>
      <c r="I95" s="95"/>
      <c r="J95" s="68"/>
      <c r="K95" s="106"/>
      <c r="L95" s="145"/>
      <c r="M95" s="146"/>
      <c r="N95" s="82"/>
      <c r="O95" s="82"/>
      <c r="P95" s="82"/>
      <c r="Q95" s="110"/>
      <c r="R95" s="111"/>
      <c r="S95" s="111"/>
      <c r="T95" s="111"/>
      <c r="U95" s="112"/>
      <c r="V95" s="110"/>
      <c r="W95" s="112"/>
      <c r="X95" s="103"/>
      <c r="Y95" s="117"/>
      <c r="Z95" s="69"/>
      <c r="AA95" s="69"/>
      <c r="AB95" s="103"/>
      <c r="AC95" s="103"/>
      <c r="AD95" s="118"/>
      <c r="AE95" s="115"/>
      <c r="AF95" s="119"/>
      <c r="AG95" s="119"/>
      <c r="AH95" s="120"/>
      <c r="AI95" s="121"/>
      <c r="AJ95" s="120"/>
      <c r="AK95" s="69"/>
      <c r="AL95" s="103"/>
      <c r="AM95" s="103"/>
      <c r="AN95" s="118"/>
      <c r="AO95" s="115"/>
      <c r="AP95" s="119"/>
      <c r="AQ95" s="119"/>
      <c r="AR95" s="118"/>
      <c r="AS95" s="118"/>
      <c r="AT95" s="118"/>
      <c r="AU95" s="118"/>
      <c r="AV95" s="121"/>
      <c r="AW95" s="114"/>
      <c r="AX95" s="115"/>
      <c r="AY95" s="116"/>
      <c r="AZ95" s="115"/>
      <c r="BA95" s="116"/>
    </row>
    <row r="96" spans="2:53" x14ac:dyDescent="0.2">
      <c r="B96" s="266"/>
      <c r="D96" s="101"/>
      <c r="E96" s="67"/>
      <c r="F96" s="69"/>
      <c r="G96" s="69"/>
      <c r="H96" s="69"/>
      <c r="I96" s="95"/>
      <c r="J96" s="68"/>
      <c r="K96" s="106"/>
      <c r="L96" s="145"/>
      <c r="M96" s="146"/>
      <c r="N96" s="82"/>
      <c r="O96" s="82"/>
      <c r="P96" s="82"/>
      <c r="Q96" s="110"/>
      <c r="R96" s="111"/>
      <c r="S96" s="111"/>
      <c r="T96" s="111"/>
      <c r="U96" s="112"/>
      <c r="V96" s="110"/>
      <c r="W96" s="112"/>
      <c r="X96" s="103"/>
      <c r="Y96" s="117"/>
      <c r="Z96" s="69"/>
      <c r="AA96" s="69"/>
      <c r="AB96" s="103"/>
      <c r="AC96" s="103"/>
      <c r="AD96" s="118"/>
      <c r="AE96" s="115"/>
      <c r="AF96" s="119"/>
      <c r="AG96" s="119"/>
      <c r="AH96" s="120"/>
      <c r="AI96" s="121"/>
      <c r="AJ96" s="120"/>
      <c r="AK96" s="69"/>
      <c r="AL96" s="103"/>
      <c r="AM96" s="103"/>
      <c r="AN96" s="118"/>
      <c r="AO96" s="115"/>
      <c r="AP96" s="119"/>
      <c r="AQ96" s="119"/>
      <c r="AR96" s="118"/>
      <c r="AS96" s="118"/>
      <c r="AT96" s="118"/>
      <c r="AU96" s="118"/>
      <c r="AV96" s="121"/>
      <c r="AW96" s="114"/>
      <c r="AX96" s="115"/>
      <c r="AY96" s="116"/>
      <c r="AZ96" s="115"/>
      <c r="BA96" s="116"/>
    </row>
    <row r="97" spans="2:53" x14ac:dyDescent="0.2">
      <c r="B97" s="266"/>
      <c r="D97" s="101"/>
      <c r="E97" s="67"/>
      <c r="F97" s="69"/>
      <c r="G97" s="69"/>
      <c r="H97" s="69"/>
      <c r="I97" s="95"/>
      <c r="J97" s="68"/>
      <c r="K97" s="106"/>
      <c r="L97" s="145"/>
      <c r="M97" s="146"/>
      <c r="N97" s="82"/>
      <c r="O97" s="82"/>
      <c r="P97" s="82"/>
      <c r="Q97" s="110"/>
      <c r="R97" s="111"/>
      <c r="S97" s="111"/>
      <c r="T97" s="111"/>
      <c r="U97" s="112"/>
      <c r="V97" s="110"/>
      <c r="W97" s="112"/>
      <c r="X97" s="103"/>
      <c r="Y97" s="117"/>
      <c r="Z97" s="69"/>
      <c r="AA97" s="69"/>
      <c r="AB97" s="103"/>
      <c r="AC97" s="103"/>
      <c r="AD97" s="118"/>
      <c r="AE97" s="115"/>
      <c r="AF97" s="119"/>
      <c r="AG97" s="119"/>
      <c r="AH97" s="120"/>
      <c r="AI97" s="121"/>
      <c r="AJ97" s="120"/>
      <c r="AK97" s="69"/>
      <c r="AL97" s="103"/>
      <c r="AM97" s="103"/>
      <c r="AN97" s="118"/>
      <c r="AO97" s="115"/>
      <c r="AP97" s="119"/>
      <c r="AQ97" s="119"/>
      <c r="AR97" s="118"/>
      <c r="AS97" s="118"/>
      <c r="AT97" s="118"/>
      <c r="AU97" s="118"/>
      <c r="AV97" s="121"/>
      <c r="AW97" s="114"/>
      <c r="AX97" s="115"/>
      <c r="AY97" s="116"/>
      <c r="AZ97" s="115"/>
      <c r="BA97" s="116"/>
    </row>
    <row r="98" spans="2:53" x14ac:dyDescent="0.2">
      <c r="B98" s="266"/>
      <c r="D98" s="101"/>
      <c r="E98" s="67"/>
      <c r="F98" s="69"/>
      <c r="G98" s="69"/>
      <c r="H98" s="69"/>
      <c r="I98" s="95"/>
      <c r="J98" s="68"/>
      <c r="K98" s="106"/>
      <c r="L98" s="145"/>
      <c r="M98" s="146"/>
      <c r="N98" s="82"/>
      <c r="O98" s="82"/>
      <c r="P98" s="82"/>
      <c r="Q98" s="110"/>
      <c r="R98" s="111"/>
      <c r="S98" s="111"/>
      <c r="T98" s="111"/>
      <c r="U98" s="112"/>
      <c r="V98" s="110"/>
      <c r="W98" s="112"/>
      <c r="X98" s="103"/>
      <c r="Y98" s="117"/>
      <c r="Z98" s="69"/>
      <c r="AA98" s="69"/>
      <c r="AB98" s="103"/>
      <c r="AC98" s="103"/>
      <c r="AD98" s="118"/>
      <c r="AE98" s="115"/>
      <c r="AF98" s="119"/>
      <c r="AG98" s="119"/>
      <c r="AH98" s="120"/>
      <c r="AI98" s="121"/>
      <c r="AJ98" s="120"/>
      <c r="AK98" s="69"/>
      <c r="AL98" s="103"/>
      <c r="AM98" s="103"/>
      <c r="AN98" s="118"/>
      <c r="AO98" s="115"/>
      <c r="AP98" s="119"/>
      <c r="AQ98" s="119"/>
      <c r="AR98" s="118"/>
      <c r="AS98" s="118"/>
      <c r="AT98" s="118"/>
      <c r="AU98" s="118"/>
      <c r="AV98" s="121"/>
      <c r="AW98" s="114"/>
      <c r="AX98" s="115"/>
      <c r="AY98" s="116"/>
      <c r="AZ98" s="115"/>
      <c r="BA98" s="116"/>
    </row>
    <row r="99" spans="2:53" x14ac:dyDescent="0.2">
      <c r="B99" s="266"/>
      <c r="D99" s="101"/>
      <c r="E99" s="67"/>
      <c r="F99" s="69"/>
      <c r="G99" s="69"/>
      <c r="H99" s="69"/>
      <c r="I99" s="95"/>
      <c r="J99" s="68"/>
      <c r="K99" s="106"/>
      <c r="L99" s="145"/>
      <c r="M99" s="146"/>
      <c r="N99" s="82"/>
      <c r="O99" s="82"/>
      <c r="P99" s="82"/>
      <c r="Q99" s="110"/>
      <c r="R99" s="111"/>
      <c r="S99" s="111"/>
      <c r="T99" s="111"/>
      <c r="U99" s="112"/>
      <c r="V99" s="110"/>
      <c r="W99" s="112"/>
      <c r="X99" s="103"/>
      <c r="Y99" s="117"/>
      <c r="Z99" s="69"/>
      <c r="AA99" s="69"/>
      <c r="AB99" s="103"/>
      <c r="AC99" s="103"/>
      <c r="AD99" s="118"/>
      <c r="AE99" s="115"/>
      <c r="AF99" s="119"/>
      <c r="AG99" s="119"/>
      <c r="AH99" s="120"/>
      <c r="AI99" s="121"/>
      <c r="AJ99" s="120"/>
      <c r="AK99" s="69"/>
      <c r="AL99" s="103"/>
      <c r="AM99" s="103"/>
      <c r="AN99" s="118"/>
      <c r="AO99" s="115"/>
      <c r="AP99" s="119"/>
      <c r="AQ99" s="119"/>
      <c r="AR99" s="118"/>
      <c r="AS99" s="118"/>
      <c r="AT99" s="118"/>
      <c r="AU99" s="118"/>
      <c r="AV99" s="121"/>
      <c r="AW99" s="114"/>
      <c r="AX99" s="115"/>
      <c r="AY99" s="116"/>
      <c r="AZ99" s="115"/>
      <c r="BA99" s="116"/>
    </row>
    <row r="100" spans="2:53" x14ac:dyDescent="0.2">
      <c r="B100" s="266"/>
      <c r="D100" s="101"/>
      <c r="E100" s="67"/>
      <c r="F100" s="69"/>
      <c r="G100" s="69"/>
      <c r="H100" s="69"/>
      <c r="I100" s="95"/>
      <c r="J100" s="68"/>
      <c r="K100" s="106"/>
      <c r="L100" s="145"/>
      <c r="M100" s="146"/>
      <c r="N100" s="82"/>
      <c r="O100" s="82"/>
      <c r="P100" s="82"/>
      <c r="Q100" s="110"/>
      <c r="R100" s="111"/>
      <c r="S100" s="111"/>
      <c r="T100" s="111"/>
      <c r="U100" s="112"/>
      <c r="V100" s="110"/>
      <c r="W100" s="112"/>
      <c r="X100" s="103"/>
      <c r="Y100" s="117"/>
      <c r="Z100" s="69"/>
      <c r="AA100" s="69"/>
      <c r="AB100" s="103"/>
      <c r="AC100" s="103"/>
      <c r="AD100" s="118"/>
      <c r="AE100" s="115"/>
      <c r="AF100" s="119"/>
      <c r="AG100" s="119"/>
      <c r="AH100" s="120"/>
      <c r="AI100" s="121"/>
      <c r="AJ100" s="120"/>
      <c r="AK100" s="69"/>
      <c r="AL100" s="103"/>
      <c r="AM100" s="103"/>
      <c r="AN100" s="118"/>
      <c r="AO100" s="115"/>
      <c r="AP100" s="119"/>
      <c r="AQ100" s="119"/>
      <c r="AR100" s="118"/>
      <c r="AS100" s="118"/>
      <c r="AT100" s="118"/>
      <c r="AU100" s="118"/>
      <c r="AV100" s="121"/>
      <c r="AW100" s="114"/>
      <c r="AX100" s="115"/>
      <c r="AY100" s="116"/>
      <c r="AZ100" s="115"/>
      <c r="BA100" s="116"/>
    </row>
    <row r="101" spans="2:53" x14ac:dyDescent="0.2">
      <c r="B101" s="266"/>
      <c r="D101" s="101"/>
      <c r="E101" s="67"/>
      <c r="F101" s="69"/>
      <c r="G101" s="69"/>
      <c r="H101" s="69"/>
      <c r="I101" s="95"/>
      <c r="J101" s="68"/>
      <c r="K101" s="106"/>
      <c r="L101" s="145"/>
      <c r="M101" s="146"/>
      <c r="N101" s="82"/>
      <c r="O101" s="82"/>
      <c r="P101" s="82"/>
      <c r="Q101" s="110"/>
      <c r="R101" s="111"/>
      <c r="S101" s="111"/>
      <c r="T101" s="111"/>
      <c r="U101" s="112"/>
      <c r="V101" s="110"/>
      <c r="W101" s="112"/>
      <c r="X101" s="103"/>
      <c r="Y101" s="117"/>
      <c r="Z101" s="69"/>
      <c r="AA101" s="69"/>
      <c r="AB101" s="103"/>
      <c r="AC101" s="103"/>
      <c r="AD101" s="118"/>
      <c r="AE101" s="115"/>
      <c r="AF101" s="119"/>
      <c r="AG101" s="119"/>
      <c r="AH101" s="120"/>
      <c r="AI101" s="121"/>
      <c r="AJ101" s="120"/>
      <c r="AK101" s="69"/>
      <c r="AL101" s="103"/>
      <c r="AM101" s="103"/>
      <c r="AN101" s="118"/>
      <c r="AO101" s="115"/>
      <c r="AP101" s="119"/>
      <c r="AQ101" s="119"/>
      <c r="AR101" s="118"/>
      <c r="AS101" s="118"/>
      <c r="AT101" s="118"/>
      <c r="AU101" s="118"/>
      <c r="AV101" s="121"/>
      <c r="AW101" s="114"/>
      <c r="AX101" s="115"/>
      <c r="AY101" s="116"/>
      <c r="AZ101" s="115"/>
      <c r="BA101" s="116"/>
    </row>
    <row r="102" spans="2:53" x14ac:dyDescent="0.2">
      <c r="B102" s="266"/>
      <c r="D102" s="101"/>
      <c r="E102" s="67"/>
      <c r="F102" s="69"/>
      <c r="G102" s="69"/>
      <c r="H102" s="69"/>
      <c r="I102" s="95"/>
      <c r="J102" s="68"/>
      <c r="K102" s="106"/>
      <c r="L102" s="145"/>
      <c r="M102" s="146"/>
      <c r="N102" s="82"/>
      <c r="O102" s="82"/>
      <c r="P102" s="82"/>
      <c r="Q102" s="110"/>
      <c r="R102" s="111"/>
      <c r="S102" s="111"/>
      <c r="T102" s="111"/>
      <c r="U102" s="112"/>
      <c r="V102" s="110"/>
      <c r="W102" s="112"/>
      <c r="X102" s="103"/>
      <c r="Y102" s="117"/>
      <c r="Z102" s="69"/>
      <c r="AA102" s="69"/>
      <c r="AB102" s="103"/>
      <c r="AC102" s="103"/>
      <c r="AD102" s="118"/>
      <c r="AE102" s="115"/>
      <c r="AF102" s="119"/>
      <c r="AG102" s="119"/>
      <c r="AH102" s="120"/>
      <c r="AI102" s="121"/>
      <c r="AJ102" s="120"/>
      <c r="AK102" s="69"/>
      <c r="AL102" s="103"/>
      <c r="AM102" s="103"/>
      <c r="AN102" s="118"/>
      <c r="AO102" s="115"/>
      <c r="AP102" s="119"/>
      <c r="AQ102" s="119"/>
      <c r="AR102" s="118"/>
      <c r="AS102" s="118"/>
      <c r="AT102" s="118"/>
      <c r="AU102" s="118"/>
      <c r="AV102" s="121"/>
      <c r="AW102" s="114"/>
      <c r="AX102" s="115"/>
      <c r="AY102" s="116"/>
      <c r="AZ102" s="115"/>
      <c r="BA102" s="116"/>
    </row>
    <row r="103" spans="2:53" x14ac:dyDescent="0.2">
      <c r="B103" s="266"/>
      <c r="D103" s="101"/>
      <c r="E103" s="67"/>
      <c r="F103" s="69"/>
      <c r="G103" s="69"/>
      <c r="H103" s="69"/>
      <c r="I103" s="95"/>
      <c r="J103" s="68"/>
      <c r="K103" s="106"/>
      <c r="L103" s="145"/>
      <c r="M103" s="146"/>
      <c r="N103" s="82"/>
      <c r="O103" s="82"/>
      <c r="P103" s="82"/>
      <c r="Q103" s="110"/>
      <c r="R103" s="111"/>
      <c r="S103" s="111"/>
      <c r="T103" s="111"/>
      <c r="U103" s="112"/>
      <c r="V103" s="110"/>
      <c r="W103" s="112"/>
      <c r="X103" s="103"/>
      <c r="Y103" s="117"/>
      <c r="Z103" s="69"/>
      <c r="AA103" s="69"/>
      <c r="AB103" s="103"/>
      <c r="AC103" s="103"/>
      <c r="AD103" s="118"/>
      <c r="AE103" s="115"/>
      <c r="AF103" s="119"/>
      <c r="AG103" s="119"/>
      <c r="AH103" s="120"/>
      <c r="AI103" s="121"/>
      <c r="AJ103" s="120"/>
      <c r="AK103" s="69"/>
      <c r="AL103" s="103"/>
      <c r="AM103" s="103"/>
      <c r="AN103" s="118"/>
      <c r="AO103" s="115"/>
      <c r="AP103" s="119"/>
      <c r="AQ103" s="119"/>
      <c r="AR103" s="118"/>
      <c r="AS103" s="118"/>
      <c r="AT103" s="118"/>
      <c r="AU103" s="118"/>
      <c r="AV103" s="121"/>
      <c r="AW103" s="114"/>
      <c r="AX103" s="115"/>
      <c r="AY103" s="116"/>
      <c r="AZ103" s="115"/>
      <c r="BA103" s="116"/>
    </row>
    <row r="104" spans="2:53" x14ac:dyDescent="0.2">
      <c r="B104" s="266"/>
      <c r="D104" s="101"/>
      <c r="E104" s="67"/>
      <c r="F104" s="69"/>
      <c r="G104" s="69"/>
      <c r="H104" s="69"/>
      <c r="I104" s="95"/>
      <c r="J104" s="68"/>
      <c r="K104" s="106"/>
      <c r="L104" s="145"/>
      <c r="M104" s="146"/>
      <c r="N104" s="82"/>
      <c r="O104" s="82"/>
      <c r="P104" s="82"/>
      <c r="Q104" s="110"/>
      <c r="R104" s="111"/>
      <c r="S104" s="111"/>
      <c r="T104" s="111"/>
      <c r="U104" s="112"/>
      <c r="V104" s="110"/>
      <c r="W104" s="112"/>
      <c r="X104" s="103"/>
      <c r="Y104" s="117"/>
      <c r="Z104" s="69"/>
      <c r="AA104" s="69"/>
      <c r="AB104" s="103"/>
      <c r="AC104" s="103"/>
      <c r="AD104" s="118"/>
      <c r="AE104" s="115"/>
      <c r="AF104" s="119"/>
      <c r="AG104" s="119"/>
      <c r="AH104" s="120"/>
      <c r="AI104" s="121"/>
      <c r="AJ104" s="120"/>
      <c r="AK104" s="69"/>
      <c r="AL104" s="103"/>
      <c r="AM104" s="103"/>
      <c r="AN104" s="118"/>
      <c r="AO104" s="115"/>
      <c r="AP104" s="119"/>
      <c r="AQ104" s="119"/>
      <c r="AR104" s="118"/>
      <c r="AS104" s="118"/>
      <c r="AT104" s="118"/>
      <c r="AU104" s="118"/>
      <c r="AV104" s="121"/>
      <c r="AW104" s="114"/>
      <c r="AX104" s="115"/>
      <c r="AY104" s="116"/>
      <c r="AZ104" s="115"/>
      <c r="BA104" s="116"/>
    </row>
    <row r="105" spans="2:53" x14ac:dyDescent="0.2">
      <c r="B105" s="266"/>
      <c r="D105" s="101"/>
      <c r="E105" s="67"/>
      <c r="F105" s="69"/>
      <c r="G105" s="69"/>
      <c r="H105" s="69"/>
      <c r="I105" s="95"/>
      <c r="J105" s="68"/>
      <c r="K105" s="106"/>
      <c r="L105" s="145"/>
      <c r="M105" s="146"/>
      <c r="N105" s="82"/>
      <c r="O105" s="82"/>
      <c r="P105" s="82"/>
      <c r="Q105" s="110"/>
      <c r="R105" s="111"/>
      <c r="S105" s="111"/>
      <c r="T105" s="111"/>
      <c r="U105" s="112"/>
      <c r="V105" s="110"/>
      <c r="W105" s="112"/>
      <c r="X105" s="103"/>
      <c r="Y105" s="117"/>
      <c r="Z105" s="69"/>
      <c r="AA105" s="69"/>
      <c r="AB105" s="103"/>
      <c r="AC105" s="103"/>
      <c r="AD105" s="118"/>
      <c r="AE105" s="115"/>
      <c r="AF105" s="119"/>
      <c r="AG105" s="119"/>
      <c r="AH105" s="120"/>
      <c r="AI105" s="121"/>
      <c r="AJ105" s="120"/>
      <c r="AK105" s="69"/>
      <c r="AL105" s="103"/>
      <c r="AM105" s="103"/>
      <c r="AN105" s="118"/>
      <c r="AO105" s="115"/>
      <c r="AP105" s="119"/>
      <c r="AQ105" s="119"/>
      <c r="AR105" s="118"/>
      <c r="AS105" s="118"/>
      <c r="AT105" s="118"/>
      <c r="AU105" s="118"/>
      <c r="AV105" s="121"/>
      <c r="AW105" s="114"/>
      <c r="AX105" s="115"/>
      <c r="AY105" s="116"/>
      <c r="AZ105" s="115"/>
      <c r="BA105" s="116"/>
    </row>
    <row r="106" spans="2:53" x14ac:dyDescent="0.2">
      <c r="B106" s="266"/>
      <c r="D106" s="101"/>
      <c r="E106" s="67"/>
      <c r="F106" s="69"/>
      <c r="G106" s="69"/>
      <c r="H106" s="69"/>
      <c r="I106" s="95"/>
      <c r="J106" s="68"/>
      <c r="K106" s="106"/>
      <c r="L106" s="145"/>
      <c r="M106" s="146"/>
      <c r="N106" s="82"/>
      <c r="O106" s="82"/>
      <c r="P106" s="82"/>
      <c r="Q106" s="110"/>
      <c r="R106" s="111"/>
      <c r="S106" s="111"/>
      <c r="T106" s="111"/>
      <c r="U106" s="112"/>
      <c r="V106" s="110"/>
      <c r="W106" s="112"/>
      <c r="X106" s="103"/>
      <c r="Y106" s="117"/>
      <c r="Z106" s="69"/>
      <c r="AA106" s="69"/>
      <c r="AB106" s="103"/>
      <c r="AC106" s="103"/>
      <c r="AD106" s="118"/>
      <c r="AE106" s="115"/>
      <c r="AF106" s="119"/>
      <c r="AG106" s="119"/>
      <c r="AH106" s="120"/>
      <c r="AI106" s="121"/>
      <c r="AJ106" s="120"/>
      <c r="AK106" s="69"/>
      <c r="AL106" s="103"/>
      <c r="AM106" s="103"/>
      <c r="AN106" s="118"/>
      <c r="AO106" s="115"/>
      <c r="AP106" s="119"/>
      <c r="AQ106" s="119"/>
      <c r="AR106" s="118"/>
      <c r="AS106" s="118"/>
      <c r="AT106" s="118"/>
      <c r="AU106" s="118"/>
      <c r="AV106" s="121"/>
      <c r="AW106" s="114"/>
      <c r="AX106" s="115"/>
      <c r="AY106" s="116"/>
      <c r="AZ106" s="115"/>
      <c r="BA106" s="116"/>
    </row>
    <row r="107" spans="2:53" x14ac:dyDescent="0.2">
      <c r="B107" s="266"/>
      <c r="D107" s="101"/>
      <c r="E107" s="67"/>
      <c r="F107" s="69"/>
      <c r="G107" s="69"/>
      <c r="H107" s="69"/>
      <c r="I107" s="95"/>
      <c r="J107" s="68"/>
      <c r="K107" s="106"/>
      <c r="L107" s="145"/>
      <c r="M107" s="146"/>
      <c r="N107" s="82"/>
      <c r="O107" s="82"/>
      <c r="P107" s="82"/>
      <c r="Q107" s="110"/>
      <c r="R107" s="111"/>
      <c r="S107" s="111"/>
      <c r="T107" s="111"/>
      <c r="U107" s="112"/>
      <c r="V107" s="110"/>
      <c r="W107" s="112"/>
      <c r="X107" s="103"/>
      <c r="Y107" s="117"/>
      <c r="Z107" s="69"/>
      <c r="AA107" s="69"/>
      <c r="AB107" s="103"/>
      <c r="AC107" s="103"/>
      <c r="AD107" s="118"/>
      <c r="AE107" s="115"/>
      <c r="AF107" s="119"/>
      <c r="AG107" s="119"/>
      <c r="AH107" s="120"/>
      <c r="AI107" s="121"/>
      <c r="AJ107" s="120"/>
      <c r="AK107" s="69"/>
      <c r="AL107" s="103"/>
      <c r="AM107" s="103"/>
      <c r="AN107" s="118"/>
      <c r="AO107" s="115"/>
      <c r="AP107" s="119"/>
      <c r="AQ107" s="119"/>
      <c r="AR107" s="118"/>
      <c r="AS107" s="118"/>
      <c r="AT107" s="118"/>
      <c r="AU107" s="118"/>
      <c r="AV107" s="121"/>
      <c r="AW107" s="114"/>
      <c r="AX107" s="115"/>
      <c r="AY107" s="116"/>
      <c r="AZ107" s="115"/>
      <c r="BA107" s="116"/>
    </row>
    <row r="108" spans="2:53" x14ac:dyDescent="0.2">
      <c r="B108" s="266"/>
      <c r="D108" s="101"/>
      <c r="E108" s="67"/>
      <c r="F108" s="69"/>
      <c r="G108" s="69"/>
      <c r="H108" s="69"/>
      <c r="I108" s="95"/>
      <c r="J108" s="68"/>
      <c r="K108" s="106"/>
      <c r="L108" s="145"/>
      <c r="M108" s="146"/>
      <c r="N108" s="82"/>
      <c r="O108" s="82"/>
      <c r="P108" s="82"/>
      <c r="Q108" s="110"/>
      <c r="R108" s="111"/>
      <c r="S108" s="111"/>
      <c r="T108" s="111"/>
      <c r="U108" s="112"/>
      <c r="V108" s="110"/>
      <c r="W108" s="112"/>
      <c r="X108" s="103"/>
      <c r="Y108" s="117"/>
      <c r="Z108" s="69"/>
      <c r="AA108" s="69"/>
      <c r="AB108" s="103"/>
      <c r="AC108" s="103"/>
      <c r="AD108" s="118"/>
      <c r="AE108" s="115"/>
      <c r="AF108" s="119"/>
      <c r="AG108" s="119"/>
      <c r="AH108" s="120"/>
      <c r="AI108" s="121"/>
      <c r="AJ108" s="120"/>
      <c r="AK108" s="69"/>
      <c r="AL108" s="103"/>
      <c r="AM108" s="103"/>
      <c r="AN108" s="118"/>
      <c r="AO108" s="115"/>
      <c r="AP108" s="119"/>
      <c r="AQ108" s="119"/>
      <c r="AR108" s="118"/>
      <c r="AS108" s="118"/>
      <c r="AT108" s="118"/>
      <c r="AU108" s="118"/>
      <c r="AV108" s="121"/>
      <c r="AW108" s="114"/>
      <c r="AX108" s="115"/>
      <c r="AY108" s="116"/>
      <c r="AZ108" s="115"/>
      <c r="BA108" s="116"/>
    </row>
    <row r="109" spans="2:53" x14ac:dyDescent="0.2">
      <c r="B109" s="266"/>
      <c r="D109" s="101"/>
      <c r="E109" s="67"/>
      <c r="F109" s="69"/>
      <c r="G109" s="69"/>
      <c r="H109" s="69"/>
      <c r="I109" s="95"/>
      <c r="J109" s="68"/>
      <c r="K109" s="106"/>
      <c r="L109" s="145"/>
      <c r="M109" s="146"/>
      <c r="N109" s="82"/>
      <c r="O109" s="82"/>
      <c r="P109" s="82"/>
      <c r="Q109" s="110"/>
      <c r="R109" s="111"/>
      <c r="S109" s="111"/>
      <c r="T109" s="111"/>
      <c r="U109" s="112"/>
      <c r="V109" s="110"/>
      <c r="W109" s="112"/>
      <c r="X109" s="103"/>
      <c r="Y109" s="117"/>
      <c r="Z109" s="69"/>
      <c r="AA109" s="69"/>
      <c r="AB109" s="103"/>
      <c r="AC109" s="103"/>
      <c r="AD109" s="118"/>
      <c r="AE109" s="115"/>
      <c r="AF109" s="119"/>
      <c r="AG109" s="119"/>
      <c r="AH109" s="120"/>
      <c r="AI109" s="121"/>
      <c r="AJ109" s="120"/>
      <c r="AK109" s="69"/>
      <c r="AL109" s="103"/>
      <c r="AM109" s="103"/>
      <c r="AN109" s="118"/>
      <c r="AO109" s="115"/>
      <c r="AP109" s="119"/>
      <c r="AQ109" s="119"/>
      <c r="AR109" s="118"/>
      <c r="AS109" s="118"/>
      <c r="AT109" s="118"/>
      <c r="AU109" s="118"/>
      <c r="AV109" s="121"/>
      <c r="AW109" s="114"/>
      <c r="AX109" s="115"/>
      <c r="AY109" s="116"/>
      <c r="AZ109" s="115"/>
      <c r="BA109" s="116"/>
    </row>
    <row r="110" spans="2:53" x14ac:dyDescent="0.2">
      <c r="B110" s="266"/>
      <c r="D110" s="101"/>
      <c r="E110" s="67"/>
      <c r="F110" s="69"/>
      <c r="G110" s="69"/>
      <c r="H110" s="69"/>
      <c r="I110" s="95"/>
      <c r="J110" s="68"/>
      <c r="K110" s="106"/>
      <c r="L110" s="145"/>
      <c r="M110" s="146"/>
      <c r="N110" s="82"/>
      <c r="O110" s="82"/>
      <c r="P110" s="82"/>
      <c r="Q110" s="110"/>
      <c r="R110" s="111"/>
      <c r="S110" s="111"/>
      <c r="T110" s="111"/>
      <c r="U110" s="112"/>
      <c r="V110" s="110"/>
      <c r="W110" s="112"/>
      <c r="X110" s="103"/>
      <c r="Y110" s="117"/>
      <c r="Z110" s="69"/>
      <c r="AA110" s="69"/>
      <c r="AB110" s="103"/>
      <c r="AC110" s="103"/>
      <c r="AD110" s="118"/>
      <c r="AE110" s="115"/>
      <c r="AF110" s="119"/>
      <c r="AG110" s="119"/>
      <c r="AH110" s="120"/>
      <c r="AI110" s="121"/>
      <c r="AJ110" s="120"/>
      <c r="AK110" s="69"/>
      <c r="AL110" s="103"/>
      <c r="AM110" s="103"/>
      <c r="AN110" s="118"/>
      <c r="AO110" s="115"/>
      <c r="AP110" s="119"/>
      <c r="AQ110" s="119"/>
      <c r="AR110" s="118"/>
      <c r="AS110" s="118"/>
      <c r="AT110" s="118"/>
      <c r="AU110" s="118"/>
      <c r="AV110" s="121"/>
      <c r="AW110" s="114"/>
      <c r="AX110" s="115"/>
      <c r="AY110" s="116"/>
      <c r="AZ110" s="115"/>
      <c r="BA110" s="116"/>
    </row>
    <row r="111" spans="2:53" x14ac:dyDescent="0.2">
      <c r="B111" s="266"/>
      <c r="D111" s="101"/>
      <c r="E111" s="67"/>
      <c r="F111" s="69"/>
      <c r="G111" s="69"/>
      <c r="H111" s="69"/>
      <c r="I111" s="95"/>
      <c r="J111" s="68"/>
      <c r="K111" s="106"/>
      <c r="L111" s="145"/>
      <c r="M111" s="146"/>
      <c r="N111" s="82"/>
      <c r="O111" s="82"/>
      <c r="P111" s="82"/>
      <c r="Q111" s="110"/>
      <c r="R111" s="111"/>
      <c r="S111" s="111"/>
      <c r="T111" s="111"/>
      <c r="U111" s="112"/>
      <c r="V111" s="110"/>
      <c r="W111" s="112"/>
      <c r="X111" s="103"/>
      <c r="Y111" s="117"/>
      <c r="Z111" s="69"/>
      <c r="AA111" s="69"/>
      <c r="AB111" s="103"/>
      <c r="AC111" s="103"/>
      <c r="AD111" s="118"/>
      <c r="AE111" s="115"/>
      <c r="AF111" s="119"/>
      <c r="AG111" s="119"/>
      <c r="AH111" s="120"/>
      <c r="AI111" s="121"/>
      <c r="AJ111" s="120"/>
      <c r="AK111" s="69"/>
      <c r="AL111" s="103"/>
      <c r="AM111" s="103"/>
      <c r="AN111" s="118"/>
      <c r="AO111" s="115"/>
      <c r="AP111" s="119"/>
      <c r="AQ111" s="119"/>
      <c r="AR111" s="118"/>
      <c r="AS111" s="118"/>
      <c r="AT111" s="118"/>
      <c r="AU111" s="118"/>
      <c r="AV111" s="121"/>
      <c r="AW111" s="114"/>
      <c r="AX111" s="115"/>
      <c r="AY111" s="116"/>
      <c r="AZ111" s="115"/>
      <c r="BA111" s="116"/>
    </row>
    <row r="112" spans="2:53" x14ac:dyDescent="0.2">
      <c r="B112" s="266"/>
      <c r="D112" s="101"/>
      <c r="E112" s="67"/>
      <c r="F112" s="69"/>
      <c r="G112" s="69"/>
      <c r="H112" s="69"/>
      <c r="I112" s="95"/>
      <c r="J112" s="68"/>
      <c r="K112" s="106"/>
      <c r="L112" s="145"/>
      <c r="M112" s="146"/>
      <c r="N112" s="82"/>
      <c r="O112" s="82"/>
      <c r="P112" s="82"/>
      <c r="Q112" s="110"/>
      <c r="R112" s="111"/>
      <c r="S112" s="111"/>
      <c r="T112" s="111"/>
      <c r="U112" s="112"/>
      <c r="V112" s="110"/>
      <c r="W112" s="112"/>
      <c r="X112" s="103"/>
      <c r="Y112" s="117"/>
      <c r="Z112" s="69"/>
      <c r="AA112" s="69"/>
      <c r="AB112" s="103"/>
      <c r="AC112" s="103"/>
      <c r="AD112" s="118"/>
      <c r="AE112" s="115"/>
      <c r="AF112" s="119"/>
      <c r="AG112" s="119"/>
      <c r="AH112" s="120"/>
      <c r="AI112" s="121"/>
      <c r="AJ112" s="120"/>
      <c r="AK112" s="69"/>
      <c r="AL112" s="103"/>
      <c r="AM112" s="103"/>
      <c r="AN112" s="118"/>
      <c r="AO112" s="115"/>
      <c r="AP112" s="119"/>
      <c r="AQ112" s="119"/>
      <c r="AR112" s="118"/>
      <c r="AS112" s="118"/>
      <c r="AT112" s="118"/>
      <c r="AU112" s="118"/>
      <c r="AV112" s="121"/>
      <c r="AW112" s="114"/>
      <c r="AX112" s="115"/>
      <c r="AY112" s="116"/>
      <c r="AZ112" s="115"/>
      <c r="BA112" s="116"/>
    </row>
    <row r="113" spans="2:53" x14ac:dyDescent="0.2">
      <c r="B113" s="266"/>
      <c r="D113" s="101"/>
      <c r="E113" s="67"/>
      <c r="F113" s="69"/>
      <c r="G113" s="69"/>
      <c r="H113" s="69"/>
      <c r="I113" s="95"/>
      <c r="J113" s="68"/>
      <c r="K113" s="106"/>
      <c r="L113" s="145"/>
      <c r="M113" s="146"/>
      <c r="N113" s="82"/>
      <c r="O113" s="82"/>
      <c r="P113" s="82"/>
      <c r="Q113" s="110"/>
      <c r="R113" s="111"/>
      <c r="S113" s="111"/>
      <c r="T113" s="111"/>
      <c r="U113" s="112"/>
      <c r="V113" s="110"/>
      <c r="W113" s="112"/>
      <c r="X113" s="103"/>
      <c r="Y113" s="117"/>
      <c r="Z113" s="69"/>
      <c r="AA113" s="69"/>
      <c r="AB113" s="103"/>
      <c r="AC113" s="103"/>
      <c r="AD113" s="118"/>
      <c r="AE113" s="115"/>
      <c r="AF113" s="119"/>
      <c r="AG113" s="119"/>
      <c r="AH113" s="120"/>
      <c r="AI113" s="121"/>
      <c r="AJ113" s="120"/>
      <c r="AK113" s="69"/>
      <c r="AL113" s="103"/>
      <c r="AM113" s="103"/>
      <c r="AN113" s="118"/>
      <c r="AO113" s="115"/>
      <c r="AP113" s="119"/>
      <c r="AQ113" s="119"/>
      <c r="AR113" s="118"/>
      <c r="AS113" s="118"/>
      <c r="AT113" s="118"/>
      <c r="AU113" s="118"/>
      <c r="AV113" s="121"/>
      <c r="AW113" s="114"/>
      <c r="AX113" s="115"/>
      <c r="AY113" s="116"/>
      <c r="AZ113" s="115"/>
      <c r="BA113" s="116"/>
    </row>
    <row r="114" spans="2:53" x14ac:dyDescent="0.2">
      <c r="B114" s="266"/>
      <c r="D114" s="101"/>
      <c r="E114" s="67"/>
      <c r="F114" s="69"/>
      <c r="G114" s="69"/>
      <c r="H114" s="69"/>
      <c r="I114" s="95"/>
      <c r="J114" s="68"/>
      <c r="K114" s="106"/>
      <c r="L114" s="145"/>
      <c r="M114" s="146"/>
      <c r="N114" s="82"/>
      <c r="O114" s="82"/>
      <c r="P114" s="82"/>
      <c r="Q114" s="110"/>
      <c r="R114" s="111"/>
      <c r="S114" s="111"/>
      <c r="T114" s="111"/>
      <c r="U114" s="112"/>
      <c r="V114" s="110"/>
      <c r="W114" s="112"/>
      <c r="X114" s="103"/>
      <c r="Y114" s="117"/>
      <c r="Z114" s="69"/>
      <c r="AA114" s="69"/>
      <c r="AB114" s="103"/>
      <c r="AC114" s="103"/>
      <c r="AD114" s="118"/>
      <c r="AE114" s="115"/>
      <c r="AF114" s="119"/>
      <c r="AG114" s="119"/>
      <c r="AH114" s="120"/>
      <c r="AI114" s="121"/>
      <c r="AJ114" s="120"/>
      <c r="AK114" s="69"/>
      <c r="AL114" s="103"/>
      <c r="AM114" s="103"/>
      <c r="AN114" s="118"/>
      <c r="AO114" s="115"/>
      <c r="AP114" s="119"/>
      <c r="AQ114" s="119"/>
      <c r="AR114" s="118"/>
      <c r="AS114" s="118"/>
      <c r="AT114" s="118"/>
      <c r="AU114" s="118"/>
      <c r="AV114" s="121"/>
      <c r="AW114" s="114"/>
      <c r="AX114" s="115"/>
      <c r="AY114" s="116"/>
      <c r="AZ114" s="115"/>
      <c r="BA114" s="116"/>
    </row>
    <row r="115" spans="2:53" x14ac:dyDescent="0.2">
      <c r="B115" s="266"/>
      <c r="D115" s="101"/>
      <c r="E115" s="67"/>
      <c r="F115" s="69"/>
      <c r="G115" s="69"/>
      <c r="H115" s="69"/>
      <c r="I115" s="95"/>
      <c r="J115" s="68"/>
      <c r="K115" s="106"/>
      <c r="L115" s="145"/>
      <c r="M115" s="146"/>
      <c r="N115" s="82"/>
      <c r="O115" s="82"/>
      <c r="P115" s="82"/>
      <c r="Q115" s="110"/>
      <c r="R115" s="111"/>
      <c r="S115" s="111"/>
      <c r="T115" s="111"/>
      <c r="U115" s="112"/>
      <c r="V115" s="110"/>
      <c r="W115" s="112"/>
      <c r="X115" s="103"/>
      <c r="Y115" s="117"/>
      <c r="Z115" s="69"/>
      <c r="AA115" s="69"/>
      <c r="AB115" s="103"/>
      <c r="AC115" s="103"/>
      <c r="AD115" s="118"/>
      <c r="AE115" s="115"/>
      <c r="AF115" s="119"/>
      <c r="AG115" s="119"/>
      <c r="AH115" s="120"/>
      <c r="AI115" s="121"/>
      <c r="AJ115" s="120"/>
      <c r="AK115" s="69"/>
      <c r="AL115" s="103"/>
      <c r="AM115" s="103"/>
      <c r="AN115" s="118"/>
      <c r="AO115" s="115"/>
      <c r="AP115" s="119"/>
      <c r="AQ115" s="119"/>
      <c r="AR115" s="118"/>
      <c r="AS115" s="118"/>
      <c r="AT115" s="118"/>
      <c r="AU115" s="118"/>
      <c r="AV115" s="121"/>
      <c r="AW115" s="114"/>
      <c r="AX115" s="115"/>
      <c r="AY115" s="116"/>
      <c r="AZ115" s="115"/>
      <c r="BA115" s="116"/>
    </row>
    <row r="116" spans="2:53" x14ac:dyDescent="0.2">
      <c r="B116" s="266"/>
      <c r="D116" s="101"/>
      <c r="E116" s="67"/>
      <c r="F116" s="69"/>
      <c r="G116" s="69"/>
      <c r="H116" s="69"/>
      <c r="I116" s="95"/>
      <c r="J116" s="68"/>
      <c r="K116" s="106"/>
      <c r="L116" s="145"/>
      <c r="M116" s="146"/>
      <c r="N116" s="82"/>
      <c r="O116" s="82"/>
      <c r="P116" s="82"/>
      <c r="Q116" s="110"/>
      <c r="R116" s="111"/>
      <c r="S116" s="111"/>
      <c r="T116" s="111"/>
      <c r="U116" s="112"/>
      <c r="V116" s="110"/>
      <c r="W116" s="112"/>
      <c r="X116" s="103"/>
      <c r="Y116" s="117"/>
      <c r="Z116" s="69"/>
      <c r="AA116" s="69"/>
      <c r="AB116" s="103"/>
      <c r="AC116" s="103"/>
      <c r="AD116" s="118"/>
      <c r="AE116" s="115"/>
      <c r="AF116" s="119"/>
      <c r="AG116" s="119"/>
      <c r="AH116" s="120"/>
      <c r="AI116" s="121"/>
      <c r="AJ116" s="120"/>
      <c r="AK116" s="69"/>
      <c r="AL116" s="103"/>
      <c r="AM116" s="103"/>
      <c r="AN116" s="118"/>
      <c r="AO116" s="115"/>
      <c r="AP116" s="119"/>
      <c r="AQ116" s="119"/>
      <c r="AR116" s="118"/>
      <c r="AS116" s="118"/>
      <c r="AT116" s="118"/>
      <c r="AU116" s="118"/>
      <c r="AV116" s="121"/>
      <c r="AW116" s="114"/>
      <c r="AX116" s="115"/>
      <c r="AY116" s="116"/>
      <c r="AZ116" s="115"/>
      <c r="BA116" s="116"/>
    </row>
    <row r="117" spans="2:53" x14ac:dyDescent="0.2">
      <c r="B117" s="266"/>
      <c r="D117" s="101"/>
      <c r="E117" s="67"/>
      <c r="F117" s="69"/>
      <c r="G117" s="69"/>
      <c r="H117" s="69"/>
      <c r="I117" s="95"/>
      <c r="J117" s="68"/>
      <c r="K117" s="106"/>
      <c r="L117" s="145"/>
      <c r="M117" s="146"/>
      <c r="N117" s="82"/>
      <c r="O117" s="82"/>
      <c r="P117" s="82"/>
      <c r="Q117" s="110"/>
      <c r="R117" s="111"/>
      <c r="S117" s="111"/>
      <c r="T117" s="111"/>
      <c r="U117" s="112"/>
      <c r="V117" s="110"/>
      <c r="W117" s="112"/>
      <c r="X117" s="103"/>
      <c r="Y117" s="117"/>
      <c r="Z117" s="69"/>
      <c r="AA117" s="69"/>
      <c r="AB117" s="103"/>
      <c r="AC117" s="103"/>
      <c r="AD117" s="118"/>
      <c r="AE117" s="115"/>
      <c r="AF117" s="119"/>
      <c r="AG117" s="119"/>
      <c r="AH117" s="120"/>
      <c r="AI117" s="121"/>
      <c r="AJ117" s="120"/>
      <c r="AK117" s="69"/>
      <c r="AL117" s="103"/>
      <c r="AM117" s="103"/>
      <c r="AN117" s="118"/>
      <c r="AO117" s="115"/>
      <c r="AP117" s="119"/>
      <c r="AQ117" s="119"/>
      <c r="AR117" s="118"/>
      <c r="AS117" s="118"/>
      <c r="AT117" s="118"/>
      <c r="AU117" s="118"/>
      <c r="AV117" s="121"/>
      <c r="AW117" s="114"/>
      <c r="AX117" s="115"/>
      <c r="AY117" s="116"/>
      <c r="AZ117" s="115"/>
      <c r="BA117" s="116"/>
    </row>
    <row r="118" spans="2:53" x14ac:dyDescent="0.2">
      <c r="B118" s="266"/>
      <c r="D118" s="101"/>
      <c r="E118" s="67"/>
      <c r="F118" s="69"/>
      <c r="G118" s="69"/>
      <c r="H118" s="69"/>
      <c r="I118" s="95"/>
      <c r="J118" s="68"/>
      <c r="K118" s="106"/>
      <c r="L118" s="145"/>
      <c r="M118" s="146"/>
      <c r="N118" s="82"/>
      <c r="O118" s="82"/>
      <c r="P118" s="82"/>
      <c r="Q118" s="110"/>
      <c r="R118" s="111"/>
      <c r="S118" s="111"/>
      <c r="T118" s="111"/>
      <c r="U118" s="112"/>
      <c r="V118" s="110"/>
      <c r="W118" s="112"/>
      <c r="X118" s="103"/>
      <c r="Y118" s="117"/>
      <c r="Z118" s="69"/>
      <c r="AA118" s="69"/>
      <c r="AB118" s="103"/>
      <c r="AC118" s="103"/>
      <c r="AD118" s="118"/>
      <c r="AE118" s="115"/>
      <c r="AF118" s="119"/>
      <c r="AG118" s="119"/>
      <c r="AH118" s="120"/>
      <c r="AI118" s="121"/>
      <c r="AJ118" s="120"/>
      <c r="AK118" s="69"/>
      <c r="AL118" s="103"/>
      <c r="AM118" s="103"/>
      <c r="AN118" s="118"/>
      <c r="AO118" s="115"/>
      <c r="AP118" s="119"/>
      <c r="AQ118" s="119"/>
      <c r="AR118" s="118"/>
      <c r="AS118" s="118"/>
      <c r="AT118" s="118"/>
      <c r="AU118" s="118"/>
      <c r="AV118" s="121"/>
      <c r="AW118" s="114"/>
      <c r="AX118" s="115"/>
      <c r="AY118" s="116"/>
      <c r="AZ118" s="115"/>
      <c r="BA118" s="116"/>
    </row>
    <row r="119" spans="2:53" x14ac:dyDescent="0.2">
      <c r="B119" s="266"/>
      <c r="D119" s="101"/>
      <c r="E119" s="67"/>
      <c r="F119" s="69"/>
      <c r="G119" s="69"/>
      <c r="H119" s="69"/>
      <c r="I119" s="95"/>
      <c r="J119" s="68"/>
      <c r="K119" s="106"/>
      <c r="L119" s="145"/>
      <c r="M119" s="146"/>
      <c r="N119" s="82"/>
      <c r="O119" s="82"/>
      <c r="P119" s="82"/>
      <c r="Q119" s="110"/>
      <c r="R119" s="111"/>
      <c r="S119" s="111"/>
      <c r="T119" s="111"/>
      <c r="U119" s="112"/>
      <c r="V119" s="110"/>
      <c r="W119" s="112"/>
      <c r="X119" s="103"/>
      <c r="Y119" s="117"/>
      <c r="Z119" s="69"/>
      <c r="AA119" s="69"/>
      <c r="AB119" s="103"/>
      <c r="AC119" s="103"/>
      <c r="AD119" s="118"/>
      <c r="AE119" s="115"/>
      <c r="AF119" s="119"/>
      <c r="AG119" s="119"/>
      <c r="AH119" s="120"/>
      <c r="AI119" s="121"/>
      <c r="AJ119" s="120"/>
      <c r="AK119" s="69"/>
      <c r="AL119" s="103"/>
      <c r="AM119" s="103"/>
      <c r="AN119" s="118"/>
      <c r="AO119" s="115"/>
      <c r="AP119" s="119"/>
      <c r="AQ119" s="119"/>
      <c r="AR119" s="118"/>
      <c r="AS119" s="118"/>
      <c r="AT119" s="118"/>
      <c r="AU119" s="118"/>
      <c r="AV119" s="121"/>
      <c r="AW119" s="114"/>
      <c r="AX119" s="115"/>
      <c r="AY119" s="116"/>
      <c r="AZ119" s="115"/>
      <c r="BA119" s="116"/>
    </row>
    <row r="120" spans="2:53" x14ac:dyDescent="0.2">
      <c r="B120" s="266"/>
      <c r="D120" s="101"/>
      <c r="E120" s="67"/>
      <c r="F120" s="69"/>
      <c r="G120" s="69"/>
      <c r="H120" s="69"/>
      <c r="I120" s="95"/>
      <c r="J120" s="68"/>
      <c r="K120" s="106"/>
      <c r="L120" s="145"/>
      <c r="M120" s="146"/>
      <c r="N120" s="82"/>
      <c r="O120" s="82"/>
      <c r="P120" s="82"/>
      <c r="Q120" s="110"/>
      <c r="R120" s="111"/>
      <c r="S120" s="111"/>
      <c r="T120" s="111"/>
      <c r="U120" s="112"/>
      <c r="V120" s="110"/>
      <c r="W120" s="112"/>
      <c r="X120" s="103"/>
      <c r="Y120" s="117"/>
      <c r="Z120" s="69"/>
      <c r="AA120" s="69"/>
      <c r="AB120" s="103"/>
      <c r="AC120" s="103"/>
      <c r="AD120" s="118"/>
      <c r="AE120" s="115"/>
      <c r="AF120" s="119"/>
      <c r="AG120" s="119"/>
      <c r="AH120" s="120"/>
      <c r="AI120" s="121"/>
      <c r="AJ120" s="120"/>
      <c r="AK120" s="69"/>
      <c r="AL120" s="103"/>
      <c r="AM120" s="103"/>
      <c r="AN120" s="118"/>
      <c r="AO120" s="115"/>
      <c r="AP120" s="119"/>
      <c r="AQ120" s="119"/>
      <c r="AR120" s="118"/>
      <c r="AS120" s="118"/>
      <c r="AT120" s="118"/>
      <c r="AU120" s="118"/>
      <c r="AV120" s="121"/>
      <c r="AW120" s="114"/>
      <c r="AX120" s="115"/>
      <c r="AY120" s="116"/>
      <c r="AZ120" s="115"/>
      <c r="BA120" s="116"/>
    </row>
    <row r="121" spans="2:53" x14ac:dyDescent="0.2">
      <c r="B121" s="266"/>
      <c r="D121" s="101"/>
      <c r="E121" s="67"/>
      <c r="F121" s="69"/>
      <c r="G121" s="69"/>
      <c r="H121" s="69"/>
      <c r="I121" s="95"/>
      <c r="J121" s="68"/>
      <c r="K121" s="106"/>
      <c r="L121" s="145"/>
      <c r="M121" s="146"/>
      <c r="N121" s="82"/>
      <c r="O121" s="82"/>
      <c r="P121" s="82"/>
      <c r="Q121" s="110"/>
      <c r="R121" s="111"/>
      <c r="S121" s="111"/>
      <c r="T121" s="111"/>
      <c r="U121" s="112"/>
      <c r="V121" s="110"/>
      <c r="W121" s="112"/>
      <c r="X121" s="103"/>
      <c r="Y121" s="117"/>
      <c r="Z121" s="69"/>
      <c r="AA121" s="69"/>
      <c r="AB121" s="103"/>
      <c r="AC121" s="103"/>
      <c r="AD121" s="118"/>
      <c r="AE121" s="115"/>
      <c r="AF121" s="119"/>
      <c r="AG121" s="119"/>
      <c r="AH121" s="120"/>
      <c r="AI121" s="121"/>
      <c r="AJ121" s="120"/>
      <c r="AK121" s="69"/>
      <c r="AL121" s="103"/>
      <c r="AM121" s="103"/>
      <c r="AN121" s="118"/>
      <c r="AO121" s="115"/>
      <c r="AP121" s="119"/>
      <c r="AQ121" s="119"/>
      <c r="AR121" s="118"/>
      <c r="AS121" s="118"/>
      <c r="AT121" s="118"/>
      <c r="AU121" s="118"/>
      <c r="AV121" s="121"/>
      <c r="AW121" s="114"/>
      <c r="AX121" s="115"/>
      <c r="AY121" s="116"/>
      <c r="AZ121" s="115"/>
      <c r="BA121" s="116"/>
    </row>
    <row r="122" spans="2:53" x14ac:dyDescent="0.2">
      <c r="B122" s="266"/>
      <c r="D122" s="101"/>
      <c r="E122" s="67"/>
      <c r="F122" s="69"/>
      <c r="G122" s="69"/>
      <c r="H122" s="69"/>
      <c r="I122" s="95"/>
      <c r="J122" s="68"/>
      <c r="K122" s="106"/>
      <c r="L122" s="145"/>
      <c r="M122" s="146"/>
      <c r="N122" s="82"/>
      <c r="O122" s="82"/>
      <c r="P122" s="82"/>
      <c r="Q122" s="110"/>
      <c r="R122" s="111"/>
      <c r="S122" s="111"/>
      <c r="T122" s="111"/>
      <c r="U122" s="112"/>
      <c r="V122" s="110"/>
      <c r="W122" s="112"/>
      <c r="X122" s="103"/>
      <c r="Y122" s="117"/>
      <c r="Z122" s="69"/>
      <c r="AA122" s="69"/>
      <c r="AB122" s="103"/>
      <c r="AC122" s="103"/>
      <c r="AD122" s="118"/>
      <c r="AE122" s="115"/>
      <c r="AF122" s="119"/>
      <c r="AG122" s="119"/>
      <c r="AH122" s="120"/>
      <c r="AI122" s="121"/>
      <c r="AJ122" s="120"/>
      <c r="AK122" s="69"/>
      <c r="AL122" s="103"/>
      <c r="AM122" s="103"/>
      <c r="AN122" s="118"/>
      <c r="AO122" s="115"/>
      <c r="AP122" s="119"/>
      <c r="AQ122" s="119"/>
      <c r="AR122" s="118"/>
      <c r="AS122" s="118"/>
      <c r="AT122" s="118"/>
      <c r="AU122" s="118"/>
      <c r="AV122" s="121"/>
      <c r="AW122" s="114"/>
      <c r="AX122" s="115"/>
      <c r="AY122" s="116"/>
      <c r="AZ122" s="115"/>
      <c r="BA122" s="116"/>
    </row>
    <row r="123" spans="2:53" x14ac:dyDescent="0.2">
      <c r="B123" s="266"/>
      <c r="D123" s="101"/>
      <c r="E123" s="67"/>
      <c r="F123" s="69"/>
      <c r="G123" s="69"/>
      <c r="H123" s="69"/>
      <c r="I123" s="95"/>
      <c r="J123" s="68"/>
      <c r="K123" s="106"/>
      <c r="L123" s="145"/>
      <c r="M123" s="146"/>
      <c r="N123" s="82"/>
      <c r="O123" s="82"/>
      <c r="P123" s="82"/>
      <c r="Q123" s="110"/>
      <c r="R123" s="111"/>
      <c r="S123" s="111"/>
      <c r="T123" s="111"/>
      <c r="U123" s="112"/>
      <c r="V123" s="110"/>
      <c r="W123" s="112"/>
      <c r="X123" s="103"/>
      <c r="Y123" s="117"/>
      <c r="Z123" s="69"/>
      <c r="AA123" s="69"/>
      <c r="AB123" s="103"/>
      <c r="AC123" s="103"/>
      <c r="AD123" s="118"/>
      <c r="AE123" s="115"/>
      <c r="AF123" s="119"/>
      <c r="AG123" s="119"/>
      <c r="AH123" s="120"/>
      <c r="AI123" s="121"/>
      <c r="AJ123" s="120"/>
      <c r="AK123" s="69"/>
      <c r="AL123" s="103"/>
      <c r="AM123" s="103"/>
      <c r="AN123" s="118"/>
      <c r="AO123" s="115"/>
      <c r="AP123" s="119"/>
      <c r="AQ123" s="119"/>
      <c r="AR123" s="118"/>
      <c r="AS123" s="118"/>
      <c r="AT123" s="118"/>
      <c r="AU123" s="118"/>
      <c r="AV123" s="121"/>
      <c r="AW123" s="114"/>
      <c r="AX123" s="115"/>
      <c r="AY123" s="116"/>
      <c r="AZ123" s="115"/>
      <c r="BA123" s="116"/>
    </row>
    <row r="124" spans="2:53" x14ac:dyDescent="0.2">
      <c r="B124" s="266"/>
      <c r="D124" s="101"/>
      <c r="E124" s="67"/>
      <c r="F124" s="69"/>
      <c r="G124" s="69"/>
      <c r="H124" s="69"/>
      <c r="I124" s="95"/>
      <c r="J124" s="68"/>
      <c r="K124" s="106"/>
      <c r="L124" s="145"/>
      <c r="M124" s="146"/>
      <c r="N124" s="82"/>
      <c r="O124" s="82"/>
      <c r="P124" s="82"/>
      <c r="Q124" s="110"/>
      <c r="R124" s="111"/>
      <c r="S124" s="111"/>
      <c r="T124" s="111"/>
      <c r="U124" s="112"/>
      <c r="V124" s="110"/>
      <c r="W124" s="112"/>
      <c r="X124" s="103"/>
      <c r="Y124" s="117"/>
      <c r="Z124" s="69"/>
      <c r="AA124" s="69"/>
      <c r="AB124" s="103"/>
      <c r="AC124" s="103"/>
      <c r="AD124" s="118"/>
      <c r="AE124" s="115"/>
      <c r="AF124" s="119"/>
      <c r="AG124" s="119"/>
      <c r="AH124" s="120"/>
      <c r="AI124" s="121"/>
      <c r="AJ124" s="120"/>
      <c r="AK124" s="69"/>
      <c r="AL124" s="103"/>
      <c r="AM124" s="103"/>
      <c r="AN124" s="118"/>
      <c r="AO124" s="115"/>
      <c r="AP124" s="119"/>
      <c r="AQ124" s="119"/>
      <c r="AR124" s="118"/>
      <c r="AS124" s="118"/>
      <c r="AT124" s="118"/>
      <c r="AU124" s="118"/>
      <c r="AV124" s="121"/>
      <c r="AW124" s="114"/>
      <c r="AX124" s="115"/>
      <c r="AY124" s="116"/>
      <c r="AZ124" s="115"/>
      <c r="BA124" s="116"/>
    </row>
    <row r="125" spans="2:53" x14ac:dyDescent="0.2">
      <c r="B125" s="266"/>
      <c r="D125" s="101"/>
      <c r="E125" s="67"/>
      <c r="F125" s="69"/>
      <c r="G125" s="69"/>
      <c r="H125" s="69"/>
      <c r="I125" s="95"/>
      <c r="J125" s="68"/>
      <c r="K125" s="106"/>
      <c r="L125" s="145"/>
      <c r="M125" s="146"/>
      <c r="N125" s="82"/>
      <c r="O125" s="82"/>
      <c r="P125" s="82"/>
      <c r="Q125" s="110"/>
      <c r="R125" s="111"/>
      <c r="S125" s="111"/>
      <c r="T125" s="111"/>
      <c r="U125" s="112"/>
      <c r="V125" s="110"/>
      <c r="W125" s="112"/>
      <c r="X125" s="103"/>
      <c r="Y125" s="117"/>
      <c r="Z125" s="69"/>
      <c r="AA125" s="69"/>
      <c r="AB125" s="103"/>
      <c r="AC125" s="103"/>
      <c r="AD125" s="118"/>
      <c r="AE125" s="115"/>
      <c r="AF125" s="119"/>
      <c r="AG125" s="119"/>
      <c r="AH125" s="120"/>
      <c r="AI125" s="121"/>
      <c r="AJ125" s="120"/>
      <c r="AK125" s="69"/>
      <c r="AL125" s="103"/>
      <c r="AM125" s="103"/>
      <c r="AN125" s="118"/>
      <c r="AO125" s="115"/>
      <c r="AP125" s="119"/>
      <c r="AQ125" s="119"/>
      <c r="AR125" s="118"/>
      <c r="AS125" s="118"/>
      <c r="AT125" s="118"/>
      <c r="AU125" s="118"/>
      <c r="AV125" s="121"/>
      <c r="AW125" s="114"/>
      <c r="AX125" s="115"/>
      <c r="AY125" s="116"/>
      <c r="AZ125" s="115"/>
      <c r="BA125" s="116"/>
    </row>
    <row r="126" spans="2:53" x14ac:dyDescent="0.2">
      <c r="B126" s="266"/>
      <c r="D126" s="101"/>
      <c r="E126" s="67"/>
      <c r="F126" s="69"/>
      <c r="G126" s="69"/>
      <c r="H126" s="69"/>
      <c r="I126" s="95"/>
      <c r="J126" s="68"/>
      <c r="K126" s="106"/>
      <c r="L126" s="145"/>
      <c r="M126" s="146"/>
      <c r="N126" s="82"/>
      <c r="O126" s="82"/>
      <c r="P126" s="82"/>
      <c r="Q126" s="110"/>
      <c r="R126" s="111"/>
      <c r="S126" s="111"/>
      <c r="T126" s="111"/>
      <c r="U126" s="112"/>
      <c r="V126" s="110"/>
      <c r="W126" s="112"/>
      <c r="X126" s="103"/>
      <c r="Y126" s="117"/>
      <c r="Z126" s="69"/>
      <c r="AA126" s="69"/>
      <c r="AB126" s="103"/>
      <c r="AC126" s="103"/>
      <c r="AD126" s="118"/>
      <c r="AE126" s="115"/>
      <c r="AF126" s="119"/>
      <c r="AG126" s="119"/>
      <c r="AH126" s="120"/>
      <c r="AI126" s="121"/>
      <c r="AJ126" s="120"/>
      <c r="AK126" s="69"/>
      <c r="AL126" s="103"/>
      <c r="AM126" s="103"/>
      <c r="AN126" s="118"/>
      <c r="AO126" s="115"/>
      <c r="AP126" s="119"/>
      <c r="AQ126" s="119"/>
      <c r="AR126" s="118"/>
      <c r="AS126" s="118"/>
      <c r="AT126" s="118"/>
      <c r="AU126" s="118"/>
      <c r="AV126" s="121"/>
      <c r="AW126" s="114"/>
      <c r="AX126" s="115"/>
      <c r="AY126" s="116"/>
      <c r="AZ126" s="115"/>
      <c r="BA126" s="116"/>
    </row>
    <row r="127" spans="2:53" x14ac:dyDescent="0.2">
      <c r="B127" s="266"/>
      <c r="D127" s="101"/>
      <c r="E127" s="67"/>
      <c r="F127" s="69"/>
      <c r="G127" s="69"/>
      <c r="H127" s="69"/>
      <c r="I127" s="95"/>
      <c r="J127" s="68"/>
      <c r="K127" s="106"/>
      <c r="L127" s="145"/>
      <c r="M127" s="146"/>
      <c r="N127" s="82"/>
      <c r="O127" s="82"/>
      <c r="P127" s="82"/>
      <c r="Q127" s="110"/>
      <c r="R127" s="111"/>
      <c r="S127" s="111"/>
      <c r="T127" s="111"/>
      <c r="U127" s="112"/>
      <c r="V127" s="110"/>
      <c r="W127" s="112"/>
      <c r="X127" s="103"/>
      <c r="Y127" s="117"/>
      <c r="Z127" s="69"/>
      <c r="AA127" s="69"/>
      <c r="AB127" s="103"/>
      <c r="AC127" s="103"/>
      <c r="AD127" s="118"/>
      <c r="AE127" s="115"/>
      <c r="AF127" s="119"/>
      <c r="AG127" s="119"/>
      <c r="AH127" s="120"/>
      <c r="AI127" s="121"/>
      <c r="AJ127" s="120"/>
      <c r="AK127" s="69"/>
      <c r="AL127" s="103"/>
      <c r="AM127" s="103"/>
      <c r="AN127" s="118"/>
      <c r="AO127" s="115"/>
      <c r="AP127" s="119"/>
      <c r="AQ127" s="119"/>
      <c r="AR127" s="118"/>
      <c r="AS127" s="118"/>
      <c r="AT127" s="118"/>
      <c r="AU127" s="118"/>
      <c r="AV127" s="121"/>
      <c r="AW127" s="114"/>
      <c r="AX127" s="115"/>
      <c r="AY127" s="116"/>
      <c r="AZ127" s="115"/>
      <c r="BA127" s="116"/>
    </row>
    <row r="128" spans="2:53" x14ac:dyDescent="0.2">
      <c r="B128" s="266"/>
      <c r="D128" s="101"/>
      <c r="E128" s="67"/>
      <c r="F128" s="69"/>
      <c r="G128" s="69"/>
      <c r="H128" s="69"/>
      <c r="I128" s="95"/>
      <c r="J128" s="68"/>
      <c r="K128" s="106"/>
      <c r="L128" s="145"/>
      <c r="M128" s="146"/>
      <c r="N128" s="82"/>
      <c r="O128" s="82"/>
      <c r="P128" s="82"/>
      <c r="Q128" s="110"/>
      <c r="R128" s="111"/>
      <c r="S128" s="111"/>
      <c r="T128" s="111"/>
      <c r="U128" s="112"/>
      <c r="V128" s="110"/>
      <c r="W128" s="112"/>
      <c r="X128" s="103"/>
      <c r="Y128" s="117"/>
      <c r="Z128" s="69"/>
      <c r="AA128" s="69"/>
      <c r="AB128" s="103"/>
      <c r="AC128" s="103"/>
      <c r="AD128" s="118"/>
      <c r="AE128" s="115"/>
      <c r="AF128" s="119"/>
      <c r="AG128" s="119"/>
      <c r="AH128" s="120"/>
      <c r="AI128" s="121"/>
      <c r="AJ128" s="120"/>
      <c r="AK128" s="69"/>
      <c r="AL128" s="103"/>
      <c r="AM128" s="103"/>
      <c r="AN128" s="118"/>
      <c r="AO128" s="115"/>
      <c r="AP128" s="119"/>
      <c r="AQ128" s="119"/>
      <c r="AR128" s="118"/>
      <c r="AS128" s="118"/>
      <c r="AT128" s="118"/>
      <c r="AU128" s="118"/>
      <c r="AV128" s="121"/>
      <c r="AW128" s="114"/>
      <c r="AX128" s="115"/>
      <c r="AY128" s="116"/>
      <c r="AZ128" s="115"/>
      <c r="BA128" s="116"/>
    </row>
    <row r="129" spans="2:53" x14ac:dyDescent="0.2">
      <c r="B129" s="266"/>
      <c r="D129" s="101"/>
      <c r="E129" s="67"/>
      <c r="F129" s="69"/>
      <c r="G129" s="69"/>
      <c r="H129" s="69"/>
      <c r="I129" s="95"/>
      <c r="J129" s="68"/>
      <c r="K129" s="106"/>
      <c r="L129" s="145"/>
      <c r="M129" s="146"/>
      <c r="N129" s="82"/>
      <c r="O129" s="82"/>
      <c r="P129" s="82"/>
      <c r="Q129" s="110"/>
      <c r="R129" s="111"/>
      <c r="S129" s="111"/>
      <c r="T129" s="111"/>
      <c r="U129" s="112"/>
      <c r="V129" s="110"/>
      <c r="W129" s="112"/>
      <c r="X129" s="103"/>
      <c r="Y129" s="117"/>
      <c r="Z129" s="69"/>
      <c r="AA129" s="69"/>
      <c r="AB129" s="103"/>
      <c r="AC129" s="103"/>
      <c r="AD129" s="118"/>
      <c r="AE129" s="115"/>
      <c r="AF129" s="119"/>
      <c r="AG129" s="119"/>
      <c r="AH129" s="120"/>
      <c r="AI129" s="121"/>
      <c r="AJ129" s="120"/>
      <c r="AK129" s="69"/>
      <c r="AL129" s="103"/>
      <c r="AM129" s="103"/>
      <c r="AN129" s="118"/>
      <c r="AO129" s="115"/>
      <c r="AP129" s="119"/>
      <c r="AQ129" s="119"/>
      <c r="AR129" s="118"/>
      <c r="AS129" s="118"/>
      <c r="AT129" s="118"/>
      <c r="AU129" s="118"/>
      <c r="AV129" s="121"/>
      <c r="AW129" s="114"/>
      <c r="AX129" s="115"/>
      <c r="AY129" s="116"/>
      <c r="AZ129" s="115"/>
      <c r="BA129" s="116"/>
    </row>
    <row r="130" spans="2:53" x14ac:dyDescent="0.2">
      <c r="B130" s="266"/>
      <c r="D130" s="101"/>
      <c r="E130" s="67"/>
      <c r="F130" s="69"/>
      <c r="G130" s="69"/>
      <c r="H130" s="69"/>
      <c r="I130" s="95"/>
      <c r="J130" s="68"/>
      <c r="K130" s="106"/>
      <c r="L130" s="145"/>
      <c r="M130" s="146"/>
      <c r="N130" s="82"/>
      <c r="O130" s="82"/>
      <c r="P130" s="82"/>
      <c r="Q130" s="110"/>
      <c r="R130" s="111"/>
      <c r="S130" s="111"/>
      <c r="T130" s="111"/>
      <c r="U130" s="112"/>
      <c r="V130" s="110"/>
      <c r="W130" s="112"/>
      <c r="X130" s="103"/>
      <c r="Y130" s="117"/>
      <c r="Z130" s="69"/>
      <c r="AA130" s="69"/>
      <c r="AB130" s="103"/>
      <c r="AC130" s="103"/>
      <c r="AD130" s="118"/>
      <c r="AE130" s="115"/>
      <c r="AF130" s="119"/>
      <c r="AG130" s="119"/>
      <c r="AH130" s="120"/>
      <c r="AI130" s="121"/>
      <c r="AJ130" s="120"/>
      <c r="AK130" s="69"/>
      <c r="AL130" s="103"/>
      <c r="AM130" s="103"/>
      <c r="AN130" s="118"/>
      <c r="AO130" s="115"/>
      <c r="AP130" s="119"/>
      <c r="AQ130" s="119"/>
      <c r="AR130" s="118"/>
      <c r="AS130" s="118"/>
      <c r="AT130" s="118"/>
      <c r="AU130" s="118"/>
      <c r="AV130" s="121"/>
      <c r="AW130" s="114"/>
      <c r="AX130" s="115"/>
      <c r="AY130" s="116"/>
      <c r="AZ130" s="115"/>
      <c r="BA130" s="116"/>
    </row>
    <row r="131" spans="2:53" x14ac:dyDescent="0.2">
      <c r="B131" s="266"/>
      <c r="D131" s="101"/>
      <c r="E131" s="67"/>
      <c r="F131" s="69"/>
      <c r="G131" s="69"/>
      <c r="H131" s="69"/>
      <c r="I131" s="95"/>
      <c r="J131" s="68"/>
      <c r="K131" s="106"/>
      <c r="L131" s="145"/>
      <c r="M131" s="146"/>
      <c r="N131" s="82"/>
      <c r="O131" s="82"/>
      <c r="P131" s="82"/>
      <c r="Q131" s="110"/>
      <c r="R131" s="111"/>
      <c r="S131" s="111"/>
      <c r="T131" s="111"/>
      <c r="U131" s="112"/>
      <c r="V131" s="110"/>
      <c r="W131" s="112"/>
      <c r="X131" s="103"/>
      <c r="Y131" s="117"/>
      <c r="Z131" s="69"/>
      <c r="AA131" s="69"/>
      <c r="AB131" s="103"/>
      <c r="AC131" s="103"/>
      <c r="AD131" s="118"/>
      <c r="AE131" s="115"/>
      <c r="AF131" s="119"/>
      <c r="AG131" s="119"/>
      <c r="AH131" s="120"/>
      <c r="AI131" s="121"/>
      <c r="AJ131" s="120"/>
      <c r="AK131" s="69"/>
      <c r="AL131" s="103"/>
      <c r="AM131" s="103"/>
      <c r="AN131" s="118"/>
      <c r="AO131" s="115"/>
      <c r="AP131" s="119"/>
      <c r="AQ131" s="119"/>
      <c r="AR131" s="118"/>
      <c r="AS131" s="118"/>
      <c r="AT131" s="118"/>
      <c r="AU131" s="118"/>
      <c r="AV131" s="121"/>
      <c r="AW131" s="114"/>
      <c r="AX131" s="115"/>
      <c r="AY131" s="116"/>
      <c r="AZ131" s="115"/>
      <c r="BA131" s="116"/>
    </row>
    <row r="132" spans="2:53" x14ac:dyDescent="0.2">
      <c r="B132" s="266"/>
      <c r="D132" s="101"/>
      <c r="E132" s="67"/>
      <c r="F132" s="69"/>
      <c r="G132" s="69"/>
      <c r="H132" s="69"/>
      <c r="I132" s="95"/>
      <c r="J132" s="68"/>
      <c r="K132" s="106"/>
      <c r="L132" s="145"/>
      <c r="M132" s="146"/>
      <c r="N132" s="82"/>
      <c r="O132" s="82"/>
      <c r="P132" s="82"/>
      <c r="Q132" s="110"/>
      <c r="R132" s="111"/>
      <c r="S132" s="111"/>
      <c r="T132" s="111"/>
      <c r="U132" s="112"/>
      <c r="V132" s="110"/>
      <c r="W132" s="112"/>
      <c r="X132" s="103"/>
      <c r="Y132" s="117"/>
      <c r="Z132" s="69"/>
      <c r="AA132" s="69"/>
      <c r="AB132" s="103"/>
      <c r="AC132" s="103"/>
      <c r="AD132" s="118"/>
      <c r="AE132" s="115"/>
      <c r="AF132" s="119"/>
      <c r="AG132" s="119"/>
      <c r="AH132" s="120"/>
      <c r="AI132" s="121"/>
      <c r="AJ132" s="120"/>
      <c r="AK132" s="69"/>
      <c r="AL132" s="103"/>
      <c r="AM132" s="103"/>
      <c r="AN132" s="118"/>
      <c r="AO132" s="115"/>
      <c r="AP132" s="119"/>
      <c r="AQ132" s="119"/>
      <c r="AR132" s="118"/>
      <c r="AS132" s="118"/>
      <c r="AT132" s="118"/>
      <c r="AU132" s="118"/>
      <c r="AV132" s="121"/>
      <c r="AW132" s="114"/>
      <c r="AX132" s="115"/>
      <c r="AY132" s="116"/>
      <c r="AZ132" s="115"/>
      <c r="BA132" s="116"/>
    </row>
    <row r="133" spans="2:53" x14ac:dyDescent="0.2">
      <c r="B133" s="266"/>
      <c r="D133" s="101"/>
      <c r="E133" s="67"/>
      <c r="F133" s="69"/>
      <c r="G133" s="69"/>
      <c r="H133" s="69"/>
      <c r="I133" s="95"/>
      <c r="J133" s="68"/>
      <c r="K133" s="106"/>
      <c r="L133" s="145"/>
      <c r="M133" s="146"/>
      <c r="N133" s="82"/>
      <c r="O133" s="82"/>
      <c r="P133" s="82"/>
      <c r="Q133" s="110"/>
      <c r="R133" s="111"/>
      <c r="S133" s="111"/>
      <c r="T133" s="111"/>
      <c r="U133" s="112"/>
      <c r="V133" s="110"/>
      <c r="W133" s="112"/>
      <c r="X133" s="103"/>
      <c r="Y133" s="117"/>
      <c r="Z133" s="69"/>
      <c r="AA133" s="69"/>
      <c r="AB133" s="103"/>
      <c r="AC133" s="103"/>
      <c r="AD133" s="118"/>
      <c r="AE133" s="115"/>
      <c r="AF133" s="119"/>
      <c r="AG133" s="119"/>
      <c r="AH133" s="120"/>
      <c r="AI133" s="121"/>
      <c r="AJ133" s="120"/>
      <c r="AK133" s="69"/>
      <c r="AL133" s="103"/>
      <c r="AM133" s="103"/>
      <c r="AN133" s="118"/>
      <c r="AO133" s="115"/>
      <c r="AP133" s="119"/>
      <c r="AQ133" s="119"/>
      <c r="AR133" s="118"/>
      <c r="AS133" s="118"/>
      <c r="AT133" s="118"/>
      <c r="AU133" s="118"/>
      <c r="AV133" s="121"/>
      <c r="AW133" s="114"/>
      <c r="AX133" s="115"/>
      <c r="AY133" s="116"/>
      <c r="AZ133" s="115"/>
      <c r="BA133" s="116"/>
    </row>
    <row r="134" spans="2:53" x14ac:dyDescent="0.2">
      <c r="B134" s="266"/>
      <c r="D134" s="101"/>
      <c r="E134" s="67"/>
      <c r="F134" s="69"/>
      <c r="G134" s="69"/>
      <c r="H134" s="69"/>
      <c r="I134" s="95"/>
      <c r="J134" s="68"/>
      <c r="K134" s="106"/>
      <c r="L134" s="145"/>
      <c r="M134" s="146"/>
      <c r="N134" s="82"/>
      <c r="O134" s="82"/>
      <c r="P134" s="82"/>
      <c r="Q134" s="110"/>
      <c r="R134" s="111"/>
      <c r="S134" s="111"/>
      <c r="T134" s="111"/>
      <c r="U134" s="112"/>
      <c r="V134" s="110"/>
      <c r="W134" s="112"/>
      <c r="X134" s="103"/>
      <c r="Y134" s="117"/>
      <c r="Z134" s="69"/>
      <c r="AA134" s="69"/>
      <c r="AB134" s="103"/>
      <c r="AC134" s="103"/>
      <c r="AD134" s="118"/>
      <c r="AE134" s="115"/>
      <c r="AF134" s="119"/>
      <c r="AG134" s="119"/>
      <c r="AH134" s="120"/>
      <c r="AI134" s="121"/>
      <c r="AJ134" s="120"/>
      <c r="AK134" s="69"/>
      <c r="AL134" s="103"/>
      <c r="AM134" s="103"/>
      <c r="AN134" s="118"/>
      <c r="AO134" s="115"/>
      <c r="AP134" s="119"/>
      <c r="AQ134" s="119"/>
      <c r="AR134" s="118"/>
      <c r="AS134" s="118"/>
      <c r="AT134" s="118"/>
      <c r="AU134" s="118"/>
      <c r="AV134" s="121"/>
      <c r="AW134" s="114"/>
      <c r="AX134" s="115"/>
      <c r="AY134" s="116"/>
      <c r="AZ134" s="115"/>
      <c r="BA134" s="116"/>
    </row>
    <row r="135" spans="2:53" x14ac:dyDescent="0.2">
      <c r="B135" s="266"/>
      <c r="D135" s="101"/>
      <c r="E135" s="67"/>
      <c r="F135" s="69"/>
      <c r="G135" s="69"/>
      <c r="H135" s="69"/>
      <c r="I135" s="95"/>
      <c r="J135" s="68"/>
      <c r="K135" s="106"/>
      <c r="L135" s="145"/>
      <c r="M135" s="146"/>
      <c r="N135" s="82"/>
      <c r="O135" s="82"/>
      <c r="P135" s="82"/>
      <c r="Q135" s="110"/>
      <c r="R135" s="111"/>
      <c r="S135" s="111"/>
      <c r="T135" s="111"/>
      <c r="U135" s="112"/>
      <c r="V135" s="110"/>
      <c r="W135" s="112"/>
      <c r="X135" s="103"/>
      <c r="Y135" s="117"/>
      <c r="Z135" s="69"/>
      <c r="AA135" s="69"/>
      <c r="AB135" s="103"/>
      <c r="AC135" s="103"/>
      <c r="AD135" s="118"/>
      <c r="AE135" s="115"/>
      <c r="AF135" s="119"/>
      <c r="AG135" s="119"/>
      <c r="AH135" s="120"/>
      <c r="AI135" s="121"/>
      <c r="AJ135" s="120"/>
      <c r="AK135" s="69"/>
      <c r="AL135" s="103"/>
      <c r="AM135" s="103"/>
      <c r="AN135" s="118"/>
      <c r="AO135" s="115"/>
      <c r="AP135" s="119"/>
      <c r="AQ135" s="119"/>
      <c r="AR135" s="118"/>
      <c r="AS135" s="118"/>
      <c r="AT135" s="118"/>
      <c r="AU135" s="118"/>
      <c r="AV135" s="121"/>
      <c r="AW135" s="114"/>
      <c r="AX135" s="115"/>
      <c r="AY135" s="116"/>
      <c r="AZ135" s="115"/>
      <c r="BA135" s="116"/>
    </row>
    <row r="136" spans="2:53" x14ac:dyDescent="0.2">
      <c r="B136" s="266"/>
      <c r="D136" s="101"/>
      <c r="E136" s="67"/>
      <c r="F136" s="69"/>
      <c r="G136" s="69"/>
      <c r="H136" s="69"/>
      <c r="I136" s="95"/>
      <c r="J136" s="68"/>
      <c r="K136" s="106"/>
      <c r="L136" s="145"/>
      <c r="M136" s="146"/>
      <c r="N136" s="82"/>
      <c r="O136" s="82"/>
      <c r="P136" s="82"/>
      <c r="Q136" s="110"/>
      <c r="R136" s="111"/>
      <c r="S136" s="111"/>
      <c r="T136" s="111"/>
      <c r="U136" s="112"/>
      <c r="V136" s="110"/>
      <c r="W136" s="112"/>
      <c r="X136" s="103"/>
      <c r="Y136" s="117"/>
      <c r="Z136" s="69"/>
      <c r="AA136" s="69"/>
      <c r="AB136" s="103"/>
      <c r="AC136" s="103"/>
      <c r="AD136" s="118"/>
      <c r="AE136" s="115"/>
      <c r="AF136" s="119"/>
      <c r="AG136" s="119"/>
      <c r="AH136" s="120"/>
      <c r="AI136" s="121"/>
      <c r="AJ136" s="120"/>
      <c r="AK136" s="69"/>
      <c r="AL136" s="103"/>
      <c r="AM136" s="103"/>
      <c r="AN136" s="118"/>
      <c r="AO136" s="115"/>
      <c r="AP136" s="119"/>
      <c r="AQ136" s="119"/>
      <c r="AR136" s="118"/>
      <c r="AS136" s="118"/>
      <c r="AT136" s="118"/>
      <c r="AU136" s="118"/>
      <c r="AV136" s="121"/>
      <c r="AW136" s="114"/>
      <c r="AX136" s="115"/>
      <c r="AY136" s="116"/>
      <c r="AZ136" s="115"/>
      <c r="BA136" s="116"/>
    </row>
    <row r="137" spans="2:53" x14ac:dyDescent="0.2">
      <c r="B137" s="266"/>
      <c r="D137" s="101"/>
      <c r="E137" s="67"/>
      <c r="F137" s="69"/>
      <c r="G137" s="69"/>
      <c r="H137" s="69"/>
      <c r="I137" s="95"/>
      <c r="J137" s="68"/>
      <c r="K137" s="106"/>
      <c r="L137" s="145"/>
      <c r="M137" s="146"/>
      <c r="N137" s="82"/>
      <c r="O137" s="82"/>
      <c r="P137" s="82"/>
      <c r="Q137" s="110"/>
      <c r="R137" s="111"/>
      <c r="S137" s="111"/>
      <c r="T137" s="111"/>
      <c r="U137" s="112"/>
      <c r="V137" s="110"/>
      <c r="W137" s="112"/>
      <c r="X137" s="103"/>
      <c r="Y137" s="117"/>
      <c r="Z137" s="69"/>
      <c r="AA137" s="69"/>
      <c r="AB137" s="103"/>
      <c r="AC137" s="103"/>
      <c r="AD137" s="118"/>
      <c r="AE137" s="115"/>
      <c r="AF137" s="119"/>
      <c r="AG137" s="119"/>
      <c r="AH137" s="120"/>
      <c r="AI137" s="121"/>
      <c r="AJ137" s="120"/>
      <c r="AK137" s="69"/>
      <c r="AL137" s="103"/>
      <c r="AM137" s="103"/>
      <c r="AN137" s="118"/>
      <c r="AO137" s="115"/>
      <c r="AP137" s="119"/>
      <c r="AQ137" s="119"/>
      <c r="AR137" s="118"/>
      <c r="AS137" s="118"/>
      <c r="AT137" s="118"/>
      <c r="AU137" s="118"/>
      <c r="AV137" s="121"/>
      <c r="AW137" s="114"/>
      <c r="AX137" s="115"/>
      <c r="AY137" s="116"/>
      <c r="AZ137" s="115"/>
      <c r="BA137" s="116"/>
    </row>
    <row r="138" spans="2:53" x14ac:dyDescent="0.2">
      <c r="B138" s="266"/>
      <c r="D138" s="101"/>
      <c r="E138" s="67"/>
      <c r="F138" s="69"/>
      <c r="G138" s="69"/>
      <c r="H138" s="69"/>
      <c r="I138" s="95"/>
      <c r="J138" s="68"/>
      <c r="K138" s="106"/>
      <c r="L138" s="145"/>
      <c r="M138" s="146"/>
      <c r="N138" s="82"/>
      <c r="O138" s="82"/>
      <c r="P138" s="82"/>
      <c r="Q138" s="110"/>
      <c r="R138" s="111"/>
      <c r="S138" s="111"/>
      <c r="T138" s="111"/>
      <c r="U138" s="112"/>
      <c r="V138" s="110"/>
      <c r="W138" s="112"/>
      <c r="X138" s="103"/>
      <c r="Y138" s="117"/>
      <c r="Z138" s="69"/>
      <c r="AA138" s="69"/>
      <c r="AB138" s="103"/>
      <c r="AC138" s="103"/>
      <c r="AD138" s="118"/>
      <c r="AE138" s="115"/>
      <c r="AF138" s="119"/>
      <c r="AG138" s="119"/>
      <c r="AH138" s="120"/>
      <c r="AI138" s="121"/>
      <c r="AJ138" s="120"/>
      <c r="AK138" s="69"/>
      <c r="AL138" s="103"/>
      <c r="AM138" s="103"/>
      <c r="AN138" s="118"/>
      <c r="AO138" s="115"/>
      <c r="AP138" s="119"/>
      <c r="AQ138" s="119"/>
      <c r="AR138" s="118"/>
      <c r="AS138" s="118"/>
      <c r="AT138" s="118"/>
      <c r="AU138" s="118"/>
      <c r="AV138" s="121"/>
      <c r="AW138" s="114"/>
      <c r="AX138" s="115"/>
      <c r="AY138" s="116"/>
      <c r="AZ138" s="115"/>
      <c r="BA138" s="116"/>
    </row>
    <row r="139" spans="2:53" x14ac:dyDescent="0.2">
      <c r="B139" s="266"/>
      <c r="D139" s="101"/>
      <c r="E139" s="67"/>
      <c r="F139" s="69"/>
      <c r="G139" s="69"/>
      <c r="H139" s="69"/>
      <c r="I139" s="95"/>
      <c r="J139" s="68"/>
      <c r="K139" s="106"/>
      <c r="L139" s="145"/>
      <c r="M139" s="146"/>
      <c r="N139" s="82"/>
      <c r="O139" s="82"/>
      <c r="P139" s="82"/>
      <c r="Q139" s="110"/>
      <c r="R139" s="111"/>
      <c r="S139" s="111"/>
      <c r="T139" s="111"/>
      <c r="U139" s="112"/>
      <c r="V139" s="110"/>
      <c r="W139" s="112"/>
      <c r="X139" s="103"/>
      <c r="Y139" s="117"/>
      <c r="Z139" s="69"/>
      <c r="AA139" s="69"/>
      <c r="AB139" s="103"/>
      <c r="AC139" s="103"/>
      <c r="AD139" s="118"/>
      <c r="AE139" s="115"/>
      <c r="AF139" s="119"/>
      <c r="AG139" s="119"/>
      <c r="AH139" s="120"/>
      <c r="AI139" s="121"/>
      <c r="AJ139" s="120"/>
      <c r="AK139" s="69"/>
      <c r="AL139" s="103"/>
      <c r="AM139" s="103"/>
      <c r="AN139" s="118"/>
      <c r="AO139" s="115"/>
      <c r="AP139" s="119"/>
      <c r="AQ139" s="119"/>
      <c r="AR139" s="118"/>
      <c r="AS139" s="118"/>
      <c r="AT139" s="118"/>
      <c r="AU139" s="118"/>
      <c r="AV139" s="121"/>
      <c r="AW139" s="114"/>
      <c r="AX139" s="115"/>
      <c r="AY139" s="116"/>
      <c r="AZ139" s="115"/>
      <c r="BA139" s="116"/>
    </row>
    <row r="140" spans="2:53" x14ac:dyDescent="0.2">
      <c r="B140" s="266"/>
      <c r="D140" s="101"/>
      <c r="E140" s="67"/>
      <c r="F140" s="69"/>
      <c r="G140" s="69"/>
      <c r="H140" s="69"/>
      <c r="I140" s="95"/>
      <c r="J140" s="68"/>
      <c r="K140" s="106"/>
      <c r="L140" s="145"/>
      <c r="M140" s="146"/>
      <c r="N140" s="82"/>
      <c r="O140" s="82"/>
      <c r="P140" s="82"/>
      <c r="Q140" s="110"/>
      <c r="R140" s="111"/>
      <c r="S140" s="111"/>
      <c r="T140" s="111"/>
      <c r="U140" s="112"/>
      <c r="V140" s="110"/>
      <c r="W140" s="112"/>
      <c r="X140" s="103"/>
      <c r="Y140" s="117"/>
      <c r="Z140" s="69"/>
      <c r="AA140" s="69"/>
      <c r="AB140" s="103"/>
      <c r="AC140" s="103"/>
      <c r="AD140" s="118"/>
      <c r="AE140" s="115"/>
      <c r="AF140" s="119"/>
      <c r="AG140" s="119"/>
      <c r="AH140" s="120"/>
      <c r="AI140" s="121"/>
      <c r="AJ140" s="120"/>
      <c r="AK140" s="69"/>
      <c r="AL140" s="103"/>
      <c r="AM140" s="103"/>
      <c r="AN140" s="118"/>
      <c r="AO140" s="115"/>
      <c r="AP140" s="119"/>
      <c r="AQ140" s="119"/>
      <c r="AR140" s="118"/>
      <c r="AS140" s="118"/>
      <c r="AT140" s="118"/>
      <c r="AU140" s="118"/>
      <c r="AV140" s="121"/>
      <c r="AW140" s="114"/>
      <c r="AX140" s="115"/>
      <c r="AY140" s="116"/>
      <c r="AZ140" s="115"/>
      <c r="BA140" s="116"/>
    </row>
    <row r="141" spans="2:53" x14ac:dyDescent="0.2">
      <c r="B141" s="266"/>
      <c r="D141" s="101"/>
      <c r="E141" s="67"/>
      <c r="F141" s="69"/>
      <c r="G141" s="69"/>
      <c r="H141" s="69"/>
      <c r="I141" s="95"/>
      <c r="J141" s="68"/>
      <c r="K141" s="106"/>
      <c r="L141" s="145"/>
      <c r="M141" s="146"/>
      <c r="N141" s="82"/>
      <c r="O141" s="82"/>
      <c r="P141" s="82"/>
      <c r="Q141" s="110"/>
      <c r="R141" s="111"/>
      <c r="S141" s="111"/>
      <c r="T141" s="111"/>
      <c r="U141" s="112"/>
      <c r="V141" s="110"/>
      <c r="W141" s="112"/>
      <c r="X141" s="103"/>
      <c r="Y141" s="117"/>
      <c r="Z141" s="69"/>
      <c r="AA141" s="69"/>
      <c r="AB141" s="103"/>
      <c r="AC141" s="103"/>
      <c r="AD141" s="118"/>
      <c r="AE141" s="115"/>
      <c r="AF141" s="119"/>
      <c r="AG141" s="119"/>
      <c r="AH141" s="120"/>
      <c r="AI141" s="121"/>
      <c r="AJ141" s="120"/>
      <c r="AK141" s="69"/>
      <c r="AL141" s="103"/>
      <c r="AM141" s="103"/>
      <c r="AN141" s="118"/>
      <c r="AO141" s="115"/>
      <c r="AP141" s="119"/>
      <c r="AQ141" s="119"/>
      <c r="AR141" s="118"/>
      <c r="AS141" s="118"/>
      <c r="AT141" s="118"/>
      <c r="AU141" s="118"/>
      <c r="AV141" s="121"/>
      <c r="AW141" s="114"/>
      <c r="AX141" s="115"/>
      <c r="AY141" s="116"/>
      <c r="AZ141" s="115"/>
      <c r="BA141" s="116"/>
    </row>
    <row r="142" spans="2:53" x14ac:dyDescent="0.2">
      <c r="B142" s="266"/>
      <c r="D142" s="101"/>
      <c r="E142" s="67"/>
      <c r="F142" s="69"/>
      <c r="G142" s="69"/>
      <c r="H142" s="69"/>
      <c r="I142" s="95"/>
      <c r="J142" s="68"/>
      <c r="K142" s="106"/>
      <c r="L142" s="145"/>
      <c r="M142" s="146"/>
      <c r="N142" s="82"/>
      <c r="O142" s="82"/>
      <c r="P142" s="82"/>
      <c r="Q142" s="110"/>
      <c r="R142" s="111"/>
      <c r="S142" s="111"/>
      <c r="T142" s="111"/>
      <c r="U142" s="112"/>
      <c r="V142" s="110"/>
      <c r="W142" s="112"/>
      <c r="X142" s="103"/>
      <c r="Y142" s="117"/>
      <c r="Z142" s="69"/>
      <c r="AA142" s="69"/>
      <c r="AB142" s="103"/>
      <c r="AC142" s="103"/>
      <c r="AD142" s="118"/>
      <c r="AE142" s="115"/>
      <c r="AF142" s="119"/>
      <c r="AG142" s="119"/>
      <c r="AH142" s="120"/>
      <c r="AI142" s="121"/>
      <c r="AJ142" s="120"/>
      <c r="AK142" s="69"/>
      <c r="AL142" s="103"/>
      <c r="AM142" s="103"/>
      <c r="AN142" s="118"/>
      <c r="AO142" s="115"/>
      <c r="AP142" s="119"/>
      <c r="AQ142" s="119"/>
      <c r="AR142" s="118"/>
      <c r="AS142" s="118"/>
      <c r="AT142" s="118"/>
      <c r="AU142" s="118"/>
      <c r="AV142" s="121"/>
      <c r="AW142" s="114"/>
      <c r="AX142" s="115"/>
      <c r="AY142" s="116"/>
      <c r="AZ142" s="115"/>
      <c r="BA142" s="116"/>
    </row>
    <row r="143" spans="2:53" x14ac:dyDescent="0.2">
      <c r="B143" s="266"/>
      <c r="D143" s="101"/>
      <c r="E143" s="67"/>
      <c r="F143" s="69"/>
      <c r="G143" s="69"/>
      <c r="H143" s="69"/>
      <c r="I143" s="95"/>
      <c r="J143" s="68"/>
      <c r="K143" s="106"/>
      <c r="L143" s="145"/>
      <c r="M143" s="146"/>
      <c r="N143" s="82"/>
      <c r="O143" s="82"/>
      <c r="P143" s="82"/>
      <c r="Q143" s="110"/>
      <c r="R143" s="111"/>
      <c r="S143" s="111"/>
      <c r="T143" s="111"/>
      <c r="U143" s="112"/>
      <c r="V143" s="110"/>
      <c r="W143" s="112"/>
      <c r="X143" s="103"/>
      <c r="Y143" s="117"/>
      <c r="Z143" s="69"/>
      <c r="AA143" s="69"/>
      <c r="AB143" s="103"/>
      <c r="AC143" s="103"/>
      <c r="AD143" s="118"/>
      <c r="AE143" s="115"/>
      <c r="AF143" s="119"/>
      <c r="AG143" s="119"/>
      <c r="AH143" s="120"/>
      <c r="AI143" s="121"/>
      <c r="AJ143" s="120"/>
      <c r="AK143" s="69"/>
      <c r="AL143" s="103"/>
      <c r="AM143" s="103"/>
      <c r="AN143" s="118"/>
      <c r="AO143" s="115"/>
      <c r="AP143" s="119"/>
      <c r="AQ143" s="119"/>
      <c r="AR143" s="118"/>
      <c r="AS143" s="118"/>
      <c r="AT143" s="118"/>
      <c r="AU143" s="118"/>
      <c r="AV143" s="121"/>
      <c r="AW143" s="114"/>
      <c r="AX143" s="115"/>
      <c r="AY143" s="116"/>
      <c r="AZ143" s="115"/>
      <c r="BA143" s="116"/>
    </row>
    <row r="144" spans="2:53" x14ac:dyDescent="0.2">
      <c r="B144" s="266"/>
      <c r="D144" s="101"/>
      <c r="E144" s="67"/>
      <c r="F144" s="69"/>
      <c r="G144" s="69"/>
      <c r="H144" s="69"/>
      <c r="I144" s="95"/>
      <c r="J144" s="68"/>
      <c r="K144" s="106"/>
      <c r="L144" s="145"/>
      <c r="M144" s="146"/>
      <c r="N144" s="82"/>
      <c r="O144" s="82"/>
      <c r="P144" s="82"/>
      <c r="Q144" s="110"/>
      <c r="R144" s="111"/>
      <c r="S144" s="111"/>
      <c r="T144" s="111"/>
      <c r="U144" s="112"/>
      <c r="V144" s="110"/>
      <c r="W144" s="112"/>
      <c r="X144" s="103"/>
      <c r="Y144" s="117"/>
      <c r="Z144" s="69"/>
      <c r="AA144" s="69"/>
      <c r="AB144" s="103"/>
      <c r="AC144" s="103"/>
      <c r="AD144" s="118"/>
      <c r="AE144" s="115"/>
      <c r="AF144" s="119"/>
      <c r="AG144" s="119"/>
      <c r="AH144" s="120"/>
      <c r="AI144" s="121"/>
      <c r="AJ144" s="120"/>
      <c r="AK144" s="69"/>
      <c r="AL144" s="103"/>
      <c r="AM144" s="103"/>
      <c r="AN144" s="118"/>
      <c r="AO144" s="115"/>
      <c r="AP144" s="119"/>
      <c r="AQ144" s="119"/>
      <c r="AR144" s="118"/>
      <c r="AS144" s="118"/>
      <c r="AT144" s="118"/>
      <c r="AU144" s="118"/>
      <c r="AV144" s="121"/>
      <c r="AW144" s="114"/>
      <c r="AX144" s="115"/>
      <c r="AY144" s="116"/>
      <c r="AZ144" s="115"/>
      <c r="BA144" s="116"/>
    </row>
    <row r="145" spans="2:53" x14ac:dyDescent="0.2">
      <c r="B145" s="266"/>
      <c r="D145" s="101"/>
      <c r="E145" s="67"/>
      <c r="F145" s="69"/>
      <c r="G145" s="69"/>
      <c r="H145" s="69"/>
      <c r="I145" s="95"/>
      <c r="J145" s="68"/>
      <c r="K145" s="106"/>
      <c r="L145" s="145"/>
      <c r="M145" s="146"/>
      <c r="N145" s="82"/>
      <c r="O145" s="82"/>
      <c r="P145" s="82"/>
      <c r="Q145" s="110"/>
      <c r="R145" s="111"/>
      <c r="S145" s="111"/>
      <c r="T145" s="111"/>
      <c r="U145" s="112"/>
      <c r="V145" s="110"/>
      <c r="W145" s="112"/>
      <c r="X145" s="103"/>
      <c r="Y145" s="117"/>
      <c r="Z145" s="69"/>
      <c r="AA145" s="69"/>
      <c r="AB145" s="103"/>
      <c r="AC145" s="103"/>
      <c r="AD145" s="118"/>
      <c r="AE145" s="115"/>
      <c r="AF145" s="119"/>
      <c r="AG145" s="119"/>
      <c r="AH145" s="120"/>
      <c r="AI145" s="121"/>
      <c r="AJ145" s="120"/>
      <c r="AK145" s="69"/>
      <c r="AL145" s="103"/>
      <c r="AM145" s="103"/>
      <c r="AN145" s="118"/>
      <c r="AO145" s="115"/>
      <c r="AP145" s="119"/>
      <c r="AQ145" s="119"/>
      <c r="AR145" s="118"/>
      <c r="AS145" s="118"/>
      <c r="AT145" s="118"/>
      <c r="AU145" s="118"/>
      <c r="AV145" s="121"/>
      <c r="AW145" s="114"/>
      <c r="AX145" s="115"/>
      <c r="AY145" s="116"/>
      <c r="AZ145" s="115"/>
      <c r="BA145" s="116"/>
    </row>
    <row r="146" spans="2:53" x14ac:dyDescent="0.2">
      <c r="B146" s="266"/>
      <c r="D146" s="101"/>
      <c r="E146" s="67"/>
      <c r="F146" s="69"/>
      <c r="G146" s="69"/>
      <c r="H146" s="69"/>
      <c r="I146" s="95"/>
      <c r="J146" s="68"/>
      <c r="K146" s="106"/>
      <c r="L146" s="145"/>
      <c r="M146" s="146"/>
      <c r="N146" s="82"/>
      <c r="O146" s="82"/>
      <c r="P146" s="82"/>
      <c r="Q146" s="110"/>
      <c r="R146" s="111"/>
      <c r="S146" s="111"/>
      <c r="T146" s="111"/>
      <c r="U146" s="112"/>
      <c r="V146" s="110"/>
      <c r="W146" s="112"/>
      <c r="X146" s="103"/>
      <c r="Y146" s="117"/>
      <c r="Z146" s="69"/>
      <c r="AA146" s="69"/>
      <c r="AB146" s="103"/>
      <c r="AC146" s="103"/>
      <c r="AD146" s="118"/>
      <c r="AE146" s="115"/>
      <c r="AF146" s="119"/>
      <c r="AG146" s="119"/>
      <c r="AH146" s="120"/>
      <c r="AI146" s="121"/>
      <c r="AJ146" s="120"/>
      <c r="AK146" s="69"/>
      <c r="AL146" s="103"/>
      <c r="AM146" s="103"/>
      <c r="AN146" s="118"/>
      <c r="AO146" s="115"/>
      <c r="AP146" s="119"/>
      <c r="AQ146" s="119"/>
      <c r="AR146" s="118"/>
      <c r="AS146" s="118"/>
      <c r="AT146" s="118"/>
      <c r="AU146" s="118"/>
      <c r="AV146" s="121"/>
      <c r="AW146" s="114"/>
      <c r="AX146" s="115"/>
      <c r="AY146" s="116"/>
      <c r="AZ146" s="115"/>
      <c r="BA146" s="116"/>
    </row>
    <row r="147" spans="2:53" x14ac:dyDescent="0.2">
      <c r="B147" s="266"/>
      <c r="D147" s="101"/>
      <c r="E147" s="67"/>
      <c r="F147" s="69"/>
      <c r="G147" s="69"/>
      <c r="H147" s="69"/>
      <c r="I147" s="95"/>
      <c r="J147" s="68"/>
      <c r="K147" s="106"/>
      <c r="L147" s="145"/>
      <c r="M147" s="146"/>
      <c r="N147" s="82"/>
      <c r="O147" s="82"/>
      <c r="P147" s="82"/>
      <c r="Q147" s="110"/>
      <c r="R147" s="111"/>
      <c r="S147" s="111"/>
      <c r="T147" s="111"/>
      <c r="U147" s="112"/>
      <c r="V147" s="110"/>
      <c r="W147" s="112"/>
      <c r="X147" s="103"/>
      <c r="Y147" s="117"/>
      <c r="Z147" s="69"/>
      <c r="AA147" s="69"/>
      <c r="AB147" s="103"/>
      <c r="AC147" s="103"/>
      <c r="AD147" s="118"/>
      <c r="AE147" s="115"/>
      <c r="AF147" s="119"/>
      <c r="AG147" s="119"/>
      <c r="AH147" s="120"/>
      <c r="AI147" s="121"/>
      <c r="AJ147" s="120"/>
      <c r="AK147" s="69"/>
      <c r="AL147" s="103"/>
      <c r="AM147" s="103"/>
      <c r="AN147" s="118"/>
      <c r="AO147" s="115"/>
      <c r="AP147" s="119"/>
      <c r="AQ147" s="119"/>
      <c r="AR147" s="118"/>
      <c r="AS147" s="118"/>
      <c r="AT147" s="118"/>
      <c r="AU147" s="118"/>
      <c r="AV147" s="121"/>
      <c r="AW147" s="114"/>
      <c r="AX147" s="115"/>
      <c r="AY147" s="116"/>
      <c r="AZ147" s="115"/>
      <c r="BA147" s="116"/>
    </row>
    <row r="148" spans="2:53" x14ac:dyDescent="0.2">
      <c r="B148" s="266"/>
      <c r="D148" s="101"/>
      <c r="E148" s="67"/>
      <c r="F148" s="69"/>
      <c r="G148" s="69"/>
      <c r="H148" s="69"/>
      <c r="I148" s="95"/>
      <c r="J148" s="68"/>
      <c r="K148" s="106"/>
      <c r="L148" s="145"/>
      <c r="M148" s="146"/>
      <c r="N148" s="82"/>
      <c r="O148" s="82"/>
      <c r="P148" s="82"/>
      <c r="Q148" s="110"/>
      <c r="R148" s="111"/>
      <c r="S148" s="111"/>
      <c r="T148" s="111"/>
      <c r="U148" s="112"/>
      <c r="V148" s="110"/>
      <c r="W148" s="112"/>
      <c r="X148" s="103"/>
      <c r="Y148" s="117"/>
      <c r="Z148" s="69"/>
      <c r="AA148" s="69"/>
      <c r="AB148" s="103"/>
      <c r="AC148" s="103"/>
      <c r="AD148" s="118"/>
      <c r="AE148" s="115"/>
      <c r="AF148" s="119"/>
      <c r="AG148" s="119"/>
      <c r="AH148" s="120"/>
      <c r="AI148" s="121"/>
      <c r="AJ148" s="120"/>
      <c r="AK148" s="69"/>
      <c r="AL148" s="103"/>
      <c r="AM148" s="103"/>
      <c r="AN148" s="118"/>
      <c r="AO148" s="115"/>
      <c r="AP148" s="119"/>
      <c r="AQ148" s="119"/>
      <c r="AR148" s="118"/>
      <c r="AS148" s="118"/>
      <c r="AT148" s="118"/>
      <c r="AU148" s="118"/>
      <c r="AV148" s="121"/>
      <c r="AW148" s="114"/>
      <c r="AX148" s="115"/>
      <c r="AY148" s="116"/>
      <c r="AZ148" s="115"/>
      <c r="BA148" s="116"/>
    </row>
    <row r="149" spans="2:53" x14ac:dyDescent="0.2">
      <c r="B149" s="266"/>
      <c r="D149" s="101"/>
      <c r="E149" s="67"/>
      <c r="F149" s="69"/>
      <c r="G149" s="69"/>
      <c r="H149" s="69"/>
      <c r="I149" s="95"/>
      <c r="J149" s="68"/>
      <c r="K149" s="106"/>
      <c r="L149" s="145"/>
      <c r="M149" s="146"/>
      <c r="N149" s="82"/>
      <c r="O149" s="82"/>
      <c r="P149" s="82"/>
      <c r="Q149" s="110"/>
      <c r="R149" s="111"/>
      <c r="S149" s="111"/>
      <c r="T149" s="111"/>
      <c r="U149" s="112"/>
      <c r="V149" s="110"/>
      <c r="W149" s="112"/>
      <c r="X149" s="103"/>
      <c r="Y149" s="117"/>
      <c r="Z149" s="69"/>
      <c r="AA149" s="69"/>
      <c r="AB149" s="103"/>
      <c r="AC149" s="103"/>
      <c r="AD149" s="118"/>
      <c r="AE149" s="115"/>
      <c r="AF149" s="119"/>
      <c r="AG149" s="119"/>
      <c r="AH149" s="120"/>
      <c r="AI149" s="121"/>
      <c r="AJ149" s="120"/>
      <c r="AK149" s="69"/>
      <c r="AL149" s="103"/>
      <c r="AM149" s="103"/>
      <c r="AN149" s="118"/>
      <c r="AO149" s="115"/>
      <c r="AP149" s="119"/>
      <c r="AQ149" s="119"/>
      <c r="AR149" s="118"/>
      <c r="AS149" s="118"/>
      <c r="AT149" s="118"/>
      <c r="AU149" s="118"/>
      <c r="AV149" s="121"/>
      <c r="AW149" s="114"/>
      <c r="AX149" s="115"/>
      <c r="AY149" s="116"/>
      <c r="AZ149" s="115"/>
      <c r="BA149" s="116"/>
    </row>
    <row r="150" spans="2:53" x14ac:dyDescent="0.2">
      <c r="B150" s="266"/>
      <c r="D150" s="101"/>
      <c r="E150" s="67"/>
      <c r="F150" s="69"/>
      <c r="G150" s="69"/>
      <c r="H150" s="69"/>
      <c r="I150" s="95"/>
      <c r="J150" s="68"/>
      <c r="K150" s="106"/>
      <c r="L150" s="145"/>
      <c r="M150" s="146"/>
      <c r="N150" s="82"/>
      <c r="O150" s="82"/>
      <c r="P150" s="82"/>
      <c r="Q150" s="110"/>
      <c r="R150" s="111"/>
      <c r="S150" s="111"/>
      <c r="T150" s="111"/>
      <c r="U150" s="112"/>
      <c r="V150" s="110"/>
      <c r="W150" s="112"/>
      <c r="X150" s="103"/>
      <c r="Y150" s="117"/>
      <c r="Z150" s="69"/>
      <c r="AA150" s="69"/>
      <c r="AB150" s="103"/>
      <c r="AC150" s="103"/>
      <c r="AD150" s="118"/>
      <c r="AE150" s="115"/>
      <c r="AF150" s="119"/>
      <c r="AG150" s="119"/>
      <c r="AH150" s="120"/>
      <c r="AI150" s="121"/>
      <c r="AJ150" s="120"/>
      <c r="AK150" s="69"/>
      <c r="AL150" s="103"/>
      <c r="AM150" s="103"/>
      <c r="AN150" s="118"/>
      <c r="AO150" s="115"/>
      <c r="AP150" s="119"/>
      <c r="AQ150" s="119"/>
      <c r="AR150" s="118"/>
      <c r="AS150" s="118"/>
      <c r="AT150" s="118"/>
      <c r="AU150" s="118"/>
      <c r="AV150" s="121"/>
      <c r="AW150" s="114"/>
      <c r="AX150" s="115"/>
      <c r="AY150" s="116"/>
      <c r="AZ150" s="115"/>
      <c r="BA150" s="116"/>
    </row>
    <row r="151" spans="2:53" x14ac:dyDescent="0.2">
      <c r="B151" s="266"/>
      <c r="D151" s="101"/>
      <c r="E151" s="67"/>
      <c r="F151" s="69"/>
      <c r="G151" s="69"/>
      <c r="H151" s="69"/>
      <c r="I151" s="95"/>
      <c r="J151" s="68"/>
      <c r="K151" s="106"/>
      <c r="L151" s="145"/>
      <c r="M151" s="146"/>
      <c r="N151" s="82"/>
      <c r="O151" s="82"/>
      <c r="P151" s="82"/>
      <c r="Q151" s="110"/>
      <c r="R151" s="111"/>
      <c r="S151" s="111"/>
      <c r="T151" s="111"/>
      <c r="U151" s="112"/>
      <c r="V151" s="110"/>
      <c r="W151" s="112"/>
      <c r="X151" s="103"/>
      <c r="Y151" s="117"/>
      <c r="Z151" s="69"/>
      <c r="AA151" s="69"/>
      <c r="AB151" s="103"/>
      <c r="AC151" s="103"/>
      <c r="AD151" s="118"/>
      <c r="AE151" s="115"/>
      <c r="AF151" s="119"/>
      <c r="AG151" s="119"/>
      <c r="AH151" s="120"/>
      <c r="AI151" s="121"/>
      <c r="AJ151" s="120"/>
      <c r="AK151" s="69"/>
      <c r="AL151" s="103"/>
      <c r="AM151" s="103"/>
      <c r="AN151" s="118"/>
      <c r="AO151" s="115"/>
      <c r="AP151" s="119"/>
      <c r="AQ151" s="119"/>
      <c r="AR151" s="118"/>
      <c r="AS151" s="118"/>
      <c r="AT151" s="118"/>
      <c r="AU151" s="118"/>
      <c r="AV151" s="121"/>
      <c r="AW151" s="114"/>
      <c r="AX151" s="115"/>
      <c r="AY151" s="116"/>
      <c r="AZ151" s="115"/>
      <c r="BA151" s="116"/>
    </row>
    <row r="152" spans="2:53" x14ac:dyDescent="0.2">
      <c r="B152" s="266"/>
      <c r="D152" s="101"/>
      <c r="E152" s="67"/>
      <c r="F152" s="69"/>
      <c r="G152" s="69"/>
      <c r="H152" s="69"/>
      <c r="I152" s="95"/>
      <c r="J152" s="68"/>
      <c r="K152" s="106"/>
      <c r="L152" s="145"/>
      <c r="M152" s="146"/>
      <c r="N152" s="82"/>
      <c r="O152" s="82"/>
      <c r="P152" s="82"/>
      <c r="Q152" s="110"/>
      <c r="R152" s="111"/>
      <c r="S152" s="111"/>
      <c r="T152" s="111"/>
      <c r="U152" s="112"/>
      <c r="V152" s="110"/>
      <c r="W152" s="112"/>
      <c r="X152" s="103"/>
      <c r="Y152" s="117"/>
      <c r="Z152" s="69"/>
      <c r="AA152" s="69"/>
      <c r="AB152" s="103"/>
      <c r="AC152" s="103"/>
      <c r="AD152" s="118"/>
      <c r="AE152" s="115"/>
      <c r="AF152" s="119"/>
      <c r="AG152" s="119"/>
      <c r="AH152" s="120"/>
      <c r="AI152" s="121"/>
      <c r="AJ152" s="120"/>
      <c r="AK152" s="69"/>
      <c r="AL152" s="103"/>
      <c r="AM152" s="103"/>
      <c r="AN152" s="118"/>
      <c r="AO152" s="115"/>
      <c r="AP152" s="119"/>
      <c r="AQ152" s="119"/>
      <c r="AR152" s="118"/>
      <c r="AS152" s="118"/>
      <c r="AT152" s="118"/>
      <c r="AU152" s="118"/>
      <c r="AV152" s="121"/>
      <c r="AW152" s="114"/>
      <c r="AX152" s="115"/>
      <c r="AY152" s="116"/>
      <c r="AZ152" s="115"/>
      <c r="BA152" s="116"/>
    </row>
    <row r="153" spans="2:53" x14ac:dyDescent="0.2">
      <c r="B153" s="266"/>
      <c r="D153" s="101"/>
      <c r="E153" s="67"/>
      <c r="F153" s="69"/>
      <c r="G153" s="69"/>
      <c r="H153" s="69"/>
      <c r="I153" s="95"/>
      <c r="J153" s="68"/>
      <c r="K153" s="106"/>
      <c r="L153" s="145"/>
      <c r="M153" s="146"/>
      <c r="N153" s="82"/>
      <c r="O153" s="82"/>
      <c r="P153" s="82"/>
      <c r="Q153" s="110"/>
      <c r="R153" s="111"/>
      <c r="S153" s="111"/>
      <c r="T153" s="111"/>
      <c r="U153" s="112"/>
      <c r="V153" s="110"/>
      <c r="W153" s="112"/>
      <c r="X153" s="103"/>
      <c r="Y153" s="117"/>
      <c r="Z153" s="69"/>
      <c r="AA153" s="69"/>
      <c r="AB153" s="103"/>
      <c r="AC153" s="103"/>
      <c r="AD153" s="118"/>
      <c r="AE153" s="115"/>
      <c r="AF153" s="119"/>
      <c r="AG153" s="119"/>
      <c r="AH153" s="120"/>
      <c r="AI153" s="121"/>
      <c r="AJ153" s="120"/>
      <c r="AK153" s="69"/>
      <c r="AL153" s="103"/>
      <c r="AM153" s="103"/>
      <c r="AN153" s="118"/>
      <c r="AO153" s="115"/>
      <c r="AP153" s="119"/>
      <c r="AQ153" s="119"/>
      <c r="AR153" s="118"/>
      <c r="AS153" s="118"/>
      <c r="AT153" s="118"/>
      <c r="AU153" s="118"/>
      <c r="AV153" s="121"/>
      <c r="AW153" s="114"/>
      <c r="AX153" s="115"/>
      <c r="AY153" s="116"/>
      <c r="AZ153" s="115"/>
      <c r="BA153" s="116"/>
    </row>
    <row r="154" spans="2:53" x14ac:dyDescent="0.2">
      <c r="B154" s="266"/>
      <c r="D154" s="101"/>
      <c r="E154" s="67"/>
      <c r="F154" s="69"/>
      <c r="G154" s="69"/>
      <c r="H154" s="69"/>
      <c r="I154" s="95"/>
      <c r="J154" s="68"/>
      <c r="K154" s="106"/>
      <c r="L154" s="145"/>
      <c r="M154" s="146"/>
      <c r="N154" s="82"/>
      <c r="O154" s="82"/>
      <c r="P154" s="82"/>
      <c r="Q154" s="110"/>
      <c r="R154" s="111"/>
      <c r="S154" s="111"/>
      <c r="T154" s="111"/>
      <c r="U154" s="112"/>
      <c r="V154" s="110"/>
      <c r="W154" s="112"/>
      <c r="X154" s="103"/>
      <c r="Y154" s="117"/>
      <c r="Z154" s="69"/>
      <c r="AA154" s="69"/>
      <c r="AB154" s="103"/>
      <c r="AC154" s="103"/>
      <c r="AD154" s="118"/>
      <c r="AE154" s="115"/>
      <c r="AF154" s="119"/>
      <c r="AG154" s="119"/>
      <c r="AH154" s="120"/>
      <c r="AI154" s="121"/>
      <c r="AJ154" s="120"/>
      <c r="AK154" s="69"/>
      <c r="AL154" s="103"/>
      <c r="AM154" s="103"/>
      <c r="AN154" s="118"/>
      <c r="AO154" s="115"/>
      <c r="AP154" s="119"/>
      <c r="AQ154" s="119"/>
      <c r="AR154" s="118"/>
      <c r="AS154" s="118"/>
      <c r="AT154" s="118"/>
      <c r="AU154" s="118"/>
      <c r="AV154" s="121"/>
      <c r="AW154" s="114"/>
      <c r="AX154" s="115"/>
      <c r="AY154" s="116"/>
      <c r="AZ154" s="115"/>
      <c r="BA154" s="116"/>
    </row>
    <row r="155" spans="2:53" x14ac:dyDescent="0.2">
      <c r="B155" s="266"/>
      <c r="D155" s="101"/>
      <c r="E155" s="67"/>
      <c r="F155" s="69"/>
      <c r="G155" s="69"/>
      <c r="H155" s="69"/>
      <c r="I155" s="95"/>
      <c r="J155" s="68"/>
      <c r="K155" s="106"/>
      <c r="L155" s="145"/>
      <c r="M155" s="146"/>
      <c r="N155" s="82"/>
      <c r="O155" s="82"/>
      <c r="P155" s="82"/>
      <c r="Q155" s="110"/>
      <c r="R155" s="111"/>
      <c r="S155" s="111"/>
      <c r="T155" s="111"/>
      <c r="U155" s="112"/>
      <c r="V155" s="110"/>
      <c r="W155" s="112"/>
      <c r="X155" s="103"/>
      <c r="Y155" s="117"/>
      <c r="Z155" s="69"/>
      <c r="AA155" s="69"/>
      <c r="AB155" s="103"/>
      <c r="AC155" s="103"/>
      <c r="AD155" s="118"/>
      <c r="AE155" s="115"/>
      <c r="AF155" s="119"/>
      <c r="AG155" s="119"/>
      <c r="AH155" s="120"/>
      <c r="AI155" s="121"/>
      <c r="AJ155" s="120"/>
      <c r="AK155" s="69"/>
      <c r="AL155" s="103"/>
      <c r="AM155" s="103"/>
      <c r="AN155" s="118"/>
      <c r="AO155" s="115"/>
      <c r="AP155" s="119"/>
      <c r="AQ155" s="119"/>
      <c r="AR155" s="118"/>
      <c r="AS155" s="118"/>
      <c r="AT155" s="118"/>
      <c r="AU155" s="118"/>
      <c r="AV155" s="121"/>
      <c r="AW155" s="114"/>
      <c r="AX155" s="115"/>
      <c r="AY155" s="116"/>
      <c r="AZ155" s="115"/>
      <c r="BA155" s="116"/>
    </row>
    <row r="156" spans="2:53" x14ac:dyDescent="0.2">
      <c r="B156" s="266"/>
      <c r="D156" s="101"/>
      <c r="E156" s="67"/>
      <c r="F156" s="69"/>
      <c r="G156" s="69"/>
      <c r="H156" s="69"/>
      <c r="I156" s="95"/>
      <c r="J156" s="68"/>
      <c r="K156" s="106"/>
      <c r="L156" s="145"/>
      <c r="M156" s="146"/>
      <c r="N156" s="82"/>
      <c r="O156" s="82"/>
      <c r="P156" s="82"/>
      <c r="Q156" s="110"/>
      <c r="R156" s="111"/>
      <c r="S156" s="111"/>
      <c r="T156" s="111"/>
      <c r="U156" s="112"/>
      <c r="V156" s="110"/>
      <c r="W156" s="112"/>
      <c r="X156" s="103"/>
      <c r="Y156" s="117"/>
      <c r="Z156" s="69"/>
      <c r="AA156" s="69"/>
      <c r="AB156" s="103"/>
      <c r="AC156" s="103"/>
      <c r="AD156" s="118"/>
      <c r="AE156" s="115"/>
      <c r="AF156" s="119"/>
      <c r="AG156" s="119"/>
      <c r="AH156" s="120"/>
      <c r="AI156" s="121"/>
      <c r="AJ156" s="120"/>
      <c r="AK156" s="69"/>
      <c r="AL156" s="103"/>
      <c r="AM156" s="103"/>
      <c r="AN156" s="118"/>
      <c r="AO156" s="115"/>
      <c r="AP156" s="119"/>
      <c r="AQ156" s="119"/>
      <c r="AR156" s="118"/>
      <c r="AS156" s="118"/>
      <c r="AT156" s="118"/>
      <c r="AU156" s="118"/>
      <c r="AV156" s="121"/>
      <c r="AW156" s="114"/>
      <c r="AX156" s="115"/>
      <c r="AY156" s="116"/>
      <c r="AZ156" s="115"/>
      <c r="BA156" s="116"/>
    </row>
    <row r="157" spans="2:53" x14ac:dyDescent="0.2">
      <c r="B157" s="266"/>
      <c r="D157" s="101"/>
      <c r="E157" s="67"/>
      <c r="F157" s="69"/>
      <c r="G157" s="69"/>
      <c r="H157" s="69"/>
      <c r="I157" s="95"/>
      <c r="J157" s="68"/>
      <c r="K157" s="106"/>
      <c r="L157" s="145"/>
      <c r="M157" s="146"/>
      <c r="N157" s="82"/>
      <c r="O157" s="82"/>
      <c r="P157" s="82"/>
      <c r="Q157" s="110"/>
      <c r="R157" s="111"/>
      <c r="S157" s="111"/>
      <c r="T157" s="111"/>
      <c r="U157" s="112"/>
      <c r="V157" s="110"/>
      <c r="W157" s="112"/>
      <c r="X157" s="103"/>
      <c r="Y157" s="117"/>
      <c r="Z157" s="69"/>
      <c r="AA157" s="69"/>
      <c r="AB157" s="103"/>
      <c r="AC157" s="103"/>
      <c r="AD157" s="118"/>
      <c r="AE157" s="115"/>
      <c r="AF157" s="119"/>
      <c r="AG157" s="119"/>
      <c r="AH157" s="120"/>
      <c r="AI157" s="121"/>
      <c r="AJ157" s="120"/>
      <c r="AK157" s="69"/>
      <c r="AL157" s="103"/>
      <c r="AM157" s="103"/>
      <c r="AN157" s="118"/>
      <c r="AO157" s="115"/>
      <c r="AP157" s="119"/>
      <c r="AQ157" s="119"/>
      <c r="AR157" s="118"/>
      <c r="AS157" s="118"/>
      <c r="AT157" s="118"/>
      <c r="AU157" s="118"/>
      <c r="AV157" s="121"/>
      <c r="AW157" s="114"/>
      <c r="AX157" s="115"/>
      <c r="AY157" s="116"/>
      <c r="AZ157" s="115"/>
      <c r="BA157" s="116"/>
    </row>
    <row r="158" spans="2:53" x14ac:dyDescent="0.2">
      <c r="B158" s="266"/>
      <c r="D158" s="101"/>
      <c r="E158" s="67"/>
      <c r="F158" s="69"/>
      <c r="G158" s="69"/>
      <c r="H158" s="69"/>
      <c r="I158" s="95"/>
      <c r="J158" s="68"/>
      <c r="K158" s="106"/>
      <c r="L158" s="145"/>
      <c r="M158" s="146"/>
      <c r="N158" s="82"/>
      <c r="O158" s="82"/>
      <c r="P158" s="82"/>
      <c r="Q158" s="110"/>
      <c r="R158" s="111"/>
      <c r="S158" s="111"/>
      <c r="T158" s="111"/>
      <c r="U158" s="112"/>
      <c r="V158" s="110"/>
      <c r="W158" s="112"/>
      <c r="X158" s="103"/>
      <c r="Y158" s="117"/>
      <c r="Z158" s="69"/>
      <c r="AA158" s="69"/>
      <c r="AB158" s="103"/>
      <c r="AC158" s="103"/>
      <c r="AD158" s="118"/>
      <c r="AE158" s="115"/>
      <c r="AF158" s="119"/>
      <c r="AG158" s="119"/>
      <c r="AH158" s="120"/>
      <c r="AI158" s="121"/>
      <c r="AJ158" s="120"/>
      <c r="AK158" s="69"/>
      <c r="AL158" s="103"/>
      <c r="AM158" s="103"/>
      <c r="AN158" s="118"/>
      <c r="AO158" s="115"/>
      <c r="AP158" s="119"/>
      <c r="AQ158" s="119"/>
      <c r="AR158" s="118"/>
      <c r="AS158" s="118"/>
      <c r="AT158" s="118"/>
      <c r="AU158" s="118"/>
      <c r="AV158" s="121"/>
      <c r="AW158" s="114"/>
      <c r="AX158" s="115"/>
      <c r="AY158" s="116"/>
      <c r="AZ158" s="115"/>
      <c r="BA158" s="116"/>
    </row>
    <row r="159" spans="2:53" x14ac:dyDescent="0.2">
      <c r="B159" s="266"/>
      <c r="D159" s="101"/>
      <c r="E159" s="67"/>
      <c r="F159" s="69"/>
      <c r="G159" s="69"/>
      <c r="H159" s="69"/>
      <c r="I159" s="95"/>
      <c r="J159" s="68"/>
      <c r="K159" s="106"/>
      <c r="L159" s="145"/>
      <c r="M159" s="146"/>
      <c r="N159" s="82"/>
      <c r="O159" s="82"/>
      <c r="P159" s="82"/>
      <c r="Q159" s="110"/>
      <c r="R159" s="111"/>
      <c r="S159" s="111"/>
      <c r="T159" s="111"/>
      <c r="U159" s="112"/>
      <c r="V159" s="110"/>
      <c r="W159" s="112"/>
      <c r="X159" s="103"/>
      <c r="Y159" s="117"/>
      <c r="Z159" s="69"/>
      <c r="AA159" s="69"/>
      <c r="AB159" s="103"/>
      <c r="AC159" s="103"/>
      <c r="AD159" s="118"/>
      <c r="AE159" s="115"/>
      <c r="AF159" s="119"/>
      <c r="AG159" s="119"/>
      <c r="AH159" s="120"/>
      <c r="AI159" s="121"/>
      <c r="AJ159" s="120"/>
      <c r="AK159" s="69"/>
      <c r="AL159" s="103"/>
      <c r="AM159" s="103"/>
      <c r="AN159" s="118"/>
      <c r="AO159" s="115"/>
      <c r="AP159" s="119"/>
      <c r="AQ159" s="119"/>
      <c r="AR159" s="118"/>
      <c r="AS159" s="118"/>
      <c r="AT159" s="118"/>
      <c r="AU159" s="118"/>
      <c r="AV159" s="121"/>
      <c r="AW159" s="114"/>
      <c r="AX159" s="115"/>
      <c r="AY159" s="116"/>
      <c r="AZ159" s="115"/>
      <c r="BA159" s="116"/>
    </row>
    <row r="160" spans="2:53" x14ac:dyDescent="0.2">
      <c r="B160" s="266"/>
      <c r="D160" s="101"/>
      <c r="E160" s="67"/>
      <c r="F160" s="69"/>
      <c r="G160" s="69"/>
      <c r="H160" s="69"/>
      <c r="I160" s="95"/>
      <c r="J160" s="68"/>
      <c r="K160" s="106"/>
      <c r="L160" s="145"/>
      <c r="M160" s="146"/>
      <c r="N160" s="82"/>
      <c r="O160" s="82"/>
      <c r="P160" s="82"/>
      <c r="Q160" s="110"/>
      <c r="R160" s="111"/>
      <c r="S160" s="111"/>
      <c r="T160" s="111"/>
      <c r="U160" s="112"/>
      <c r="V160" s="110"/>
      <c r="W160" s="112"/>
      <c r="X160" s="103"/>
      <c r="Y160" s="117"/>
      <c r="Z160" s="69"/>
      <c r="AA160" s="69"/>
      <c r="AB160" s="103"/>
      <c r="AC160" s="103"/>
      <c r="AD160" s="118"/>
      <c r="AE160" s="115"/>
      <c r="AF160" s="119"/>
      <c r="AG160" s="119"/>
      <c r="AH160" s="120"/>
      <c r="AI160" s="121"/>
      <c r="AJ160" s="120"/>
      <c r="AK160" s="69"/>
      <c r="AL160" s="103"/>
      <c r="AM160" s="103"/>
      <c r="AN160" s="118"/>
      <c r="AO160" s="115"/>
      <c r="AP160" s="119"/>
      <c r="AQ160" s="119"/>
      <c r="AR160" s="118"/>
      <c r="AS160" s="118"/>
      <c r="AT160" s="118"/>
      <c r="AU160" s="118"/>
      <c r="AV160" s="121"/>
      <c r="AW160" s="114"/>
      <c r="AX160" s="115"/>
      <c r="AY160" s="116"/>
      <c r="AZ160" s="115"/>
      <c r="BA160" s="116"/>
    </row>
    <row r="161" spans="2:53" x14ac:dyDescent="0.2">
      <c r="B161" s="266"/>
      <c r="D161" s="101"/>
      <c r="E161" s="67"/>
      <c r="F161" s="69"/>
      <c r="G161" s="69"/>
      <c r="H161" s="69"/>
      <c r="I161" s="95"/>
      <c r="J161" s="68"/>
      <c r="K161" s="106"/>
      <c r="L161" s="145"/>
      <c r="M161" s="146"/>
      <c r="N161" s="82"/>
      <c r="O161" s="82"/>
      <c r="P161" s="82"/>
      <c r="Q161" s="110"/>
      <c r="R161" s="111"/>
      <c r="S161" s="111"/>
      <c r="T161" s="111"/>
      <c r="U161" s="112"/>
      <c r="V161" s="110"/>
      <c r="W161" s="112"/>
      <c r="X161" s="103"/>
      <c r="Y161" s="117"/>
      <c r="Z161" s="69"/>
      <c r="AA161" s="69"/>
      <c r="AB161" s="103"/>
      <c r="AC161" s="103"/>
      <c r="AD161" s="118"/>
      <c r="AE161" s="115"/>
      <c r="AF161" s="119"/>
      <c r="AG161" s="119"/>
      <c r="AH161" s="120"/>
      <c r="AI161" s="121"/>
      <c r="AJ161" s="120"/>
      <c r="AK161" s="69"/>
      <c r="AL161" s="103"/>
      <c r="AM161" s="103"/>
      <c r="AN161" s="118"/>
      <c r="AO161" s="115"/>
      <c r="AP161" s="119"/>
      <c r="AQ161" s="119"/>
      <c r="AR161" s="118"/>
      <c r="AS161" s="118"/>
      <c r="AT161" s="118"/>
      <c r="AU161" s="118"/>
      <c r="AV161" s="121"/>
      <c r="AW161" s="114"/>
      <c r="AX161" s="115"/>
      <c r="AY161" s="116"/>
      <c r="AZ161" s="115"/>
      <c r="BA161" s="116"/>
    </row>
    <row r="162" spans="2:53" x14ac:dyDescent="0.2">
      <c r="B162" s="266"/>
      <c r="D162" s="101"/>
      <c r="E162" s="67"/>
      <c r="F162" s="69"/>
      <c r="G162" s="69"/>
      <c r="H162" s="69"/>
      <c r="I162" s="95"/>
      <c r="J162" s="68"/>
      <c r="K162" s="106"/>
      <c r="L162" s="145"/>
      <c r="M162" s="146"/>
      <c r="N162" s="82"/>
      <c r="O162" s="82"/>
      <c r="P162" s="82"/>
      <c r="Q162" s="110"/>
      <c r="R162" s="111"/>
      <c r="S162" s="111"/>
      <c r="T162" s="111"/>
      <c r="U162" s="112"/>
      <c r="V162" s="110"/>
      <c r="W162" s="112"/>
      <c r="X162" s="103"/>
      <c r="Y162" s="117"/>
      <c r="Z162" s="69"/>
      <c r="AA162" s="69"/>
      <c r="AB162" s="103"/>
      <c r="AC162" s="103"/>
      <c r="AD162" s="118"/>
      <c r="AE162" s="115"/>
      <c r="AF162" s="119"/>
      <c r="AG162" s="119"/>
      <c r="AH162" s="120"/>
      <c r="AI162" s="121"/>
      <c r="AJ162" s="120"/>
      <c r="AK162" s="69"/>
      <c r="AL162" s="103"/>
      <c r="AM162" s="103"/>
      <c r="AN162" s="118"/>
      <c r="AO162" s="115"/>
      <c r="AP162" s="119"/>
      <c r="AQ162" s="119"/>
      <c r="AR162" s="118"/>
      <c r="AS162" s="118"/>
      <c r="AT162" s="118"/>
      <c r="AU162" s="118"/>
      <c r="AV162" s="121"/>
      <c r="AW162" s="114"/>
      <c r="AX162" s="115"/>
      <c r="AY162" s="116"/>
      <c r="AZ162" s="115"/>
      <c r="BA162" s="116"/>
    </row>
    <row r="163" spans="2:53" x14ac:dyDescent="0.2">
      <c r="B163" s="266"/>
      <c r="D163" s="101"/>
      <c r="E163" s="67"/>
      <c r="F163" s="69"/>
      <c r="G163" s="69"/>
      <c r="H163" s="69"/>
      <c r="I163" s="95"/>
      <c r="J163" s="68"/>
      <c r="K163" s="106"/>
      <c r="L163" s="145"/>
      <c r="M163" s="146"/>
      <c r="N163" s="82"/>
      <c r="O163" s="82"/>
      <c r="P163" s="82"/>
      <c r="Q163" s="110"/>
      <c r="R163" s="111"/>
      <c r="S163" s="111"/>
      <c r="T163" s="111"/>
      <c r="U163" s="112"/>
      <c r="V163" s="110"/>
      <c r="W163" s="112"/>
      <c r="X163" s="103"/>
      <c r="Y163" s="117"/>
      <c r="Z163" s="69"/>
      <c r="AA163" s="69"/>
      <c r="AB163" s="103"/>
      <c r="AC163" s="103"/>
      <c r="AD163" s="118"/>
      <c r="AE163" s="115"/>
      <c r="AF163" s="119"/>
      <c r="AG163" s="119"/>
      <c r="AH163" s="120"/>
      <c r="AI163" s="121"/>
      <c r="AJ163" s="120"/>
      <c r="AK163" s="69"/>
      <c r="AL163" s="103"/>
      <c r="AM163" s="103"/>
      <c r="AN163" s="118"/>
      <c r="AO163" s="115"/>
      <c r="AP163" s="119"/>
      <c r="AQ163" s="119"/>
      <c r="AR163" s="118"/>
      <c r="AS163" s="118"/>
      <c r="AT163" s="118"/>
      <c r="AU163" s="118"/>
      <c r="AV163" s="121"/>
      <c r="AW163" s="114"/>
      <c r="AX163" s="115"/>
      <c r="AY163" s="116"/>
      <c r="AZ163" s="115"/>
      <c r="BA163" s="116"/>
    </row>
    <row r="164" spans="2:53" x14ac:dyDescent="0.2">
      <c r="B164" s="266"/>
      <c r="D164" s="101"/>
      <c r="E164" s="67"/>
      <c r="F164" s="69"/>
      <c r="G164" s="69"/>
      <c r="H164" s="69"/>
      <c r="I164" s="95"/>
      <c r="J164" s="68"/>
      <c r="K164" s="106"/>
      <c r="L164" s="145"/>
      <c r="M164" s="146"/>
      <c r="N164" s="82"/>
      <c r="O164" s="82"/>
      <c r="P164" s="82"/>
      <c r="Q164" s="110"/>
      <c r="R164" s="111"/>
      <c r="S164" s="111"/>
      <c r="T164" s="111"/>
      <c r="U164" s="112"/>
      <c r="V164" s="110"/>
      <c r="W164" s="112"/>
      <c r="X164" s="103"/>
      <c r="Y164" s="117"/>
      <c r="Z164" s="69"/>
      <c r="AA164" s="69"/>
      <c r="AB164" s="103"/>
      <c r="AC164" s="103"/>
      <c r="AD164" s="118"/>
      <c r="AE164" s="115"/>
      <c r="AF164" s="119"/>
      <c r="AG164" s="119"/>
      <c r="AH164" s="120"/>
      <c r="AI164" s="121"/>
      <c r="AJ164" s="120"/>
      <c r="AK164" s="69"/>
      <c r="AL164" s="103"/>
      <c r="AM164" s="103"/>
      <c r="AN164" s="118"/>
      <c r="AO164" s="115"/>
      <c r="AP164" s="119"/>
      <c r="AQ164" s="119"/>
      <c r="AR164" s="118"/>
      <c r="AS164" s="118"/>
      <c r="AT164" s="118"/>
      <c r="AU164" s="118"/>
      <c r="AV164" s="121"/>
      <c r="AW164" s="114"/>
      <c r="AX164" s="115"/>
      <c r="AY164" s="116"/>
      <c r="AZ164" s="115"/>
      <c r="BA164" s="116"/>
    </row>
    <row r="165" spans="2:53" x14ac:dyDescent="0.2">
      <c r="B165" s="266"/>
      <c r="D165" s="101"/>
      <c r="E165" s="67"/>
      <c r="F165" s="69"/>
      <c r="G165" s="69"/>
      <c r="H165" s="69"/>
      <c r="I165" s="95"/>
      <c r="J165" s="68"/>
      <c r="K165" s="106"/>
      <c r="L165" s="145"/>
      <c r="M165" s="146"/>
      <c r="N165" s="82"/>
      <c r="O165" s="82"/>
      <c r="P165" s="82"/>
      <c r="Q165" s="110"/>
      <c r="R165" s="111"/>
      <c r="S165" s="111"/>
      <c r="T165" s="111"/>
      <c r="U165" s="112"/>
      <c r="V165" s="110"/>
      <c r="W165" s="112"/>
      <c r="X165" s="103"/>
      <c r="Y165" s="117"/>
      <c r="Z165" s="69"/>
      <c r="AA165" s="69"/>
      <c r="AB165" s="103"/>
      <c r="AC165" s="103"/>
      <c r="AD165" s="118"/>
      <c r="AE165" s="115"/>
      <c r="AF165" s="119"/>
      <c r="AG165" s="119"/>
      <c r="AH165" s="120"/>
      <c r="AI165" s="121"/>
      <c r="AJ165" s="120"/>
      <c r="AK165" s="69"/>
      <c r="AL165" s="103"/>
      <c r="AM165" s="103"/>
      <c r="AN165" s="118"/>
      <c r="AO165" s="115"/>
      <c r="AP165" s="119"/>
      <c r="AQ165" s="119"/>
      <c r="AR165" s="118"/>
      <c r="AS165" s="118"/>
      <c r="AT165" s="118"/>
      <c r="AU165" s="118"/>
      <c r="AV165" s="121"/>
      <c r="AW165" s="114"/>
      <c r="AX165" s="115"/>
      <c r="AY165" s="116"/>
      <c r="AZ165" s="115"/>
      <c r="BA165" s="116"/>
    </row>
    <row r="166" spans="2:53" x14ac:dyDescent="0.2">
      <c r="B166" s="266"/>
      <c r="D166" s="101"/>
      <c r="E166" s="67"/>
      <c r="F166" s="69"/>
      <c r="G166" s="69"/>
      <c r="H166" s="69"/>
      <c r="I166" s="95"/>
      <c r="J166" s="68"/>
      <c r="K166" s="106"/>
      <c r="L166" s="145"/>
      <c r="M166" s="146"/>
      <c r="N166" s="82"/>
      <c r="O166" s="82"/>
      <c r="P166" s="82"/>
      <c r="Q166" s="110"/>
      <c r="R166" s="111"/>
      <c r="S166" s="111"/>
      <c r="T166" s="111"/>
      <c r="U166" s="112"/>
      <c r="V166" s="110"/>
      <c r="W166" s="112"/>
      <c r="X166" s="103"/>
      <c r="Y166" s="117"/>
      <c r="Z166" s="69"/>
      <c r="AA166" s="69"/>
      <c r="AB166" s="103"/>
      <c r="AC166" s="103"/>
      <c r="AD166" s="118"/>
      <c r="AE166" s="115"/>
      <c r="AF166" s="119"/>
      <c r="AG166" s="119"/>
      <c r="AH166" s="120"/>
      <c r="AI166" s="121"/>
      <c r="AJ166" s="120"/>
      <c r="AK166" s="69"/>
      <c r="AL166" s="103"/>
      <c r="AM166" s="103"/>
      <c r="AN166" s="118"/>
      <c r="AO166" s="115"/>
      <c r="AP166" s="119"/>
      <c r="AQ166" s="119"/>
      <c r="AR166" s="118"/>
      <c r="AS166" s="118"/>
      <c r="AT166" s="118"/>
      <c r="AU166" s="118"/>
      <c r="AV166" s="121"/>
      <c r="AW166" s="114"/>
      <c r="AX166" s="115"/>
      <c r="AY166" s="116"/>
      <c r="AZ166" s="115"/>
      <c r="BA166" s="116"/>
    </row>
    <row r="167" spans="2:53" x14ac:dyDescent="0.2">
      <c r="B167" s="266"/>
      <c r="D167" s="101"/>
      <c r="E167" s="67"/>
      <c r="F167" s="69"/>
      <c r="G167" s="69"/>
      <c r="H167" s="69"/>
      <c r="I167" s="95"/>
      <c r="J167" s="68"/>
      <c r="K167" s="106"/>
      <c r="L167" s="145"/>
      <c r="M167" s="146"/>
      <c r="N167" s="82"/>
      <c r="O167" s="82"/>
      <c r="P167" s="82"/>
      <c r="Q167" s="110"/>
      <c r="R167" s="111"/>
      <c r="S167" s="111"/>
      <c r="T167" s="111"/>
      <c r="U167" s="112"/>
      <c r="V167" s="110"/>
      <c r="W167" s="112"/>
      <c r="X167" s="103"/>
      <c r="Y167" s="117"/>
      <c r="Z167" s="69"/>
      <c r="AA167" s="69"/>
      <c r="AB167" s="103"/>
      <c r="AC167" s="103"/>
      <c r="AD167" s="118"/>
      <c r="AE167" s="115"/>
      <c r="AF167" s="119"/>
      <c r="AG167" s="119"/>
      <c r="AH167" s="120"/>
      <c r="AI167" s="121"/>
      <c r="AJ167" s="120"/>
      <c r="AK167" s="69"/>
      <c r="AL167" s="103"/>
      <c r="AM167" s="103"/>
      <c r="AN167" s="118"/>
      <c r="AO167" s="115"/>
      <c r="AP167" s="119"/>
      <c r="AQ167" s="119"/>
      <c r="AR167" s="118"/>
      <c r="AS167" s="118"/>
      <c r="AT167" s="118"/>
      <c r="AU167" s="118"/>
      <c r="AV167" s="121"/>
      <c r="AW167" s="114"/>
      <c r="AX167" s="115"/>
      <c r="AY167" s="116"/>
      <c r="AZ167" s="115"/>
      <c r="BA167" s="116"/>
    </row>
    <row r="168" spans="2:53" x14ac:dyDescent="0.2">
      <c r="B168" s="266"/>
      <c r="D168" s="101"/>
      <c r="E168" s="67"/>
      <c r="F168" s="69"/>
      <c r="G168" s="69"/>
      <c r="H168" s="69"/>
      <c r="I168" s="95"/>
      <c r="J168" s="68"/>
      <c r="K168" s="106"/>
      <c r="L168" s="145"/>
      <c r="M168" s="146"/>
      <c r="N168" s="82"/>
      <c r="O168" s="82"/>
      <c r="P168" s="82"/>
      <c r="Q168" s="110"/>
      <c r="R168" s="111"/>
      <c r="S168" s="111"/>
      <c r="T168" s="111"/>
      <c r="U168" s="112"/>
      <c r="V168" s="110"/>
      <c r="W168" s="112"/>
      <c r="X168" s="103"/>
      <c r="Y168" s="117"/>
      <c r="Z168" s="69"/>
      <c r="AA168" s="69"/>
      <c r="AB168" s="103"/>
      <c r="AC168" s="103"/>
      <c r="AD168" s="118"/>
      <c r="AE168" s="115"/>
      <c r="AF168" s="119"/>
      <c r="AG168" s="119"/>
      <c r="AH168" s="120"/>
      <c r="AI168" s="121"/>
      <c r="AJ168" s="120"/>
      <c r="AK168" s="69"/>
      <c r="AL168" s="103"/>
      <c r="AM168" s="103"/>
      <c r="AN168" s="118"/>
      <c r="AO168" s="115"/>
      <c r="AP168" s="119"/>
      <c r="AQ168" s="119"/>
      <c r="AR168" s="118"/>
      <c r="AS168" s="118"/>
      <c r="AT168" s="118"/>
      <c r="AU168" s="118"/>
      <c r="AV168" s="121"/>
      <c r="AW168" s="114"/>
      <c r="AX168" s="115"/>
      <c r="AY168" s="116"/>
      <c r="AZ168" s="115"/>
      <c r="BA168" s="116"/>
    </row>
    <row r="169" spans="2:53" x14ac:dyDescent="0.2">
      <c r="B169" s="266"/>
      <c r="D169" s="101"/>
      <c r="E169" s="67"/>
      <c r="F169" s="69"/>
      <c r="G169" s="69"/>
      <c r="H169" s="69"/>
      <c r="I169" s="95"/>
      <c r="J169" s="68"/>
      <c r="K169" s="106"/>
      <c r="L169" s="145"/>
      <c r="M169" s="146"/>
      <c r="N169" s="82"/>
      <c r="O169" s="82"/>
      <c r="P169" s="82"/>
      <c r="Q169" s="110"/>
      <c r="R169" s="111"/>
      <c r="S169" s="111"/>
      <c r="T169" s="111"/>
      <c r="U169" s="112"/>
      <c r="V169" s="110"/>
      <c r="W169" s="112"/>
      <c r="X169" s="103"/>
      <c r="Y169" s="117"/>
      <c r="Z169" s="69"/>
      <c r="AA169" s="69"/>
      <c r="AB169" s="103"/>
      <c r="AC169" s="103"/>
      <c r="AD169" s="118"/>
      <c r="AE169" s="115"/>
      <c r="AF169" s="119"/>
      <c r="AG169" s="119"/>
      <c r="AH169" s="120"/>
      <c r="AI169" s="121"/>
      <c r="AJ169" s="120"/>
      <c r="AK169" s="69"/>
      <c r="AL169" s="103"/>
      <c r="AM169" s="103"/>
      <c r="AN169" s="118"/>
      <c r="AO169" s="115"/>
      <c r="AP169" s="119"/>
      <c r="AQ169" s="119"/>
      <c r="AR169" s="118"/>
      <c r="AS169" s="118"/>
      <c r="AT169" s="118"/>
      <c r="AU169" s="118"/>
      <c r="AV169" s="121"/>
      <c r="AW169" s="114"/>
      <c r="AX169" s="115"/>
      <c r="AY169" s="116"/>
      <c r="AZ169" s="115"/>
      <c r="BA169" s="116"/>
    </row>
    <row r="170" spans="2:53" x14ac:dyDescent="0.2">
      <c r="B170" s="266"/>
      <c r="D170" s="101"/>
      <c r="E170" s="67"/>
      <c r="F170" s="69"/>
      <c r="G170" s="69"/>
      <c r="H170" s="69"/>
      <c r="I170" s="95"/>
      <c r="J170" s="68"/>
      <c r="K170" s="106"/>
      <c r="L170" s="145"/>
      <c r="M170" s="146"/>
      <c r="N170" s="82"/>
      <c r="O170" s="82"/>
      <c r="P170" s="82"/>
      <c r="Q170" s="110"/>
      <c r="R170" s="111"/>
      <c r="S170" s="111"/>
      <c r="T170" s="111"/>
      <c r="U170" s="112"/>
      <c r="V170" s="110"/>
      <c r="W170" s="112"/>
      <c r="X170" s="103"/>
      <c r="Y170" s="117"/>
      <c r="Z170" s="69"/>
      <c r="AA170" s="69"/>
      <c r="AB170" s="103"/>
      <c r="AC170" s="103"/>
      <c r="AD170" s="118"/>
      <c r="AE170" s="115"/>
      <c r="AF170" s="119"/>
      <c r="AG170" s="119"/>
      <c r="AH170" s="120"/>
      <c r="AI170" s="121"/>
      <c r="AJ170" s="120"/>
      <c r="AK170" s="69"/>
      <c r="AL170" s="103"/>
      <c r="AM170" s="103"/>
      <c r="AN170" s="118"/>
      <c r="AO170" s="115"/>
      <c r="AP170" s="119"/>
      <c r="AQ170" s="119"/>
      <c r="AR170" s="118"/>
      <c r="AS170" s="118"/>
      <c r="AT170" s="118"/>
      <c r="AU170" s="118"/>
      <c r="AV170" s="121"/>
      <c r="AW170" s="114"/>
      <c r="AX170" s="115"/>
      <c r="AY170" s="116"/>
      <c r="AZ170" s="115"/>
      <c r="BA170" s="116"/>
    </row>
    <row r="171" spans="2:53" x14ac:dyDescent="0.2">
      <c r="B171" s="266"/>
      <c r="D171" s="101"/>
      <c r="E171" s="67"/>
      <c r="F171" s="69"/>
      <c r="G171" s="69"/>
      <c r="H171" s="69"/>
      <c r="I171" s="95"/>
      <c r="J171" s="68"/>
      <c r="K171" s="106"/>
      <c r="L171" s="145"/>
      <c r="M171" s="146"/>
      <c r="N171" s="82"/>
      <c r="O171" s="82"/>
      <c r="P171" s="82"/>
      <c r="Q171" s="110"/>
      <c r="R171" s="111"/>
      <c r="S171" s="111"/>
      <c r="T171" s="111"/>
      <c r="U171" s="112"/>
      <c r="V171" s="110"/>
      <c r="W171" s="112"/>
      <c r="X171" s="103"/>
      <c r="Y171" s="117"/>
      <c r="Z171" s="69"/>
      <c r="AA171" s="69"/>
      <c r="AB171" s="103"/>
      <c r="AC171" s="103"/>
      <c r="AD171" s="118"/>
      <c r="AE171" s="115"/>
      <c r="AF171" s="119"/>
      <c r="AG171" s="119"/>
      <c r="AH171" s="120"/>
      <c r="AI171" s="121"/>
      <c r="AJ171" s="120"/>
      <c r="AK171" s="69"/>
      <c r="AL171" s="103"/>
      <c r="AM171" s="103"/>
      <c r="AN171" s="118"/>
      <c r="AO171" s="115"/>
      <c r="AP171" s="119"/>
      <c r="AQ171" s="119"/>
      <c r="AR171" s="118"/>
      <c r="AS171" s="118"/>
      <c r="AT171" s="118"/>
      <c r="AU171" s="118"/>
      <c r="AV171" s="121"/>
      <c r="AW171" s="114"/>
      <c r="AX171" s="115"/>
      <c r="AY171" s="116"/>
      <c r="AZ171" s="115"/>
      <c r="BA171" s="116"/>
    </row>
    <row r="172" spans="2:53" x14ac:dyDescent="0.2">
      <c r="B172" s="266"/>
      <c r="D172" s="101"/>
      <c r="E172" s="67"/>
      <c r="F172" s="69"/>
      <c r="G172" s="69"/>
      <c r="H172" s="69"/>
      <c r="I172" s="95"/>
      <c r="J172" s="68"/>
      <c r="K172" s="106"/>
      <c r="L172" s="145"/>
      <c r="M172" s="146"/>
      <c r="N172" s="82"/>
      <c r="O172" s="82"/>
      <c r="P172" s="82"/>
      <c r="Q172" s="110"/>
      <c r="R172" s="111"/>
      <c r="S172" s="111"/>
      <c r="T172" s="111"/>
      <c r="U172" s="112"/>
      <c r="V172" s="110"/>
      <c r="W172" s="112"/>
      <c r="X172" s="103"/>
      <c r="Y172" s="117"/>
      <c r="Z172" s="69"/>
      <c r="AA172" s="69"/>
      <c r="AB172" s="103"/>
      <c r="AC172" s="103"/>
      <c r="AD172" s="118"/>
      <c r="AE172" s="115"/>
      <c r="AF172" s="119"/>
      <c r="AG172" s="119"/>
      <c r="AH172" s="120"/>
      <c r="AI172" s="121"/>
      <c r="AJ172" s="120"/>
      <c r="AK172" s="69"/>
      <c r="AL172" s="103"/>
      <c r="AM172" s="103"/>
      <c r="AN172" s="118"/>
      <c r="AO172" s="115"/>
      <c r="AP172" s="119"/>
      <c r="AQ172" s="119"/>
      <c r="AR172" s="118"/>
      <c r="AS172" s="118"/>
      <c r="AT172" s="118"/>
      <c r="AU172" s="118"/>
      <c r="AV172" s="121"/>
      <c r="AW172" s="114"/>
      <c r="AX172" s="115"/>
      <c r="AY172" s="116"/>
      <c r="AZ172" s="115"/>
      <c r="BA172" s="116"/>
    </row>
    <row r="173" spans="2:53" x14ac:dyDescent="0.2">
      <c r="B173" s="266"/>
      <c r="D173" s="101"/>
      <c r="E173" s="67"/>
      <c r="F173" s="69"/>
      <c r="G173" s="69"/>
      <c r="H173" s="69"/>
      <c r="I173" s="95"/>
      <c r="J173" s="68"/>
      <c r="K173" s="106"/>
      <c r="L173" s="145"/>
      <c r="M173" s="146"/>
      <c r="N173" s="82"/>
      <c r="O173" s="82"/>
      <c r="P173" s="82"/>
      <c r="Q173" s="110"/>
      <c r="R173" s="111"/>
      <c r="S173" s="111"/>
      <c r="T173" s="111"/>
      <c r="U173" s="112"/>
      <c r="V173" s="110"/>
      <c r="W173" s="112"/>
      <c r="X173" s="103"/>
      <c r="Y173" s="117"/>
      <c r="Z173" s="69"/>
      <c r="AA173" s="69"/>
      <c r="AB173" s="103"/>
      <c r="AC173" s="103"/>
      <c r="AD173" s="118"/>
      <c r="AE173" s="115"/>
      <c r="AF173" s="119"/>
      <c r="AG173" s="119"/>
      <c r="AH173" s="120"/>
      <c r="AI173" s="121"/>
      <c r="AJ173" s="120"/>
      <c r="AK173" s="69"/>
      <c r="AL173" s="103"/>
      <c r="AM173" s="103"/>
      <c r="AN173" s="118"/>
      <c r="AO173" s="115"/>
      <c r="AP173" s="119"/>
      <c r="AQ173" s="119"/>
      <c r="AR173" s="118"/>
      <c r="AS173" s="118"/>
      <c r="AT173" s="118"/>
      <c r="AU173" s="118"/>
      <c r="AV173" s="121"/>
      <c r="AW173" s="114"/>
      <c r="AX173" s="115"/>
      <c r="AY173" s="116"/>
      <c r="AZ173" s="115"/>
      <c r="BA173" s="116"/>
    </row>
    <row r="174" spans="2:53" x14ac:dyDescent="0.2">
      <c r="B174" s="266"/>
      <c r="D174" s="101"/>
      <c r="E174" s="67"/>
      <c r="F174" s="69"/>
      <c r="G174" s="69"/>
      <c r="H174" s="69"/>
      <c r="I174" s="95"/>
      <c r="J174" s="68"/>
      <c r="K174" s="106"/>
      <c r="L174" s="145"/>
      <c r="M174" s="146"/>
      <c r="N174" s="82"/>
      <c r="O174" s="82"/>
      <c r="P174" s="82"/>
      <c r="Q174" s="110"/>
      <c r="R174" s="111"/>
      <c r="S174" s="111"/>
      <c r="T174" s="111"/>
      <c r="U174" s="112"/>
      <c r="V174" s="110"/>
      <c r="W174" s="112"/>
      <c r="X174" s="103"/>
      <c r="Y174" s="117"/>
      <c r="Z174" s="69"/>
      <c r="AA174" s="69"/>
      <c r="AB174" s="103"/>
      <c r="AC174" s="103"/>
      <c r="AD174" s="118"/>
      <c r="AE174" s="115"/>
      <c r="AF174" s="119"/>
      <c r="AG174" s="119"/>
      <c r="AH174" s="120"/>
      <c r="AI174" s="121"/>
      <c r="AJ174" s="120"/>
      <c r="AK174" s="69"/>
      <c r="AL174" s="103"/>
      <c r="AM174" s="103"/>
      <c r="AN174" s="118"/>
      <c r="AO174" s="115"/>
      <c r="AP174" s="119"/>
      <c r="AQ174" s="119"/>
      <c r="AR174" s="118"/>
      <c r="AS174" s="118"/>
      <c r="AT174" s="118"/>
      <c r="AU174" s="118"/>
      <c r="AV174" s="121"/>
      <c r="AW174" s="114"/>
      <c r="AX174" s="115"/>
      <c r="AY174" s="116"/>
      <c r="AZ174" s="115"/>
      <c r="BA174" s="116"/>
    </row>
    <row r="175" spans="2:53" x14ac:dyDescent="0.2">
      <c r="B175" s="266"/>
      <c r="D175" s="101"/>
      <c r="E175" s="67"/>
      <c r="F175" s="69"/>
      <c r="G175" s="69"/>
      <c r="H175" s="69"/>
      <c r="I175" s="95"/>
      <c r="J175" s="68"/>
      <c r="K175" s="106"/>
      <c r="L175" s="145"/>
      <c r="M175" s="146"/>
      <c r="N175" s="82"/>
      <c r="O175" s="82"/>
      <c r="P175" s="82"/>
      <c r="Q175" s="110"/>
      <c r="R175" s="111"/>
      <c r="S175" s="111"/>
      <c r="T175" s="111"/>
      <c r="U175" s="112"/>
      <c r="V175" s="110"/>
      <c r="W175" s="112"/>
      <c r="X175" s="103"/>
      <c r="Y175" s="117"/>
      <c r="Z175" s="69"/>
      <c r="AA175" s="69"/>
      <c r="AB175" s="103"/>
      <c r="AC175" s="103"/>
      <c r="AD175" s="118"/>
      <c r="AE175" s="115"/>
      <c r="AF175" s="119"/>
      <c r="AG175" s="119"/>
      <c r="AH175" s="120"/>
      <c r="AI175" s="121"/>
      <c r="AJ175" s="120"/>
      <c r="AK175" s="69"/>
      <c r="AL175" s="103"/>
      <c r="AM175" s="103"/>
      <c r="AN175" s="118"/>
      <c r="AO175" s="115"/>
      <c r="AP175" s="119"/>
      <c r="AQ175" s="119"/>
      <c r="AR175" s="118"/>
      <c r="AS175" s="118"/>
      <c r="AT175" s="118"/>
      <c r="AU175" s="118"/>
      <c r="AV175" s="121"/>
      <c r="AW175" s="114"/>
      <c r="AX175" s="115"/>
      <c r="AY175" s="116"/>
      <c r="AZ175" s="115"/>
      <c r="BA175" s="116"/>
    </row>
    <row r="176" spans="2:53" x14ac:dyDescent="0.2">
      <c r="B176" s="266"/>
      <c r="D176" s="101"/>
      <c r="E176" s="67"/>
      <c r="F176" s="69"/>
      <c r="G176" s="69"/>
      <c r="H176" s="69"/>
      <c r="I176" s="95"/>
      <c r="J176" s="68"/>
      <c r="K176" s="106"/>
      <c r="L176" s="145"/>
      <c r="M176" s="146"/>
      <c r="N176" s="82"/>
      <c r="O176" s="82"/>
      <c r="P176" s="82"/>
      <c r="Q176" s="110"/>
      <c r="R176" s="111"/>
      <c r="S176" s="111"/>
      <c r="T176" s="111"/>
      <c r="U176" s="112"/>
      <c r="V176" s="110"/>
      <c r="W176" s="112"/>
      <c r="X176" s="103"/>
      <c r="Y176" s="117"/>
      <c r="Z176" s="69"/>
      <c r="AA176" s="69"/>
      <c r="AB176" s="103"/>
      <c r="AC176" s="103"/>
      <c r="AD176" s="118"/>
      <c r="AE176" s="115"/>
      <c r="AF176" s="119"/>
      <c r="AG176" s="119"/>
      <c r="AH176" s="120"/>
      <c r="AI176" s="121"/>
      <c r="AJ176" s="120"/>
      <c r="AK176" s="69"/>
      <c r="AL176" s="103"/>
      <c r="AM176" s="103"/>
      <c r="AN176" s="118"/>
      <c r="AO176" s="115"/>
      <c r="AP176" s="119"/>
      <c r="AQ176" s="119"/>
      <c r="AR176" s="118"/>
      <c r="AS176" s="118"/>
      <c r="AT176" s="118"/>
      <c r="AU176" s="118"/>
      <c r="AV176" s="121"/>
      <c r="AW176" s="114"/>
      <c r="AX176" s="115"/>
      <c r="AY176" s="116"/>
      <c r="AZ176" s="115"/>
      <c r="BA176" s="116"/>
    </row>
    <row r="177" spans="2:53" x14ac:dyDescent="0.2">
      <c r="B177" s="266"/>
      <c r="D177" s="101"/>
      <c r="E177" s="67"/>
      <c r="F177" s="69"/>
      <c r="G177" s="69"/>
      <c r="H177" s="69"/>
      <c r="I177" s="95"/>
      <c r="J177" s="68"/>
      <c r="K177" s="106"/>
      <c r="L177" s="145"/>
      <c r="M177" s="146"/>
      <c r="N177" s="82"/>
      <c r="O177" s="82"/>
      <c r="P177" s="82"/>
      <c r="Q177" s="110"/>
      <c r="R177" s="111"/>
      <c r="S177" s="111"/>
      <c r="T177" s="111"/>
      <c r="U177" s="112"/>
      <c r="V177" s="110"/>
      <c r="W177" s="112"/>
      <c r="X177" s="103"/>
      <c r="Y177" s="117"/>
      <c r="Z177" s="69"/>
      <c r="AA177" s="69"/>
      <c r="AB177" s="103"/>
      <c r="AC177" s="103"/>
      <c r="AD177" s="118"/>
      <c r="AE177" s="115"/>
      <c r="AF177" s="119"/>
      <c r="AG177" s="119"/>
      <c r="AH177" s="120"/>
      <c r="AI177" s="121"/>
      <c r="AJ177" s="120"/>
      <c r="AK177" s="69"/>
      <c r="AL177" s="103"/>
      <c r="AM177" s="103"/>
      <c r="AN177" s="118"/>
      <c r="AO177" s="115"/>
      <c r="AP177" s="119"/>
      <c r="AQ177" s="119"/>
      <c r="AR177" s="118"/>
      <c r="AS177" s="118"/>
      <c r="AT177" s="118"/>
      <c r="AU177" s="118"/>
      <c r="AV177" s="121"/>
      <c r="AW177" s="114"/>
      <c r="AX177" s="115"/>
      <c r="AY177" s="116"/>
      <c r="AZ177" s="115"/>
      <c r="BA177" s="116"/>
    </row>
    <row r="178" spans="2:53" x14ac:dyDescent="0.2">
      <c r="B178" s="266"/>
      <c r="D178" s="101"/>
      <c r="E178" s="67"/>
      <c r="F178" s="69"/>
      <c r="G178" s="69"/>
      <c r="H178" s="69"/>
      <c r="I178" s="95"/>
      <c r="J178" s="68"/>
      <c r="K178" s="106"/>
      <c r="L178" s="145"/>
      <c r="M178" s="146"/>
      <c r="N178" s="82"/>
      <c r="O178" s="82"/>
      <c r="P178" s="82"/>
      <c r="Q178" s="110"/>
      <c r="R178" s="111"/>
      <c r="S178" s="111"/>
      <c r="T178" s="111"/>
      <c r="U178" s="112"/>
      <c r="V178" s="110"/>
      <c r="W178" s="112"/>
      <c r="X178" s="103"/>
      <c r="Y178" s="117"/>
      <c r="Z178" s="69"/>
      <c r="AA178" s="69"/>
      <c r="AB178" s="103"/>
      <c r="AC178" s="103"/>
      <c r="AD178" s="118"/>
      <c r="AE178" s="115"/>
      <c r="AF178" s="119"/>
      <c r="AG178" s="119"/>
      <c r="AH178" s="120"/>
      <c r="AI178" s="121"/>
      <c r="AJ178" s="120"/>
      <c r="AK178" s="69"/>
      <c r="AL178" s="103"/>
      <c r="AM178" s="103"/>
      <c r="AN178" s="118"/>
      <c r="AO178" s="115"/>
      <c r="AP178" s="119"/>
      <c r="AQ178" s="119"/>
      <c r="AR178" s="118"/>
      <c r="AS178" s="118"/>
      <c r="AT178" s="118"/>
      <c r="AU178" s="118"/>
      <c r="AV178" s="121"/>
      <c r="AW178" s="114"/>
      <c r="AX178" s="115"/>
      <c r="AY178" s="116"/>
      <c r="AZ178" s="115"/>
      <c r="BA178" s="116"/>
    </row>
    <row r="179" spans="2:53" x14ac:dyDescent="0.2">
      <c r="B179" s="266"/>
      <c r="D179" s="101"/>
      <c r="E179" s="67"/>
      <c r="F179" s="69"/>
      <c r="G179" s="69"/>
      <c r="H179" s="69"/>
      <c r="I179" s="95"/>
      <c r="J179" s="68"/>
      <c r="K179" s="106"/>
      <c r="L179" s="145"/>
      <c r="M179" s="146"/>
      <c r="N179" s="82"/>
      <c r="O179" s="82"/>
      <c r="P179" s="82"/>
      <c r="Q179" s="110"/>
      <c r="R179" s="111"/>
      <c r="S179" s="111"/>
      <c r="T179" s="111"/>
      <c r="U179" s="112"/>
      <c r="V179" s="110"/>
      <c r="W179" s="112"/>
      <c r="X179" s="103"/>
      <c r="Y179" s="117"/>
      <c r="Z179" s="69"/>
      <c r="AA179" s="69"/>
      <c r="AB179" s="103"/>
      <c r="AC179" s="103"/>
      <c r="AD179" s="118"/>
      <c r="AE179" s="115"/>
      <c r="AF179" s="119"/>
      <c r="AG179" s="119"/>
      <c r="AH179" s="120"/>
      <c r="AI179" s="121"/>
      <c r="AJ179" s="120"/>
      <c r="AK179" s="69"/>
      <c r="AL179" s="103"/>
      <c r="AM179" s="103"/>
      <c r="AN179" s="118"/>
      <c r="AO179" s="115"/>
      <c r="AP179" s="119"/>
      <c r="AQ179" s="119"/>
      <c r="AR179" s="118"/>
      <c r="AS179" s="118"/>
      <c r="AT179" s="118"/>
      <c r="AU179" s="118"/>
      <c r="AV179" s="121"/>
      <c r="AW179" s="114"/>
      <c r="AX179" s="115"/>
      <c r="AY179" s="116"/>
      <c r="AZ179" s="115"/>
      <c r="BA179" s="116"/>
    </row>
    <row r="180" spans="2:53" x14ac:dyDescent="0.2">
      <c r="B180" s="266"/>
      <c r="D180" s="101"/>
      <c r="E180" s="67"/>
      <c r="F180" s="69"/>
      <c r="G180" s="69"/>
      <c r="H180" s="69"/>
      <c r="I180" s="95"/>
      <c r="J180" s="68"/>
      <c r="K180" s="106"/>
      <c r="L180" s="145"/>
      <c r="M180" s="146"/>
      <c r="N180" s="82"/>
      <c r="O180" s="82"/>
      <c r="P180" s="82"/>
      <c r="Q180" s="110"/>
      <c r="R180" s="111"/>
      <c r="S180" s="111"/>
      <c r="T180" s="111"/>
      <c r="U180" s="112"/>
      <c r="V180" s="110"/>
      <c r="W180" s="112"/>
      <c r="X180" s="103"/>
      <c r="Y180" s="117"/>
      <c r="Z180" s="69"/>
      <c r="AA180" s="69"/>
      <c r="AB180" s="103"/>
      <c r="AC180" s="103"/>
      <c r="AD180" s="118"/>
      <c r="AE180" s="115"/>
      <c r="AF180" s="119"/>
      <c r="AG180" s="119"/>
      <c r="AH180" s="120"/>
      <c r="AI180" s="121"/>
      <c r="AJ180" s="120"/>
      <c r="AK180" s="69"/>
      <c r="AL180" s="103"/>
      <c r="AM180" s="103"/>
      <c r="AN180" s="118"/>
      <c r="AO180" s="115"/>
      <c r="AP180" s="119"/>
      <c r="AQ180" s="119"/>
      <c r="AR180" s="118"/>
      <c r="AS180" s="118"/>
      <c r="AT180" s="118"/>
      <c r="AU180" s="118"/>
      <c r="AV180" s="121"/>
      <c r="AW180" s="114"/>
      <c r="AX180" s="115"/>
      <c r="AY180" s="116"/>
      <c r="AZ180" s="115"/>
      <c r="BA180" s="116"/>
    </row>
    <row r="181" spans="2:53" x14ac:dyDescent="0.2">
      <c r="B181" s="266"/>
      <c r="D181" s="101"/>
      <c r="E181" s="67"/>
      <c r="F181" s="69"/>
      <c r="G181" s="69"/>
      <c r="H181" s="69"/>
      <c r="I181" s="95"/>
      <c r="J181" s="68"/>
      <c r="K181" s="106"/>
      <c r="L181" s="145"/>
      <c r="M181" s="146"/>
      <c r="N181" s="82"/>
      <c r="O181" s="82"/>
      <c r="P181" s="82"/>
      <c r="Q181" s="110"/>
      <c r="R181" s="111"/>
      <c r="S181" s="111"/>
      <c r="T181" s="111"/>
      <c r="U181" s="112"/>
      <c r="V181" s="110"/>
      <c r="W181" s="112"/>
      <c r="X181" s="103"/>
      <c r="Y181" s="117"/>
      <c r="Z181" s="69"/>
      <c r="AA181" s="69"/>
      <c r="AB181" s="103"/>
      <c r="AC181" s="103"/>
      <c r="AD181" s="118"/>
      <c r="AE181" s="115"/>
      <c r="AF181" s="119"/>
      <c r="AG181" s="119"/>
      <c r="AH181" s="120"/>
      <c r="AI181" s="121"/>
      <c r="AJ181" s="120"/>
      <c r="AK181" s="69"/>
      <c r="AL181" s="103"/>
      <c r="AM181" s="103"/>
      <c r="AN181" s="118"/>
      <c r="AO181" s="115"/>
      <c r="AP181" s="119"/>
      <c r="AQ181" s="119"/>
      <c r="AR181" s="118"/>
      <c r="AS181" s="118"/>
      <c r="AT181" s="118"/>
      <c r="AU181" s="118"/>
      <c r="AV181" s="121"/>
      <c r="AW181" s="114"/>
      <c r="AX181" s="115"/>
      <c r="AY181" s="116"/>
      <c r="AZ181" s="115"/>
      <c r="BA181" s="116"/>
    </row>
    <row r="182" spans="2:53" x14ac:dyDescent="0.2">
      <c r="B182" s="266"/>
      <c r="D182" s="101"/>
      <c r="E182" s="67"/>
      <c r="F182" s="69"/>
      <c r="G182" s="69"/>
      <c r="H182" s="69"/>
      <c r="I182" s="95"/>
      <c r="J182" s="68"/>
      <c r="K182" s="106"/>
      <c r="L182" s="145"/>
      <c r="M182" s="146"/>
      <c r="N182" s="82"/>
      <c r="O182" s="82"/>
      <c r="P182" s="82"/>
      <c r="Q182" s="110"/>
      <c r="R182" s="111"/>
      <c r="S182" s="111"/>
      <c r="T182" s="111"/>
      <c r="U182" s="112"/>
      <c r="V182" s="110"/>
      <c r="W182" s="112"/>
      <c r="X182" s="103"/>
      <c r="Y182" s="117"/>
      <c r="Z182" s="69"/>
      <c r="AA182" s="69"/>
      <c r="AB182" s="103"/>
      <c r="AC182" s="103"/>
      <c r="AD182" s="118"/>
      <c r="AE182" s="115"/>
      <c r="AF182" s="119"/>
      <c r="AG182" s="119"/>
      <c r="AH182" s="120"/>
      <c r="AI182" s="121"/>
      <c r="AJ182" s="120"/>
      <c r="AK182" s="69"/>
      <c r="AL182" s="103"/>
      <c r="AM182" s="103"/>
      <c r="AN182" s="118"/>
      <c r="AO182" s="115"/>
      <c r="AP182" s="119"/>
      <c r="AQ182" s="119"/>
      <c r="AR182" s="118"/>
      <c r="AS182" s="118"/>
      <c r="AT182" s="118"/>
      <c r="AU182" s="118"/>
      <c r="AV182" s="121"/>
      <c r="AW182" s="114"/>
      <c r="AX182" s="115"/>
      <c r="AY182" s="116"/>
      <c r="AZ182" s="115"/>
      <c r="BA182" s="116"/>
    </row>
    <row r="183" spans="2:53" x14ac:dyDescent="0.2">
      <c r="B183" s="266"/>
      <c r="D183" s="101"/>
      <c r="E183" s="67"/>
      <c r="F183" s="69"/>
      <c r="G183" s="69"/>
      <c r="H183" s="69"/>
      <c r="I183" s="95"/>
      <c r="J183" s="68"/>
      <c r="K183" s="106"/>
      <c r="L183" s="145"/>
      <c r="M183" s="146"/>
      <c r="N183" s="82"/>
      <c r="O183" s="82"/>
      <c r="P183" s="82"/>
      <c r="Q183" s="110"/>
      <c r="R183" s="111"/>
      <c r="S183" s="111"/>
      <c r="T183" s="111"/>
      <c r="U183" s="112"/>
      <c r="V183" s="110"/>
      <c r="W183" s="112"/>
      <c r="X183" s="103"/>
      <c r="Y183" s="117"/>
      <c r="Z183" s="69"/>
      <c r="AA183" s="69"/>
      <c r="AB183" s="103"/>
      <c r="AC183" s="103"/>
      <c r="AD183" s="118"/>
      <c r="AE183" s="115"/>
      <c r="AF183" s="119"/>
      <c r="AG183" s="119"/>
      <c r="AH183" s="120"/>
      <c r="AI183" s="121"/>
      <c r="AJ183" s="120"/>
      <c r="AK183" s="69"/>
      <c r="AL183" s="103"/>
      <c r="AM183" s="103"/>
      <c r="AN183" s="118"/>
      <c r="AO183" s="115"/>
      <c r="AP183" s="119"/>
      <c r="AQ183" s="119"/>
      <c r="AR183" s="118"/>
      <c r="AS183" s="118"/>
      <c r="AT183" s="118"/>
      <c r="AU183" s="118"/>
      <c r="AV183" s="121"/>
      <c r="AW183" s="114"/>
      <c r="AX183" s="115"/>
      <c r="AY183" s="116"/>
      <c r="AZ183" s="115"/>
      <c r="BA183" s="116"/>
    </row>
    <row r="184" spans="2:53" x14ac:dyDescent="0.2">
      <c r="B184" s="266"/>
      <c r="D184" s="101"/>
      <c r="E184" s="67"/>
      <c r="F184" s="69"/>
      <c r="G184" s="69"/>
      <c r="H184" s="69"/>
      <c r="I184" s="95"/>
      <c r="J184" s="68"/>
      <c r="K184" s="106"/>
      <c r="L184" s="145"/>
      <c r="M184" s="146"/>
      <c r="N184" s="82"/>
      <c r="O184" s="82"/>
      <c r="P184" s="82"/>
      <c r="Q184" s="110"/>
      <c r="R184" s="111"/>
      <c r="S184" s="111"/>
      <c r="T184" s="111"/>
      <c r="U184" s="112"/>
      <c r="V184" s="110"/>
      <c r="W184" s="112"/>
      <c r="X184" s="103"/>
      <c r="Y184" s="117"/>
      <c r="Z184" s="69"/>
      <c r="AA184" s="69"/>
      <c r="AB184" s="103"/>
      <c r="AC184" s="103"/>
      <c r="AD184" s="118"/>
      <c r="AE184" s="115"/>
      <c r="AF184" s="119"/>
      <c r="AG184" s="119"/>
      <c r="AH184" s="120"/>
      <c r="AI184" s="121"/>
      <c r="AJ184" s="120"/>
      <c r="AK184" s="69"/>
      <c r="AL184" s="103"/>
      <c r="AM184" s="103"/>
      <c r="AN184" s="118"/>
      <c r="AO184" s="115"/>
      <c r="AP184" s="119"/>
      <c r="AQ184" s="119"/>
      <c r="AR184" s="118"/>
      <c r="AS184" s="118"/>
      <c r="AT184" s="118"/>
      <c r="AU184" s="118"/>
      <c r="AV184" s="121"/>
      <c r="AW184" s="114"/>
      <c r="AX184" s="115"/>
      <c r="AY184" s="116"/>
      <c r="AZ184" s="115"/>
      <c r="BA184" s="116"/>
    </row>
    <row r="185" spans="2:53" x14ac:dyDescent="0.2">
      <c r="B185" s="266"/>
      <c r="D185" s="101"/>
      <c r="E185" s="67"/>
      <c r="F185" s="69"/>
      <c r="G185" s="69"/>
      <c r="H185" s="69"/>
      <c r="I185" s="95"/>
      <c r="J185" s="68"/>
      <c r="K185" s="106"/>
      <c r="L185" s="145"/>
      <c r="M185" s="146"/>
      <c r="N185" s="82"/>
      <c r="O185" s="82"/>
      <c r="P185" s="82"/>
      <c r="Q185" s="110"/>
      <c r="R185" s="111"/>
      <c r="S185" s="111"/>
      <c r="T185" s="111"/>
      <c r="U185" s="112"/>
      <c r="V185" s="110"/>
      <c r="W185" s="112"/>
      <c r="X185" s="103"/>
      <c r="Y185" s="117"/>
      <c r="Z185" s="69"/>
      <c r="AA185" s="69"/>
      <c r="AB185" s="103"/>
      <c r="AC185" s="103"/>
      <c r="AD185" s="118"/>
      <c r="AE185" s="115"/>
      <c r="AF185" s="119"/>
      <c r="AG185" s="119"/>
      <c r="AH185" s="120"/>
      <c r="AI185" s="121"/>
      <c r="AJ185" s="120"/>
      <c r="AK185" s="69"/>
      <c r="AL185" s="103"/>
      <c r="AM185" s="103"/>
      <c r="AN185" s="118"/>
      <c r="AO185" s="115"/>
      <c r="AP185" s="119"/>
      <c r="AQ185" s="119"/>
      <c r="AR185" s="118"/>
      <c r="AS185" s="118"/>
      <c r="AT185" s="118"/>
      <c r="AU185" s="118"/>
      <c r="AV185" s="121"/>
      <c r="AW185" s="114"/>
      <c r="AX185" s="115"/>
      <c r="AY185" s="116"/>
      <c r="AZ185" s="115"/>
      <c r="BA185" s="116"/>
    </row>
    <row r="186" spans="2:53" x14ac:dyDescent="0.2">
      <c r="B186" s="266"/>
      <c r="D186" s="101"/>
      <c r="E186" s="67"/>
      <c r="F186" s="69"/>
      <c r="G186" s="69"/>
      <c r="H186" s="69"/>
      <c r="I186" s="95"/>
      <c r="J186" s="68"/>
      <c r="K186" s="106"/>
      <c r="L186" s="145"/>
      <c r="M186" s="146"/>
      <c r="N186" s="82"/>
      <c r="O186" s="82"/>
      <c r="P186" s="82"/>
      <c r="Q186" s="110"/>
      <c r="R186" s="111"/>
      <c r="S186" s="111"/>
      <c r="T186" s="111"/>
      <c r="U186" s="112"/>
      <c r="V186" s="110"/>
      <c r="W186" s="112"/>
      <c r="X186" s="103"/>
      <c r="Y186" s="117"/>
      <c r="Z186" s="69"/>
      <c r="AA186" s="69"/>
      <c r="AB186" s="103"/>
      <c r="AC186" s="103"/>
      <c r="AD186" s="118"/>
      <c r="AE186" s="115"/>
      <c r="AF186" s="119"/>
      <c r="AG186" s="119"/>
      <c r="AH186" s="120"/>
      <c r="AI186" s="121"/>
      <c r="AJ186" s="120"/>
      <c r="AK186" s="69"/>
      <c r="AL186" s="103"/>
      <c r="AM186" s="103"/>
      <c r="AN186" s="118"/>
      <c r="AO186" s="115"/>
      <c r="AP186" s="119"/>
      <c r="AQ186" s="119"/>
      <c r="AR186" s="118"/>
      <c r="AS186" s="118"/>
      <c r="AT186" s="118"/>
      <c r="AU186" s="118"/>
      <c r="AV186" s="121"/>
      <c r="AW186" s="114"/>
      <c r="AX186" s="115"/>
      <c r="AY186" s="116"/>
      <c r="AZ186" s="115"/>
      <c r="BA186" s="116"/>
    </row>
    <row r="187" spans="2:53" x14ac:dyDescent="0.2">
      <c r="B187" s="266"/>
      <c r="D187" s="101"/>
      <c r="E187" s="67"/>
      <c r="F187" s="69"/>
      <c r="G187" s="69"/>
      <c r="H187" s="69"/>
      <c r="I187" s="95"/>
      <c r="J187" s="68"/>
      <c r="K187" s="106"/>
      <c r="L187" s="145"/>
      <c r="M187" s="146"/>
      <c r="N187" s="82"/>
      <c r="O187" s="82"/>
      <c r="P187" s="82"/>
      <c r="Q187" s="110"/>
      <c r="R187" s="111"/>
      <c r="S187" s="111"/>
      <c r="T187" s="111"/>
      <c r="U187" s="112"/>
      <c r="V187" s="110"/>
      <c r="W187" s="112"/>
      <c r="X187" s="103"/>
      <c r="Y187" s="117"/>
      <c r="Z187" s="69"/>
      <c r="AA187" s="69"/>
      <c r="AB187" s="103"/>
      <c r="AC187" s="103"/>
      <c r="AD187" s="118"/>
      <c r="AE187" s="115"/>
      <c r="AF187" s="119"/>
      <c r="AG187" s="119"/>
      <c r="AH187" s="120"/>
      <c r="AI187" s="121"/>
      <c r="AJ187" s="120"/>
      <c r="AK187" s="69"/>
      <c r="AL187" s="103"/>
      <c r="AM187" s="103"/>
      <c r="AN187" s="118"/>
      <c r="AO187" s="115"/>
      <c r="AP187" s="119"/>
      <c r="AQ187" s="119"/>
      <c r="AR187" s="118"/>
      <c r="AS187" s="118"/>
      <c r="AT187" s="118"/>
      <c r="AU187" s="118"/>
      <c r="AV187" s="121"/>
      <c r="AW187" s="114"/>
      <c r="AX187" s="115"/>
      <c r="AY187" s="116"/>
      <c r="AZ187" s="115"/>
      <c r="BA187" s="116"/>
    </row>
    <row r="188" spans="2:53" x14ac:dyDescent="0.2">
      <c r="B188" s="266"/>
      <c r="D188" s="101"/>
      <c r="E188" s="67"/>
      <c r="F188" s="69"/>
      <c r="G188" s="69"/>
      <c r="H188" s="69"/>
      <c r="I188" s="95"/>
      <c r="J188" s="68"/>
      <c r="K188" s="106"/>
      <c r="L188" s="145"/>
      <c r="M188" s="146"/>
      <c r="N188" s="82"/>
      <c r="O188" s="82"/>
      <c r="P188" s="82"/>
      <c r="Q188" s="110"/>
      <c r="R188" s="111"/>
      <c r="S188" s="111"/>
      <c r="T188" s="111"/>
      <c r="U188" s="112"/>
      <c r="V188" s="110"/>
      <c r="W188" s="112"/>
      <c r="X188" s="103"/>
      <c r="Y188" s="117"/>
      <c r="Z188" s="69"/>
      <c r="AA188" s="69"/>
      <c r="AB188" s="103"/>
      <c r="AC188" s="103"/>
      <c r="AD188" s="118"/>
      <c r="AE188" s="115"/>
      <c r="AF188" s="119"/>
      <c r="AG188" s="119"/>
      <c r="AH188" s="120"/>
      <c r="AI188" s="121"/>
      <c r="AJ188" s="120"/>
      <c r="AK188" s="69"/>
      <c r="AL188" s="103"/>
      <c r="AM188" s="103"/>
      <c r="AN188" s="118"/>
      <c r="AO188" s="115"/>
      <c r="AP188" s="119"/>
      <c r="AQ188" s="119"/>
      <c r="AR188" s="118"/>
      <c r="AS188" s="118"/>
      <c r="AT188" s="118"/>
      <c r="AU188" s="118"/>
      <c r="AV188" s="121"/>
      <c r="AW188" s="114"/>
      <c r="AX188" s="115"/>
      <c r="AY188" s="116"/>
      <c r="AZ188" s="115"/>
      <c r="BA188" s="116"/>
    </row>
    <row r="189" spans="2:53" x14ac:dyDescent="0.2">
      <c r="B189" s="266"/>
      <c r="D189" s="101"/>
      <c r="E189" s="67"/>
      <c r="F189" s="69"/>
      <c r="G189" s="69"/>
      <c r="H189" s="69"/>
      <c r="I189" s="95"/>
      <c r="J189" s="68"/>
      <c r="K189" s="106"/>
      <c r="L189" s="145"/>
      <c r="M189" s="146"/>
      <c r="N189" s="82"/>
      <c r="O189" s="82"/>
      <c r="P189" s="82"/>
      <c r="Q189" s="110"/>
      <c r="R189" s="111"/>
      <c r="S189" s="111"/>
      <c r="T189" s="111"/>
      <c r="U189" s="112"/>
      <c r="V189" s="110"/>
      <c r="W189" s="112"/>
      <c r="X189" s="103"/>
      <c r="Y189" s="117"/>
      <c r="Z189" s="69"/>
      <c r="AA189" s="69"/>
      <c r="AB189" s="103"/>
      <c r="AC189" s="103"/>
      <c r="AD189" s="118"/>
      <c r="AE189" s="115"/>
      <c r="AF189" s="119"/>
      <c r="AG189" s="119"/>
      <c r="AH189" s="120"/>
      <c r="AI189" s="121"/>
      <c r="AJ189" s="120"/>
      <c r="AK189" s="69"/>
      <c r="AL189" s="103"/>
      <c r="AM189" s="103"/>
      <c r="AN189" s="118"/>
      <c r="AO189" s="115"/>
      <c r="AP189" s="119"/>
      <c r="AQ189" s="119"/>
      <c r="AR189" s="118"/>
      <c r="AS189" s="118"/>
      <c r="AT189" s="118"/>
      <c r="AU189" s="118"/>
      <c r="AV189" s="121"/>
      <c r="AW189" s="114"/>
      <c r="AX189" s="115"/>
      <c r="AY189" s="116"/>
      <c r="AZ189" s="115"/>
      <c r="BA189" s="116"/>
    </row>
    <row r="190" spans="2:53" x14ac:dyDescent="0.2">
      <c r="B190" s="266"/>
      <c r="D190" s="101"/>
      <c r="E190" s="67"/>
      <c r="F190" s="69"/>
      <c r="G190" s="69"/>
      <c r="H190" s="69"/>
      <c r="I190" s="95"/>
      <c r="J190" s="68"/>
      <c r="K190" s="106"/>
      <c r="L190" s="145"/>
      <c r="M190" s="146"/>
      <c r="N190" s="82"/>
      <c r="O190" s="82"/>
      <c r="P190" s="82"/>
      <c r="Q190" s="110"/>
      <c r="R190" s="111"/>
      <c r="S190" s="111"/>
      <c r="T190" s="111"/>
      <c r="U190" s="112"/>
      <c r="V190" s="110"/>
      <c r="W190" s="112"/>
      <c r="X190" s="103"/>
      <c r="Y190" s="117"/>
      <c r="Z190" s="69"/>
      <c r="AA190" s="69"/>
      <c r="AB190" s="103"/>
      <c r="AC190" s="103"/>
      <c r="AD190" s="118"/>
      <c r="AE190" s="115"/>
      <c r="AF190" s="119"/>
      <c r="AG190" s="119"/>
      <c r="AH190" s="120"/>
      <c r="AI190" s="121"/>
      <c r="AJ190" s="120"/>
      <c r="AK190" s="69"/>
      <c r="AL190" s="103"/>
      <c r="AM190" s="103"/>
      <c r="AN190" s="118"/>
      <c r="AO190" s="115"/>
      <c r="AP190" s="119"/>
      <c r="AQ190" s="119"/>
      <c r="AR190" s="118"/>
      <c r="AS190" s="118"/>
      <c r="AT190" s="118"/>
      <c r="AU190" s="118"/>
      <c r="AV190" s="121"/>
      <c r="AW190" s="114"/>
      <c r="AX190" s="115"/>
      <c r="AY190" s="116"/>
      <c r="AZ190" s="115"/>
      <c r="BA190" s="116"/>
    </row>
    <row r="191" spans="2:53" x14ac:dyDescent="0.2">
      <c r="B191" s="266"/>
      <c r="D191" s="101"/>
      <c r="E191" s="67"/>
      <c r="F191" s="69"/>
      <c r="G191" s="69"/>
      <c r="H191" s="69"/>
      <c r="I191" s="95"/>
      <c r="J191" s="68"/>
      <c r="K191" s="106"/>
      <c r="L191" s="145"/>
      <c r="M191" s="146"/>
      <c r="N191" s="82"/>
      <c r="O191" s="82"/>
      <c r="P191" s="82"/>
      <c r="Q191" s="110"/>
      <c r="R191" s="111"/>
      <c r="S191" s="111"/>
      <c r="T191" s="111"/>
      <c r="U191" s="112"/>
      <c r="V191" s="110"/>
      <c r="W191" s="112"/>
      <c r="X191" s="103"/>
      <c r="Y191" s="117"/>
      <c r="Z191" s="69"/>
      <c r="AA191" s="69"/>
      <c r="AB191" s="103"/>
      <c r="AC191" s="103"/>
      <c r="AD191" s="118"/>
      <c r="AE191" s="115"/>
      <c r="AF191" s="119"/>
      <c r="AG191" s="119"/>
      <c r="AH191" s="120"/>
      <c r="AI191" s="121"/>
      <c r="AJ191" s="120"/>
      <c r="AK191" s="69"/>
      <c r="AL191" s="103"/>
      <c r="AM191" s="103"/>
      <c r="AN191" s="118"/>
      <c r="AO191" s="115"/>
      <c r="AP191" s="119"/>
      <c r="AQ191" s="119"/>
      <c r="AR191" s="118"/>
      <c r="AS191" s="118"/>
      <c r="AT191" s="118"/>
      <c r="AU191" s="118"/>
      <c r="AV191" s="121"/>
      <c r="AW191" s="114"/>
      <c r="AX191" s="115"/>
      <c r="AY191" s="116"/>
      <c r="AZ191" s="115"/>
      <c r="BA191" s="116"/>
    </row>
    <row r="192" spans="2:53" x14ac:dyDescent="0.2">
      <c r="B192" s="266"/>
      <c r="D192" s="101"/>
      <c r="E192" s="67"/>
      <c r="F192" s="69"/>
      <c r="G192" s="69"/>
      <c r="H192" s="69"/>
      <c r="I192" s="95"/>
      <c r="J192" s="68"/>
      <c r="K192" s="106"/>
      <c r="L192" s="145"/>
      <c r="M192" s="146"/>
      <c r="N192" s="82"/>
      <c r="O192" s="82"/>
      <c r="P192" s="82"/>
      <c r="Q192" s="110"/>
      <c r="R192" s="111"/>
      <c r="S192" s="111"/>
      <c r="T192" s="111"/>
      <c r="U192" s="112"/>
      <c r="V192" s="110"/>
      <c r="W192" s="112"/>
      <c r="X192" s="103"/>
      <c r="Y192" s="117"/>
      <c r="Z192" s="69"/>
      <c r="AA192" s="69"/>
      <c r="AB192" s="103"/>
      <c r="AC192" s="103"/>
      <c r="AD192" s="118"/>
      <c r="AE192" s="115"/>
      <c r="AF192" s="119"/>
      <c r="AG192" s="119"/>
      <c r="AH192" s="120"/>
      <c r="AI192" s="121"/>
      <c r="AJ192" s="120"/>
      <c r="AK192" s="69"/>
      <c r="AL192" s="103"/>
      <c r="AM192" s="103"/>
      <c r="AN192" s="118"/>
      <c r="AO192" s="115"/>
      <c r="AP192" s="119"/>
      <c r="AQ192" s="119"/>
      <c r="AR192" s="118"/>
      <c r="AS192" s="118"/>
      <c r="AT192" s="118"/>
      <c r="AU192" s="118"/>
      <c r="AV192" s="121"/>
      <c r="AW192" s="114"/>
      <c r="AX192" s="115"/>
      <c r="AY192" s="116"/>
      <c r="AZ192" s="115"/>
      <c r="BA192" s="116"/>
    </row>
    <row r="193" spans="2:53" x14ac:dyDescent="0.2">
      <c r="B193" s="266"/>
      <c r="D193" s="101"/>
      <c r="E193" s="67"/>
      <c r="F193" s="69"/>
      <c r="G193" s="69"/>
      <c r="H193" s="69"/>
      <c r="I193" s="95"/>
      <c r="J193" s="68"/>
      <c r="K193" s="106"/>
      <c r="L193" s="145"/>
      <c r="M193" s="146"/>
      <c r="N193" s="82"/>
      <c r="O193" s="82"/>
      <c r="P193" s="82"/>
      <c r="Q193" s="110"/>
      <c r="R193" s="111"/>
      <c r="S193" s="111"/>
      <c r="T193" s="111"/>
      <c r="U193" s="112"/>
      <c r="V193" s="110"/>
      <c r="W193" s="112"/>
      <c r="X193" s="103"/>
      <c r="Y193" s="117"/>
      <c r="Z193" s="69"/>
      <c r="AA193" s="69"/>
      <c r="AB193" s="103"/>
      <c r="AC193" s="103"/>
      <c r="AD193" s="118"/>
      <c r="AE193" s="115"/>
      <c r="AF193" s="119"/>
      <c r="AG193" s="119"/>
      <c r="AH193" s="120"/>
      <c r="AI193" s="121"/>
      <c r="AJ193" s="120"/>
      <c r="AK193" s="69"/>
      <c r="AL193" s="103"/>
      <c r="AM193" s="103"/>
      <c r="AN193" s="118"/>
      <c r="AO193" s="115"/>
      <c r="AP193" s="119"/>
      <c r="AQ193" s="119"/>
      <c r="AR193" s="118"/>
      <c r="AS193" s="118"/>
      <c r="AT193" s="118"/>
      <c r="AU193" s="118"/>
      <c r="AV193" s="121"/>
      <c r="AW193" s="114"/>
      <c r="AX193" s="115"/>
      <c r="AY193" s="116"/>
      <c r="AZ193" s="115"/>
      <c r="BA193" s="116"/>
    </row>
    <row r="194" spans="2:53" x14ac:dyDescent="0.2">
      <c r="B194" s="266"/>
      <c r="D194" s="101"/>
      <c r="E194" s="67"/>
      <c r="F194" s="69"/>
      <c r="G194" s="69"/>
      <c r="H194" s="69"/>
      <c r="I194" s="95"/>
      <c r="J194" s="68"/>
      <c r="K194" s="106"/>
      <c r="L194" s="145"/>
      <c r="M194" s="146"/>
      <c r="N194" s="82"/>
      <c r="O194" s="82"/>
      <c r="P194" s="82"/>
      <c r="Q194" s="110"/>
      <c r="R194" s="111"/>
      <c r="S194" s="111"/>
      <c r="T194" s="111"/>
      <c r="U194" s="112"/>
      <c r="V194" s="110"/>
      <c r="W194" s="112"/>
      <c r="X194" s="103"/>
      <c r="Y194" s="117"/>
      <c r="Z194" s="69"/>
      <c r="AA194" s="69"/>
      <c r="AB194" s="103"/>
      <c r="AC194" s="103"/>
      <c r="AD194" s="118"/>
      <c r="AE194" s="115"/>
      <c r="AF194" s="119"/>
      <c r="AG194" s="119"/>
      <c r="AH194" s="120"/>
      <c r="AI194" s="121"/>
      <c r="AJ194" s="120"/>
      <c r="AK194" s="69"/>
      <c r="AL194" s="103"/>
      <c r="AM194" s="103"/>
      <c r="AN194" s="118"/>
      <c r="AO194" s="115"/>
      <c r="AP194" s="119"/>
      <c r="AQ194" s="119"/>
      <c r="AR194" s="118"/>
      <c r="AS194" s="118"/>
      <c r="AT194" s="118"/>
      <c r="AU194" s="118"/>
      <c r="AV194" s="121"/>
      <c r="AW194" s="114"/>
      <c r="AX194" s="115"/>
      <c r="AY194" s="116"/>
      <c r="AZ194" s="115"/>
      <c r="BA194" s="116"/>
    </row>
    <row r="195" spans="2:53" x14ac:dyDescent="0.2">
      <c r="B195" s="266"/>
      <c r="D195" s="101"/>
      <c r="E195" s="67"/>
      <c r="F195" s="69"/>
      <c r="G195" s="69"/>
      <c r="H195" s="69"/>
      <c r="I195" s="95"/>
      <c r="J195" s="68"/>
      <c r="K195" s="106"/>
      <c r="L195" s="145"/>
      <c r="M195" s="146"/>
      <c r="N195" s="82"/>
      <c r="O195" s="82"/>
      <c r="P195" s="82"/>
      <c r="Q195" s="110"/>
      <c r="R195" s="111"/>
      <c r="S195" s="111"/>
      <c r="T195" s="111"/>
      <c r="U195" s="112"/>
      <c r="V195" s="110"/>
      <c r="W195" s="112"/>
      <c r="X195" s="103"/>
      <c r="Y195" s="117"/>
      <c r="Z195" s="69"/>
      <c r="AA195" s="69"/>
      <c r="AB195" s="103"/>
      <c r="AC195" s="103"/>
      <c r="AD195" s="118"/>
      <c r="AE195" s="115"/>
      <c r="AF195" s="119"/>
      <c r="AG195" s="119"/>
      <c r="AH195" s="120"/>
      <c r="AI195" s="121"/>
      <c r="AJ195" s="120"/>
      <c r="AK195" s="69"/>
      <c r="AL195" s="103"/>
      <c r="AM195" s="103"/>
      <c r="AN195" s="118"/>
      <c r="AO195" s="115"/>
      <c r="AP195" s="119"/>
      <c r="AQ195" s="119"/>
      <c r="AR195" s="118"/>
      <c r="AS195" s="118"/>
      <c r="AT195" s="118"/>
      <c r="AU195" s="118"/>
      <c r="AV195" s="121"/>
      <c r="AW195" s="114"/>
      <c r="AX195" s="115"/>
      <c r="AY195" s="116"/>
      <c r="AZ195" s="115"/>
      <c r="BA195" s="116"/>
    </row>
    <row r="196" spans="2:53" x14ac:dyDescent="0.2">
      <c r="B196" s="266"/>
      <c r="D196" s="101"/>
      <c r="E196" s="67"/>
      <c r="F196" s="69"/>
      <c r="G196" s="69"/>
      <c r="H196" s="69"/>
      <c r="I196" s="95"/>
      <c r="J196" s="68"/>
      <c r="K196" s="106"/>
      <c r="L196" s="145"/>
      <c r="M196" s="146"/>
      <c r="N196" s="82"/>
      <c r="O196" s="82"/>
      <c r="P196" s="82"/>
      <c r="Q196" s="110"/>
      <c r="R196" s="111"/>
      <c r="S196" s="111"/>
      <c r="T196" s="111"/>
      <c r="U196" s="112"/>
      <c r="V196" s="110"/>
      <c r="W196" s="112"/>
      <c r="X196" s="103"/>
      <c r="Y196" s="117"/>
      <c r="Z196" s="69"/>
      <c r="AA196" s="69"/>
      <c r="AB196" s="103"/>
      <c r="AC196" s="103"/>
      <c r="AD196" s="118"/>
      <c r="AE196" s="115"/>
      <c r="AF196" s="119"/>
      <c r="AG196" s="119"/>
      <c r="AH196" s="120"/>
      <c r="AI196" s="121"/>
      <c r="AJ196" s="120"/>
      <c r="AK196" s="69"/>
      <c r="AL196" s="103"/>
      <c r="AM196" s="103"/>
      <c r="AN196" s="118"/>
      <c r="AO196" s="115"/>
      <c r="AP196" s="119"/>
      <c r="AQ196" s="119"/>
      <c r="AR196" s="118"/>
      <c r="AS196" s="118"/>
      <c r="AT196" s="118"/>
      <c r="AU196" s="118"/>
      <c r="AV196" s="121"/>
      <c r="AW196" s="114"/>
      <c r="AX196" s="115"/>
      <c r="AY196" s="116"/>
      <c r="AZ196" s="115"/>
      <c r="BA196" s="116"/>
    </row>
    <row r="197" spans="2:53" x14ac:dyDescent="0.2">
      <c r="B197" s="266"/>
      <c r="D197" s="101"/>
      <c r="E197" s="67"/>
      <c r="F197" s="69"/>
      <c r="G197" s="69"/>
      <c r="H197" s="69"/>
      <c r="I197" s="95"/>
      <c r="J197" s="68"/>
      <c r="K197" s="106"/>
      <c r="L197" s="145"/>
      <c r="M197" s="146"/>
      <c r="N197" s="82"/>
      <c r="O197" s="82"/>
      <c r="P197" s="82"/>
      <c r="Q197" s="110"/>
      <c r="R197" s="111"/>
      <c r="S197" s="111"/>
      <c r="T197" s="111"/>
      <c r="U197" s="112"/>
      <c r="V197" s="110"/>
      <c r="W197" s="112"/>
      <c r="X197" s="103"/>
      <c r="Y197" s="117"/>
      <c r="Z197" s="69"/>
      <c r="AA197" s="69"/>
      <c r="AB197" s="103"/>
      <c r="AC197" s="103"/>
      <c r="AD197" s="118"/>
      <c r="AE197" s="115"/>
      <c r="AF197" s="119"/>
      <c r="AG197" s="119"/>
      <c r="AH197" s="120"/>
      <c r="AI197" s="121"/>
      <c r="AJ197" s="120"/>
      <c r="AK197" s="69"/>
      <c r="AL197" s="103"/>
      <c r="AM197" s="103"/>
      <c r="AN197" s="118"/>
      <c r="AO197" s="115"/>
      <c r="AP197" s="119"/>
      <c r="AQ197" s="119"/>
      <c r="AR197" s="118"/>
      <c r="AS197" s="118"/>
      <c r="AT197" s="118"/>
      <c r="AU197" s="118"/>
      <c r="AV197" s="121"/>
      <c r="AW197" s="114"/>
      <c r="AX197" s="115"/>
      <c r="AY197" s="116"/>
      <c r="AZ197" s="115"/>
      <c r="BA197" s="116"/>
    </row>
    <row r="198" spans="2:53" x14ac:dyDescent="0.2">
      <c r="B198" s="266"/>
      <c r="D198" s="101"/>
      <c r="E198" s="67"/>
      <c r="F198" s="69"/>
      <c r="G198" s="69"/>
      <c r="H198" s="69"/>
      <c r="I198" s="95"/>
      <c r="J198" s="68"/>
      <c r="K198" s="106"/>
      <c r="L198" s="145"/>
      <c r="M198" s="146"/>
      <c r="N198" s="82"/>
      <c r="O198" s="82"/>
      <c r="P198" s="82"/>
      <c r="Q198" s="110"/>
      <c r="R198" s="111"/>
      <c r="S198" s="111"/>
      <c r="T198" s="111"/>
      <c r="U198" s="112"/>
      <c r="V198" s="110"/>
      <c r="W198" s="112"/>
      <c r="X198" s="103"/>
      <c r="Y198" s="117"/>
      <c r="Z198" s="69"/>
      <c r="AA198" s="69"/>
      <c r="AB198" s="103"/>
      <c r="AC198" s="103"/>
      <c r="AD198" s="118"/>
      <c r="AE198" s="115"/>
      <c r="AF198" s="119"/>
      <c r="AG198" s="119"/>
      <c r="AH198" s="120"/>
      <c r="AI198" s="121"/>
      <c r="AJ198" s="120"/>
      <c r="AK198" s="69"/>
      <c r="AL198" s="103"/>
      <c r="AM198" s="103"/>
      <c r="AN198" s="118"/>
      <c r="AO198" s="115"/>
      <c r="AP198" s="119"/>
      <c r="AQ198" s="119"/>
      <c r="AR198" s="118"/>
      <c r="AS198" s="118"/>
      <c r="AT198" s="118"/>
      <c r="AU198" s="118"/>
      <c r="AV198" s="121"/>
      <c r="AW198" s="114"/>
      <c r="AX198" s="115"/>
      <c r="AY198" s="116"/>
      <c r="AZ198" s="115"/>
      <c r="BA198" s="116"/>
    </row>
    <row r="199" spans="2:53" x14ac:dyDescent="0.2">
      <c r="B199" s="266"/>
      <c r="D199" s="101"/>
      <c r="E199" s="67"/>
      <c r="F199" s="69"/>
      <c r="G199" s="69"/>
      <c r="H199" s="69"/>
      <c r="I199" s="95"/>
      <c r="J199" s="68"/>
      <c r="K199" s="106"/>
      <c r="L199" s="145"/>
      <c r="M199" s="146"/>
      <c r="N199" s="82"/>
      <c r="O199" s="82"/>
      <c r="P199" s="82"/>
      <c r="Q199" s="110"/>
      <c r="R199" s="111"/>
      <c r="S199" s="111"/>
      <c r="T199" s="111"/>
      <c r="U199" s="112"/>
      <c r="V199" s="110"/>
      <c r="W199" s="112"/>
      <c r="X199" s="103"/>
      <c r="Y199" s="117"/>
      <c r="Z199" s="69"/>
      <c r="AA199" s="69"/>
      <c r="AB199" s="103"/>
      <c r="AC199" s="103"/>
      <c r="AD199" s="118"/>
      <c r="AE199" s="115"/>
      <c r="AF199" s="119"/>
      <c r="AG199" s="119"/>
      <c r="AH199" s="120"/>
      <c r="AI199" s="121"/>
      <c r="AJ199" s="120"/>
      <c r="AK199" s="69"/>
      <c r="AL199" s="103"/>
      <c r="AM199" s="103"/>
      <c r="AN199" s="118"/>
      <c r="AO199" s="115"/>
      <c r="AP199" s="119"/>
      <c r="AQ199" s="119"/>
      <c r="AR199" s="118"/>
      <c r="AS199" s="118"/>
      <c r="AT199" s="118"/>
      <c r="AU199" s="118"/>
      <c r="AV199" s="121"/>
      <c r="AW199" s="114"/>
      <c r="AX199" s="115"/>
      <c r="AY199" s="116"/>
      <c r="AZ199" s="115"/>
      <c r="BA199" s="116"/>
    </row>
    <row r="200" spans="2:53" x14ac:dyDescent="0.2">
      <c r="B200" s="266"/>
      <c r="D200" s="101"/>
      <c r="E200" s="67"/>
      <c r="F200" s="69"/>
      <c r="G200" s="69"/>
      <c r="H200" s="69"/>
      <c r="I200" s="95"/>
      <c r="J200" s="68"/>
      <c r="K200" s="106"/>
      <c r="L200" s="145"/>
      <c r="M200" s="146"/>
      <c r="N200" s="82"/>
      <c r="O200" s="82"/>
      <c r="P200" s="82"/>
      <c r="Q200" s="110"/>
      <c r="R200" s="111"/>
      <c r="S200" s="111"/>
      <c r="T200" s="111"/>
      <c r="U200" s="112"/>
      <c r="V200" s="110"/>
      <c r="W200" s="112"/>
      <c r="X200" s="103"/>
      <c r="Y200" s="117"/>
      <c r="Z200" s="69"/>
      <c r="AA200" s="69"/>
      <c r="AB200" s="103"/>
      <c r="AC200" s="103"/>
      <c r="AD200" s="118"/>
      <c r="AE200" s="115"/>
      <c r="AF200" s="119"/>
      <c r="AG200" s="119"/>
      <c r="AH200" s="120"/>
      <c r="AI200" s="121"/>
      <c r="AJ200" s="120"/>
      <c r="AK200" s="69"/>
      <c r="AL200" s="103"/>
      <c r="AM200" s="103"/>
      <c r="AN200" s="118"/>
      <c r="AO200" s="115"/>
      <c r="AP200" s="119"/>
      <c r="AQ200" s="119"/>
      <c r="AR200" s="118"/>
      <c r="AS200" s="118"/>
      <c r="AT200" s="118"/>
      <c r="AU200" s="118"/>
      <c r="AV200" s="121"/>
      <c r="AW200" s="114"/>
      <c r="AX200" s="115"/>
      <c r="AY200" s="116"/>
      <c r="AZ200" s="115"/>
      <c r="BA200" s="116"/>
    </row>
    <row r="201" spans="2:53" x14ac:dyDescent="0.2">
      <c r="B201" s="266"/>
      <c r="D201" s="101"/>
      <c r="E201" s="67"/>
      <c r="F201" s="69"/>
      <c r="G201" s="69"/>
      <c r="H201" s="69"/>
      <c r="I201" s="95"/>
      <c r="J201" s="68"/>
      <c r="K201" s="106"/>
      <c r="L201" s="145"/>
      <c r="M201" s="146"/>
      <c r="N201" s="82"/>
      <c r="O201" s="82"/>
      <c r="P201" s="82"/>
      <c r="Q201" s="110"/>
      <c r="R201" s="111"/>
      <c r="S201" s="111"/>
      <c r="T201" s="111"/>
      <c r="U201" s="112"/>
      <c r="V201" s="110"/>
      <c r="W201" s="112"/>
      <c r="X201" s="103"/>
      <c r="Y201" s="117"/>
      <c r="Z201" s="69"/>
      <c r="AA201" s="69"/>
      <c r="AB201" s="103"/>
      <c r="AC201" s="103"/>
      <c r="AD201" s="118"/>
      <c r="AE201" s="115"/>
      <c r="AF201" s="119"/>
      <c r="AG201" s="119"/>
      <c r="AH201" s="120"/>
      <c r="AI201" s="121"/>
      <c r="AJ201" s="120"/>
      <c r="AK201" s="69"/>
      <c r="AL201" s="103"/>
      <c r="AM201" s="103"/>
      <c r="AN201" s="118"/>
      <c r="AO201" s="115"/>
      <c r="AP201" s="119"/>
      <c r="AQ201" s="119"/>
      <c r="AR201" s="118"/>
      <c r="AS201" s="118"/>
      <c r="AT201" s="118"/>
      <c r="AU201" s="118"/>
      <c r="AV201" s="121"/>
      <c r="AW201" s="114"/>
      <c r="AX201" s="115"/>
      <c r="AY201" s="116"/>
      <c r="AZ201" s="115"/>
      <c r="BA201" s="116"/>
    </row>
    <row r="202" spans="2:53" x14ac:dyDescent="0.2">
      <c r="B202" s="266"/>
      <c r="D202" s="101"/>
      <c r="E202" s="67"/>
      <c r="F202" s="69"/>
      <c r="G202" s="69"/>
      <c r="H202" s="69"/>
      <c r="I202" s="95"/>
      <c r="J202" s="68"/>
      <c r="K202" s="106"/>
      <c r="L202" s="145"/>
      <c r="M202" s="146"/>
      <c r="N202" s="82"/>
      <c r="O202" s="82"/>
      <c r="P202" s="82"/>
      <c r="Q202" s="110"/>
      <c r="R202" s="111"/>
      <c r="S202" s="111"/>
      <c r="T202" s="111"/>
      <c r="U202" s="112"/>
      <c r="V202" s="110"/>
      <c r="W202" s="112"/>
      <c r="X202" s="103"/>
      <c r="Y202" s="117"/>
      <c r="Z202" s="69"/>
      <c r="AA202" s="69"/>
      <c r="AB202" s="103"/>
      <c r="AC202" s="103"/>
      <c r="AD202" s="118"/>
      <c r="AE202" s="115"/>
      <c r="AF202" s="119"/>
      <c r="AG202" s="119"/>
      <c r="AH202" s="120"/>
      <c r="AI202" s="121"/>
      <c r="AJ202" s="120"/>
      <c r="AK202" s="69"/>
      <c r="AL202" s="103"/>
      <c r="AM202" s="103"/>
      <c r="AN202" s="118"/>
      <c r="AO202" s="115"/>
      <c r="AP202" s="119"/>
      <c r="AQ202" s="119"/>
      <c r="AR202" s="118"/>
      <c r="AS202" s="118"/>
      <c r="AT202" s="118"/>
      <c r="AU202" s="118"/>
      <c r="AV202" s="121"/>
      <c r="AW202" s="114"/>
      <c r="AX202" s="115"/>
      <c r="AY202" s="116"/>
      <c r="AZ202" s="115"/>
      <c r="BA202" s="116"/>
    </row>
    <row r="203" spans="2:53" x14ac:dyDescent="0.2">
      <c r="B203" s="266"/>
      <c r="D203" s="101"/>
      <c r="E203" s="67"/>
      <c r="F203" s="69"/>
      <c r="G203" s="69"/>
      <c r="H203" s="69"/>
      <c r="I203" s="95"/>
      <c r="J203" s="68"/>
      <c r="K203" s="106"/>
      <c r="L203" s="145"/>
      <c r="M203" s="146"/>
      <c r="N203" s="82"/>
      <c r="O203" s="82"/>
      <c r="P203" s="82"/>
      <c r="Q203" s="110"/>
      <c r="R203" s="111"/>
      <c r="S203" s="111"/>
      <c r="T203" s="111"/>
      <c r="U203" s="112"/>
      <c r="V203" s="110"/>
      <c r="W203" s="112"/>
      <c r="X203" s="103"/>
      <c r="Y203" s="117"/>
      <c r="Z203" s="69"/>
      <c r="AA203" s="69"/>
      <c r="AB203" s="103"/>
      <c r="AC203" s="103"/>
      <c r="AD203" s="118"/>
      <c r="AE203" s="115"/>
      <c r="AF203" s="119"/>
      <c r="AG203" s="119"/>
      <c r="AH203" s="120"/>
      <c r="AI203" s="121"/>
      <c r="AJ203" s="120"/>
      <c r="AK203" s="69"/>
      <c r="AL203" s="103"/>
      <c r="AM203" s="103"/>
      <c r="AN203" s="118"/>
      <c r="AO203" s="115"/>
      <c r="AP203" s="119"/>
      <c r="AQ203" s="119"/>
      <c r="AR203" s="118"/>
      <c r="AS203" s="118"/>
      <c r="AT203" s="118"/>
      <c r="AU203" s="118"/>
      <c r="AV203" s="121"/>
      <c r="AW203" s="114"/>
      <c r="AX203" s="115"/>
      <c r="AY203" s="116"/>
      <c r="AZ203" s="115"/>
      <c r="BA203" s="116"/>
    </row>
    <row r="204" spans="2:53" x14ac:dyDescent="0.2">
      <c r="B204" s="266"/>
      <c r="D204" s="101"/>
      <c r="E204" s="67"/>
      <c r="F204" s="69"/>
      <c r="G204" s="69"/>
      <c r="H204" s="69"/>
      <c r="I204" s="95"/>
      <c r="J204" s="68"/>
      <c r="K204" s="106"/>
      <c r="L204" s="145"/>
      <c r="M204" s="146"/>
      <c r="N204" s="82"/>
      <c r="O204" s="82"/>
      <c r="P204" s="82"/>
      <c r="Q204" s="110"/>
      <c r="R204" s="111"/>
      <c r="S204" s="111"/>
      <c r="T204" s="111"/>
      <c r="U204" s="112"/>
      <c r="V204" s="110"/>
      <c r="W204" s="112"/>
      <c r="X204" s="103"/>
      <c r="Y204" s="117"/>
      <c r="Z204" s="69"/>
      <c r="AA204" s="69"/>
      <c r="AB204" s="103"/>
      <c r="AC204" s="103"/>
      <c r="AD204" s="118"/>
      <c r="AE204" s="115"/>
      <c r="AF204" s="119"/>
      <c r="AG204" s="119"/>
      <c r="AH204" s="120"/>
      <c r="AI204" s="121"/>
      <c r="AJ204" s="120"/>
      <c r="AK204" s="69"/>
      <c r="AL204" s="103"/>
      <c r="AM204" s="103"/>
      <c r="AN204" s="118"/>
      <c r="AO204" s="115"/>
      <c r="AP204" s="119"/>
      <c r="AQ204" s="119"/>
      <c r="AR204" s="118"/>
      <c r="AS204" s="118"/>
      <c r="AT204" s="118"/>
      <c r="AU204" s="118"/>
      <c r="AV204" s="121"/>
      <c r="AW204" s="114"/>
      <c r="AX204" s="115"/>
      <c r="AY204" s="116"/>
      <c r="AZ204" s="115"/>
      <c r="BA204" s="116"/>
    </row>
    <row r="205" spans="2:53" x14ac:dyDescent="0.2">
      <c r="B205" s="266"/>
      <c r="D205" s="101"/>
      <c r="E205" s="67"/>
      <c r="F205" s="69"/>
      <c r="G205" s="69"/>
      <c r="H205" s="69"/>
      <c r="I205" s="95"/>
      <c r="J205" s="68"/>
      <c r="K205" s="106"/>
      <c r="L205" s="145"/>
      <c r="M205" s="146"/>
      <c r="N205" s="82"/>
      <c r="O205" s="82"/>
      <c r="P205" s="82"/>
      <c r="Q205" s="110"/>
      <c r="R205" s="111"/>
      <c r="S205" s="111"/>
      <c r="T205" s="111"/>
      <c r="U205" s="112"/>
      <c r="V205" s="110"/>
      <c r="W205" s="112"/>
      <c r="X205" s="103"/>
      <c r="Y205" s="117"/>
      <c r="Z205" s="69"/>
      <c r="AA205" s="69"/>
      <c r="AB205" s="103"/>
      <c r="AC205" s="103"/>
      <c r="AD205" s="118"/>
      <c r="AE205" s="115"/>
      <c r="AF205" s="119"/>
      <c r="AG205" s="119"/>
      <c r="AH205" s="120"/>
      <c r="AI205" s="121"/>
      <c r="AJ205" s="120"/>
      <c r="AK205" s="69"/>
      <c r="AL205" s="103"/>
      <c r="AM205" s="103"/>
      <c r="AN205" s="118"/>
      <c r="AO205" s="115"/>
      <c r="AP205" s="119"/>
      <c r="AQ205" s="119"/>
      <c r="AR205" s="118"/>
      <c r="AS205" s="118"/>
      <c r="AT205" s="118"/>
      <c r="AU205" s="118"/>
      <c r="AV205" s="121"/>
      <c r="AW205" s="114"/>
      <c r="AX205" s="115"/>
      <c r="AY205" s="116"/>
      <c r="AZ205" s="115"/>
      <c r="BA205" s="116"/>
    </row>
    <row r="206" spans="2:53" x14ac:dyDescent="0.2">
      <c r="B206" s="266"/>
      <c r="D206" s="101"/>
      <c r="E206" s="67"/>
      <c r="F206" s="69"/>
      <c r="G206" s="69"/>
      <c r="H206" s="69"/>
      <c r="I206" s="95"/>
      <c r="J206" s="68"/>
      <c r="K206" s="106"/>
      <c r="L206" s="145"/>
      <c r="M206" s="146"/>
      <c r="N206" s="82"/>
      <c r="O206" s="82"/>
      <c r="P206" s="82"/>
      <c r="Q206" s="110"/>
      <c r="R206" s="111"/>
      <c r="S206" s="111"/>
      <c r="T206" s="111"/>
      <c r="U206" s="112"/>
      <c r="V206" s="110"/>
      <c r="W206" s="112"/>
      <c r="X206" s="103"/>
      <c r="Y206" s="117"/>
      <c r="Z206" s="69"/>
      <c r="AA206" s="69"/>
      <c r="AB206" s="103"/>
      <c r="AC206" s="103"/>
      <c r="AD206" s="118"/>
      <c r="AE206" s="115"/>
      <c r="AF206" s="119"/>
      <c r="AG206" s="119"/>
      <c r="AH206" s="120"/>
      <c r="AI206" s="121"/>
      <c r="AJ206" s="120"/>
      <c r="AK206" s="69"/>
      <c r="AL206" s="103"/>
      <c r="AM206" s="103"/>
      <c r="AN206" s="118"/>
      <c r="AO206" s="115"/>
      <c r="AP206" s="119"/>
      <c r="AQ206" s="119"/>
      <c r="AR206" s="118"/>
      <c r="AS206" s="118"/>
      <c r="AT206" s="118"/>
      <c r="AU206" s="118"/>
      <c r="AV206" s="121"/>
      <c r="AW206" s="114"/>
      <c r="AX206" s="115"/>
      <c r="AY206" s="116"/>
      <c r="AZ206" s="115"/>
      <c r="BA206" s="116"/>
    </row>
    <row r="207" spans="2:53" x14ac:dyDescent="0.2">
      <c r="B207" s="266"/>
      <c r="D207" s="101"/>
      <c r="E207" s="67"/>
      <c r="F207" s="69"/>
      <c r="G207" s="69"/>
      <c r="H207" s="69"/>
      <c r="I207" s="95"/>
      <c r="J207" s="68"/>
      <c r="K207" s="106"/>
      <c r="L207" s="145"/>
      <c r="M207" s="146"/>
      <c r="N207" s="82"/>
      <c r="O207" s="82"/>
      <c r="P207" s="82"/>
      <c r="Q207" s="110"/>
      <c r="R207" s="111"/>
      <c r="S207" s="111"/>
      <c r="T207" s="111"/>
      <c r="U207" s="112"/>
      <c r="V207" s="110"/>
      <c r="W207" s="112"/>
      <c r="X207" s="103"/>
      <c r="Y207" s="117"/>
      <c r="Z207" s="69"/>
      <c r="AA207" s="69"/>
      <c r="AB207" s="103"/>
      <c r="AC207" s="103"/>
      <c r="AD207" s="118"/>
      <c r="AE207" s="115"/>
      <c r="AF207" s="119"/>
      <c r="AG207" s="119"/>
      <c r="AH207" s="120"/>
      <c r="AI207" s="121"/>
      <c r="AJ207" s="120"/>
      <c r="AK207" s="69"/>
      <c r="AL207" s="103"/>
      <c r="AM207" s="103"/>
      <c r="AN207" s="118"/>
      <c r="AO207" s="115"/>
      <c r="AP207" s="119"/>
      <c r="AQ207" s="119"/>
      <c r="AR207" s="118"/>
      <c r="AS207" s="118"/>
      <c r="AT207" s="118"/>
      <c r="AU207" s="118"/>
      <c r="AV207" s="121"/>
      <c r="AW207" s="114"/>
      <c r="AX207" s="115"/>
      <c r="AY207" s="116"/>
      <c r="AZ207" s="115"/>
      <c r="BA207" s="116"/>
    </row>
    <row r="208" spans="2:53" x14ac:dyDescent="0.2">
      <c r="B208" s="266"/>
      <c r="D208" s="101"/>
      <c r="E208" s="67"/>
      <c r="F208" s="69"/>
      <c r="G208" s="69"/>
      <c r="H208" s="69"/>
      <c r="I208" s="95"/>
      <c r="J208" s="68"/>
      <c r="K208" s="106"/>
      <c r="L208" s="145"/>
      <c r="M208" s="146"/>
      <c r="N208" s="82"/>
      <c r="O208" s="82"/>
      <c r="P208" s="82"/>
      <c r="Q208" s="110"/>
      <c r="R208" s="111"/>
      <c r="S208" s="111"/>
      <c r="T208" s="111"/>
      <c r="U208" s="112"/>
      <c r="V208" s="110"/>
      <c r="W208" s="112"/>
      <c r="X208" s="103"/>
      <c r="Y208" s="117"/>
      <c r="Z208" s="69"/>
      <c r="AA208" s="69"/>
      <c r="AB208" s="103"/>
      <c r="AC208" s="103"/>
      <c r="AD208" s="118"/>
      <c r="AE208" s="115"/>
      <c r="AF208" s="119"/>
      <c r="AG208" s="119"/>
      <c r="AH208" s="120"/>
      <c r="AI208" s="121"/>
      <c r="AJ208" s="120"/>
      <c r="AK208" s="69"/>
      <c r="AL208" s="103"/>
      <c r="AM208" s="103"/>
      <c r="AN208" s="118"/>
      <c r="AO208" s="115"/>
      <c r="AP208" s="119"/>
      <c r="AQ208" s="119"/>
      <c r="AR208" s="118"/>
      <c r="AS208" s="118"/>
      <c r="AT208" s="118"/>
      <c r="AU208" s="118"/>
      <c r="AV208" s="121"/>
      <c r="AW208" s="114"/>
      <c r="AX208" s="115"/>
      <c r="AY208" s="116"/>
      <c r="AZ208" s="115"/>
      <c r="BA208" s="116"/>
    </row>
    <row r="209" spans="2:53" x14ac:dyDescent="0.2">
      <c r="B209" s="266"/>
      <c r="D209" s="101"/>
      <c r="E209" s="67"/>
      <c r="F209" s="69"/>
      <c r="G209" s="69"/>
      <c r="H209" s="69"/>
      <c r="I209" s="95"/>
      <c r="J209" s="68"/>
      <c r="K209" s="106"/>
      <c r="L209" s="145"/>
      <c r="M209" s="146"/>
      <c r="N209" s="82"/>
      <c r="O209" s="82"/>
      <c r="P209" s="82"/>
      <c r="Q209" s="110"/>
      <c r="R209" s="111"/>
      <c r="S209" s="111"/>
      <c r="T209" s="111"/>
      <c r="U209" s="112"/>
      <c r="V209" s="110"/>
      <c r="W209" s="112"/>
      <c r="X209" s="103"/>
      <c r="Y209" s="117"/>
      <c r="Z209" s="69"/>
      <c r="AA209" s="69"/>
      <c r="AB209" s="103"/>
      <c r="AC209" s="103"/>
      <c r="AD209" s="118"/>
      <c r="AE209" s="115"/>
      <c r="AF209" s="119"/>
      <c r="AG209" s="119"/>
      <c r="AH209" s="120"/>
      <c r="AI209" s="121"/>
      <c r="AJ209" s="120"/>
      <c r="AK209" s="69"/>
      <c r="AL209" s="103"/>
      <c r="AM209" s="103"/>
      <c r="AN209" s="118"/>
      <c r="AO209" s="115"/>
      <c r="AP209" s="119"/>
      <c r="AQ209" s="119"/>
      <c r="AR209" s="118"/>
      <c r="AS209" s="118"/>
      <c r="AT209" s="118"/>
      <c r="AU209" s="118"/>
      <c r="AV209" s="121"/>
      <c r="AW209" s="114"/>
      <c r="AX209" s="115"/>
      <c r="AY209" s="116"/>
      <c r="AZ209" s="115"/>
      <c r="BA209" s="116"/>
    </row>
    <row r="210" spans="2:53" x14ac:dyDescent="0.2">
      <c r="B210" s="266"/>
      <c r="D210" s="101"/>
      <c r="E210" s="67"/>
      <c r="F210" s="69"/>
      <c r="G210" s="69"/>
      <c r="H210" s="69"/>
      <c r="I210" s="95"/>
      <c r="J210" s="68"/>
      <c r="K210" s="106"/>
      <c r="L210" s="145"/>
      <c r="M210" s="146"/>
      <c r="N210" s="82"/>
      <c r="O210" s="82"/>
      <c r="P210" s="82"/>
      <c r="Q210" s="110"/>
      <c r="R210" s="111"/>
      <c r="S210" s="111"/>
      <c r="T210" s="111"/>
      <c r="U210" s="112"/>
      <c r="V210" s="110"/>
      <c r="W210" s="112"/>
      <c r="X210" s="103"/>
      <c r="Y210" s="117"/>
      <c r="Z210" s="69"/>
      <c r="AA210" s="69"/>
      <c r="AB210" s="103"/>
      <c r="AC210" s="103"/>
      <c r="AD210" s="118"/>
      <c r="AE210" s="115"/>
      <c r="AF210" s="119"/>
      <c r="AG210" s="119"/>
      <c r="AH210" s="120"/>
      <c r="AI210" s="121"/>
      <c r="AJ210" s="120"/>
      <c r="AK210" s="69"/>
      <c r="AL210" s="103"/>
      <c r="AM210" s="103"/>
      <c r="AN210" s="118"/>
      <c r="AO210" s="115"/>
      <c r="AP210" s="119"/>
      <c r="AQ210" s="119"/>
      <c r="AR210" s="118"/>
      <c r="AS210" s="118"/>
      <c r="AT210" s="118"/>
      <c r="AU210" s="118"/>
      <c r="AV210" s="121"/>
      <c r="AW210" s="114"/>
      <c r="AX210" s="115"/>
      <c r="AY210" s="116"/>
      <c r="AZ210" s="115"/>
      <c r="BA210" s="116"/>
    </row>
    <row r="211" spans="2:53" x14ac:dyDescent="0.2">
      <c r="B211" s="266"/>
      <c r="D211" s="101"/>
      <c r="E211" s="67"/>
      <c r="F211" s="69"/>
      <c r="G211" s="69"/>
      <c r="H211" s="69"/>
      <c r="I211" s="95"/>
      <c r="J211" s="68"/>
      <c r="K211" s="106"/>
      <c r="L211" s="145"/>
      <c r="M211" s="146"/>
      <c r="N211" s="82"/>
      <c r="O211" s="82"/>
      <c r="P211" s="82"/>
      <c r="Q211" s="110"/>
      <c r="R211" s="111"/>
      <c r="S211" s="111"/>
      <c r="T211" s="111"/>
      <c r="U211" s="112"/>
      <c r="V211" s="110"/>
      <c r="W211" s="112"/>
      <c r="X211" s="103"/>
      <c r="Y211" s="117"/>
      <c r="Z211" s="69"/>
      <c r="AA211" s="69"/>
      <c r="AB211" s="103"/>
      <c r="AC211" s="103"/>
      <c r="AD211" s="118"/>
      <c r="AE211" s="115"/>
      <c r="AF211" s="119"/>
      <c r="AG211" s="119"/>
      <c r="AH211" s="120"/>
      <c r="AI211" s="121"/>
      <c r="AJ211" s="120"/>
      <c r="AK211" s="69"/>
      <c r="AL211" s="103"/>
      <c r="AM211" s="103"/>
      <c r="AN211" s="118"/>
      <c r="AO211" s="115"/>
      <c r="AP211" s="119"/>
      <c r="AQ211" s="119"/>
      <c r="AR211" s="118"/>
      <c r="AS211" s="118"/>
      <c r="AT211" s="118"/>
      <c r="AU211" s="118"/>
      <c r="AV211" s="121"/>
      <c r="AW211" s="114"/>
      <c r="AX211" s="115"/>
      <c r="AY211" s="116"/>
      <c r="AZ211" s="115"/>
      <c r="BA211" s="116"/>
    </row>
    <row r="212" spans="2:53" x14ac:dyDescent="0.2">
      <c r="B212" s="266"/>
      <c r="D212" s="101"/>
      <c r="E212" s="67"/>
      <c r="F212" s="69"/>
      <c r="G212" s="69"/>
      <c r="H212" s="69"/>
      <c r="I212" s="95"/>
      <c r="J212" s="68"/>
      <c r="K212" s="106"/>
      <c r="L212" s="145"/>
      <c r="M212" s="146"/>
      <c r="N212" s="82"/>
      <c r="O212" s="82"/>
      <c r="P212" s="82"/>
      <c r="Q212" s="110"/>
      <c r="R212" s="111"/>
      <c r="S212" s="111"/>
      <c r="T212" s="111"/>
      <c r="U212" s="112"/>
      <c r="V212" s="110"/>
      <c r="W212" s="112"/>
      <c r="X212" s="103"/>
      <c r="Y212" s="117"/>
      <c r="Z212" s="69"/>
      <c r="AA212" s="69"/>
      <c r="AB212" s="103"/>
      <c r="AC212" s="103"/>
      <c r="AD212" s="118"/>
      <c r="AE212" s="115"/>
      <c r="AF212" s="119"/>
      <c r="AG212" s="119"/>
      <c r="AH212" s="120"/>
      <c r="AI212" s="121"/>
      <c r="AJ212" s="120"/>
      <c r="AK212" s="69"/>
      <c r="AL212" s="103"/>
      <c r="AM212" s="103"/>
      <c r="AN212" s="118"/>
      <c r="AO212" s="115"/>
      <c r="AP212" s="119"/>
      <c r="AQ212" s="119"/>
      <c r="AR212" s="118"/>
      <c r="AS212" s="118"/>
      <c r="AT212" s="118"/>
      <c r="AU212" s="118"/>
      <c r="AV212" s="121"/>
      <c r="AW212" s="114"/>
      <c r="AX212" s="115"/>
      <c r="AY212" s="116"/>
      <c r="AZ212" s="115"/>
      <c r="BA212" s="116"/>
    </row>
    <row r="213" spans="2:53" x14ac:dyDescent="0.2">
      <c r="B213" s="266"/>
      <c r="D213" s="101"/>
      <c r="E213" s="67"/>
      <c r="F213" s="69"/>
      <c r="G213" s="69"/>
      <c r="H213" s="69"/>
      <c r="I213" s="95"/>
      <c r="J213" s="68"/>
      <c r="K213" s="106"/>
      <c r="L213" s="145"/>
      <c r="M213" s="146"/>
      <c r="N213" s="82"/>
      <c r="O213" s="82"/>
      <c r="P213" s="82"/>
      <c r="Q213" s="110"/>
      <c r="R213" s="111"/>
      <c r="S213" s="111"/>
      <c r="T213" s="111"/>
      <c r="U213" s="112"/>
      <c r="V213" s="110"/>
      <c r="W213" s="112"/>
      <c r="X213" s="103"/>
      <c r="Y213" s="117"/>
      <c r="Z213" s="69"/>
      <c r="AA213" s="69"/>
      <c r="AB213" s="103"/>
      <c r="AC213" s="103"/>
      <c r="AD213" s="118"/>
      <c r="AE213" s="115"/>
      <c r="AF213" s="119"/>
      <c r="AG213" s="119"/>
      <c r="AH213" s="120"/>
      <c r="AI213" s="121"/>
      <c r="AJ213" s="120"/>
      <c r="AK213" s="69"/>
      <c r="AL213" s="103"/>
      <c r="AM213" s="103"/>
      <c r="AN213" s="118"/>
      <c r="AO213" s="115"/>
      <c r="AP213" s="119"/>
      <c r="AQ213" s="119"/>
      <c r="AR213" s="118"/>
      <c r="AS213" s="118"/>
      <c r="AT213" s="118"/>
      <c r="AU213" s="118"/>
      <c r="AV213" s="121"/>
      <c r="AW213" s="114"/>
      <c r="AX213" s="115"/>
      <c r="AY213" s="116"/>
      <c r="AZ213" s="115"/>
      <c r="BA213" s="116"/>
    </row>
    <row r="214" spans="2:53" x14ac:dyDescent="0.2">
      <c r="B214" s="266"/>
      <c r="D214" s="101"/>
      <c r="E214" s="67"/>
      <c r="F214" s="69"/>
      <c r="G214" s="69"/>
      <c r="H214" s="69"/>
      <c r="I214" s="95"/>
      <c r="J214" s="68"/>
      <c r="K214" s="106"/>
      <c r="L214" s="145"/>
      <c r="M214" s="146"/>
      <c r="N214" s="82"/>
      <c r="O214" s="82"/>
      <c r="P214" s="82"/>
      <c r="Q214" s="110"/>
      <c r="R214" s="111"/>
      <c r="S214" s="111"/>
      <c r="T214" s="111"/>
      <c r="U214" s="112"/>
      <c r="V214" s="110"/>
      <c r="W214" s="112"/>
      <c r="X214" s="103"/>
      <c r="Y214" s="117"/>
      <c r="Z214" s="69"/>
      <c r="AA214" s="69"/>
      <c r="AB214" s="103"/>
      <c r="AC214" s="103"/>
      <c r="AD214" s="118"/>
      <c r="AE214" s="115"/>
      <c r="AF214" s="119"/>
      <c r="AG214" s="119"/>
      <c r="AH214" s="120"/>
      <c r="AI214" s="121"/>
      <c r="AJ214" s="120"/>
      <c r="AK214" s="69"/>
      <c r="AL214" s="103"/>
      <c r="AM214" s="103"/>
      <c r="AN214" s="118"/>
      <c r="AO214" s="115"/>
      <c r="AP214" s="119"/>
      <c r="AQ214" s="119"/>
      <c r="AR214" s="118"/>
      <c r="AS214" s="118"/>
      <c r="AT214" s="118"/>
      <c r="AU214" s="118"/>
      <c r="AV214" s="121"/>
      <c r="AW214" s="114"/>
      <c r="AX214" s="115"/>
      <c r="AY214" s="116"/>
      <c r="AZ214" s="115"/>
      <c r="BA214" s="116"/>
    </row>
    <row r="215" spans="2:53" x14ac:dyDescent="0.2">
      <c r="B215" s="266"/>
      <c r="D215" s="101"/>
      <c r="E215" s="67"/>
      <c r="F215" s="69"/>
      <c r="G215" s="69"/>
      <c r="H215" s="69"/>
      <c r="I215" s="95"/>
      <c r="J215" s="68"/>
      <c r="K215" s="106"/>
      <c r="L215" s="145"/>
      <c r="M215" s="146"/>
      <c r="N215" s="82"/>
      <c r="O215" s="82"/>
      <c r="P215" s="82"/>
      <c r="Q215" s="110"/>
      <c r="R215" s="111"/>
      <c r="S215" s="111"/>
      <c r="T215" s="111"/>
      <c r="U215" s="112"/>
      <c r="V215" s="110"/>
      <c r="W215" s="112"/>
      <c r="X215" s="103"/>
      <c r="Y215" s="117"/>
      <c r="Z215" s="69"/>
      <c r="AA215" s="69"/>
      <c r="AB215" s="103"/>
      <c r="AC215" s="103"/>
      <c r="AD215" s="118"/>
      <c r="AE215" s="115"/>
      <c r="AF215" s="119"/>
      <c r="AG215" s="119"/>
      <c r="AH215" s="120"/>
      <c r="AI215" s="121"/>
      <c r="AJ215" s="120"/>
      <c r="AK215" s="69"/>
      <c r="AL215" s="103"/>
      <c r="AM215" s="103"/>
      <c r="AN215" s="118"/>
      <c r="AO215" s="115"/>
      <c r="AP215" s="119"/>
      <c r="AQ215" s="119"/>
      <c r="AR215" s="118"/>
      <c r="AS215" s="118"/>
      <c r="AT215" s="118"/>
      <c r="AU215" s="118"/>
      <c r="AV215" s="121"/>
      <c r="AW215" s="114"/>
      <c r="AX215" s="115"/>
      <c r="AY215" s="116"/>
      <c r="AZ215" s="115"/>
      <c r="BA215" s="116"/>
    </row>
    <row r="216" spans="2:53" x14ac:dyDescent="0.2">
      <c r="B216" s="266"/>
      <c r="D216" s="101"/>
      <c r="E216" s="67"/>
      <c r="F216" s="69"/>
      <c r="G216" s="69"/>
      <c r="H216" s="69"/>
      <c r="I216" s="95"/>
      <c r="J216" s="68"/>
      <c r="K216" s="106"/>
      <c r="L216" s="145"/>
      <c r="M216" s="146"/>
      <c r="N216" s="82"/>
      <c r="O216" s="82"/>
      <c r="P216" s="82"/>
      <c r="Q216" s="110"/>
      <c r="R216" s="111"/>
      <c r="S216" s="111"/>
      <c r="T216" s="111"/>
      <c r="U216" s="112"/>
      <c r="V216" s="110"/>
      <c r="W216" s="112"/>
      <c r="X216" s="103"/>
      <c r="Y216" s="117"/>
      <c r="Z216" s="69"/>
      <c r="AA216" s="69"/>
      <c r="AB216" s="103"/>
      <c r="AC216" s="103"/>
      <c r="AD216" s="118"/>
      <c r="AE216" s="115"/>
      <c r="AF216" s="119"/>
      <c r="AG216" s="119"/>
      <c r="AH216" s="120"/>
      <c r="AI216" s="121"/>
      <c r="AJ216" s="120"/>
      <c r="AK216" s="69"/>
      <c r="AL216" s="103"/>
      <c r="AM216" s="103"/>
      <c r="AN216" s="118"/>
      <c r="AO216" s="115"/>
      <c r="AP216" s="119"/>
      <c r="AQ216" s="119"/>
      <c r="AR216" s="118"/>
      <c r="AS216" s="118"/>
      <c r="AT216" s="118"/>
      <c r="AU216" s="118"/>
      <c r="AV216" s="121"/>
      <c r="AW216" s="114"/>
      <c r="AX216" s="115"/>
      <c r="AY216" s="116"/>
      <c r="AZ216" s="115"/>
      <c r="BA216" s="116"/>
    </row>
    <row r="217" spans="2:53" x14ac:dyDescent="0.2">
      <c r="B217" s="266"/>
      <c r="D217" s="101"/>
      <c r="E217" s="67"/>
      <c r="F217" s="69"/>
      <c r="G217" s="69"/>
      <c r="H217" s="69"/>
      <c r="I217" s="95"/>
      <c r="J217" s="68"/>
      <c r="K217" s="106"/>
      <c r="L217" s="145"/>
      <c r="M217" s="146"/>
      <c r="N217" s="82"/>
      <c r="O217" s="82"/>
      <c r="P217" s="82"/>
      <c r="Q217" s="110"/>
      <c r="R217" s="111"/>
      <c r="S217" s="111"/>
      <c r="T217" s="111"/>
      <c r="U217" s="112"/>
      <c r="V217" s="110"/>
      <c r="W217" s="112"/>
      <c r="X217" s="103"/>
      <c r="Y217" s="117"/>
      <c r="Z217" s="69"/>
      <c r="AA217" s="69"/>
      <c r="AB217" s="103"/>
      <c r="AC217" s="103"/>
      <c r="AD217" s="118"/>
      <c r="AE217" s="115"/>
      <c r="AF217" s="119"/>
      <c r="AG217" s="119"/>
      <c r="AH217" s="120"/>
      <c r="AI217" s="121"/>
      <c r="AJ217" s="120"/>
      <c r="AK217" s="69"/>
      <c r="AL217" s="103"/>
      <c r="AM217" s="103"/>
      <c r="AN217" s="118"/>
      <c r="AO217" s="115"/>
      <c r="AP217" s="119"/>
      <c r="AQ217" s="119"/>
      <c r="AR217" s="118"/>
      <c r="AS217" s="118"/>
      <c r="AT217" s="118"/>
      <c r="AU217" s="118"/>
      <c r="AV217" s="121"/>
      <c r="AW217" s="114"/>
      <c r="AX217" s="115"/>
      <c r="AY217" s="116"/>
      <c r="AZ217" s="115"/>
      <c r="BA217" s="116"/>
    </row>
    <row r="218" spans="2:53" x14ac:dyDescent="0.2">
      <c r="B218" s="266"/>
      <c r="D218" s="101"/>
      <c r="E218" s="67"/>
      <c r="F218" s="69"/>
      <c r="G218" s="69"/>
      <c r="H218" s="69"/>
      <c r="I218" s="95"/>
      <c r="J218" s="68"/>
      <c r="K218" s="106"/>
      <c r="L218" s="145"/>
      <c r="M218" s="146"/>
      <c r="N218" s="82"/>
      <c r="O218" s="82"/>
      <c r="P218" s="82"/>
      <c r="Q218" s="110"/>
      <c r="R218" s="111"/>
      <c r="S218" s="111"/>
      <c r="T218" s="111"/>
      <c r="U218" s="112"/>
      <c r="V218" s="110"/>
      <c r="W218" s="112"/>
      <c r="X218" s="103"/>
      <c r="Y218" s="117"/>
      <c r="Z218" s="69"/>
      <c r="AA218" s="69"/>
      <c r="AB218" s="103"/>
      <c r="AC218" s="103"/>
      <c r="AD218" s="118"/>
      <c r="AE218" s="115"/>
      <c r="AF218" s="119"/>
      <c r="AG218" s="119"/>
      <c r="AH218" s="120"/>
      <c r="AI218" s="121"/>
      <c r="AJ218" s="120"/>
      <c r="AK218" s="69"/>
      <c r="AL218" s="103"/>
      <c r="AM218" s="103"/>
      <c r="AN218" s="118"/>
      <c r="AO218" s="115"/>
      <c r="AP218" s="119"/>
      <c r="AQ218" s="119"/>
      <c r="AR218" s="118"/>
      <c r="AS218" s="118"/>
      <c r="AT218" s="118"/>
      <c r="AU218" s="118"/>
      <c r="AV218" s="121"/>
      <c r="AW218" s="114"/>
      <c r="AX218" s="115"/>
      <c r="AY218" s="116"/>
      <c r="AZ218" s="115"/>
      <c r="BA218" s="116"/>
    </row>
    <row r="219" spans="2:53" x14ac:dyDescent="0.2">
      <c r="B219" s="266"/>
      <c r="D219" s="101"/>
      <c r="E219" s="67"/>
      <c r="F219" s="69"/>
      <c r="G219" s="69"/>
      <c r="H219" s="69"/>
      <c r="I219" s="95"/>
      <c r="J219" s="68"/>
      <c r="K219" s="106"/>
      <c r="L219" s="145"/>
      <c r="M219" s="146"/>
      <c r="N219" s="82"/>
      <c r="O219" s="82"/>
      <c r="P219" s="82"/>
      <c r="Q219" s="110"/>
      <c r="R219" s="111"/>
      <c r="S219" s="111"/>
      <c r="T219" s="111"/>
      <c r="U219" s="112"/>
      <c r="V219" s="110"/>
      <c r="W219" s="112"/>
      <c r="X219" s="103"/>
      <c r="Y219" s="117"/>
      <c r="Z219" s="69"/>
      <c r="AA219" s="69"/>
      <c r="AB219" s="103"/>
      <c r="AC219" s="103"/>
      <c r="AD219" s="118"/>
      <c r="AE219" s="115"/>
      <c r="AF219" s="119"/>
      <c r="AG219" s="119"/>
      <c r="AH219" s="120"/>
      <c r="AI219" s="121"/>
      <c r="AJ219" s="120"/>
      <c r="AK219" s="69"/>
      <c r="AL219" s="103"/>
      <c r="AM219" s="103"/>
      <c r="AN219" s="118"/>
      <c r="AO219" s="115"/>
      <c r="AP219" s="119"/>
      <c r="AQ219" s="119"/>
      <c r="AR219" s="118"/>
      <c r="AS219" s="118"/>
      <c r="AT219" s="118"/>
      <c r="AU219" s="118"/>
      <c r="AV219" s="121"/>
      <c r="AW219" s="114"/>
      <c r="AX219" s="115"/>
      <c r="AY219" s="116"/>
      <c r="AZ219" s="115"/>
      <c r="BA219" s="116"/>
    </row>
    <row r="220" spans="2:53" x14ac:dyDescent="0.2">
      <c r="B220" s="266"/>
      <c r="D220" s="101"/>
      <c r="E220" s="67"/>
      <c r="F220" s="69"/>
      <c r="G220" s="69"/>
      <c r="H220" s="69"/>
      <c r="I220" s="95"/>
      <c r="J220" s="68"/>
      <c r="K220" s="106"/>
      <c r="L220" s="145"/>
      <c r="M220" s="146"/>
      <c r="N220" s="82"/>
      <c r="O220" s="82"/>
      <c r="P220" s="82"/>
      <c r="Q220" s="110"/>
      <c r="R220" s="111"/>
      <c r="S220" s="111"/>
      <c r="T220" s="111"/>
      <c r="U220" s="112"/>
      <c r="V220" s="110"/>
      <c r="W220" s="112"/>
      <c r="X220" s="103"/>
      <c r="Y220" s="117"/>
      <c r="Z220" s="69"/>
      <c r="AA220" s="69"/>
      <c r="AB220" s="103"/>
      <c r="AC220" s="103"/>
      <c r="AD220" s="118"/>
      <c r="AE220" s="115"/>
      <c r="AF220" s="119"/>
      <c r="AG220" s="119"/>
      <c r="AH220" s="120"/>
      <c r="AI220" s="121"/>
      <c r="AJ220" s="120"/>
      <c r="AK220" s="69"/>
      <c r="AL220" s="103"/>
      <c r="AM220" s="103"/>
      <c r="AN220" s="118"/>
      <c r="AO220" s="115"/>
      <c r="AP220" s="119"/>
      <c r="AQ220" s="119"/>
      <c r="AR220" s="118"/>
      <c r="AS220" s="118"/>
      <c r="AT220" s="118"/>
      <c r="AU220" s="118"/>
      <c r="AV220" s="121"/>
      <c r="AW220" s="114"/>
      <c r="AX220" s="115"/>
      <c r="AY220" s="116"/>
      <c r="AZ220" s="115"/>
      <c r="BA220" s="116"/>
    </row>
    <row r="221" spans="2:53" x14ac:dyDescent="0.2">
      <c r="B221" s="266"/>
      <c r="D221" s="101"/>
      <c r="E221" s="67"/>
      <c r="F221" s="69"/>
      <c r="G221" s="69"/>
      <c r="H221" s="69"/>
      <c r="I221" s="95"/>
      <c r="J221" s="68"/>
      <c r="K221" s="106"/>
      <c r="L221" s="145"/>
      <c r="M221" s="146"/>
      <c r="N221" s="82"/>
      <c r="O221" s="82"/>
      <c r="P221" s="82"/>
      <c r="Q221" s="110"/>
      <c r="R221" s="111"/>
      <c r="S221" s="111"/>
      <c r="T221" s="111"/>
      <c r="U221" s="112"/>
      <c r="V221" s="110"/>
      <c r="W221" s="112"/>
      <c r="X221" s="103"/>
      <c r="Y221" s="117"/>
      <c r="Z221" s="69"/>
      <c r="AA221" s="69"/>
      <c r="AB221" s="103"/>
      <c r="AC221" s="103"/>
      <c r="AD221" s="118"/>
      <c r="AE221" s="115"/>
      <c r="AF221" s="119"/>
      <c r="AG221" s="119"/>
      <c r="AH221" s="120"/>
      <c r="AI221" s="121"/>
      <c r="AJ221" s="120"/>
      <c r="AK221" s="69"/>
      <c r="AL221" s="103"/>
      <c r="AM221" s="103"/>
      <c r="AN221" s="118"/>
      <c r="AO221" s="115"/>
      <c r="AP221" s="119"/>
      <c r="AQ221" s="119"/>
      <c r="AR221" s="118"/>
      <c r="AS221" s="118"/>
      <c r="AT221" s="118"/>
      <c r="AU221" s="118"/>
      <c r="AV221" s="121"/>
      <c r="AW221" s="114"/>
      <c r="AX221" s="115"/>
      <c r="AY221" s="116"/>
      <c r="AZ221" s="115"/>
      <c r="BA221" s="116"/>
    </row>
    <row r="222" spans="2:53" x14ac:dyDescent="0.2">
      <c r="B222" s="266"/>
      <c r="D222" s="101"/>
      <c r="E222" s="67"/>
      <c r="F222" s="69"/>
      <c r="G222" s="69"/>
      <c r="H222" s="69"/>
      <c r="I222" s="95"/>
      <c r="J222" s="68"/>
      <c r="K222" s="106"/>
      <c r="L222" s="145"/>
      <c r="M222" s="146"/>
      <c r="N222" s="82"/>
      <c r="O222" s="82"/>
      <c r="P222" s="82"/>
      <c r="Q222" s="110"/>
      <c r="R222" s="111"/>
      <c r="S222" s="111"/>
      <c r="T222" s="111"/>
      <c r="U222" s="112"/>
      <c r="V222" s="110"/>
      <c r="W222" s="112"/>
      <c r="X222" s="103"/>
      <c r="Y222" s="117"/>
      <c r="Z222" s="69"/>
      <c r="AA222" s="69"/>
      <c r="AB222" s="103"/>
      <c r="AC222" s="103"/>
      <c r="AD222" s="118"/>
      <c r="AE222" s="115"/>
      <c r="AF222" s="119"/>
      <c r="AG222" s="119"/>
      <c r="AH222" s="120"/>
      <c r="AI222" s="121"/>
      <c r="AJ222" s="120"/>
      <c r="AK222" s="69"/>
      <c r="AL222" s="103"/>
      <c r="AM222" s="103"/>
      <c r="AN222" s="118"/>
      <c r="AO222" s="115"/>
      <c r="AP222" s="119"/>
      <c r="AQ222" s="119"/>
      <c r="AR222" s="118"/>
      <c r="AS222" s="118"/>
      <c r="AT222" s="118"/>
      <c r="AU222" s="118"/>
      <c r="AV222" s="121"/>
      <c r="AW222" s="114"/>
      <c r="AX222" s="115"/>
      <c r="AY222" s="116"/>
      <c r="AZ222" s="115"/>
      <c r="BA222" s="116"/>
    </row>
    <row r="223" spans="2:53" x14ac:dyDescent="0.2">
      <c r="B223" s="266"/>
      <c r="D223" s="101"/>
      <c r="E223" s="67"/>
      <c r="F223" s="69"/>
      <c r="G223" s="69"/>
      <c r="H223" s="69"/>
      <c r="I223" s="95"/>
      <c r="J223" s="68"/>
      <c r="K223" s="106"/>
      <c r="L223" s="145"/>
      <c r="M223" s="146"/>
      <c r="N223" s="82"/>
      <c r="O223" s="82"/>
      <c r="P223" s="82"/>
      <c r="Q223" s="110"/>
      <c r="R223" s="111"/>
      <c r="S223" s="111"/>
      <c r="T223" s="111"/>
      <c r="U223" s="112"/>
      <c r="V223" s="110"/>
      <c r="W223" s="112"/>
      <c r="X223" s="103"/>
      <c r="Y223" s="117"/>
      <c r="Z223" s="69"/>
      <c r="AA223" s="69"/>
      <c r="AB223" s="103"/>
      <c r="AC223" s="103"/>
      <c r="AD223" s="118"/>
      <c r="AE223" s="115"/>
      <c r="AF223" s="119"/>
      <c r="AG223" s="119"/>
      <c r="AH223" s="120"/>
      <c r="AI223" s="121"/>
      <c r="AJ223" s="120"/>
      <c r="AK223" s="69"/>
      <c r="AL223" s="103"/>
      <c r="AM223" s="103"/>
      <c r="AN223" s="118"/>
      <c r="AO223" s="115"/>
      <c r="AP223" s="119"/>
      <c r="AQ223" s="119"/>
      <c r="AR223" s="118"/>
      <c r="AS223" s="118"/>
      <c r="AT223" s="118"/>
      <c r="AU223" s="118"/>
      <c r="AV223" s="121"/>
      <c r="AW223" s="114"/>
      <c r="AX223" s="115"/>
      <c r="AY223" s="116"/>
      <c r="AZ223" s="115"/>
      <c r="BA223" s="116"/>
    </row>
    <row r="224" spans="2:53" x14ac:dyDescent="0.2">
      <c r="B224" s="266"/>
      <c r="D224" s="101"/>
      <c r="E224" s="67"/>
      <c r="F224" s="69"/>
      <c r="G224" s="69"/>
      <c r="H224" s="69"/>
      <c r="I224" s="95"/>
      <c r="J224" s="68"/>
      <c r="K224" s="106"/>
      <c r="L224" s="145"/>
      <c r="M224" s="146"/>
      <c r="N224" s="82"/>
      <c r="O224" s="82"/>
      <c r="P224" s="82"/>
      <c r="Q224" s="110"/>
      <c r="R224" s="111"/>
      <c r="S224" s="111"/>
      <c r="T224" s="111"/>
      <c r="U224" s="112"/>
      <c r="V224" s="110"/>
      <c r="W224" s="112"/>
      <c r="X224" s="103"/>
      <c r="Y224" s="117"/>
      <c r="Z224" s="69"/>
      <c r="AA224" s="69"/>
      <c r="AB224" s="103"/>
      <c r="AC224" s="103"/>
      <c r="AD224" s="118"/>
      <c r="AE224" s="115"/>
      <c r="AF224" s="119"/>
      <c r="AG224" s="119"/>
      <c r="AH224" s="120"/>
      <c r="AI224" s="121"/>
      <c r="AJ224" s="120"/>
      <c r="AK224" s="69"/>
      <c r="AL224" s="103"/>
      <c r="AM224" s="103"/>
      <c r="AN224" s="118"/>
      <c r="AO224" s="115"/>
      <c r="AP224" s="119"/>
      <c r="AQ224" s="119"/>
      <c r="AR224" s="118"/>
      <c r="AS224" s="118"/>
      <c r="AT224" s="118"/>
      <c r="AU224" s="118"/>
      <c r="AV224" s="121"/>
      <c r="AW224" s="114"/>
      <c r="AX224" s="115"/>
      <c r="AY224" s="116"/>
      <c r="AZ224" s="115"/>
      <c r="BA224" s="116"/>
    </row>
    <row r="225" spans="2:53" x14ac:dyDescent="0.2">
      <c r="B225" s="266"/>
      <c r="D225" s="101"/>
      <c r="E225" s="67"/>
      <c r="F225" s="69"/>
      <c r="G225" s="69"/>
      <c r="H225" s="69"/>
      <c r="I225" s="95"/>
      <c r="J225" s="68"/>
      <c r="K225" s="106"/>
      <c r="L225" s="145"/>
      <c r="M225" s="146"/>
      <c r="N225" s="82"/>
      <c r="O225" s="82"/>
      <c r="P225" s="82"/>
      <c r="Q225" s="110"/>
      <c r="R225" s="111"/>
      <c r="S225" s="111"/>
      <c r="T225" s="111"/>
      <c r="U225" s="112"/>
      <c r="V225" s="110"/>
      <c r="W225" s="112"/>
      <c r="X225" s="103"/>
      <c r="Y225" s="117"/>
      <c r="Z225" s="69"/>
      <c r="AA225" s="69"/>
      <c r="AB225" s="103"/>
      <c r="AC225" s="103"/>
      <c r="AD225" s="118"/>
      <c r="AE225" s="115"/>
      <c r="AF225" s="119"/>
      <c r="AG225" s="119"/>
      <c r="AH225" s="120"/>
      <c r="AI225" s="121"/>
      <c r="AJ225" s="120"/>
      <c r="AK225" s="69"/>
      <c r="AL225" s="103"/>
      <c r="AM225" s="103"/>
      <c r="AN225" s="118"/>
      <c r="AO225" s="115"/>
      <c r="AP225" s="119"/>
      <c r="AQ225" s="119"/>
      <c r="AR225" s="118"/>
      <c r="AS225" s="118"/>
      <c r="AT225" s="118"/>
      <c r="AU225" s="118"/>
      <c r="AV225" s="121"/>
      <c r="AW225" s="114"/>
      <c r="AX225" s="115"/>
      <c r="AY225" s="116"/>
      <c r="AZ225" s="115"/>
      <c r="BA225" s="116"/>
    </row>
    <row r="226" spans="2:53" x14ac:dyDescent="0.2">
      <c r="B226" s="266"/>
      <c r="D226" s="101"/>
      <c r="E226" s="67"/>
      <c r="F226" s="69"/>
      <c r="G226" s="69"/>
      <c r="H226" s="69"/>
      <c r="I226" s="95"/>
      <c r="J226" s="68"/>
      <c r="K226" s="106"/>
      <c r="L226" s="145"/>
      <c r="M226" s="146"/>
      <c r="N226" s="82"/>
      <c r="O226" s="82"/>
      <c r="P226" s="82"/>
      <c r="Q226" s="110"/>
      <c r="R226" s="111"/>
      <c r="S226" s="111"/>
      <c r="T226" s="111"/>
      <c r="U226" s="112"/>
      <c r="V226" s="110"/>
      <c r="W226" s="112"/>
      <c r="X226" s="103"/>
      <c r="Y226" s="117"/>
      <c r="Z226" s="69"/>
      <c r="AA226" s="69"/>
      <c r="AB226" s="103"/>
      <c r="AC226" s="103"/>
      <c r="AD226" s="118"/>
      <c r="AE226" s="115"/>
      <c r="AF226" s="119"/>
      <c r="AG226" s="119"/>
      <c r="AH226" s="120"/>
      <c r="AI226" s="121"/>
      <c r="AJ226" s="120"/>
      <c r="AK226" s="69"/>
      <c r="AL226" s="103"/>
      <c r="AM226" s="103"/>
      <c r="AN226" s="118"/>
      <c r="AO226" s="115"/>
      <c r="AP226" s="119"/>
      <c r="AQ226" s="119"/>
      <c r="AR226" s="118"/>
      <c r="AS226" s="118"/>
      <c r="AT226" s="118"/>
      <c r="AU226" s="118"/>
      <c r="AV226" s="121"/>
      <c r="AW226" s="114"/>
      <c r="AX226" s="115"/>
      <c r="AY226" s="116"/>
      <c r="AZ226" s="115"/>
      <c r="BA226" s="116"/>
    </row>
    <row r="227" spans="2:53" x14ac:dyDescent="0.2">
      <c r="B227" s="266"/>
      <c r="D227" s="101"/>
      <c r="E227" s="67"/>
      <c r="F227" s="69"/>
      <c r="G227" s="69"/>
      <c r="H227" s="69"/>
      <c r="I227" s="95"/>
      <c r="J227" s="68"/>
      <c r="K227" s="106"/>
      <c r="L227" s="145"/>
      <c r="M227" s="146"/>
      <c r="N227" s="82"/>
      <c r="O227" s="82"/>
      <c r="P227" s="82"/>
      <c r="Q227" s="110"/>
      <c r="R227" s="111"/>
      <c r="S227" s="111"/>
      <c r="T227" s="111"/>
      <c r="U227" s="112"/>
      <c r="V227" s="110"/>
      <c r="W227" s="112"/>
      <c r="X227" s="103"/>
      <c r="Y227" s="117"/>
      <c r="Z227" s="69"/>
      <c r="AA227" s="69"/>
      <c r="AB227" s="103"/>
      <c r="AC227" s="103"/>
      <c r="AD227" s="118"/>
      <c r="AE227" s="115"/>
      <c r="AF227" s="119"/>
      <c r="AG227" s="119"/>
      <c r="AH227" s="120"/>
      <c r="AI227" s="121"/>
      <c r="AJ227" s="120"/>
      <c r="AK227" s="69"/>
      <c r="AL227" s="103"/>
      <c r="AM227" s="103"/>
      <c r="AN227" s="118"/>
      <c r="AO227" s="115"/>
      <c r="AP227" s="119"/>
      <c r="AQ227" s="119"/>
      <c r="AR227" s="118"/>
      <c r="AS227" s="118"/>
      <c r="AT227" s="118"/>
      <c r="AU227" s="118"/>
      <c r="AV227" s="121"/>
      <c r="AW227" s="114"/>
      <c r="AX227" s="115"/>
      <c r="AY227" s="116"/>
      <c r="AZ227" s="115"/>
      <c r="BA227" s="116"/>
    </row>
    <row r="228" spans="2:53" x14ac:dyDescent="0.2">
      <c r="B228" s="266"/>
      <c r="D228" s="101"/>
      <c r="E228" s="67"/>
      <c r="F228" s="69"/>
      <c r="G228" s="69"/>
      <c r="H228" s="69"/>
      <c r="I228" s="95"/>
      <c r="J228" s="68"/>
      <c r="K228" s="106"/>
      <c r="L228" s="145"/>
      <c r="M228" s="146"/>
      <c r="N228" s="82"/>
      <c r="O228" s="82"/>
      <c r="P228" s="82"/>
      <c r="Q228" s="110"/>
      <c r="R228" s="111"/>
      <c r="S228" s="111"/>
      <c r="T228" s="111"/>
      <c r="U228" s="112"/>
      <c r="V228" s="110"/>
      <c r="W228" s="112"/>
      <c r="X228" s="103"/>
      <c r="Y228" s="117"/>
      <c r="Z228" s="69"/>
      <c r="AA228" s="69"/>
      <c r="AB228" s="103"/>
      <c r="AC228" s="103"/>
      <c r="AD228" s="118"/>
      <c r="AE228" s="115"/>
      <c r="AF228" s="119"/>
      <c r="AG228" s="119"/>
      <c r="AH228" s="120"/>
      <c r="AI228" s="121"/>
      <c r="AJ228" s="120"/>
      <c r="AK228" s="69"/>
      <c r="AL228" s="103"/>
      <c r="AM228" s="103"/>
      <c r="AN228" s="118"/>
      <c r="AO228" s="115"/>
      <c r="AP228" s="119"/>
      <c r="AQ228" s="119"/>
      <c r="AR228" s="118"/>
      <c r="AS228" s="118"/>
      <c r="AT228" s="118"/>
      <c r="AU228" s="118"/>
      <c r="AV228" s="121"/>
      <c r="AW228" s="114"/>
      <c r="AX228" s="115"/>
      <c r="AY228" s="116"/>
      <c r="AZ228" s="115"/>
      <c r="BA228" s="116"/>
    </row>
    <row r="229" spans="2:53" x14ac:dyDescent="0.2">
      <c r="B229" s="266"/>
      <c r="D229" s="101"/>
      <c r="E229" s="67"/>
      <c r="F229" s="69"/>
      <c r="G229" s="69"/>
      <c r="H229" s="69"/>
      <c r="I229" s="95"/>
      <c r="J229" s="68"/>
      <c r="K229" s="106"/>
      <c r="L229" s="145"/>
      <c r="M229" s="146"/>
      <c r="N229" s="82"/>
      <c r="O229" s="82"/>
      <c r="P229" s="82"/>
      <c r="Q229" s="110"/>
      <c r="R229" s="111"/>
      <c r="S229" s="111"/>
      <c r="T229" s="111"/>
      <c r="U229" s="112"/>
      <c r="V229" s="110"/>
      <c r="W229" s="112"/>
      <c r="X229" s="103"/>
      <c r="Y229" s="117"/>
      <c r="Z229" s="69"/>
      <c r="AA229" s="69"/>
      <c r="AB229" s="103"/>
      <c r="AC229" s="103"/>
      <c r="AD229" s="118"/>
      <c r="AE229" s="115"/>
      <c r="AF229" s="119"/>
      <c r="AG229" s="119"/>
      <c r="AH229" s="120"/>
      <c r="AI229" s="121"/>
      <c r="AJ229" s="120"/>
      <c r="AK229" s="69"/>
      <c r="AL229" s="103"/>
      <c r="AM229" s="103"/>
      <c r="AN229" s="118"/>
      <c r="AO229" s="115"/>
      <c r="AP229" s="119"/>
      <c r="AQ229" s="119"/>
      <c r="AR229" s="118"/>
      <c r="AS229" s="118"/>
      <c r="AT229" s="118"/>
      <c r="AU229" s="118"/>
      <c r="AV229" s="121"/>
      <c r="AW229" s="114"/>
      <c r="AX229" s="115"/>
      <c r="AY229" s="116"/>
      <c r="AZ229" s="115"/>
      <c r="BA229" s="116"/>
    </row>
    <row r="230" spans="2:53" x14ac:dyDescent="0.2">
      <c r="B230" s="266"/>
      <c r="D230" s="101"/>
      <c r="E230" s="67"/>
      <c r="F230" s="69"/>
      <c r="G230" s="69"/>
      <c r="H230" s="69"/>
      <c r="I230" s="95"/>
      <c r="J230" s="68"/>
      <c r="K230" s="106"/>
      <c r="L230" s="145"/>
      <c r="M230" s="146"/>
      <c r="N230" s="82"/>
      <c r="O230" s="82"/>
      <c r="P230" s="82"/>
      <c r="Q230" s="110"/>
      <c r="R230" s="111"/>
      <c r="S230" s="111"/>
      <c r="T230" s="111"/>
      <c r="U230" s="112"/>
      <c r="V230" s="110"/>
      <c r="W230" s="112"/>
      <c r="X230" s="103"/>
      <c r="Y230" s="117"/>
      <c r="Z230" s="69"/>
      <c r="AA230" s="69"/>
      <c r="AB230" s="103"/>
      <c r="AC230" s="103"/>
      <c r="AD230" s="118"/>
      <c r="AE230" s="115"/>
      <c r="AF230" s="119"/>
      <c r="AG230" s="119"/>
      <c r="AH230" s="120"/>
      <c r="AI230" s="121"/>
      <c r="AJ230" s="120"/>
      <c r="AK230" s="69"/>
      <c r="AL230" s="103"/>
      <c r="AM230" s="103"/>
      <c r="AN230" s="118"/>
      <c r="AO230" s="115"/>
      <c r="AP230" s="119"/>
      <c r="AQ230" s="119"/>
      <c r="AR230" s="118"/>
      <c r="AS230" s="118"/>
      <c r="AT230" s="118"/>
      <c r="AU230" s="118"/>
      <c r="AV230" s="121"/>
      <c r="AW230" s="114"/>
      <c r="AX230" s="115"/>
      <c r="AY230" s="116"/>
      <c r="AZ230" s="115"/>
      <c r="BA230" s="116"/>
    </row>
    <row r="231" spans="2:53" x14ac:dyDescent="0.2">
      <c r="B231" s="266"/>
      <c r="D231" s="101"/>
      <c r="E231" s="67"/>
      <c r="F231" s="69"/>
      <c r="G231" s="69"/>
      <c r="H231" s="69"/>
      <c r="I231" s="95"/>
      <c r="J231" s="68"/>
      <c r="K231" s="106"/>
      <c r="L231" s="145"/>
      <c r="M231" s="146"/>
      <c r="N231" s="82"/>
      <c r="O231" s="82"/>
      <c r="P231" s="82"/>
      <c r="Q231" s="110"/>
      <c r="R231" s="111"/>
      <c r="S231" s="111"/>
      <c r="T231" s="111"/>
      <c r="U231" s="112"/>
      <c r="V231" s="110"/>
      <c r="W231" s="112"/>
      <c r="X231" s="103"/>
      <c r="Y231" s="117"/>
      <c r="Z231" s="69"/>
      <c r="AA231" s="69"/>
      <c r="AB231" s="103"/>
      <c r="AC231" s="103"/>
      <c r="AD231" s="118"/>
      <c r="AE231" s="115"/>
      <c r="AF231" s="119"/>
      <c r="AG231" s="119"/>
      <c r="AH231" s="120"/>
      <c r="AI231" s="121"/>
      <c r="AJ231" s="120"/>
      <c r="AK231" s="69"/>
      <c r="AL231" s="103"/>
      <c r="AM231" s="103"/>
      <c r="AN231" s="118"/>
      <c r="AO231" s="115"/>
      <c r="AP231" s="119"/>
      <c r="AQ231" s="119"/>
      <c r="AR231" s="118"/>
      <c r="AS231" s="118"/>
      <c r="AT231" s="118"/>
      <c r="AU231" s="118"/>
      <c r="AV231" s="121"/>
      <c r="AW231" s="114"/>
      <c r="AX231" s="115"/>
      <c r="AY231" s="116"/>
      <c r="AZ231" s="115"/>
      <c r="BA231" s="116"/>
    </row>
    <row r="232" spans="2:53" x14ac:dyDescent="0.2">
      <c r="B232" s="266"/>
      <c r="D232" s="101"/>
      <c r="E232" s="67"/>
      <c r="F232" s="69"/>
      <c r="G232" s="69"/>
      <c r="H232" s="69"/>
      <c r="I232" s="95"/>
      <c r="J232" s="68"/>
      <c r="K232" s="106"/>
      <c r="L232" s="145"/>
      <c r="M232" s="146"/>
      <c r="N232" s="82"/>
      <c r="O232" s="82"/>
      <c r="P232" s="82"/>
      <c r="Q232" s="110"/>
      <c r="R232" s="111"/>
      <c r="S232" s="111"/>
      <c r="T232" s="111"/>
      <c r="U232" s="112"/>
      <c r="V232" s="110"/>
      <c r="W232" s="112"/>
      <c r="X232" s="103"/>
      <c r="Y232" s="117"/>
      <c r="Z232" s="69"/>
      <c r="AA232" s="69"/>
      <c r="AB232" s="103"/>
      <c r="AC232" s="103"/>
      <c r="AD232" s="118"/>
      <c r="AE232" s="115"/>
      <c r="AF232" s="119"/>
      <c r="AG232" s="119"/>
      <c r="AH232" s="120"/>
      <c r="AI232" s="121"/>
      <c r="AJ232" s="120"/>
      <c r="AK232" s="69"/>
      <c r="AL232" s="103"/>
      <c r="AM232" s="103"/>
      <c r="AN232" s="118"/>
      <c r="AO232" s="115"/>
      <c r="AP232" s="119"/>
      <c r="AQ232" s="119"/>
      <c r="AR232" s="118"/>
      <c r="AS232" s="118"/>
      <c r="AT232" s="118"/>
      <c r="AU232" s="118"/>
      <c r="AV232" s="121"/>
      <c r="AW232" s="114"/>
      <c r="AX232" s="115"/>
      <c r="AY232" s="116"/>
      <c r="AZ232" s="115"/>
      <c r="BA232" s="116"/>
    </row>
    <row r="233" spans="2:53" x14ac:dyDescent="0.2">
      <c r="B233" s="266"/>
      <c r="D233" s="101"/>
      <c r="E233" s="67"/>
      <c r="F233" s="69"/>
      <c r="G233" s="69"/>
      <c r="H233" s="69"/>
      <c r="I233" s="95"/>
      <c r="J233" s="68"/>
      <c r="K233" s="106"/>
      <c r="L233" s="145"/>
      <c r="M233" s="146"/>
      <c r="N233" s="82"/>
      <c r="O233" s="82"/>
      <c r="P233" s="82"/>
      <c r="Q233" s="110"/>
      <c r="R233" s="111"/>
      <c r="S233" s="111"/>
      <c r="T233" s="111"/>
      <c r="U233" s="112"/>
      <c r="V233" s="110"/>
      <c r="W233" s="112"/>
      <c r="X233" s="103"/>
      <c r="Y233" s="117"/>
      <c r="Z233" s="69"/>
      <c r="AA233" s="69"/>
      <c r="AB233" s="103"/>
      <c r="AC233" s="103"/>
      <c r="AD233" s="118"/>
      <c r="AE233" s="115"/>
      <c r="AF233" s="119"/>
      <c r="AG233" s="119"/>
      <c r="AH233" s="120"/>
      <c r="AI233" s="121"/>
      <c r="AJ233" s="120"/>
      <c r="AK233" s="69"/>
      <c r="AL233" s="103"/>
      <c r="AM233" s="103"/>
      <c r="AN233" s="118"/>
      <c r="AO233" s="115"/>
      <c r="AP233" s="119"/>
      <c r="AQ233" s="119"/>
      <c r="AR233" s="118"/>
      <c r="AS233" s="118"/>
      <c r="AT233" s="118"/>
      <c r="AU233" s="118"/>
      <c r="AV233" s="121"/>
      <c r="AW233" s="114"/>
      <c r="AX233" s="115"/>
      <c r="AY233" s="116"/>
      <c r="AZ233" s="115"/>
      <c r="BA233" s="116"/>
    </row>
    <row r="234" spans="2:53" x14ac:dyDescent="0.2">
      <c r="B234" s="266"/>
      <c r="D234" s="101"/>
      <c r="E234" s="67"/>
      <c r="F234" s="69"/>
      <c r="G234" s="69"/>
      <c r="H234" s="69"/>
      <c r="I234" s="95"/>
      <c r="J234" s="68"/>
      <c r="K234" s="106"/>
      <c r="L234" s="145"/>
      <c r="M234" s="146"/>
      <c r="N234" s="82"/>
      <c r="O234" s="82"/>
      <c r="P234" s="82"/>
      <c r="Q234" s="110"/>
      <c r="R234" s="111"/>
      <c r="S234" s="111"/>
      <c r="T234" s="111"/>
      <c r="U234" s="112"/>
      <c r="V234" s="110"/>
      <c r="W234" s="112"/>
      <c r="X234" s="103"/>
      <c r="Y234" s="117"/>
      <c r="Z234" s="69"/>
      <c r="AA234" s="69"/>
      <c r="AB234" s="103"/>
      <c r="AC234" s="103"/>
      <c r="AD234" s="118"/>
      <c r="AE234" s="115"/>
      <c r="AF234" s="119"/>
      <c r="AG234" s="119"/>
      <c r="AH234" s="120"/>
      <c r="AI234" s="121"/>
      <c r="AJ234" s="120"/>
      <c r="AK234" s="69"/>
      <c r="AL234" s="103"/>
      <c r="AM234" s="103"/>
      <c r="AN234" s="118"/>
      <c r="AO234" s="115"/>
      <c r="AP234" s="119"/>
      <c r="AQ234" s="119"/>
      <c r="AR234" s="118"/>
      <c r="AS234" s="118"/>
      <c r="AT234" s="118"/>
      <c r="AU234" s="118"/>
      <c r="AV234" s="121"/>
      <c r="AW234" s="114"/>
      <c r="AX234" s="115"/>
      <c r="AY234" s="116"/>
      <c r="AZ234" s="115"/>
      <c r="BA234" s="116"/>
    </row>
    <row r="235" spans="2:53" x14ac:dyDescent="0.2">
      <c r="B235" s="266"/>
      <c r="D235" s="101"/>
      <c r="E235" s="67"/>
      <c r="F235" s="69"/>
      <c r="G235" s="69"/>
      <c r="H235" s="69"/>
      <c r="I235" s="95"/>
      <c r="J235" s="68"/>
      <c r="K235" s="106"/>
      <c r="L235" s="145"/>
      <c r="M235" s="146"/>
      <c r="N235" s="82"/>
      <c r="O235" s="82"/>
      <c r="P235" s="82"/>
      <c r="Q235" s="110"/>
      <c r="R235" s="111"/>
      <c r="S235" s="111"/>
      <c r="T235" s="111"/>
      <c r="U235" s="112"/>
      <c r="V235" s="110"/>
      <c r="W235" s="112"/>
      <c r="X235" s="103"/>
      <c r="Y235" s="117"/>
      <c r="Z235" s="69"/>
      <c r="AA235" s="69"/>
      <c r="AB235" s="103"/>
      <c r="AC235" s="103"/>
      <c r="AD235" s="118"/>
      <c r="AE235" s="115"/>
      <c r="AF235" s="119"/>
      <c r="AG235" s="119"/>
      <c r="AH235" s="120"/>
      <c r="AI235" s="121"/>
      <c r="AJ235" s="120"/>
      <c r="AK235" s="69"/>
      <c r="AL235" s="103"/>
      <c r="AM235" s="103"/>
      <c r="AN235" s="118"/>
      <c r="AO235" s="115"/>
      <c r="AP235" s="119"/>
      <c r="AQ235" s="119"/>
      <c r="AR235" s="118"/>
      <c r="AS235" s="118"/>
      <c r="AT235" s="118"/>
      <c r="AU235" s="118"/>
      <c r="AV235" s="121"/>
      <c r="AW235" s="114"/>
      <c r="AX235" s="115"/>
      <c r="AY235" s="116"/>
      <c r="AZ235" s="115"/>
      <c r="BA235" s="116"/>
    </row>
    <row r="236" spans="2:53" x14ac:dyDescent="0.2">
      <c r="B236" s="266"/>
      <c r="D236" s="101"/>
      <c r="E236" s="67"/>
      <c r="F236" s="69"/>
      <c r="G236" s="69"/>
      <c r="H236" s="69"/>
      <c r="I236" s="95"/>
      <c r="J236" s="68"/>
      <c r="K236" s="106"/>
      <c r="L236" s="145"/>
      <c r="M236" s="146"/>
      <c r="N236" s="82"/>
      <c r="O236" s="82"/>
      <c r="P236" s="82"/>
      <c r="Q236" s="110"/>
      <c r="R236" s="111"/>
      <c r="S236" s="111"/>
      <c r="T236" s="111"/>
      <c r="U236" s="112"/>
      <c r="V236" s="110"/>
      <c r="W236" s="112"/>
      <c r="X236" s="103"/>
      <c r="Y236" s="117"/>
      <c r="Z236" s="69"/>
      <c r="AA236" s="69"/>
      <c r="AB236" s="103"/>
      <c r="AC236" s="103"/>
      <c r="AD236" s="118"/>
      <c r="AE236" s="115"/>
      <c r="AF236" s="119"/>
      <c r="AG236" s="119"/>
      <c r="AH236" s="120"/>
      <c r="AI236" s="121"/>
      <c r="AJ236" s="120"/>
      <c r="AK236" s="69"/>
      <c r="AL236" s="103"/>
      <c r="AM236" s="103"/>
      <c r="AN236" s="118"/>
      <c r="AO236" s="115"/>
      <c r="AP236" s="119"/>
      <c r="AQ236" s="119"/>
      <c r="AR236" s="118"/>
      <c r="AS236" s="118"/>
      <c r="AT236" s="118"/>
      <c r="AU236" s="118"/>
      <c r="AV236" s="121"/>
      <c r="AW236" s="114"/>
      <c r="AX236" s="115"/>
      <c r="AY236" s="116"/>
      <c r="AZ236" s="115"/>
      <c r="BA236" s="116"/>
    </row>
    <row r="237" spans="2:53" x14ac:dyDescent="0.2">
      <c r="B237" s="266"/>
      <c r="D237" s="101"/>
      <c r="E237" s="67"/>
      <c r="F237" s="69"/>
      <c r="G237" s="69"/>
      <c r="H237" s="69"/>
      <c r="I237" s="95"/>
      <c r="J237" s="68"/>
      <c r="K237" s="106"/>
      <c r="L237" s="145"/>
      <c r="M237" s="146"/>
      <c r="N237" s="82"/>
      <c r="O237" s="82"/>
      <c r="P237" s="82"/>
      <c r="Q237" s="110"/>
      <c r="R237" s="111"/>
      <c r="S237" s="111"/>
      <c r="T237" s="111"/>
      <c r="U237" s="112"/>
      <c r="V237" s="110"/>
      <c r="W237" s="112"/>
      <c r="X237" s="103"/>
      <c r="Y237" s="117"/>
      <c r="Z237" s="69"/>
      <c r="AA237" s="69"/>
      <c r="AB237" s="103"/>
      <c r="AC237" s="103"/>
      <c r="AD237" s="118"/>
      <c r="AE237" s="115"/>
      <c r="AF237" s="119"/>
      <c r="AG237" s="119"/>
      <c r="AH237" s="120"/>
      <c r="AI237" s="121"/>
      <c r="AJ237" s="120"/>
      <c r="AK237" s="69"/>
      <c r="AL237" s="103"/>
      <c r="AM237" s="103"/>
      <c r="AN237" s="118"/>
      <c r="AO237" s="115"/>
      <c r="AP237" s="119"/>
      <c r="AQ237" s="119"/>
      <c r="AR237" s="118"/>
      <c r="AS237" s="118"/>
      <c r="AT237" s="118"/>
      <c r="AU237" s="118"/>
      <c r="AV237" s="121"/>
      <c r="AW237" s="114"/>
      <c r="AX237" s="115"/>
      <c r="AY237" s="116"/>
      <c r="AZ237" s="115"/>
      <c r="BA237" s="116"/>
    </row>
    <row r="238" spans="2:53" x14ac:dyDescent="0.2">
      <c r="B238" s="266"/>
      <c r="D238" s="101"/>
      <c r="E238" s="67"/>
      <c r="F238" s="69"/>
      <c r="G238" s="69"/>
      <c r="H238" s="69"/>
      <c r="I238" s="95"/>
      <c r="J238" s="68"/>
      <c r="K238" s="106"/>
      <c r="L238" s="145"/>
      <c r="M238" s="146"/>
      <c r="N238" s="82"/>
      <c r="O238" s="82"/>
      <c r="P238" s="82"/>
      <c r="Q238" s="110"/>
      <c r="R238" s="111"/>
      <c r="S238" s="111"/>
      <c r="T238" s="111"/>
      <c r="U238" s="112"/>
      <c r="V238" s="110"/>
      <c r="W238" s="112"/>
      <c r="X238" s="103"/>
      <c r="Y238" s="117"/>
      <c r="Z238" s="69"/>
      <c r="AA238" s="69"/>
      <c r="AB238" s="103"/>
      <c r="AC238" s="103"/>
      <c r="AD238" s="118"/>
      <c r="AE238" s="115"/>
      <c r="AF238" s="119"/>
      <c r="AG238" s="119"/>
      <c r="AH238" s="120"/>
      <c r="AI238" s="121"/>
      <c r="AJ238" s="120"/>
      <c r="AK238" s="69"/>
      <c r="AL238" s="103"/>
      <c r="AM238" s="103"/>
      <c r="AN238" s="118"/>
      <c r="AO238" s="115"/>
      <c r="AP238" s="119"/>
      <c r="AQ238" s="119"/>
      <c r="AR238" s="118"/>
      <c r="AS238" s="118"/>
      <c r="AT238" s="118"/>
      <c r="AU238" s="118"/>
      <c r="AV238" s="121"/>
      <c r="AW238" s="114"/>
      <c r="AX238" s="115"/>
      <c r="AY238" s="116"/>
      <c r="AZ238" s="115"/>
      <c r="BA238" s="116"/>
    </row>
    <row r="239" spans="2:53" x14ac:dyDescent="0.2">
      <c r="B239" s="266"/>
      <c r="D239" s="101"/>
      <c r="E239" s="67"/>
      <c r="F239" s="69"/>
      <c r="G239" s="69"/>
      <c r="H239" s="69"/>
      <c r="I239" s="95"/>
      <c r="J239" s="68"/>
      <c r="K239" s="106"/>
      <c r="L239" s="145"/>
      <c r="M239" s="146"/>
      <c r="N239" s="82"/>
      <c r="O239" s="82"/>
      <c r="P239" s="82"/>
      <c r="Q239" s="110"/>
      <c r="R239" s="111"/>
      <c r="S239" s="111"/>
      <c r="T239" s="111"/>
      <c r="U239" s="112"/>
      <c r="V239" s="110"/>
      <c r="W239" s="112"/>
      <c r="X239" s="103"/>
      <c r="Y239" s="117"/>
      <c r="Z239" s="69"/>
      <c r="AA239" s="69"/>
      <c r="AB239" s="103"/>
      <c r="AC239" s="103"/>
      <c r="AD239" s="118"/>
      <c r="AE239" s="115"/>
      <c r="AF239" s="119"/>
      <c r="AG239" s="119"/>
      <c r="AH239" s="120"/>
      <c r="AI239" s="121"/>
      <c r="AJ239" s="120"/>
      <c r="AK239" s="69"/>
      <c r="AL239" s="103"/>
      <c r="AM239" s="103"/>
      <c r="AN239" s="118"/>
      <c r="AO239" s="115"/>
      <c r="AP239" s="119"/>
      <c r="AQ239" s="119"/>
      <c r="AR239" s="118"/>
      <c r="AS239" s="118"/>
      <c r="AT239" s="118"/>
      <c r="AU239" s="118"/>
      <c r="AV239" s="121"/>
      <c r="AW239" s="114"/>
      <c r="AX239" s="115"/>
      <c r="AY239" s="116"/>
      <c r="AZ239" s="115"/>
      <c r="BA239" s="116"/>
    </row>
    <row r="240" spans="2:53" x14ac:dyDescent="0.2">
      <c r="B240" s="266"/>
      <c r="D240" s="101"/>
      <c r="E240" s="67"/>
      <c r="F240" s="69"/>
      <c r="G240" s="69"/>
      <c r="H240" s="69"/>
      <c r="I240" s="95"/>
      <c r="J240" s="68"/>
      <c r="K240" s="106"/>
      <c r="L240" s="145"/>
      <c r="M240" s="146"/>
      <c r="N240" s="82"/>
      <c r="O240" s="82"/>
      <c r="P240" s="82"/>
      <c r="Q240" s="110"/>
      <c r="R240" s="111"/>
      <c r="S240" s="111"/>
      <c r="T240" s="111"/>
      <c r="U240" s="112"/>
      <c r="V240" s="110"/>
      <c r="W240" s="112"/>
      <c r="X240" s="103"/>
      <c r="Y240" s="117"/>
      <c r="Z240" s="69"/>
      <c r="AA240" s="69"/>
      <c r="AB240" s="103"/>
      <c r="AC240" s="103"/>
      <c r="AD240" s="118"/>
      <c r="AE240" s="115"/>
      <c r="AF240" s="119"/>
      <c r="AG240" s="119"/>
      <c r="AH240" s="120"/>
      <c r="AI240" s="121"/>
      <c r="AJ240" s="120"/>
      <c r="AK240" s="69"/>
      <c r="AL240" s="103"/>
      <c r="AM240" s="103"/>
      <c r="AN240" s="118"/>
      <c r="AO240" s="115"/>
      <c r="AP240" s="119"/>
      <c r="AQ240" s="119"/>
      <c r="AR240" s="118"/>
      <c r="AS240" s="118"/>
      <c r="AT240" s="118"/>
      <c r="AU240" s="118"/>
      <c r="AV240" s="121"/>
      <c r="AW240" s="114"/>
      <c r="AX240" s="115"/>
      <c r="AY240" s="116"/>
      <c r="AZ240" s="115"/>
      <c r="BA240" s="116"/>
    </row>
    <row r="241" spans="2:53" x14ac:dyDescent="0.2">
      <c r="B241" s="266"/>
      <c r="D241" s="101"/>
      <c r="E241" s="67"/>
      <c r="F241" s="69"/>
      <c r="G241" s="69"/>
      <c r="H241" s="69"/>
      <c r="I241" s="95"/>
      <c r="J241" s="68"/>
      <c r="K241" s="106"/>
      <c r="L241" s="145"/>
      <c r="M241" s="146"/>
      <c r="N241" s="82"/>
      <c r="O241" s="82"/>
      <c r="P241" s="82"/>
      <c r="Q241" s="110"/>
      <c r="R241" s="111"/>
      <c r="S241" s="111"/>
      <c r="T241" s="111"/>
      <c r="U241" s="112"/>
      <c r="V241" s="110"/>
      <c r="W241" s="112"/>
      <c r="X241" s="103"/>
      <c r="Y241" s="117"/>
      <c r="Z241" s="69"/>
      <c r="AA241" s="69"/>
      <c r="AB241" s="103"/>
      <c r="AC241" s="103"/>
      <c r="AD241" s="118"/>
      <c r="AE241" s="115"/>
      <c r="AF241" s="119"/>
      <c r="AG241" s="119"/>
      <c r="AH241" s="120"/>
      <c r="AI241" s="121"/>
      <c r="AJ241" s="120"/>
      <c r="AK241" s="69"/>
      <c r="AL241" s="103"/>
      <c r="AM241" s="103"/>
      <c r="AN241" s="118"/>
      <c r="AO241" s="115"/>
      <c r="AP241" s="119"/>
      <c r="AQ241" s="119"/>
      <c r="AR241" s="118"/>
      <c r="AS241" s="118"/>
      <c r="AT241" s="118"/>
      <c r="AU241" s="118"/>
      <c r="AV241" s="121"/>
      <c r="AW241" s="114"/>
      <c r="AX241" s="115"/>
      <c r="AY241" s="116"/>
      <c r="AZ241" s="115"/>
      <c r="BA241" s="116"/>
    </row>
    <row r="242" spans="2:53" x14ac:dyDescent="0.2">
      <c r="B242" s="266"/>
      <c r="D242" s="101"/>
      <c r="E242" s="67"/>
      <c r="F242" s="69"/>
      <c r="G242" s="69"/>
      <c r="H242" s="69"/>
      <c r="I242" s="95"/>
      <c r="J242" s="68"/>
      <c r="K242" s="106"/>
      <c r="L242" s="145"/>
      <c r="M242" s="146"/>
      <c r="N242" s="82"/>
      <c r="O242" s="82"/>
      <c r="P242" s="82"/>
      <c r="Q242" s="110"/>
      <c r="R242" s="111"/>
      <c r="S242" s="111"/>
      <c r="T242" s="111"/>
      <c r="U242" s="112"/>
      <c r="V242" s="110"/>
      <c r="W242" s="112"/>
      <c r="X242" s="103"/>
      <c r="Y242" s="117"/>
      <c r="Z242" s="69"/>
      <c r="AA242" s="69"/>
      <c r="AB242" s="103"/>
      <c r="AC242" s="103"/>
      <c r="AD242" s="118"/>
      <c r="AE242" s="115"/>
      <c r="AF242" s="119"/>
      <c r="AG242" s="119"/>
      <c r="AH242" s="120"/>
      <c r="AI242" s="121"/>
      <c r="AJ242" s="120"/>
      <c r="AK242" s="69"/>
      <c r="AL242" s="103"/>
      <c r="AM242" s="103"/>
      <c r="AN242" s="118"/>
      <c r="AO242" s="115"/>
      <c r="AP242" s="119"/>
      <c r="AQ242" s="119"/>
      <c r="AR242" s="118"/>
      <c r="AS242" s="118"/>
      <c r="AT242" s="118"/>
      <c r="AU242" s="118"/>
      <c r="AV242" s="121"/>
      <c r="AW242" s="114"/>
      <c r="AX242" s="115"/>
      <c r="AY242" s="116"/>
      <c r="AZ242" s="115"/>
      <c r="BA242" s="116"/>
    </row>
    <row r="243" spans="2:53" x14ac:dyDescent="0.2">
      <c r="B243" s="266"/>
      <c r="D243" s="101"/>
      <c r="E243" s="67"/>
      <c r="F243" s="69"/>
      <c r="G243" s="69"/>
      <c r="H243" s="69"/>
      <c r="I243" s="95"/>
      <c r="J243" s="68"/>
      <c r="K243" s="106"/>
      <c r="L243" s="145"/>
      <c r="M243" s="146"/>
      <c r="N243" s="82"/>
      <c r="O243" s="82"/>
      <c r="P243" s="82"/>
      <c r="Q243" s="110"/>
      <c r="R243" s="111"/>
      <c r="S243" s="111"/>
      <c r="T243" s="111"/>
      <c r="U243" s="112"/>
      <c r="V243" s="110"/>
      <c r="W243" s="112"/>
      <c r="X243" s="103"/>
      <c r="Y243" s="117"/>
      <c r="Z243" s="69"/>
      <c r="AA243" s="69"/>
      <c r="AB243" s="103"/>
      <c r="AC243" s="103"/>
      <c r="AD243" s="118"/>
      <c r="AE243" s="115"/>
      <c r="AF243" s="119"/>
      <c r="AG243" s="119"/>
      <c r="AH243" s="120"/>
      <c r="AI243" s="121"/>
      <c r="AJ243" s="120"/>
      <c r="AK243" s="69"/>
      <c r="AL243" s="103"/>
      <c r="AM243" s="103"/>
      <c r="AN243" s="118"/>
      <c r="AO243" s="115"/>
      <c r="AP243" s="119"/>
      <c r="AQ243" s="119"/>
      <c r="AR243" s="118"/>
      <c r="AS243" s="118"/>
      <c r="AT243" s="118"/>
      <c r="AU243" s="118"/>
      <c r="AV243" s="121"/>
      <c r="AW243" s="114"/>
      <c r="AX243" s="115"/>
      <c r="AY243" s="116"/>
      <c r="AZ243" s="115"/>
      <c r="BA243" s="116"/>
    </row>
    <row r="244" spans="2:53" x14ac:dyDescent="0.2">
      <c r="B244" s="266"/>
      <c r="D244" s="101"/>
      <c r="E244" s="67"/>
      <c r="F244" s="69"/>
      <c r="G244" s="69"/>
      <c r="H244" s="69"/>
      <c r="I244" s="95"/>
      <c r="J244" s="68"/>
      <c r="K244" s="106"/>
      <c r="L244" s="145"/>
      <c r="M244" s="146"/>
      <c r="N244" s="82"/>
      <c r="O244" s="82"/>
      <c r="P244" s="82"/>
      <c r="Q244" s="110"/>
      <c r="R244" s="111"/>
      <c r="S244" s="111"/>
      <c r="T244" s="111"/>
      <c r="U244" s="112"/>
      <c r="V244" s="110"/>
      <c r="W244" s="112"/>
      <c r="X244" s="103"/>
      <c r="Y244" s="117"/>
      <c r="Z244" s="69"/>
      <c r="AA244" s="69"/>
      <c r="AB244" s="103"/>
      <c r="AC244" s="103"/>
      <c r="AD244" s="118"/>
      <c r="AE244" s="115"/>
      <c r="AF244" s="119"/>
      <c r="AG244" s="119"/>
      <c r="AH244" s="120"/>
      <c r="AI244" s="121"/>
      <c r="AJ244" s="120"/>
      <c r="AK244" s="69"/>
      <c r="AL244" s="103"/>
      <c r="AM244" s="103"/>
      <c r="AN244" s="118"/>
      <c r="AO244" s="115"/>
      <c r="AP244" s="119"/>
      <c r="AQ244" s="119"/>
      <c r="AR244" s="118"/>
      <c r="AS244" s="118"/>
      <c r="AT244" s="118"/>
      <c r="AU244" s="118"/>
      <c r="AV244" s="121"/>
      <c r="AW244" s="114"/>
      <c r="AX244" s="115"/>
      <c r="AY244" s="116"/>
      <c r="AZ244" s="115"/>
      <c r="BA244" s="116"/>
    </row>
    <row r="245" spans="2:53" x14ac:dyDescent="0.2">
      <c r="B245" s="266"/>
      <c r="D245" s="101"/>
      <c r="E245" s="67"/>
      <c r="F245" s="69"/>
      <c r="G245" s="69"/>
      <c r="H245" s="69"/>
      <c r="I245" s="95"/>
      <c r="J245" s="68"/>
      <c r="K245" s="106"/>
      <c r="L245" s="145"/>
      <c r="M245" s="146"/>
      <c r="N245" s="82"/>
      <c r="O245" s="82"/>
      <c r="P245" s="82"/>
      <c r="Q245" s="110"/>
      <c r="R245" s="111"/>
      <c r="S245" s="111"/>
      <c r="T245" s="111"/>
      <c r="U245" s="112"/>
      <c r="V245" s="110"/>
      <c r="W245" s="112"/>
      <c r="X245" s="103"/>
      <c r="Y245" s="117"/>
      <c r="Z245" s="69"/>
      <c r="AA245" s="69"/>
      <c r="AB245" s="103"/>
      <c r="AC245" s="103"/>
      <c r="AD245" s="118"/>
      <c r="AE245" s="115"/>
      <c r="AF245" s="119"/>
      <c r="AG245" s="119"/>
      <c r="AH245" s="120"/>
      <c r="AI245" s="121"/>
      <c r="AJ245" s="120"/>
      <c r="AK245" s="69"/>
      <c r="AL245" s="103"/>
      <c r="AM245" s="103"/>
      <c r="AN245" s="118"/>
      <c r="AO245" s="115"/>
      <c r="AP245" s="119"/>
      <c r="AQ245" s="119"/>
      <c r="AR245" s="118"/>
      <c r="AS245" s="118"/>
      <c r="AT245" s="118"/>
      <c r="AU245" s="118"/>
      <c r="AV245" s="121"/>
      <c r="AW245" s="114"/>
      <c r="AX245" s="115"/>
      <c r="AY245" s="116"/>
      <c r="AZ245" s="115"/>
      <c r="BA245" s="116"/>
    </row>
    <row r="246" spans="2:53" x14ac:dyDescent="0.2">
      <c r="B246" s="266"/>
      <c r="D246" s="101"/>
      <c r="E246" s="67"/>
      <c r="F246" s="69"/>
      <c r="G246" s="69"/>
      <c r="H246" s="69"/>
      <c r="I246" s="95"/>
      <c r="J246" s="68"/>
      <c r="K246" s="106"/>
      <c r="L246" s="145"/>
      <c r="M246" s="146"/>
      <c r="N246" s="82"/>
      <c r="O246" s="82"/>
      <c r="P246" s="82"/>
      <c r="Q246" s="110"/>
      <c r="R246" s="111"/>
      <c r="S246" s="111"/>
      <c r="T246" s="111"/>
      <c r="U246" s="112"/>
      <c r="V246" s="110"/>
      <c r="W246" s="112"/>
      <c r="X246" s="103"/>
      <c r="Y246" s="117"/>
      <c r="Z246" s="69"/>
      <c r="AA246" s="69"/>
      <c r="AB246" s="103"/>
      <c r="AC246" s="103"/>
      <c r="AD246" s="118"/>
      <c r="AE246" s="115"/>
      <c r="AF246" s="119"/>
      <c r="AG246" s="119"/>
      <c r="AH246" s="120"/>
      <c r="AI246" s="121"/>
      <c r="AJ246" s="120"/>
      <c r="AK246" s="69"/>
      <c r="AL246" s="103"/>
      <c r="AM246" s="103"/>
      <c r="AN246" s="118"/>
      <c r="AO246" s="115"/>
      <c r="AP246" s="119"/>
      <c r="AQ246" s="119"/>
      <c r="AR246" s="118"/>
      <c r="AS246" s="118"/>
      <c r="AT246" s="118"/>
      <c r="AU246" s="118"/>
      <c r="AV246" s="121"/>
      <c r="AW246" s="114"/>
      <c r="AX246" s="115"/>
      <c r="AY246" s="116"/>
      <c r="AZ246" s="115"/>
      <c r="BA246" s="116"/>
    </row>
    <row r="247" spans="2:53" x14ac:dyDescent="0.2">
      <c r="B247" s="266"/>
      <c r="D247" s="101"/>
      <c r="E247" s="67"/>
      <c r="F247" s="69"/>
      <c r="G247" s="69"/>
      <c r="H247" s="69"/>
      <c r="I247" s="95"/>
      <c r="J247" s="68"/>
      <c r="K247" s="106"/>
      <c r="L247" s="145"/>
      <c r="M247" s="146"/>
      <c r="N247" s="82"/>
      <c r="O247" s="82"/>
      <c r="P247" s="82"/>
      <c r="Q247" s="110"/>
      <c r="R247" s="111"/>
      <c r="S247" s="111"/>
      <c r="T247" s="111"/>
      <c r="U247" s="112"/>
      <c r="V247" s="110"/>
      <c r="W247" s="112"/>
      <c r="X247" s="103"/>
      <c r="Y247" s="117"/>
      <c r="Z247" s="69"/>
      <c r="AA247" s="69"/>
      <c r="AB247" s="103"/>
      <c r="AC247" s="103"/>
      <c r="AD247" s="118"/>
      <c r="AE247" s="115"/>
      <c r="AF247" s="119"/>
      <c r="AG247" s="119"/>
      <c r="AH247" s="120"/>
      <c r="AI247" s="121"/>
      <c r="AJ247" s="120"/>
      <c r="AK247" s="69"/>
      <c r="AL247" s="103"/>
      <c r="AM247" s="103"/>
      <c r="AN247" s="118"/>
      <c r="AO247" s="115"/>
      <c r="AP247" s="119"/>
      <c r="AQ247" s="119"/>
      <c r="AR247" s="118"/>
      <c r="AS247" s="118"/>
      <c r="AT247" s="118"/>
      <c r="AU247" s="118"/>
      <c r="AV247" s="121"/>
      <c r="AW247" s="114"/>
      <c r="AX247" s="115"/>
      <c r="AY247" s="116"/>
      <c r="AZ247" s="115"/>
      <c r="BA247" s="116"/>
    </row>
    <row r="248" spans="2:53" x14ac:dyDescent="0.2">
      <c r="B248" s="266"/>
      <c r="D248" s="101"/>
      <c r="E248" s="67"/>
      <c r="F248" s="69"/>
      <c r="G248" s="69"/>
      <c r="H248" s="69"/>
      <c r="I248" s="95"/>
      <c r="J248" s="68"/>
      <c r="K248" s="106"/>
      <c r="L248" s="145"/>
      <c r="M248" s="146"/>
      <c r="N248" s="82"/>
      <c r="O248" s="82"/>
      <c r="P248" s="82"/>
      <c r="Q248" s="110"/>
      <c r="R248" s="111"/>
      <c r="S248" s="111"/>
      <c r="T248" s="111"/>
      <c r="U248" s="112"/>
      <c r="V248" s="110"/>
      <c r="W248" s="112"/>
      <c r="X248" s="103"/>
      <c r="Y248" s="117"/>
      <c r="Z248" s="69"/>
      <c r="AA248" s="69"/>
      <c r="AB248" s="103"/>
      <c r="AC248" s="103"/>
      <c r="AD248" s="118"/>
      <c r="AE248" s="115"/>
      <c r="AF248" s="119"/>
      <c r="AG248" s="119"/>
      <c r="AH248" s="120"/>
      <c r="AI248" s="121"/>
      <c r="AJ248" s="120"/>
      <c r="AK248" s="69"/>
      <c r="AL248" s="103"/>
      <c r="AM248" s="103"/>
      <c r="AN248" s="118"/>
      <c r="AO248" s="115"/>
      <c r="AP248" s="119"/>
      <c r="AQ248" s="119"/>
      <c r="AR248" s="118"/>
      <c r="AS248" s="118"/>
      <c r="AT248" s="118"/>
      <c r="AU248" s="118"/>
      <c r="AV248" s="121"/>
      <c r="AW248" s="114"/>
      <c r="AX248" s="115"/>
      <c r="AY248" s="116"/>
      <c r="AZ248" s="115"/>
      <c r="BA248" s="116"/>
    </row>
    <row r="249" spans="2:53" x14ac:dyDescent="0.2">
      <c r="B249" s="266"/>
      <c r="D249" s="101"/>
      <c r="E249" s="67"/>
      <c r="F249" s="69"/>
      <c r="G249" s="69"/>
      <c r="H249" s="69"/>
      <c r="I249" s="95"/>
      <c r="J249" s="68"/>
      <c r="K249" s="106"/>
      <c r="L249" s="145"/>
      <c r="M249" s="146"/>
      <c r="N249" s="82"/>
      <c r="O249" s="82"/>
      <c r="P249" s="82"/>
      <c r="Q249" s="110"/>
      <c r="R249" s="111"/>
      <c r="S249" s="111"/>
      <c r="T249" s="111"/>
      <c r="U249" s="112"/>
      <c r="V249" s="110"/>
      <c r="W249" s="112"/>
      <c r="X249" s="103"/>
      <c r="Y249" s="117"/>
      <c r="Z249" s="69"/>
      <c r="AA249" s="69"/>
      <c r="AB249" s="103"/>
      <c r="AC249" s="103"/>
      <c r="AD249" s="118"/>
      <c r="AE249" s="115"/>
      <c r="AF249" s="119"/>
      <c r="AG249" s="119"/>
      <c r="AH249" s="120"/>
      <c r="AI249" s="121"/>
      <c r="AJ249" s="120"/>
      <c r="AK249" s="69"/>
      <c r="AL249" s="103"/>
      <c r="AM249" s="103"/>
      <c r="AN249" s="118"/>
      <c r="AO249" s="115"/>
      <c r="AP249" s="119"/>
      <c r="AQ249" s="119"/>
      <c r="AR249" s="118"/>
      <c r="AS249" s="118"/>
      <c r="AT249" s="118"/>
      <c r="AU249" s="118"/>
      <c r="AV249" s="121"/>
      <c r="AW249" s="114"/>
      <c r="AX249" s="115"/>
      <c r="AY249" s="116"/>
      <c r="AZ249" s="115"/>
      <c r="BA249" s="116"/>
    </row>
    <row r="250" spans="2:53" x14ac:dyDescent="0.2">
      <c r="B250" s="266"/>
      <c r="D250" s="101"/>
      <c r="E250" s="67"/>
      <c r="F250" s="69"/>
      <c r="G250" s="69"/>
      <c r="H250" s="69"/>
      <c r="I250" s="95"/>
      <c r="J250" s="68"/>
      <c r="K250" s="106"/>
      <c r="L250" s="145"/>
      <c r="M250" s="146"/>
      <c r="N250" s="82"/>
      <c r="O250" s="82"/>
      <c r="P250" s="82"/>
      <c r="Q250" s="110"/>
      <c r="R250" s="111"/>
      <c r="S250" s="111"/>
      <c r="T250" s="111"/>
      <c r="U250" s="112"/>
      <c r="V250" s="110"/>
      <c r="W250" s="112"/>
      <c r="X250" s="103"/>
      <c r="Y250" s="117"/>
      <c r="Z250" s="69"/>
      <c r="AA250" s="69"/>
      <c r="AB250" s="103"/>
      <c r="AC250" s="103"/>
      <c r="AD250" s="118"/>
      <c r="AE250" s="115"/>
      <c r="AF250" s="119"/>
      <c r="AG250" s="119"/>
      <c r="AH250" s="120"/>
      <c r="AI250" s="121"/>
      <c r="AJ250" s="120"/>
      <c r="AK250" s="69"/>
      <c r="AL250" s="103"/>
      <c r="AM250" s="103"/>
      <c r="AN250" s="118"/>
      <c r="AO250" s="115"/>
      <c r="AP250" s="119"/>
      <c r="AQ250" s="119"/>
      <c r="AR250" s="118"/>
      <c r="AS250" s="118"/>
      <c r="AT250" s="118"/>
      <c r="AU250" s="118"/>
      <c r="AV250" s="121"/>
      <c r="AW250" s="114"/>
      <c r="AX250" s="115"/>
      <c r="AY250" s="116"/>
      <c r="AZ250" s="115"/>
      <c r="BA250" s="116"/>
    </row>
    <row r="251" spans="2:53" x14ac:dyDescent="0.2">
      <c r="B251" s="266"/>
      <c r="D251" s="101"/>
      <c r="E251" s="67"/>
      <c r="F251" s="69"/>
      <c r="G251" s="69"/>
      <c r="H251" s="69"/>
      <c r="I251" s="95"/>
      <c r="J251" s="68"/>
      <c r="K251" s="106"/>
      <c r="L251" s="145"/>
      <c r="M251" s="146"/>
      <c r="N251" s="82"/>
      <c r="O251" s="82"/>
      <c r="P251" s="82"/>
      <c r="Q251" s="110"/>
      <c r="R251" s="111"/>
      <c r="S251" s="111"/>
      <c r="T251" s="111"/>
      <c r="U251" s="112"/>
      <c r="V251" s="110"/>
      <c r="W251" s="112"/>
      <c r="X251" s="103"/>
      <c r="Y251" s="117"/>
      <c r="Z251" s="69"/>
      <c r="AA251" s="69"/>
      <c r="AB251" s="103"/>
      <c r="AC251" s="103"/>
      <c r="AD251" s="118"/>
      <c r="AE251" s="115"/>
      <c r="AF251" s="119"/>
      <c r="AG251" s="119"/>
      <c r="AH251" s="120"/>
      <c r="AI251" s="121"/>
      <c r="AJ251" s="120"/>
      <c r="AK251" s="69"/>
      <c r="AL251" s="103"/>
      <c r="AM251" s="103"/>
      <c r="AN251" s="118"/>
      <c r="AO251" s="115"/>
      <c r="AP251" s="119"/>
      <c r="AQ251" s="119"/>
      <c r="AR251" s="118"/>
      <c r="AS251" s="118"/>
      <c r="AT251" s="118"/>
      <c r="AU251" s="118"/>
      <c r="AV251" s="121"/>
      <c r="AW251" s="114"/>
      <c r="AX251" s="115"/>
      <c r="AY251" s="116"/>
      <c r="AZ251" s="115"/>
      <c r="BA251" s="116"/>
    </row>
    <row r="252" spans="2:53" x14ac:dyDescent="0.2">
      <c r="B252" s="266"/>
      <c r="D252" s="101"/>
      <c r="E252" s="67"/>
      <c r="F252" s="69"/>
      <c r="G252" s="69"/>
      <c r="H252" s="69"/>
      <c r="I252" s="95"/>
      <c r="J252" s="68"/>
      <c r="K252" s="106"/>
      <c r="L252" s="145"/>
      <c r="M252" s="146"/>
      <c r="N252" s="82"/>
      <c r="O252" s="82"/>
      <c r="P252" s="82"/>
      <c r="Q252" s="110"/>
      <c r="R252" s="111"/>
      <c r="S252" s="111"/>
      <c r="T252" s="111"/>
      <c r="U252" s="112"/>
      <c r="V252" s="110"/>
      <c r="W252" s="112"/>
      <c r="X252" s="103"/>
      <c r="Y252" s="117"/>
      <c r="Z252" s="69"/>
      <c r="AA252" s="69"/>
      <c r="AB252" s="103"/>
      <c r="AC252" s="103"/>
      <c r="AD252" s="118"/>
      <c r="AE252" s="115"/>
      <c r="AF252" s="119"/>
      <c r="AG252" s="119"/>
      <c r="AH252" s="120"/>
      <c r="AI252" s="121"/>
      <c r="AJ252" s="120"/>
      <c r="AK252" s="69"/>
      <c r="AL252" s="103"/>
      <c r="AM252" s="103"/>
      <c r="AN252" s="118"/>
      <c r="AO252" s="115"/>
      <c r="AP252" s="119"/>
      <c r="AQ252" s="119"/>
      <c r="AR252" s="118"/>
      <c r="AS252" s="118"/>
      <c r="AT252" s="118"/>
      <c r="AU252" s="118"/>
      <c r="AV252" s="121"/>
      <c r="AW252" s="114"/>
      <c r="AX252" s="115"/>
      <c r="AY252" s="116"/>
      <c r="AZ252" s="115"/>
      <c r="BA252" s="116"/>
    </row>
    <row r="253" spans="2:53" x14ac:dyDescent="0.2">
      <c r="B253" s="266"/>
      <c r="D253" s="101"/>
      <c r="E253" s="67"/>
      <c r="F253" s="69"/>
      <c r="G253" s="69"/>
      <c r="H253" s="69"/>
      <c r="I253" s="95"/>
      <c r="J253" s="68"/>
      <c r="K253" s="106"/>
      <c r="L253" s="145"/>
      <c r="M253" s="146"/>
      <c r="N253" s="82"/>
      <c r="O253" s="82"/>
      <c r="P253" s="82"/>
      <c r="Q253" s="110"/>
      <c r="R253" s="111"/>
      <c r="S253" s="111"/>
      <c r="T253" s="111"/>
      <c r="U253" s="112"/>
      <c r="V253" s="110"/>
      <c r="W253" s="112"/>
      <c r="X253" s="103"/>
      <c r="Y253" s="117"/>
      <c r="Z253" s="69"/>
      <c r="AA253" s="69"/>
      <c r="AB253" s="103"/>
      <c r="AC253" s="103"/>
      <c r="AD253" s="118"/>
      <c r="AE253" s="115"/>
      <c r="AF253" s="119"/>
      <c r="AG253" s="119"/>
      <c r="AH253" s="120"/>
      <c r="AI253" s="121"/>
      <c r="AJ253" s="120"/>
      <c r="AK253" s="69"/>
      <c r="AL253" s="103"/>
      <c r="AM253" s="103"/>
      <c r="AN253" s="118"/>
      <c r="AO253" s="115"/>
      <c r="AP253" s="119"/>
      <c r="AQ253" s="119"/>
      <c r="AR253" s="118"/>
      <c r="AS253" s="118"/>
      <c r="AT253" s="118"/>
      <c r="AU253" s="118"/>
      <c r="AV253" s="121"/>
      <c r="AW253" s="114"/>
      <c r="AX253" s="115"/>
      <c r="AY253" s="116"/>
      <c r="AZ253" s="115"/>
      <c r="BA253" s="116"/>
    </row>
    <row r="254" spans="2:53" x14ac:dyDescent="0.2">
      <c r="B254" s="266"/>
      <c r="D254" s="101"/>
      <c r="E254" s="67"/>
      <c r="F254" s="69"/>
      <c r="G254" s="69"/>
      <c r="H254" s="69"/>
      <c r="I254" s="95"/>
      <c r="J254" s="68"/>
      <c r="K254" s="106"/>
      <c r="L254" s="145"/>
      <c r="M254" s="146"/>
      <c r="N254" s="82"/>
      <c r="O254" s="82"/>
      <c r="P254" s="82"/>
      <c r="Q254" s="110"/>
      <c r="R254" s="111"/>
      <c r="S254" s="111"/>
      <c r="T254" s="111"/>
      <c r="U254" s="112"/>
      <c r="V254" s="110"/>
      <c r="W254" s="112"/>
      <c r="X254" s="103"/>
      <c r="Y254" s="117"/>
      <c r="Z254" s="69"/>
      <c r="AA254" s="69"/>
      <c r="AB254" s="103"/>
      <c r="AC254" s="103"/>
      <c r="AD254" s="118"/>
      <c r="AE254" s="115"/>
      <c r="AF254" s="119"/>
      <c r="AG254" s="119"/>
      <c r="AH254" s="120"/>
      <c r="AI254" s="121"/>
      <c r="AJ254" s="120"/>
      <c r="AK254" s="69"/>
      <c r="AL254" s="103"/>
      <c r="AM254" s="103"/>
      <c r="AN254" s="118"/>
      <c r="AO254" s="115"/>
      <c r="AP254" s="119"/>
      <c r="AQ254" s="119"/>
      <c r="AR254" s="118"/>
      <c r="AS254" s="118"/>
      <c r="AT254" s="118"/>
      <c r="AU254" s="118"/>
      <c r="AV254" s="121"/>
      <c r="AW254" s="114"/>
      <c r="AX254" s="115"/>
      <c r="AY254" s="116"/>
      <c r="AZ254" s="115"/>
      <c r="BA254" s="116"/>
    </row>
    <row r="255" spans="2:53" x14ac:dyDescent="0.2">
      <c r="B255" s="266"/>
      <c r="D255" s="101"/>
      <c r="E255" s="67"/>
      <c r="F255" s="69"/>
      <c r="G255" s="69"/>
      <c r="H255" s="69"/>
      <c r="I255" s="95"/>
      <c r="J255" s="68"/>
      <c r="K255" s="106"/>
      <c r="L255" s="145"/>
      <c r="M255" s="146"/>
      <c r="N255" s="82"/>
      <c r="O255" s="82"/>
      <c r="P255" s="82"/>
      <c r="Q255" s="110"/>
      <c r="R255" s="111"/>
      <c r="S255" s="111"/>
      <c r="T255" s="111"/>
      <c r="U255" s="112"/>
      <c r="V255" s="110"/>
      <c r="W255" s="112"/>
      <c r="X255" s="103"/>
      <c r="Y255" s="117"/>
      <c r="Z255" s="69"/>
      <c r="AA255" s="69"/>
      <c r="AB255" s="103"/>
      <c r="AC255" s="103"/>
      <c r="AD255" s="118"/>
      <c r="AE255" s="115"/>
      <c r="AF255" s="119"/>
      <c r="AG255" s="119"/>
      <c r="AH255" s="120"/>
      <c r="AI255" s="121"/>
      <c r="AJ255" s="120"/>
      <c r="AK255" s="69"/>
      <c r="AL255" s="103"/>
      <c r="AM255" s="103"/>
      <c r="AN255" s="118"/>
      <c r="AO255" s="115"/>
      <c r="AP255" s="119"/>
      <c r="AQ255" s="119"/>
      <c r="AR255" s="118"/>
      <c r="AS255" s="118"/>
      <c r="AT255" s="118"/>
      <c r="AU255" s="118"/>
      <c r="AV255" s="121"/>
      <c r="AW255" s="114"/>
      <c r="AX255" s="115"/>
      <c r="AY255" s="116"/>
      <c r="AZ255" s="115"/>
      <c r="BA255" s="116"/>
    </row>
    <row r="256" spans="2:53" x14ac:dyDescent="0.2">
      <c r="B256" s="266"/>
      <c r="D256" s="101"/>
      <c r="E256" s="67"/>
      <c r="F256" s="69"/>
      <c r="G256" s="69"/>
      <c r="H256" s="69"/>
      <c r="I256" s="95"/>
      <c r="J256" s="68"/>
      <c r="K256" s="106"/>
      <c r="L256" s="145"/>
      <c r="M256" s="146"/>
      <c r="N256" s="82"/>
      <c r="O256" s="82"/>
      <c r="P256" s="82"/>
      <c r="Q256" s="110"/>
      <c r="R256" s="111"/>
      <c r="S256" s="111"/>
      <c r="T256" s="111"/>
      <c r="U256" s="112"/>
      <c r="V256" s="110"/>
      <c r="W256" s="112"/>
      <c r="X256" s="103"/>
      <c r="Y256" s="117"/>
      <c r="Z256" s="69"/>
      <c r="AA256" s="69"/>
      <c r="AB256" s="103"/>
      <c r="AC256" s="103"/>
      <c r="AD256" s="118"/>
      <c r="AE256" s="115"/>
      <c r="AF256" s="119"/>
      <c r="AG256" s="119"/>
      <c r="AH256" s="120"/>
      <c r="AI256" s="121"/>
      <c r="AJ256" s="120"/>
      <c r="AK256" s="69"/>
      <c r="AL256" s="103"/>
      <c r="AM256" s="103"/>
      <c r="AN256" s="118"/>
      <c r="AO256" s="115"/>
      <c r="AP256" s="119"/>
      <c r="AQ256" s="119"/>
      <c r="AR256" s="118"/>
      <c r="AS256" s="118"/>
      <c r="AT256" s="118"/>
      <c r="AU256" s="118"/>
      <c r="AV256" s="121"/>
      <c r="AW256" s="114"/>
      <c r="AX256" s="115"/>
      <c r="AY256" s="116"/>
      <c r="AZ256" s="115"/>
      <c r="BA256" s="116"/>
    </row>
    <row r="257" spans="2:53" x14ac:dyDescent="0.2">
      <c r="B257" s="266"/>
      <c r="D257" s="101"/>
      <c r="E257" s="67"/>
      <c r="F257" s="69"/>
      <c r="G257" s="69"/>
      <c r="H257" s="69"/>
      <c r="I257" s="95"/>
      <c r="J257" s="68"/>
      <c r="K257" s="106"/>
      <c r="L257" s="145"/>
      <c r="M257" s="146"/>
      <c r="N257" s="82"/>
      <c r="O257" s="82"/>
      <c r="P257" s="82"/>
      <c r="Q257" s="110"/>
      <c r="R257" s="111"/>
      <c r="S257" s="111"/>
      <c r="T257" s="111"/>
      <c r="U257" s="112"/>
      <c r="V257" s="110"/>
      <c r="W257" s="112"/>
      <c r="X257" s="103"/>
      <c r="Y257" s="117"/>
      <c r="Z257" s="69"/>
      <c r="AA257" s="69"/>
      <c r="AB257" s="103"/>
      <c r="AC257" s="103"/>
      <c r="AD257" s="118"/>
      <c r="AE257" s="115"/>
      <c r="AF257" s="119"/>
      <c r="AG257" s="119"/>
      <c r="AH257" s="120"/>
      <c r="AI257" s="121"/>
      <c r="AJ257" s="120"/>
      <c r="AK257" s="69"/>
      <c r="AL257" s="103"/>
      <c r="AM257" s="103"/>
      <c r="AN257" s="118"/>
      <c r="AO257" s="115"/>
      <c r="AP257" s="119"/>
      <c r="AQ257" s="119"/>
      <c r="AR257" s="118"/>
      <c r="AS257" s="118"/>
      <c r="AT257" s="118"/>
      <c r="AU257" s="118"/>
      <c r="AV257" s="121"/>
      <c r="AW257" s="114"/>
      <c r="AX257" s="115"/>
      <c r="AY257" s="116"/>
      <c r="AZ257" s="115"/>
      <c r="BA257" s="116"/>
    </row>
    <row r="258" spans="2:53" x14ac:dyDescent="0.2">
      <c r="B258" s="266"/>
      <c r="D258" s="101"/>
      <c r="E258" s="67"/>
      <c r="F258" s="69"/>
      <c r="G258" s="69"/>
      <c r="H258" s="69"/>
      <c r="I258" s="95"/>
      <c r="J258" s="68"/>
      <c r="K258" s="106"/>
      <c r="L258" s="145"/>
      <c r="M258" s="146"/>
      <c r="N258" s="82"/>
      <c r="O258" s="82"/>
      <c r="P258" s="82"/>
      <c r="Q258" s="110"/>
      <c r="R258" s="111"/>
      <c r="S258" s="111"/>
      <c r="T258" s="111"/>
      <c r="U258" s="112"/>
      <c r="V258" s="110"/>
      <c r="W258" s="112"/>
      <c r="X258" s="103"/>
      <c r="Y258" s="117"/>
      <c r="Z258" s="69"/>
      <c r="AA258" s="69"/>
      <c r="AB258" s="103"/>
      <c r="AC258" s="103"/>
      <c r="AD258" s="118"/>
      <c r="AE258" s="115"/>
      <c r="AF258" s="119"/>
      <c r="AG258" s="119"/>
      <c r="AH258" s="120"/>
      <c r="AI258" s="121"/>
      <c r="AJ258" s="120"/>
      <c r="AK258" s="69"/>
      <c r="AL258" s="103"/>
      <c r="AM258" s="103"/>
      <c r="AN258" s="118"/>
      <c r="AO258" s="115"/>
      <c r="AP258" s="119"/>
      <c r="AQ258" s="119"/>
      <c r="AR258" s="118"/>
      <c r="AS258" s="118"/>
      <c r="AT258" s="118"/>
      <c r="AU258" s="118"/>
      <c r="AV258" s="121"/>
      <c r="AW258" s="114"/>
      <c r="AX258" s="115"/>
      <c r="AY258" s="116"/>
      <c r="AZ258" s="115"/>
      <c r="BA258" s="116"/>
    </row>
    <row r="259" spans="2:53" x14ac:dyDescent="0.2">
      <c r="B259" s="266"/>
      <c r="D259" s="101"/>
      <c r="E259" s="67"/>
      <c r="F259" s="69"/>
      <c r="G259" s="69"/>
      <c r="H259" s="69"/>
      <c r="I259" s="95"/>
      <c r="J259" s="68"/>
      <c r="K259" s="106"/>
      <c r="L259" s="145"/>
      <c r="M259" s="146"/>
      <c r="N259" s="82"/>
      <c r="O259" s="82"/>
      <c r="P259" s="82"/>
      <c r="Q259" s="110"/>
      <c r="R259" s="111"/>
      <c r="S259" s="111"/>
      <c r="T259" s="111"/>
      <c r="U259" s="112"/>
      <c r="V259" s="110"/>
      <c r="W259" s="112"/>
      <c r="X259" s="103"/>
      <c r="Y259" s="117"/>
      <c r="Z259" s="69"/>
      <c r="AA259" s="69"/>
      <c r="AB259" s="103"/>
      <c r="AC259" s="103"/>
      <c r="AD259" s="118"/>
      <c r="AE259" s="115"/>
      <c r="AF259" s="119"/>
      <c r="AG259" s="119"/>
      <c r="AH259" s="120"/>
      <c r="AI259" s="121"/>
      <c r="AJ259" s="120"/>
      <c r="AK259" s="69"/>
      <c r="AL259" s="103"/>
      <c r="AM259" s="103"/>
      <c r="AN259" s="118"/>
      <c r="AO259" s="115"/>
      <c r="AP259" s="119"/>
      <c r="AQ259" s="119"/>
      <c r="AR259" s="118"/>
      <c r="AS259" s="118"/>
      <c r="AT259" s="118"/>
      <c r="AU259" s="118"/>
      <c r="AV259" s="121"/>
      <c r="AW259" s="114"/>
      <c r="AX259" s="115"/>
      <c r="AY259" s="116"/>
      <c r="AZ259" s="115"/>
      <c r="BA259" s="116"/>
    </row>
    <row r="260" spans="2:53" x14ac:dyDescent="0.2">
      <c r="B260" s="266"/>
      <c r="D260" s="101"/>
      <c r="E260" s="67"/>
      <c r="F260" s="69"/>
      <c r="G260" s="69"/>
      <c r="H260" s="69"/>
      <c r="I260" s="95"/>
      <c r="J260" s="68"/>
      <c r="K260" s="106"/>
      <c r="L260" s="145"/>
      <c r="M260" s="146"/>
      <c r="N260" s="82"/>
      <c r="O260" s="82"/>
      <c r="P260" s="82"/>
      <c r="Q260" s="110"/>
      <c r="R260" s="111"/>
      <c r="S260" s="111"/>
      <c r="T260" s="111"/>
      <c r="U260" s="112"/>
      <c r="V260" s="110"/>
      <c r="W260" s="112"/>
      <c r="X260" s="103"/>
      <c r="Y260" s="117"/>
      <c r="Z260" s="69"/>
      <c r="AA260" s="69"/>
      <c r="AB260" s="103"/>
      <c r="AC260" s="103"/>
      <c r="AD260" s="118"/>
      <c r="AE260" s="115"/>
      <c r="AF260" s="119"/>
      <c r="AG260" s="119"/>
      <c r="AH260" s="120"/>
      <c r="AI260" s="121"/>
      <c r="AJ260" s="120"/>
      <c r="AK260" s="69"/>
      <c r="AL260" s="103"/>
      <c r="AM260" s="103"/>
      <c r="AN260" s="118"/>
      <c r="AO260" s="115"/>
      <c r="AP260" s="119"/>
      <c r="AQ260" s="119"/>
      <c r="AR260" s="118"/>
      <c r="AS260" s="118"/>
      <c r="AT260" s="118"/>
      <c r="AU260" s="118"/>
      <c r="AV260" s="121"/>
      <c r="AW260" s="114"/>
      <c r="AX260" s="115"/>
      <c r="AY260" s="116"/>
      <c r="AZ260" s="115"/>
      <c r="BA260" s="116"/>
    </row>
    <row r="261" spans="2:53" x14ac:dyDescent="0.2">
      <c r="B261" s="266"/>
      <c r="D261" s="101"/>
      <c r="E261" s="67"/>
      <c r="F261" s="69"/>
      <c r="G261" s="69"/>
      <c r="H261" s="69"/>
      <c r="I261" s="95"/>
      <c r="J261" s="68"/>
      <c r="K261" s="106"/>
      <c r="L261" s="145"/>
      <c r="M261" s="146"/>
      <c r="N261" s="82"/>
      <c r="O261" s="82"/>
      <c r="P261" s="82"/>
      <c r="Q261" s="110"/>
      <c r="R261" s="111"/>
      <c r="S261" s="111"/>
      <c r="T261" s="111"/>
      <c r="U261" s="112"/>
      <c r="V261" s="110"/>
      <c r="W261" s="112"/>
      <c r="X261" s="103"/>
      <c r="Y261" s="117"/>
      <c r="Z261" s="69"/>
      <c r="AA261" s="69"/>
      <c r="AB261" s="103"/>
      <c r="AC261" s="103"/>
      <c r="AD261" s="118"/>
      <c r="AE261" s="115"/>
      <c r="AF261" s="119"/>
      <c r="AG261" s="119"/>
      <c r="AH261" s="120"/>
      <c r="AI261" s="121"/>
      <c r="AJ261" s="120"/>
      <c r="AK261" s="69"/>
      <c r="AL261" s="103"/>
      <c r="AM261" s="103"/>
      <c r="AN261" s="118"/>
      <c r="AO261" s="115"/>
      <c r="AP261" s="119"/>
      <c r="AQ261" s="119"/>
      <c r="AR261" s="118"/>
      <c r="AS261" s="118"/>
      <c r="AT261" s="118"/>
      <c r="AU261" s="118"/>
      <c r="AV261" s="121"/>
      <c r="AW261" s="114"/>
      <c r="AX261" s="115"/>
      <c r="AY261" s="116"/>
      <c r="AZ261" s="115"/>
      <c r="BA261" s="116"/>
    </row>
    <row r="262" spans="2:53" x14ac:dyDescent="0.2">
      <c r="B262" s="266"/>
      <c r="D262" s="101"/>
      <c r="E262" s="67"/>
      <c r="F262" s="69"/>
      <c r="G262" s="69"/>
      <c r="H262" s="69"/>
      <c r="I262" s="95"/>
      <c r="J262" s="68"/>
      <c r="K262" s="106"/>
      <c r="L262" s="145"/>
      <c r="M262" s="146"/>
      <c r="N262" s="82"/>
      <c r="O262" s="82"/>
      <c r="P262" s="82"/>
      <c r="Q262" s="110"/>
      <c r="R262" s="111"/>
      <c r="S262" s="111"/>
      <c r="T262" s="111"/>
      <c r="U262" s="112"/>
      <c r="V262" s="110"/>
      <c r="W262" s="112"/>
      <c r="X262" s="103"/>
      <c r="Y262" s="117"/>
      <c r="Z262" s="69"/>
      <c r="AA262" s="69"/>
      <c r="AB262" s="103"/>
      <c r="AC262" s="103"/>
      <c r="AD262" s="118"/>
      <c r="AE262" s="115"/>
      <c r="AF262" s="119"/>
      <c r="AG262" s="119"/>
      <c r="AH262" s="120"/>
      <c r="AI262" s="121"/>
      <c r="AJ262" s="120"/>
      <c r="AK262" s="69"/>
      <c r="AL262" s="103"/>
      <c r="AM262" s="103"/>
      <c r="AN262" s="118"/>
      <c r="AO262" s="115"/>
      <c r="AP262" s="119"/>
      <c r="AQ262" s="119"/>
      <c r="AR262" s="118"/>
      <c r="AS262" s="118"/>
      <c r="AT262" s="118"/>
      <c r="AU262" s="118"/>
      <c r="AV262" s="121"/>
      <c r="AW262" s="114"/>
      <c r="AX262" s="115"/>
      <c r="AY262" s="116"/>
      <c r="AZ262" s="115"/>
      <c r="BA262" s="116"/>
    </row>
    <row r="263" spans="2:53" x14ac:dyDescent="0.2">
      <c r="B263" s="266"/>
      <c r="D263" s="101"/>
      <c r="E263" s="67"/>
      <c r="F263" s="69"/>
      <c r="G263" s="69"/>
      <c r="H263" s="69"/>
      <c r="I263" s="95"/>
      <c r="J263" s="68"/>
      <c r="K263" s="106"/>
      <c r="L263" s="145"/>
      <c r="M263" s="146"/>
      <c r="N263" s="82"/>
      <c r="O263" s="82"/>
      <c r="P263" s="82"/>
      <c r="Q263" s="110"/>
      <c r="R263" s="111"/>
      <c r="S263" s="111"/>
      <c r="T263" s="111"/>
      <c r="U263" s="112"/>
      <c r="V263" s="110"/>
      <c r="W263" s="112"/>
      <c r="X263" s="103"/>
      <c r="Y263" s="117"/>
      <c r="Z263" s="69"/>
      <c r="AA263" s="69"/>
      <c r="AB263" s="103"/>
      <c r="AC263" s="103"/>
      <c r="AD263" s="118"/>
      <c r="AE263" s="115"/>
      <c r="AF263" s="119"/>
      <c r="AG263" s="119"/>
      <c r="AH263" s="120"/>
      <c r="AI263" s="121"/>
      <c r="AJ263" s="120"/>
      <c r="AK263" s="69"/>
      <c r="AL263" s="103"/>
      <c r="AM263" s="103"/>
      <c r="AN263" s="118"/>
      <c r="AO263" s="115"/>
      <c r="AP263" s="119"/>
      <c r="AQ263" s="119"/>
      <c r="AR263" s="118"/>
      <c r="AS263" s="118"/>
      <c r="AT263" s="118"/>
      <c r="AU263" s="118"/>
      <c r="AV263" s="121"/>
      <c r="AW263" s="114"/>
      <c r="AX263" s="115"/>
      <c r="AY263" s="116"/>
      <c r="AZ263" s="115"/>
      <c r="BA263" s="116"/>
    </row>
    <row r="264" spans="2:53" x14ac:dyDescent="0.2">
      <c r="B264" s="266"/>
      <c r="D264" s="101"/>
      <c r="E264" s="67"/>
      <c r="F264" s="69"/>
      <c r="G264" s="69"/>
      <c r="H264" s="69"/>
      <c r="I264" s="95"/>
      <c r="J264" s="68"/>
      <c r="K264" s="106"/>
      <c r="L264" s="145"/>
      <c r="M264" s="146"/>
      <c r="N264" s="82"/>
      <c r="O264" s="82"/>
      <c r="P264" s="82"/>
      <c r="Q264" s="110"/>
      <c r="R264" s="111"/>
      <c r="S264" s="111"/>
      <c r="T264" s="111"/>
      <c r="U264" s="112"/>
      <c r="V264" s="110"/>
      <c r="W264" s="112"/>
      <c r="X264" s="103"/>
      <c r="Y264" s="117"/>
      <c r="Z264" s="69"/>
      <c r="AA264" s="69"/>
      <c r="AB264" s="103"/>
      <c r="AC264" s="103"/>
      <c r="AD264" s="118"/>
      <c r="AE264" s="115"/>
      <c r="AF264" s="119"/>
      <c r="AG264" s="119"/>
      <c r="AH264" s="120"/>
      <c r="AI264" s="121"/>
      <c r="AJ264" s="120"/>
      <c r="AK264" s="69"/>
      <c r="AL264" s="103"/>
      <c r="AM264" s="103"/>
      <c r="AN264" s="118"/>
      <c r="AO264" s="115"/>
      <c r="AP264" s="119"/>
      <c r="AQ264" s="119"/>
      <c r="AR264" s="118"/>
      <c r="AS264" s="118"/>
      <c r="AT264" s="118"/>
      <c r="AU264" s="118"/>
      <c r="AV264" s="121"/>
      <c r="AW264" s="114"/>
      <c r="AX264" s="115"/>
      <c r="AY264" s="116"/>
      <c r="AZ264" s="115"/>
      <c r="BA264" s="116"/>
    </row>
    <row r="265" spans="2:53" x14ac:dyDescent="0.2">
      <c r="B265" s="266"/>
      <c r="D265" s="101"/>
      <c r="E265" s="67"/>
      <c r="F265" s="69"/>
      <c r="G265" s="69"/>
      <c r="H265" s="69"/>
      <c r="I265" s="95"/>
      <c r="J265" s="68"/>
      <c r="K265" s="106"/>
      <c r="L265" s="145"/>
      <c r="M265" s="146"/>
      <c r="N265" s="82"/>
      <c r="O265" s="82"/>
      <c r="P265" s="82"/>
      <c r="Q265" s="110"/>
      <c r="R265" s="111"/>
      <c r="S265" s="111"/>
      <c r="T265" s="111"/>
      <c r="U265" s="112"/>
      <c r="V265" s="110"/>
      <c r="W265" s="112"/>
      <c r="X265" s="103"/>
      <c r="Y265" s="117"/>
      <c r="Z265" s="69"/>
      <c r="AA265" s="69"/>
      <c r="AB265" s="103"/>
      <c r="AC265" s="103"/>
      <c r="AD265" s="118"/>
      <c r="AE265" s="115"/>
      <c r="AF265" s="119"/>
      <c r="AG265" s="119"/>
      <c r="AH265" s="120"/>
      <c r="AI265" s="121"/>
      <c r="AJ265" s="120"/>
      <c r="AK265" s="69"/>
      <c r="AL265" s="103"/>
      <c r="AM265" s="103"/>
      <c r="AN265" s="118"/>
      <c r="AO265" s="115"/>
      <c r="AP265" s="119"/>
      <c r="AQ265" s="119"/>
      <c r="AR265" s="118"/>
      <c r="AS265" s="118"/>
      <c r="AT265" s="118"/>
      <c r="AU265" s="118"/>
      <c r="AV265" s="121"/>
      <c r="AW265" s="114"/>
      <c r="AX265" s="115"/>
      <c r="AY265" s="116"/>
      <c r="AZ265" s="115"/>
      <c r="BA265" s="116"/>
    </row>
    <row r="266" spans="2:53" x14ac:dyDescent="0.2">
      <c r="B266" s="266"/>
      <c r="D266" s="101"/>
      <c r="E266" s="67"/>
      <c r="F266" s="69"/>
      <c r="G266" s="69"/>
      <c r="H266" s="69"/>
      <c r="I266" s="95"/>
      <c r="J266" s="68"/>
      <c r="K266" s="106"/>
      <c r="L266" s="145"/>
      <c r="M266" s="146"/>
      <c r="N266" s="82"/>
      <c r="O266" s="82"/>
      <c r="P266" s="82"/>
      <c r="Q266" s="110"/>
      <c r="R266" s="111"/>
      <c r="S266" s="111"/>
      <c r="T266" s="111"/>
      <c r="U266" s="112"/>
      <c r="V266" s="110"/>
      <c r="W266" s="112"/>
      <c r="X266" s="103"/>
      <c r="Y266" s="117"/>
      <c r="Z266" s="69"/>
      <c r="AA266" s="69"/>
      <c r="AB266" s="103"/>
      <c r="AC266" s="103"/>
      <c r="AD266" s="118"/>
      <c r="AE266" s="115"/>
      <c r="AF266" s="119"/>
      <c r="AG266" s="119"/>
      <c r="AH266" s="120"/>
      <c r="AI266" s="121"/>
      <c r="AJ266" s="120"/>
      <c r="AK266" s="69"/>
      <c r="AL266" s="103"/>
      <c r="AM266" s="103"/>
      <c r="AN266" s="118"/>
      <c r="AO266" s="115"/>
      <c r="AP266" s="119"/>
      <c r="AQ266" s="119"/>
      <c r="AR266" s="118"/>
      <c r="AS266" s="118"/>
      <c r="AT266" s="118"/>
      <c r="AU266" s="118"/>
      <c r="AV266" s="121"/>
      <c r="AW266" s="114"/>
      <c r="AX266" s="115"/>
      <c r="AY266" s="116"/>
      <c r="AZ266" s="115"/>
      <c r="BA266" s="116"/>
    </row>
    <row r="267" spans="2:53" x14ac:dyDescent="0.2">
      <c r="B267" s="266"/>
      <c r="D267" s="101"/>
      <c r="E267" s="67"/>
      <c r="F267" s="69"/>
      <c r="G267" s="69"/>
      <c r="H267" s="69"/>
      <c r="I267" s="95"/>
      <c r="J267" s="68"/>
      <c r="K267" s="106"/>
      <c r="L267" s="145"/>
      <c r="M267" s="146"/>
      <c r="N267" s="82"/>
      <c r="O267" s="82"/>
      <c r="P267" s="82"/>
      <c r="Q267" s="110"/>
      <c r="R267" s="111"/>
      <c r="S267" s="111"/>
      <c r="T267" s="111"/>
      <c r="U267" s="112"/>
      <c r="V267" s="110"/>
      <c r="W267" s="112"/>
      <c r="X267" s="103"/>
      <c r="Y267" s="117"/>
      <c r="Z267" s="69"/>
      <c r="AA267" s="69"/>
      <c r="AB267" s="103"/>
      <c r="AC267" s="103"/>
      <c r="AD267" s="118"/>
      <c r="AE267" s="115"/>
      <c r="AF267" s="119"/>
      <c r="AG267" s="119"/>
      <c r="AH267" s="120"/>
      <c r="AI267" s="121"/>
      <c r="AJ267" s="120"/>
      <c r="AK267" s="69"/>
      <c r="AL267" s="103"/>
      <c r="AM267" s="103"/>
      <c r="AN267" s="118"/>
      <c r="AO267" s="115"/>
      <c r="AP267" s="119"/>
      <c r="AQ267" s="119"/>
      <c r="AR267" s="118"/>
      <c r="AS267" s="118"/>
      <c r="AT267" s="118"/>
      <c r="AU267" s="118"/>
      <c r="AV267" s="121"/>
      <c r="AW267" s="114"/>
      <c r="AX267" s="115"/>
      <c r="AY267" s="116"/>
      <c r="AZ267" s="115"/>
      <c r="BA267" s="116"/>
    </row>
    <row r="268" spans="2:53" x14ac:dyDescent="0.2">
      <c r="B268" s="266"/>
      <c r="D268" s="101"/>
      <c r="E268" s="67"/>
      <c r="F268" s="69"/>
      <c r="G268" s="69"/>
      <c r="H268" s="69"/>
      <c r="I268" s="95"/>
      <c r="J268" s="68"/>
      <c r="K268" s="106"/>
      <c r="L268" s="145"/>
      <c r="M268" s="146"/>
      <c r="N268" s="82"/>
      <c r="O268" s="82"/>
      <c r="P268" s="82"/>
      <c r="Q268" s="110"/>
      <c r="R268" s="111"/>
      <c r="S268" s="111"/>
      <c r="T268" s="111"/>
      <c r="U268" s="112"/>
      <c r="V268" s="110"/>
      <c r="W268" s="112"/>
      <c r="X268" s="103"/>
      <c r="Y268" s="117"/>
      <c r="Z268" s="69"/>
      <c r="AA268" s="69"/>
      <c r="AB268" s="103"/>
      <c r="AC268" s="103"/>
      <c r="AD268" s="118"/>
      <c r="AE268" s="115"/>
      <c r="AF268" s="119"/>
      <c r="AG268" s="119"/>
      <c r="AH268" s="120"/>
      <c r="AI268" s="121"/>
      <c r="AJ268" s="120"/>
      <c r="AK268" s="69"/>
      <c r="AL268" s="103"/>
      <c r="AM268" s="103"/>
      <c r="AN268" s="118"/>
      <c r="AO268" s="115"/>
      <c r="AP268" s="119"/>
      <c r="AQ268" s="119"/>
      <c r="AR268" s="118"/>
      <c r="AS268" s="118"/>
      <c r="AT268" s="118"/>
      <c r="AU268" s="118"/>
      <c r="AV268" s="121"/>
      <c r="AW268" s="114"/>
      <c r="AX268" s="115"/>
      <c r="AY268" s="116"/>
      <c r="AZ268" s="115"/>
      <c r="BA268" s="116"/>
    </row>
    <row r="269" spans="2:53" x14ac:dyDescent="0.2">
      <c r="B269" s="266"/>
      <c r="D269" s="101"/>
      <c r="E269" s="67"/>
      <c r="F269" s="69"/>
      <c r="G269" s="69"/>
      <c r="H269" s="69"/>
      <c r="I269" s="95"/>
      <c r="J269" s="68"/>
      <c r="K269" s="106"/>
      <c r="L269" s="145"/>
      <c r="M269" s="146"/>
      <c r="N269" s="82"/>
      <c r="O269" s="82"/>
      <c r="P269" s="82"/>
      <c r="Q269" s="110"/>
      <c r="R269" s="111"/>
      <c r="S269" s="111"/>
      <c r="T269" s="111"/>
      <c r="U269" s="112"/>
      <c r="V269" s="110"/>
      <c r="W269" s="112"/>
      <c r="X269" s="103"/>
      <c r="Y269" s="117"/>
      <c r="Z269" s="69"/>
      <c r="AA269" s="69"/>
      <c r="AB269" s="103"/>
      <c r="AC269" s="103"/>
      <c r="AD269" s="118"/>
      <c r="AE269" s="115"/>
      <c r="AF269" s="119"/>
      <c r="AG269" s="119"/>
      <c r="AH269" s="120"/>
      <c r="AI269" s="121"/>
      <c r="AJ269" s="120"/>
      <c r="AK269" s="69"/>
      <c r="AL269" s="103"/>
      <c r="AM269" s="103"/>
      <c r="AN269" s="118"/>
      <c r="AO269" s="115"/>
      <c r="AP269" s="119"/>
      <c r="AQ269" s="119"/>
      <c r="AR269" s="118"/>
      <c r="AS269" s="118"/>
      <c r="AT269" s="118"/>
      <c r="AU269" s="118"/>
      <c r="AV269" s="121"/>
      <c r="AW269" s="114"/>
      <c r="AX269" s="115"/>
      <c r="AY269" s="116"/>
      <c r="AZ269" s="115"/>
      <c r="BA269" s="116"/>
    </row>
    <row r="270" spans="2:53" x14ac:dyDescent="0.2">
      <c r="B270" s="266"/>
      <c r="D270" s="101"/>
      <c r="E270" s="67"/>
      <c r="F270" s="69"/>
      <c r="G270" s="69"/>
      <c r="H270" s="69"/>
      <c r="I270" s="95"/>
      <c r="J270" s="68"/>
      <c r="K270" s="106"/>
      <c r="L270" s="145"/>
      <c r="M270" s="146"/>
      <c r="N270" s="82"/>
      <c r="O270" s="82"/>
      <c r="P270" s="82"/>
      <c r="Q270" s="110"/>
      <c r="R270" s="111"/>
      <c r="S270" s="111"/>
      <c r="T270" s="111"/>
      <c r="U270" s="112"/>
      <c r="V270" s="110"/>
      <c r="W270" s="112"/>
      <c r="X270" s="103"/>
      <c r="Y270" s="117"/>
      <c r="Z270" s="69"/>
      <c r="AA270" s="69"/>
      <c r="AB270" s="103"/>
      <c r="AC270" s="103"/>
      <c r="AD270" s="118"/>
      <c r="AE270" s="115"/>
      <c r="AF270" s="119"/>
      <c r="AG270" s="119"/>
      <c r="AH270" s="120"/>
      <c r="AI270" s="121"/>
      <c r="AJ270" s="120"/>
      <c r="AK270" s="69"/>
      <c r="AL270" s="103"/>
      <c r="AM270" s="103"/>
      <c r="AN270" s="118"/>
      <c r="AO270" s="115"/>
      <c r="AP270" s="119"/>
      <c r="AQ270" s="119"/>
      <c r="AR270" s="118"/>
      <c r="AS270" s="118"/>
      <c r="AT270" s="118"/>
      <c r="AU270" s="118"/>
      <c r="AV270" s="121"/>
      <c r="AW270" s="114"/>
      <c r="AX270" s="115"/>
      <c r="AY270" s="116"/>
      <c r="AZ270" s="115"/>
      <c r="BA270" s="116"/>
    </row>
    <row r="271" spans="2:53" x14ac:dyDescent="0.2">
      <c r="B271" s="266"/>
      <c r="D271" s="101"/>
      <c r="E271" s="67"/>
      <c r="F271" s="69"/>
      <c r="G271" s="69"/>
      <c r="H271" s="69"/>
      <c r="I271" s="95"/>
      <c r="J271" s="68"/>
      <c r="K271" s="106"/>
      <c r="L271" s="145"/>
      <c r="M271" s="146"/>
      <c r="N271" s="82"/>
      <c r="O271" s="82"/>
      <c r="P271" s="82"/>
      <c r="Q271" s="110"/>
      <c r="R271" s="111"/>
      <c r="S271" s="111"/>
      <c r="T271" s="111"/>
      <c r="U271" s="112"/>
      <c r="V271" s="110"/>
      <c r="W271" s="112"/>
      <c r="X271" s="103"/>
      <c r="Y271" s="117"/>
      <c r="Z271" s="69"/>
      <c r="AA271" s="69"/>
      <c r="AB271" s="103"/>
      <c r="AC271" s="103"/>
      <c r="AD271" s="118"/>
      <c r="AE271" s="115"/>
      <c r="AF271" s="119"/>
      <c r="AG271" s="119"/>
      <c r="AH271" s="120"/>
      <c r="AI271" s="121"/>
      <c r="AJ271" s="120"/>
      <c r="AK271" s="69"/>
      <c r="AL271" s="103"/>
      <c r="AM271" s="103"/>
      <c r="AN271" s="118"/>
      <c r="AO271" s="115"/>
      <c r="AP271" s="119"/>
      <c r="AQ271" s="119"/>
      <c r="AR271" s="118"/>
      <c r="AS271" s="118"/>
      <c r="AT271" s="118"/>
      <c r="AU271" s="118"/>
      <c r="AV271" s="121"/>
      <c r="AW271" s="114"/>
      <c r="AX271" s="115"/>
      <c r="AY271" s="116"/>
      <c r="AZ271" s="115"/>
      <c r="BA271" s="116"/>
    </row>
    <row r="272" spans="2:53" x14ac:dyDescent="0.2">
      <c r="B272" s="266"/>
      <c r="D272" s="101"/>
      <c r="E272" s="67"/>
      <c r="F272" s="69"/>
      <c r="G272" s="69"/>
      <c r="H272" s="69"/>
      <c r="I272" s="95"/>
      <c r="J272" s="68"/>
      <c r="K272" s="106"/>
      <c r="L272" s="145"/>
      <c r="M272" s="146"/>
      <c r="N272" s="82"/>
      <c r="O272" s="82"/>
      <c r="P272" s="82"/>
      <c r="Q272" s="110"/>
      <c r="R272" s="111"/>
      <c r="S272" s="111"/>
      <c r="T272" s="111"/>
      <c r="U272" s="112"/>
      <c r="V272" s="110"/>
      <c r="W272" s="112"/>
      <c r="X272" s="103"/>
      <c r="Y272" s="117"/>
      <c r="Z272" s="69"/>
      <c r="AA272" s="69"/>
      <c r="AB272" s="103"/>
      <c r="AC272" s="103"/>
      <c r="AD272" s="118"/>
      <c r="AE272" s="115"/>
      <c r="AF272" s="119"/>
      <c r="AG272" s="119"/>
      <c r="AH272" s="120"/>
      <c r="AI272" s="121"/>
      <c r="AJ272" s="120"/>
      <c r="AK272" s="69"/>
      <c r="AL272" s="103"/>
      <c r="AM272" s="103"/>
      <c r="AN272" s="118"/>
      <c r="AO272" s="115"/>
      <c r="AP272" s="119"/>
      <c r="AQ272" s="119"/>
      <c r="AR272" s="118"/>
      <c r="AS272" s="118"/>
      <c r="AT272" s="118"/>
      <c r="AU272" s="118"/>
      <c r="AV272" s="121"/>
      <c r="AW272" s="114"/>
      <c r="AX272" s="115"/>
      <c r="AY272" s="116"/>
      <c r="AZ272" s="115"/>
      <c r="BA272" s="116"/>
    </row>
    <row r="273" spans="2:53" x14ac:dyDescent="0.2">
      <c r="B273" s="266"/>
      <c r="D273" s="101"/>
      <c r="E273" s="67"/>
      <c r="F273" s="69"/>
      <c r="G273" s="69"/>
      <c r="H273" s="69"/>
      <c r="I273" s="95"/>
      <c r="J273" s="68"/>
      <c r="K273" s="106"/>
      <c r="L273" s="145"/>
      <c r="M273" s="146"/>
      <c r="N273" s="82"/>
      <c r="O273" s="82"/>
      <c r="P273" s="82"/>
      <c r="Q273" s="110"/>
      <c r="R273" s="111"/>
      <c r="S273" s="111"/>
      <c r="T273" s="111"/>
      <c r="U273" s="112"/>
      <c r="V273" s="110"/>
      <c r="W273" s="112"/>
      <c r="X273" s="103"/>
      <c r="Y273" s="117"/>
      <c r="Z273" s="69"/>
      <c r="AA273" s="69"/>
      <c r="AB273" s="103"/>
      <c r="AC273" s="103"/>
      <c r="AD273" s="118"/>
      <c r="AE273" s="115"/>
      <c r="AF273" s="119"/>
      <c r="AG273" s="119"/>
      <c r="AH273" s="120"/>
      <c r="AI273" s="121"/>
      <c r="AJ273" s="120"/>
      <c r="AK273" s="69"/>
      <c r="AL273" s="103"/>
      <c r="AM273" s="103"/>
      <c r="AN273" s="118"/>
      <c r="AO273" s="115"/>
      <c r="AP273" s="119"/>
      <c r="AQ273" s="119"/>
      <c r="AR273" s="118"/>
      <c r="AS273" s="118"/>
      <c r="AT273" s="118"/>
      <c r="AU273" s="118"/>
      <c r="AV273" s="121"/>
      <c r="AW273" s="114"/>
      <c r="AX273" s="115"/>
      <c r="AY273" s="116"/>
      <c r="AZ273" s="115"/>
      <c r="BA273" s="116"/>
    </row>
    <row r="274" spans="2:53" x14ac:dyDescent="0.2">
      <c r="B274" s="266"/>
      <c r="D274" s="101"/>
      <c r="E274" s="67"/>
      <c r="F274" s="69"/>
      <c r="G274" s="69"/>
      <c r="H274" s="69"/>
      <c r="I274" s="95"/>
      <c r="J274" s="68"/>
      <c r="K274" s="106"/>
      <c r="L274" s="145"/>
      <c r="M274" s="146"/>
      <c r="N274" s="82"/>
      <c r="O274" s="82"/>
      <c r="P274" s="82"/>
      <c r="Q274" s="110"/>
      <c r="R274" s="111"/>
      <c r="S274" s="111"/>
      <c r="T274" s="111"/>
      <c r="U274" s="112"/>
      <c r="V274" s="110"/>
      <c r="W274" s="112"/>
      <c r="X274" s="103"/>
      <c r="Y274" s="117"/>
      <c r="Z274" s="69"/>
      <c r="AA274" s="69"/>
      <c r="AB274" s="103"/>
      <c r="AC274" s="103"/>
      <c r="AD274" s="118"/>
      <c r="AE274" s="115"/>
      <c r="AF274" s="119"/>
      <c r="AG274" s="119"/>
      <c r="AH274" s="120"/>
      <c r="AI274" s="121"/>
      <c r="AJ274" s="120"/>
      <c r="AK274" s="69"/>
      <c r="AL274" s="103"/>
      <c r="AM274" s="103"/>
      <c r="AN274" s="118"/>
      <c r="AO274" s="115"/>
      <c r="AP274" s="119"/>
      <c r="AQ274" s="119"/>
      <c r="AR274" s="118"/>
      <c r="AS274" s="118"/>
      <c r="AT274" s="118"/>
      <c r="AU274" s="118"/>
      <c r="AV274" s="121"/>
      <c r="AW274" s="114"/>
      <c r="AX274" s="115"/>
      <c r="AY274" s="116"/>
      <c r="AZ274" s="115"/>
      <c r="BA274" s="116"/>
    </row>
    <row r="275" spans="2:53" x14ac:dyDescent="0.2">
      <c r="B275" s="266"/>
      <c r="D275" s="101"/>
      <c r="E275" s="67"/>
      <c r="F275" s="69"/>
      <c r="G275" s="69"/>
      <c r="H275" s="69"/>
      <c r="I275" s="95"/>
      <c r="J275" s="68"/>
      <c r="K275" s="106"/>
      <c r="L275" s="145"/>
      <c r="M275" s="146"/>
      <c r="N275" s="82"/>
      <c r="O275" s="82"/>
      <c r="P275" s="82"/>
      <c r="Q275" s="110"/>
      <c r="R275" s="111"/>
      <c r="S275" s="111"/>
      <c r="T275" s="111"/>
      <c r="U275" s="112"/>
      <c r="V275" s="110"/>
      <c r="W275" s="112"/>
      <c r="X275" s="103"/>
      <c r="Y275" s="117"/>
      <c r="Z275" s="69"/>
      <c r="AA275" s="69"/>
      <c r="AB275" s="103"/>
      <c r="AC275" s="103"/>
      <c r="AD275" s="118"/>
      <c r="AE275" s="115"/>
      <c r="AF275" s="119"/>
      <c r="AG275" s="119"/>
      <c r="AH275" s="120"/>
      <c r="AI275" s="121"/>
      <c r="AJ275" s="120"/>
      <c r="AK275" s="69"/>
      <c r="AL275" s="103"/>
      <c r="AM275" s="103"/>
      <c r="AN275" s="118"/>
      <c r="AO275" s="115"/>
      <c r="AP275" s="119"/>
      <c r="AQ275" s="119"/>
      <c r="AR275" s="118"/>
      <c r="AS275" s="118"/>
      <c r="AT275" s="118"/>
      <c r="AU275" s="118"/>
      <c r="AV275" s="121"/>
      <c r="AW275" s="114"/>
      <c r="AX275" s="115"/>
      <c r="AY275" s="116"/>
      <c r="AZ275" s="115"/>
      <c r="BA275" s="116"/>
    </row>
    <row r="276" spans="2:53" x14ac:dyDescent="0.2">
      <c r="B276" s="266"/>
      <c r="D276" s="101"/>
      <c r="E276" s="67"/>
      <c r="F276" s="69"/>
      <c r="G276" s="69"/>
      <c r="H276" s="69"/>
      <c r="I276" s="95"/>
      <c r="J276" s="68"/>
      <c r="K276" s="106"/>
      <c r="L276" s="145"/>
      <c r="M276" s="146"/>
      <c r="N276" s="82"/>
      <c r="O276" s="82"/>
      <c r="P276" s="82"/>
      <c r="Q276" s="110"/>
      <c r="R276" s="111"/>
      <c r="S276" s="111"/>
      <c r="T276" s="111"/>
      <c r="U276" s="112"/>
      <c r="V276" s="110"/>
      <c r="W276" s="112"/>
      <c r="X276" s="103"/>
      <c r="Y276" s="117"/>
      <c r="Z276" s="69"/>
      <c r="AA276" s="69"/>
      <c r="AB276" s="103"/>
      <c r="AC276" s="103"/>
      <c r="AD276" s="118"/>
      <c r="AE276" s="115"/>
      <c r="AF276" s="119"/>
      <c r="AG276" s="119"/>
      <c r="AH276" s="120"/>
      <c r="AI276" s="121"/>
      <c r="AJ276" s="120"/>
      <c r="AK276" s="69"/>
      <c r="AL276" s="103"/>
      <c r="AM276" s="103"/>
      <c r="AN276" s="118"/>
      <c r="AO276" s="115"/>
      <c r="AP276" s="119"/>
      <c r="AQ276" s="119"/>
      <c r="AR276" s="118"/>
      <c r="AS276" s="118"/>
      <c r="AT276" s="118"/>
      <c r="AU276" s="118"/>
      <c r="AV276" s="121"/>
      <c r="AW276" s="114"/>
      <c r="AX276" s="115"/>
      <c r="AY276" s="116"/>
      <c r="AZ276" s="115"/>
      <c r="BA276" s="116"/>
    </row>
    <row r="277" spans="2:53" x14ac:dyDescent="0.2">
      <c r="B277" s="266"/>
      <c r="D277" s="101"/>
      <c r="E277" s="67"/>
      <c r="F277" s="69"/>
      <c r="G277" s="69"/>
      <c r="H277" s="69"/>
      <c r="I277" s="95"/>
      <c r="J277" s="68"/>
      <c r="K277" s="106"/>
      <c r="L277" s="145"/>
      <c r="M277" s="146"/>
      <c r="N277" s="82"/>
      <c r="O277" s="82"/>
      <c r="P277" s="82"/>
      <c r="Q277" s="110"/>
      <c r="R277" s="111"/>
      <c r="S277" s="111"/>
      <c r="T277" s="111"/>
      <c r="U277" s="112"/>
      <c r="V277" s="110"/>
      <c r="W277" s="112"/>
      <c r="X277" s="103"/>
      <c r="Y277" s="117"/>
      <c r="Z277" s="69"/>
      <c r="AA277" s="69"/>
      <c r="AB277" s="103"/>
      <c r="AC277" s="103"/>
      <c r="AD277" s="118"/>
      <c r="AE277" s="115"/>
      <c r="AF277" s="119"/>
      <c r="AG277" s="119"/>
      <c r="AH277" s="120"/>
      <c r="AI277" s="121"/>
      <c r="AJ277" s="120"/>
      <c r="AK277" s="69"/>
      <c r="AL277" s="103"/>
      <c r="AM277" s="103"/>
      <c r="AN277" s="118"/>
      <c r="AO277" s="115"/>
      <c r="AP277" s="119"/>
      <c r="AQ277" s="119"/>
      <c r="AR277" s="118"/>
      <c r="AS277" s="118"/>
      <c r="AT277" s="118"/>
      <c r="AU277" s="118"/>
      <c r="AV277" s="121"/>
      <c r="AW277" s="114"/>
      <c r="AX277" s="115"/>
      <c r="AY277" s="116"/>
      <c r="AZ277" s="115"/>
      <c r="BA277" s="116"/>
    </row>
    <row r="278" spans="2:53" x14ac:dyDescent="0.2">
      <c r="B278" s="266"/>
      <c r="D278" s="101"/>
      <c r="E278" s="67"/>
      <c r="F278" s="69"/>
      <c r="G278" s="69"/>
      <c r="H278" s="69"/>
      <c r="I278" s="95"/>
      <c r="J278" s="68"/>
      <c r="K278" s="106"/>
      <c r="L278" s="145"/>
      <c r="M278" s="146"/>
      <c r="N278" s="82"/>
      <c r="O278" s="82"/>
      <c r="P278" s="82"/>
      <c r="Q278" s="110"/>
      <c r="R278" s="111"/>
      <c r="S278" s="111"/>
      <c r="T278" s="111"/>
      <c r="U278" s="112"/>
      <c r="V278" s="110"/>
      <c r="W278" s="112"/>
      <c r="X278" s="103"/>
      <c r="Y278" s="117"/>
      <c r="Z278" s="69"/>
      <c r="AA278" s="69"/>
      <c r="AB278" s="103"/>
      <c r="AC278" s="103"/>
      <c r="AD278" s="118"/>
      <c r="AE278" s="115"/>
      <c r="AF278" s="119"/>
      <c r="AG278" s="119"/>
      <c r="AH278" s="120"/>
      <c r="AI278" s="121"/>
      <c r="AJ278" s="120"/>
      <c r="AK278" s="69"/>
      <c r="AL278" s="103"/>
      <c r="AM278" s="103"/>
      <c r="AN278" s="118"/>
      <c r="AO278" s="115"/>
      <c r="AP278" s="119"/>
      <c r="AQ278" s="119"/>
      <c r="AR278" s="118"/>
      <c r="AS278" s="118"/>
      <c r="AT278" s="118"/>
      <c r="AU278" s="118"/>
      <c r="AV278" s="121"/>
      <c r="AW278" s="114"/>
      <c r="AX278" s="115"/>
      <c r="AY278" s="116"/>
      <c r="AZ278" s="115"/>
      <c r="BA278" s="116"/>
    </row>
    <row r="279" spans="2:53" x14ac:dyDescent="0.2">
      <c r="B279" s="266"/>
      <c r="D279" s="101"/>
      <c r="E279" s="67"/>
      <c r="F279" s="69"/>
      <c r="G279" s="69"/>
      <c r="H279" s="69"/>
      <c r="I279" s="95"/>
      <c r="J279" s="68"/>
      <c r="K279" s="106"/>
      <c r="L279" s="145"/>
      <c r="M279" s="146"/>
      <c r="N279" s="82"/>
      <c r="O279" s="82"/>
      <c r="P279" s="82"/>
      <c r="Q279" s="110"/>
      <c r="R279" s="111"/>
      <c r="S279" s="111"/>
      <c r="T279" s="111"/>
      <c r="U279" s="112"/>
      <c r="V279" s="110"/>
      <c r="W279" s="112"/>
      <c r="X279" s="103"/>
      <c r="Y279" s="117"/>
      <c r="Z279" s="69"/>
      <c r="AA279" s="69"/>
      <c r="AB279" s="103"/>
      <c r="AC279" s="103"/>
      <c r="AD279" s="118"/>
      <c r="AE279" s="115"/>
      <c r="AF279" s="119"/>
      <c r="AG279" s="119"/>
      <c r="AH279" s="120"/>
      <c r="AI279" s="121"/>
      <c r="AJ279" s="120"/>
      <c r="AK279" s="69"/>
      <c r="AL279" s="103"/>
      <c r="AM279" s="103"/>
      <c r="AN279" s="118"/>
      <c r="AO279" s="115"/>
      <c r="AP279" s="119"/>
      <c r="AQ279" s="119"/>
      <c r="AR279" s="118"/>
      <c r="AS279" s="118"/>
      <c r="AT279" s="118"/>
      <c r="AU279" s="118"/>
      <c r="AV279" s="121"/>
      <c r="AW279" s="114"/>
      <c r="AX279" s="115"/>
      <c r="AY279" s="116"/>
      <c r="AZ279" s="115"/>
      <c r="BA279" s="116"/>
    </row>
    <row r="280" spans="2:53" x14ac:dyDescent="0.2">
      <c r="B280" s="266"/>
      <c r="D280" s="101"/>
      <c r="E280" s="67"/>
      <c r="F280" s="69"/>
      <c r="G280" s="69"/>
      <c r="H280" s="69"/>
      <c r="I280" s="95"/>
      <c r="J280" s="68"/>
      <c r="K280" s="106"/>
      <c r="L280" s="145"/>
      <c r="M280" s="146"/>
      <c r="N280" s="82"/>
      <c r="O280" s="82"/>
      <c r="P280" s="82"/>
      <c r="Q280" s="110"/>
      <c r="R280" s="111"/>
      <c r="S280" s="111"/>
      <c r="T280" s="111"/>
      <c r="U280" s="112"/>
      <c r="V280" s="110"/>
      <c r="W280" s="112"/>
      <c r="X280" s="103"/>
      <c r="Y280" s="117"/>
      <c r="Z280" s="69"/>
      <c r="AA280" s="69"/>
      <c r="AB280" s="103"/>
      <c r="AC280" s="103"/>
      <c r="AD280" s="118"/>
      <c r="AE280" s="115"/>
      <c r="AF280" s="119"/>
      <c r="AG280" s="119"/>
      <c r="AH280" s="120"/>
      <c r="AI280" s="121"/>
      <c r="AJ280" s="120"/>
      <c r="AK280" s="69"/>
      <c r="AL280" s="103"/>
      <c r="AM280" s="103"/>
      <c r="AN280" s="118"/>
      <c r="AO280" s="115"/>
      <c r="AP280" s="119"/>
      <c r="AQ280" s="119"/>
      <c r="AR280" s="118"/>
      <c r="AS280" s="118"/>
      <c r="AT280" s="118"/>
      <c r="AU280" s="118"/>
      <c r="AV280" s="121"/>
      <c r="AW280" s="114"/>
      <c r="AX280" s="115"/>
      <c r="AY280" s="116"/>
      <c r="AZ280" s="115"/>
      <c r="BA280" s="116"/>
    </row>
    <row r="281" spans="2:53" x14ac:dyDescent="0.2">
      <c r="B281" s="266"/>
      <c r="D281" s="101"/>
      <c r="E281" s="67"/>
      <c r="F281" s="69"/>
      <c r="G281" s="69"/>
      <c r="H281" s="69"/>
      <c r="I281" s="95"/>
      <c r="J281" s="68"/>
      <c r="K281" s="106"/>
      <c r="L281" s="145"/>
      <c r="M281" s="146"/>
      <c r="N281" s="82"/>
      <c r="O281" s="82"/>
      <c r="P281" s="82"/>
      <c r="Q281" s="110"/>
      <c r="R281" s="111"/>
      <c r="S281" s="111"/>
      <c r="T281" s="111"/>
      <c r="U281" s="112"/>
      <c r="V281" s="110"/>
      <c r="W281" s="112"/>
      <c r="X281" s="103"/>
      <c r="Y281" s="117"/>
      <c r="Z281" s="69"/>
      <c r="AA281" s="69"/>
      <c r="AB281" s="103"/>
      <c r="AC281" s="103"/>
      <c r="AD281" s="118"/>
      <c r="AE281" s="115"/>
      <c r="AF281" s="119"/>
      <c r="AG281" s="119"/>
      <c r="AH281" s="120"/>
      <c r="AI281" s="121"/>
      <c r="AJ281" s="120"/>
      <c r="AK281" s="69"/>
      <c r="AL281" s="103"/>
      <c r="AM281" s="103"/>
      <c r="AN281" s="118"/>
      <c r="AO281" s="115"/>
      <c r="AP281" s="119"/>
      <c r="AQ281" s="119"/>
      <c r="AR281" s="118"/>
      <c r="AS281" s="118"/>
      <c r="AT281" s="118"/>
      <c r="AU281" s="118"/>
      <c r="AV281" s="121"/>
      <c r="AW281" s="114"/>
      <c r="AX281" s="115"/>
      <c r="AY281" s="116"/>
      <c r="AZ281" s="115"/>
      <c r="BA281" s="116"/>
    </row>
    <row r="282" spans="2:53" x14ac:dyDescent="0.2">
      <c r="B282" s="266"/>
      <c r="D282" s="101"/>
      <c r="E282" s="67"/>
      <c r="F282" s="69"/>
      <c r="G282" s="69"/>
      <c r="H282" s="69"/>
      <c r="I282" s="95"/>
      <c r="J282" s="68"/>
      <c r="K282" s="106"/>
      <c r="L282" s="145"/>
      <c r="M282" s="146"/>
      <c r="N282" s="82"/>
      <c r="O282" s="82"/>
      <c r="P282" s="82"/>
      <c r="Q282" s="110"/>
      <c r="R282" s="111"/>
      <c r="S282" s="111"/>
      <c r="T282" s="111"/>
      <c r="U282" s="112"/>
      <c r="V282" s="110"/>
      <c r="W282" s="112"/>
      <c r="X282" s="103"/>
      <c r="Y282" s="117"/>
      <c r="Z282" s="69"/>
      <c r="AA282" s="69"/>
      <c r="AB282" s="103"/>
      <c r="AC282" s="103"/>
      <c r="AD282" s="118"/>
      <c r="AE282" s="115"/>
      <c r="AF282" s="119"/>
      <c r="AG282" s="119"/>
      <c r="AH282" s="120"/>
      <c r="AI282" s="121"/>
      <c r="AJ282" s="120"/>
      <c r="AK282" s="69"/>
      <c r="AL282" s="103"/>
      <c r="AM282" s="103"/>
      <c r="AN282" s="118"/>
      <c r="AO282" s="115"/>
      <c r="AP282" s="119"/>
      <c r="AQ282" s="119"/>
      <c r="AR282" s="118"/>
      <c r="AS282" s="118"/>
      <c r="AT282" s="118"/>
      <c r="AU282" s="118"/>
      <c r="AV282" s="121"/>
      <c r="AW282" s="114"/>
      <c r="AX282" s="115"/>
      <c r="AY282" s="116"/>
      <c r="AZ282" s="115"/>
      <c r="BA282" s="116"/>
    </row>
    <row r="283" spans="2:53" x14ac:dyDescent="0.2">
      <c r="B283" s="266"/>
      <c r="D283" s="101"/>
      <c r="E283" s="67"/>
      <c r="F283" s="69"/>
      <c r="G283" s="69"/>
      <c r="H283" s="69"/>
      <c r="I283" s="95"/>
      <c r="J283" s="68"/>
      <c r="K283" s="106"/>
      <c r="L283" s="145"/>
      <c r="M283" s="146"/>
      <c r="N283" s="82"/>
      <c r="O283" s="82"/>
      <c r="P283" s="82"/>
      <c r="Q283" s="110"/>
      <c r="R283" s="111"/>
      <c r="S283" s="111"/>
      <c r="T283" s="111"/>
      <c r="U283" s="112"/>
      <c r="V283" s="110"/>
      <c r="W283" s="112"/>
      <c r="X283" s="103"/>
      <c r="Y283" s="117"/>
      <c r="Z283" s="69"/>
      <c r="AA283" s="69"/>
      <c r="AB283" s="103"/>
      <c r="AC283" s="103"/>
      <c r="AD283" s="118"/>
      <c r="AE283" s="115"/>
      <c r="AF283" s="119"/>
      <c r="AG283" s="119"/>
      <c r="AH283" s="120"/>
      <c r="AI283" s="121"/>
      <c r="AJ283" s="120"/>
      <c r="AK283" s="69"/>
      <c r="AL283" s="103"/>
      <c r="AM283" s="103"/>
      <c r="AN283" s="118"/>
      <c r="AO283" s="115"/>
      <c r="AP283" s="119"/>
      <c r="AQ283" s="119"/>
      <c r="AR283" s="118"/>
      <c r="AS283" s="118"/>
      <c r="AT283" s="118"/>
      <c r="AU283" s="118"/>
      <c r="AV283" s="121"/>
      <c r="AW283" s="114"/>
      <c r="AX283" s="115"/>
      <c r="AY283" s="116"/>
      <c r="AZ283" s="115"/>
      <c r="BA283" s="116"/>
    </row>
    <row r="284" spans="2:53" x14ac:dyDescent="0.2">
      <c r="B284" s="266"/>
      <c r="D284" s="101"/>
      <c r="E284" s="67"/>
      <c r="F284" s="69"/>
      <c r="G284" s="69"/>
      <c r="H284" s="69"/>
      <c r="I284" s="95"/>
      <c r="J284" s="68"/>
      <c r="K284" s="106"/>
      <c r="L284" s="145"/>
      <c r="M284" s="146"/>
      <c r="N284" s="82"/>
      <c r="O284" s="82"/>
      <c r="P284" s="82"/>
      <c r="Q284" s="110"/>
      <c r="R284" s="111"/>
      <c r="S284" s="111"/>
      <c r="T284" s="111"/>
      <c r="U284" s="112"/>
      <c r="V284" s="110"/>
      <c r="W284" s="112"/>
      <c r="X284" s="103"/>
      <c r="Y284" s="117"/>
      <c r="Z284" s="69"/>
      <c r="AA284" s="69"/>
      <c r="AB284" s="103"/>
      <c r="AC284" s="103"/>
      <c r="AD284" s="118"/>
      <c r="AE284" s="115"/>
      <c r="AF284" s="119"/>
      <c r="AG284" s="119"/>
      <c r="AH284" s="120"/>
      <c r="AI284" s="121"/>
      <c r="AJ284" s="120"/>
      <c r="AK284" s="69"/>
      <c r="AL284" s="103"/>
      <c r="AM284" s="103"/>
      <c r="AN284" s="118"/>
      <c r="AO284" s="115"/>
      <c r="AP284" s="119"/>
      <c r="AQ284" s="119"/>
      <c r="AR284" s="118"/>
      <c r="AS284" s="118"/>
      <c r="AT284" s="118"/>
      <c r="AU284" s="118"/>
      <c r="AV284" s="121"/>
      <c r="AW284" s="114"/>
      <c r="AX284" s="115"/>
      <c r="AY284" s="116"/>
      <c r="AZ284" s="115"/>
      <c r="BA284" s="116"/>
    </row>
    <row r="285" spans="2:53" x14ac:dyDescent="0.2">
      <c r="B285" s="266"/>
      <c r="D285" s="101"/>
      <c r="E285" s="67"/>
      <c r="F285" s="69"/>
      <c r="G285" s="69"/>
      <c r="H285" s="69"/>
      <c r="I285" s="95"/>
      <c r="J285" s="68"/>
      <c r="K285" s="106"/>
      <c r="L285" s="145"/>
      <c r="M285" s="146"/>
      <c r="N285" s="82"/>
      <c r="O285" s="82"/>
      <c r="P285" s="82"/>
      <c r="Q285" s="110"/>
      <c r="R285" s="111"/>
      <c r="S285" s="111"/>
      <c r="T285" s="111"/>
      <c r="U285" s="112"/>
      <c r="V285" s="110"/>
      <c r="W285" s="112"/>
      <c r="X285" s="103"/>
      <c r="Y285" s="117"/>
      <c r="Z285" s="69"/>
      <c r="AA285" s="69"/>
      <c r="AB285" s="103"/>
      <c r="AC285" s="103"/>
      <c r="AD285" s="118"/>
      <c r="AE285" s="115"/>
      <c r="AF285" s="119"/>
      <c r="AG285" s="119"/>
      <c r="AH285" s="120"/>
      <c r="AI285" s="121"/>
      <c r="AJ285" s="120"/>
      <c r="AK285" s="69"/>
      <c r="AL285" s="103"/>
      <c r="AM285" s="103"/>
      <c r="AN285" s="118"/>
      <c r="AO285" s="115"/>
      <c r="AP285" s="119"/>
      <c r="AQ285" s="119"/>
      <c r="AR285" s="118"/>
      <c r="AS285" s="118"/>
      <c r="AT285" s="118"/>
      <c r="AU285" s="118"/>
      <c r="AV285" s="121"/>
      <c r="AW285" s="114"/>
      <c r="AX285" s="115"/>
      <c r="AY285" s="116"/>
      <c r="AZ285" s="115"/>
      <c r="BA285" s="116"/>
    </row>
    <row r="286" spans="2:53" x14ac:dyDescent="0.2">
      <c r="B286" s="266"/>
      <c r="D286" s="101"/>
      <c r="E286" s="67"/>
      <c r="F286" s="69"/>
      <c r="G286" s="69"/>
      <c r="H286" s="69"/>
      <c r="I286" s="95"/>
      <c r="J286" s="68"/>
      <c r="K286" s="106"/>
      <c r="L286" s="145"/>
      <c r="M286" s="146"/>
      <c r="N286" s="82"/>
      <c r="O286" s="82"/>
      <c r="P286" s="82"/>
      <c r="Q286" s="110"/>
      <c r="R286" s="111"/>
      <c r="S286" s="111"/>
      <c r="T286" s="111"/>
      <c r="U286" s="112"/>
      <c r="V286" s="110"/>
      <c r="W286" s="112"/>
      <c r="X286" s="103"/>
      <c r="Y286" s="117"/>
      <c r="Z286" s="69"/>
      <c r="AA286" s="69"/>
      <c r="AB286" s="103"/>
      <c r="AC286" s="103"/>
      <c r="AD286" s="118"/>
      <c r="AE286" s="115"/>
      <c r="AF286" s="119"/>
      <c r="AG286" s="119"/>
      <c r="AH286" s="120"/>
      <c r="AI286" s="121"/>
      <c r="AJ286" s="120"/>
      <c r="AK286" s="69"/>
      <c r="AL286" s="103"/>
      <c r="AM286" s="103"/>
      <c r="AN286" s="118"/>
      <c r="AO286" s="115"/>
      <c r="AP286" s="119"/>
      <c r="AQ286" s="119"/>
      <c r="AR286" s="118"/>
      <c r="AS286" s="118"/>
      <c r="AT286" s="118"/>
      <c r="AU286" s="118"/>
      <c r="AV286" s="121"/>
      <c r="AW286" s="114"/>
      <c r="AX286" s="115"/>
      <c r="AY286" s="116"/>
      <c r="AZ286" s="115"/>
      <c r="BA286" s="116"/>
    </row>
    <row r="287" spans="2:53" x14ac:dyDescent="0.2">
      <c r="B287" s="266"/>
      <c r="D287" s="101"/>
      <c r="E287" s="67"/>
      <c r="F287" s="69"/>
      <c r="G287" s="69"/>
      <c r="H287" s="69"/>
      <c r="I287" s="95"/>
      <c r="J287" s="68"/>
      <c r="K287" s="106"/>
      <c r="L287" s="145"/>
      <c r="M287" s="146"/>
      <c r="N287" s="82"/>
      <c r="O287" s="82"/>
      <c r="P287" s="82"/>
      <c r="Q287" s="110"/>
      <c r="R287" s="111"/>
      <c r="S287" s="111"/>
      <c r="T287" s="111"/>
      <c r="U287" s="112"/>
      <c r="V287" s="110"/>
      <c r="W287" s="112"/>
      <c r="X287" s="103"/>
      <c r="Y287" s="117"/>
      <c r="Z287" s="69"/>
      <c r="AA287" s="69"/>
      <c r="AB287" s="103"/>
      <c r="AC287" s="103"/>
      <c r="AD287" s="118"/>
      <c r="AE287" s="115"/>
      <c r="AF287" s="119"/>
      <c r="AG287" s="119"/>
      <c r="AH287" s="120"/>
      <c r="AI287" s="121"/>
      <c r="AJ287" s="120"/>
      <c r="AK287" s="69"/>
      <c r="AL287" s="103"/>
      <c r="AM287" s="103"/>
      <c r="AN287" s="118"/>
      <c r="AO287" s="115"/>
      <c r="AP287" s="119"/>
      <c r="AQ287" s="119"/>
      <c r="AR287" s="118"/>
      <c r="AS287" s="118"/>
      <c r="AT287" s="118"/>
      <c r="AU287" s="118"/>
      <c r="AV287" s="121"/>
      <c r="AW287" s="114"/>
      <c r="AX287" s="115"/>
      <c r="AY287" s="116"/>
      <c r="AZ287" s="115"/>
      <c r="BA287" s="116"/>
    </row>
    <row r="288" spans="2:53" x14ac:dyDescent="0.2">
      <c r="B288" s="266"/>
      <c r="D288" s="101"/>
      <c r="E288" s="67"/>
      <c r="F288" s="69"/>
      <c r="G288" s="69"/>
      <c r="H288" s="69"/>
      <c r="I288" s="95"/>
      <c r="J288" s="68"/>
      <c r="K288" s="106"/>
      <c r="L288" s="145"/>
      <c r="M288" s="146"/>
      <c r="N288" s="82"/>
      <c r="O288" s="82"/>
      <c r="P288" s="82"/>
      <c r="Q288" s="110"/>
      <c r="R288" s="111"/>
      <c r="S288" s="111"/>
      <c r="T288" s="111"/>
      <c r="U288" s="112"/>
      <c r="V288" s="110"/>
      <c r="W288" s="112"/>
      <c r="X288" s="103"/>
      <c r="Y288" s="117"/>
      <c r="Z288" s="69"/>
      <c r="AA288" s="69"/>
      <c r="AB288" s="103"/>
      <c r="AC288" s="103"/>
      <c r="AD288" s="118"/>
      <c r="AE288" s="115"/>
      <c r="AF288" s="119"/>
      <c r="AG288" s="119"/>
      <c r="AH288" s="120"/>
      <c r="AI288" s="121"/>
      <c r="AJ288" s="120"/>
      <c r="AK288" s="69"/>
      <c r="AL288" s="103"/>
      <c r="AM288" s="103"/>
      <c r="AN288" s="118"/>
      <c r="AO288" s="115"/>
      <c r="AP288" s="119"/>
      <c r="AQ288" s="119"/>
      <c r="AR288" s="118"/>
      <c r="AS288" s="118"/>
      <c r="AT288" s="118"/>
      <c r="AU288" s="118"/>
      <c r="AV288" s="121"/>
      <c r="AW288" s="114"/>
      <c r="AX288" s="115"/>
      <c r="AY288" s="116"/>
      <c r="AZ288" s="115"/>
      <c r="BA288" s="116"/>
    </row>
    <row r="289" spans="2:53" x14ac:dyDescent="0.2">
      <c r="B289" s="266"/>
      <c r="D289" s="101"/>
      <c r="E289" s="67"/>
      <c r="F289" s="69"/>
      <c r="G289" s="69"/>
      <c r="H289" s="69"/>
      <c r="I289" s="95"/>
      <c r="J289" s="68"/>
      <c r="K289" s="106"/>
      <c r="L289" s="145"/>
      <c r="M289" s="146"/>
      <c r="N289" s="82"/>
      <c r="O289" s="82"/>
      <c r="P289" s="82"/>
      <c r="Q289" s="110"/>
      <c r="R289" s="111"/>
      <c r="S289" s="111"/>
      <c r="T289" s="111"/>
      <c r="U289" s="112"/>
      <c r="V289" s="110"/>
      <c r="W289" s="112"/>
      <c r="X289" s="103"/>
      <c r="Y289" s="117"/>
      <c r="Z289" s="69"/>
      <c r="AA289" s="69"/>
      <c r="AB289" s="103"/>
      <c r="AC289" s="103"/>
      <c r="AD289" s="118"/>
      <c r="AE289" s="115"/>
      <c r="AF289" s="119"/>
      <c r="AG289" s="119"/>
      <c r="AH289" s="120"/>
      <c r="AI289" s="121"/>
      <c r="AJ289" s="120"/>
      <c r="AK289" s="69"/>
      <c r="AL289" s="103"/>
      <c r="AM289" s="103"/>
      <c r="AN289" s="118"/>
      <c r="AO289" s="115"/>
      <c r="AP289" s="119"/>
      <c r="AQ289" s="119"/>
      <c r="AR289" s="118"/>
      <c r="AS289" s="118"/>
      <c r="AT289" s="118"/>
      <c r="AU289" s="118"/>
      <c r="AV289" s="121"/>
      <c r="AW289" s="114"/>
      <c r="AX289" s="115"/>
      <c r="AY289" s="116"/>
      <c r="AZ289" s="115"/>
      <c r="BA289" s="116"/>
    </row>
    <row r="290" spans="2:53" x14ac:dyDescent="0.2">
      <c r="B290" s="266"/>
      <c r="D290" s="101"/>
      <c r="E290" s="67"/>
      <c r="F290" s="69"/>
      <c r="G290" s="69"/>
      <c r="H290" s="69"/>
      <c r="I290" s="95"/>
      <c r="J290" s="68"/>
      <c r="K290" s="106"/>
      <c r="L290" s="145"/>
      <c r="M290" s="146"/>
      <c r="N290" s="82"/>
      <c r="O290" s="82"/>
      <c r="P290" s="82"/>
      <c r="Q290" s="110"/>
      <c r="R290" s="111"/>
      <c r="S290" s="111"/>
      <c r="T290" s="111"/>
      <c r="U290" s="112"/>
      <c r="V290" s="110"/>
      <c r="W290" s="112"/>
      <c r="X290" s="103"/>
      <c r="Y290" s="117"/>
      <c r="Z290" s="69"/>
      <c r="AA290" s="69"/>
      <c r="AB290" s="103"/>
      <c r="AC290" s="103"/>
      <c r="AD290" s="118"/>
      <c r="AE290" s="115"/>
      <c r="AF290" s="119"/>
      <c r="AG290" s="119"/>
      <c r="AH290" s="120"/>
      <c r="AI290" s="121"/>
      <c r="AJ290" s="120"/>
      <c r="AK290" s="69"/>
      <c r="AL290" s="103"/>
      <c r="AM290" s="103"/>
      <c r="AN290" s="118"/>
      <c r="AO290" s="115"/>
      <c r="AP290" s="119"/>
      <c r="AQ290" s="119"/>
      <c r="AR290" s="118"/>
      <c r="AS290" s="118"/>
      <c r="AT290" s="118"/>
      <c r="AU290" s="118"/>
      <c r="AV290" s="121"/>
      <c r="AW290" s="114"/>
      <c r="AX290" s="115"/>
      <c r="AY290" s="116"/>
      <c r="AZ290" s="115"/>
      <c r="BA290" s="116"/>
    </row>
    <row r="291" spans="2:53" x14ac:dyDescent="0.2">
      <c r="B291" s="266"/>
      <c r="D291" s="101"/>
      <c r="E291" s="67"/>
      <c r="F291" s="69"/>
      <c r="G291" s="69"/>
      <c r="H291" s="69"/>
      <c r="I291" s="95"/>
      <c r="J291" s="68"/>
      <c r="K291" s="106"/>
      <c r="L291" s="145"/>
      <c r="M291" s="146"/>
      <c r="N291" s="82"/>
      <c r="O291" s="82"/>
      <c r="P291" s="82"/>
      <c r="Q291" s="110"/>
      <c r="R291" s="111"/>
      <c r="S291" s="111"/>
      <c r="T291" s="111"/>
      <c r="U291" s="112"/>
      <c r="V291" s="110"/>
      <c r="W291" s="112"/>
      <c r="X291" s="103"/>
      <c r="Y291" s="117"/>
      <c r="Z291" s="69"/>
      <c r="AA291" s="69"/>
      <c r="AB291" s="103"/>
      <c r="AC291" s="103"/>
      <c r="AD291" s="118"/>
      <c r="AE291" s="115"/>
      <c r="AF291" s="119"/>
      <c r="AG291" s="119"/>
      <c r="AH291" s="120"/>
      <c r="AI291" s="121"/>
      <c r="AJ291" s="120"/>
      <c r="AK291" s="69"/>
      <c r="AL291" s="103"/>
      <c r="AM291" s="103"/>
      <c r="AN291" s="118"/>
      <c r="AO291" s="115"/>
      <c r="AP291" s="119"/>
      <c r="AQ291" s="119"/>
      <c r="AR291" s="118"/>
      <c r="AS291" s="118"/>
      <c r="AT291" s="118"/>
      <c r="AU291" s="118"/>
      <c r="AV291" s="121"/>
      <c r="AW291" s="114"/>
      <c r="AX291" s="115"/>
      <c r="AY291" s="116"/>
      <c r="AZ291" s="115"/>
      <c r="BA291" s="116"/>
    </row>
    <row r="292" spans="2:53" x14ac:dyDescent="0.2">
      <c r="B292" s="266"/>
      <c r="D292" s="101"/>
      <c r="E292" s="67"/>
      <c r="F292" s="69"/>
      <c r="G292" s="69"/>
      <c r="H292" s="69"/>
      <c r="I292" s="95"/>
      <c r="J292" s="68"/>
      <c r="K292" s="106"/>
      <c r="L292" s="145"/>
      <c r="M292" s="146"/>
      <c r="N292" s="82"/>
      <c r="O292" s="82"/>
      <c r="P292" s="82"/>
      <c r="Q292" s="110"/>
      <c r="R292" s="111"/>
      <c r="S292" s="111"/>
      <c r="T292" s="111"/>
      <c r="U292" s="112"/>
      <c r="V292" s="110"/>
      <c r="W292" s="112"/>
      <c r="X292" s="103"/>
      <c r="Y292" s="117"/>
      <c r="Z292" s="69"/>
      <c r="AA292" s="69"/>
      <c r="AB292" s="103"/>
      <c r="AC292" s="103"/>
      <c r="AD292" s="118"/>
      <c r="AE292" s="115"/>
      <c r="AF292" s="119"/>
      <c r="AG292" s="119"/>
      <c r="AH292" s="120"/>
      <c r="AI292" s="121"/>
      <c r="AJ292" s="120"/>
      <c r="AK292" s="69"/>
      <c r="AL292" s="103"/>
      <c r="AM292" s="103"/>
      <c r="AN292" s="118"/>
      <c r="AO292" s="115"/>
      <c r="AP292" s="119"/>
      <c r="AQ292" s="119"/>
      <c r="AR292" s="118"/>
      <c r="AS292" s="118"/>
      <c r="AT292" s="118"/>
      <c r="AU292" s="118"/>
      <c r="AV292" s="121"/>
      <c r="AW292" s="114"/>
      <c r="AX292" s="115"/>
      <c r="AY292" s="116"/>
      <c r="AZ292" s="115"/>
      <c r="BA292" s="116"/>
    </row>
    <row r="293" spans="2:53" x14ac:dyDescent="0.2">
      <c r="B293" s="266"/>
      <c r="D293" s="101"/>
      <c r="E293" s="67"/>
      <c r="F293" s="69"/>
      <c r="G293" s="69"/>
      <c r="H293" s="69"/>
      <c r="I293" s="95"/>
      <c r="J293" s="68"/>
      <c r="K293" s="106"/>
      <c r="L293" s="145"/>
      <c r="M293" s="146"/>
      <c r="N293" s="82"/>
      <c r="O293" s="82"/>
      <c r="P293" s="82"/>
      <c r="Q293" s="110"/>
      <c r="R293" s="111"/>
      <c r="S293" s="111"/>
      <c r="T293" s="111"/>
      <c r="U293" s="112"/>
      <c r="V293" s="110"/>
      <c r="W293" s="112"/>
      <c r="X293" s="103"/>
      <c r="Y293" s="117"/>
      <c r="Z293" s="69"/>
      <c r="AA293" s="69"/>
      <c r="AB293" s="103"/>
      <c r="AC293" s="103"/>
      <c r="AD293" s="118"/>
      <c r="AE293" s="115"/>
      <c r="AF293" s="119"/>
      <c r="AG293" s="119"/>
      <c r="AH293" s="120"/>
      <c r="AI293" s="121"/>
      <c r="AJ293" s="120"/>
      <c r="AK293" s="69"/>
      <c r="AL293" s="103"/>
      <c r="AM293" s="103"/>
      <c r="AN293" s="118"/>
      <c r="AO293" s="115"/>
      <c r="AP293" s="119"/>
      <c r="AQ293" s="119"/>
      <c r="AR293" s="118"/>
      <c r="AS293" s="118"/>
      <c r="AT293" s="118"/>
      <c r="AU293" s="118"/>
      <c r="AV293" s="121"/>
      <c r="AW293" s="114"/>
      <c r="AX293" s="115"/>
      <c r="AY293" s="116"/>
      <c r="AZ293" s="115"/>
      <c r="BA293" s="116"/>
    </row>
    <row r="294" spans="2:53" x14ac:dyDescent="0.2">
      <c r="B294" s="266"/>
      <c r="D294" s="101"/>
      <c r="E294" s="67"/>
      <c r="F294" s="69"/>
      <c r="G294" s="69"/>
      <c r="H294" s="69"/>
      <c r="I294" s="95"/>
      <c r="J294" s="68"/>
      <c r="K294" s="106"/>
      <c r="L294" s="145"/>
      <c r="M294" s="146"/>
      <c r="N294" s="82"/>
      <c r="O294" s="82"/>
      <c r="P294" s="82"/>
      <c r="Q294" s="110"/>
      <c r="R294" s="111"/>
      <c r="S294" s="111"/>
      <c r="T294" s="111"/>
      <c r="U294" s="112"/>
      <c r="V294" s="110"/>
      <c r="W294" s="112"/>
      <c r="X294" s="103"/>
      <c r="Y294" s="117"/>
      <c r="Z294" s="69"/>
      <c r="AA294" s="69"/>
      <c r="AB294" s="103"/>
      <c r="AC294" s="103"/>
      <c r="AD294" s="118"/>
      <c r="AE294" s="115"/>
      <c r="AF294" s="119"/>
      <c r="AG294" s="119"/>
      <c r="AH294" s="120"/>
      <c r="AI294" s="121"/>
      <c r="AJ294" s="120"/>
      <c r="AK294" s="69"/>
      <c r="AL294" s="103"/>
      <c r="AM294" s="103"/>
      <c r="AN294" s="118"/>
      <c r="AO294" s="115"/>
      <c r="AP294" s="119"/>
      <c r="AQ294" s="119"/>
      <c r="AR294" s="118"/>
      <c r="AS294" s="118"/>
      <c r="AT294" s="118"/>
      <c r="AU294" s="118"/>
      <c r="AV294" s="121"/>
      <c r="AW294" s="114"/>
      <c r="AX294" s="115"/>
      <c r="AY294" s="116"/>
      <c r="AZ294" s="115"/>
      <c r="BA294" s="116"/>
    </row>
    <row r="295" spans="2:53" x14ac:dyDescent="0.2">
      <c r="B295" s="266"/>
      <c r="D295" s="101"/>
      <c r="E295" s="67"/>
      <c r="F295" s="69"/>
      <c r="G295" s="69"/>
      <c r="H295" s="69"/>
      <c r="I295" s="95"/>
      <c r="J295" s="68"/>
      <c r="K295" s="106"/>
      <c r="L295" s="145"/>
      <c r="M295" s="146"/>
      <c r="N295" s="82"/>
      <c r="O295" s="82"/>
      <c r="P295" s="82"/>
      <c r="Q295" s="110"/>
      <c r="R295" s="111"/>
      <c r="S295" s="111"/>
      <c r="T295" s="111"/>
      <c r="U295" s="112"/>
      <c r="V295" s="110"/>
      <c r="W295" s="112"/>
      <c r="X295" s="103"/>
      <c r="Y295" s="117"/>
      <c r="Z295" s="69"/>
      <c r="AA295" s="69"/>
      <c r="AB295" s="103"/>
      <c r="AC295" s="103"/>
      <c r="AD295" s="118"/>
      <c r="AE295" s="115"/>
      <c r="AF295" s="119"/>
      <c r="AG295" s="119"/>
      <c r="AH295" s="120"/>
      <c r="AI295" s="121"/>
      <c r="AJ295" s="120"/>
      <c r="AK295" s="69"/>
      <c r="AL295" s="103"/>
      <c r="AM295" s="103"/>
      <c r="AN295" s="118"/>
      <c r="AO295" s="115"/>
      <c r="AP295" s="119"/>
      <c r="AQ295" s="119"/>
      <c r="AR295" s="118"/>
      <c r="AS295" s="118"/>
      <c r="AT295" s="118"/>
      <c r="AU295" s="118"/>
      <c r="AV295" s="121"/>
      <c r="AW295" s="114"/>
      <c r="AX295" s="115"/>
      <c r="AY295" s="116"/>
      <c r="AZ295" s="115"/>
      <c r="BA295" s="116"/>
    </row>
    <row r="296" spans="2:53" x14ac:dyDescent="0.2">
      <c r="B296" s="266"/>
      <c r="D296" s="101"/>
      <c r="E296" s="67"/>
      <c r="F296" s="69"/>
      <c r="G296" s="69"/>
      <c r="H296" s="69"/>
      <c r="I296" s="95"/>
      <c r="J296" s="68"/>
      <c r="K296" s="106"/>
      <c r="L296" s="145"/>
      <c r="M296" s="146"/>
      <c r="N296" s="82"/>
      <c r="O296" s="82"/>
      <c r="P296" s="82"/>
      <c r="Q296" s="110"/>
      <c r="R296" s="111"/>
      <c r="S296" s="111"/>
      <c r="T296" s="111"/>
      <c r="U296" s="112"/>
      <c r="V296" s="110"/>
      <c r="W296" s="112"/>
      <c r="X296" s="103"/>
      <c r="Y296" s="117"/>
      <c r="Z296" s="69"/>
      <c r="AA296" s="69"/>
      <c r="AB296" s="103"/>
      <c r="AC296" s="103"/>
      <c r="AD296" s="118"/>
      <c r="AE296" s="115"/>
      <c r="AF296" s="119"/>
      <c r="AG296" s="119"/>
      <c r="AH296" s="120"/>
      <c r="AI296" s="121"/>
      <c r="AJ296" s="120"/>
      <c r="AK296" s="69"/>
      <c r="AL296" s="103"/>
      <c r="AM296" s="103"/>
      <c r="AN296" s="118"/>
      <c r="AO296" s="115"/>
      <c r="AP296" s="119"/>
      <c r="AQ296" s="119"/>
      <c r="AR296" s="118"/>
      <c r="AS296" s="118"/>
      <c r="AT296" s="118"/>
      <c r="AU296" s="118"/>
      <c r="AV296" s="121"/>
      <c r="AW296" s="114"/>
      <c r="AX296" s="115"/>
      <c r="AY296" s="116"/>
      <c r="AZ296" s="115"/>
      <c r="BA296" s="116"/>
    </row>
    <row r="297" spans="2:53" x14ac:dyDescent="0.2">
      <c r="B297" s="266"/>
      <c r="D297" s="101"/>
      <c r="E297" s="67"/>
      <c r="F297" s="69"/>
      <c r="G297" s="69"/>
      <c r="H297" s="69"/>
      <c r="I297" s="95"/>
      <c r="J297" s="68"/>
      <c r="K297" s="106"/>
      <c r="L297" s="145"/>
      <c r="M297" s="146"/>
      <c r="N297" s="82"/>
      <c r="O297" s="82"/>
      <c r="P297" s="82"/>
      <c r="Q297" s="110"/>
      <c r="R297" s="111"/>
      <c r="S297" s="111"/>
      <c r="T297" s="111"/>
      <c r="U297" s="112"/>
      <c r="V297" s="110"/>
      <c r="W297" s="112"/>
      <c r="X297" s="103"/>
      <c r="Y297" s="117"/>
      <c r="Z297" s="69"/>
      <c r="AA297" s="69"/>
      <c r="AB297" s="103"/>
      <c r="AC297" s="103"/>
      <c r="AD297" s="118"/>
      <c r="AE297" s="115"/>
      <c r="AF297" s="119"/>
      <c r="AG297" s="119"/>
      <c r="AH297" s="120"/>
      <c r="AI297" s="121"/>
      <c r="AJ297" s="120"/>
      <c r="AK297" s="69"/>
      <c r="AL297" s="103"/>
      <c r="AM297" s="103"/>
      <c r="AN297" s="118"/>
      <c r="AO297" s="115"/>
      <c r="AP297" s="119"/>
      <c r="AQ297" s="119"/>
      <c r="AR297" s="118"/>
      <c r="AS297" s="118"/>
      <c r="AT297" s="118"/>
      <c r="AU297" s="118"/>
      <c r="AV297" s="121"/>
      <c r="AW297" s="114"/>
      <c r="AX297" s="115"/>
      <c r="AY297" s="116"/>
      <c r="AZ297" s="115"/>
      <c r="BA297" s="116"/>
    </row>
    <row r="298" spans="2:53" x14ac:dyDescent="0.2">
      <c r="B298" s="266"/>
      <c r="D298" s="101"/>
      <c r="E298" s="67"/>
      <c r="F298" s="69"/>
      <c r="G298" s="69"/>
      <c r="H298" s="69"/>
      <c r="I298" s="95"/>
      <c r="J298" s="68"/>
      <c r="K298" s="106"/>
      <c r="L298" s="145"/>
      <c r="M298" s="146"/>
      <c r="N298" s="82"/>
      <c r="O298" s="82"/>
      <c r="P298" s="82"/>
      <c r="Q298" s="110"/>
      <c r="R298" s="111"/>
      <c r="S298" s="111"/>
      <c r="T298" s="111"/>
      <c r="U298" s="112"/>
      <c r="V298" s="110"/>
      <c r="W298" s="112"/>
      <c r="X298" s="103"/>
      <c r="Y298" s="117"/>
      <c r="Z298" s="69"/>
      <c r="AA298" s="69"/>
      <c r="AB298" s="103"/>
      <c r="AC298" s="103"/>
      <c r="AD298" s="118"/>
      <c r="AE298" s="115"/>
      <c r="AF298" s="119"/>
      <c r="AG298" s="119"/>
      <c r="AH298" s="120"/>
      <c r="AI298" s="121"/>
      <c r="AJ298" s="120"/>
      <c r="AK298" s="69"/>
      <c r="AL298" s="103"/>
      <c r="AM298" s="103"/>
      <c r="AN298" s="118"/>
      <c r="AO298" s="115"/>
      <c r="AP298" s="119"/>
      <c r="AQ298" s="119"/>
      <c r="AR298" s="118"/>
      <c r="AS298" s="118"/>
      <c r="AT298" s="118"/>
      <c r="AU298" s="118"/>
      <c r="AV298" s="121"/>
      <c r="AW298" s="114"/>
      <c r="AX298" s="115"/>
      <c r="AY298" s="116"/>
      <c r="AZ298" s="115"/>
      <c r="BA298" s="116"/>
    </row>
    <row r="299" spans="2:53" x14ac:dyDescent="0.2">
      <c r="B299" s="266"/>
      <c r="D299" s="101"/>
      <c r="E299" s="67"/>
      <c r="F299" s="69"/>
      <c r="G299" s="69"/>
      <c r="H299" s="69"/>
      <c r="I299" s="95"/>
      <c r="J299" s="68"/>
      <c r="K299" s="106"/>
      <c r="L299" s="145"/>
      <c r="M299" s="146"/>
      <c r="N299" s="82"/>
      <c r="O299" s="82"/>
      <c r="P299" s="82"/>
      <c r="Q299" s="110"/>
      <c r="R299" s="111"/>
      <c r="S299" s="111"/>
      <c r="T299" s="111"/>
      <c r="U299" s="112"/>
      <c r="V299" s="110"/>
      <c r="W299" s="112"/>
      <c r="X299" s="103"/>
      <c r="Y299" s="117"/>
      <c r="Z299" s="69"/>
      <c r="AA299" s="69"/>
      <c r="AB299" s="103"/>
      <c r="AC299" s="103"/>
      <c r="AD299" s="118"/>
      <c r="AE299" s="115"/>
      <c r="AF299" s="119"/>
      <c r="AG299" s="119"/>
      <c r="AH299" s="120"/>
      <c r="AI299" s="121"/>
      <c r="AJ299" s="120"/>
      <c r="AK299" s="69"/>
      <c r="AL299" s="103"/>
      <c r="AM299" s="103"/>
      <c r="AN299" s="118"/>
      <c r="AO299" s="115"/>
      <c r="AP299" s="119"/>
      <c r="AQ299" s="119"/>
      <c r="AR299" s="118"/>
      <c r="AS299" s="118"/>
      <c r="AT299" s="118"/>
      <c r="AU299" s="118"/>
      <c r="AV299" s="121"/>
      <c r="AW299" s="114"/>
      <c r="AX299" s="115"/>
      <c r="AY299" s="116"/>
      <c r="AZ299" s="115"/>
      <c r="BA299" s="116"/>
    </row>
    <row r="300" spans="2:53" x14ac:dyDescent="0.2">
      <c r="B300" s="266"/>
      <c r="D300" s="101"/>
      <c r="E300" s="67"/>
      <c r="F300" s="69"/>
      <c r="G300" s="69"/>
      <c r="H300" s="69"/>
      <c r="I300" s="95"/>
      <c r="J300" s="68"/>
      <c r="K300" s="106"/>
      <c r="L300" s="145"/>
      <c r="M300" s="146"/>
      <c r="N300" s="82"/>
      <c r="O300" s="82"/>
      <c r="P300" s="82"/>
      <c r="Q300" s="110"/>
      <c r="R300" s="111"/>
      <c r="S300" s="111"/>
      <c r="T300" s="111"/>
      <c r="U300" s="112"/>
      <c r="V300" s="110"/>
      <c r="W300" s="112"/>
      <c r="X300" s="103"/>
      <c r="Y300" s="117"/>
      <c r="Z300" s="69"/>
      <c r="AA300" s="69"/>
      <c r="AB300" s="103"/>
      <c r="AC300" s="103"/>
      <c r="AD300" s="118"/>
      <c r="AE300" s="115"/>
      <c r="AF300" s="119"/>
      <c r="AG300" s="119"/>
      <c r="AH300" s="120"/>
      <c r="AI300" s="121"/>
      <c r="AJ300" s="120"/>
      <c r="AK300" s="69"/>
      <c r="AL300" s="103"/>
      <c r="AM300" s="103"/>
      <c r="AN300" s="118"/>
      <c r="AO300" s="115"/>
      <c r="AP300" s="119"/>
      <c r="AQ300" s="119"/>
      <c r="AR300" s="118"/>
      <c r="AS300" s="118"/>
      <c r="AT300" s="118"/>
      <c r="AU300" s="118"/>
      <c r="AV300" s="121"/>
      <c r="AW300" s="114"/>
      <c r="AX300" s="115"/>
      <c r="AY300" s="116"/>
      <c r="AZ300" s="115"/>
      <c r="BA300" s="116"/>
    </row>
    <row r="301" spans="2:53" x14ac:dyDescent="0.2">
      <c r="B301" s="266"/>
      <c r="D301" s="101"/>
      <c r="E301" s="67"/>
      <c r="F301" s="69"/>
      <c r="G301" s="69"/>
      <c r="H301" s="69"/>
      <c r="I301" s="95"/>
      <c r="J301" s="68"/>
      <c r="K301" s="106"/>
      <c r="L301" s="145"/>
      <c r="M301" s="146"/>
      <c r="N301" s="82"/>
      <c r="O301" s="82"/>
      <c r="P301" s="82"/>
      <c r="Q301" s="110"/>
      <c r="R301" s="111"/>
      <c r="S301" s="111"/>
      <c r="T301" s="111"/>
      <c r="U301" s="112"/>
      <c r="V301" s="110"/>
      <c r="W301" s="112"/>
      <c r="X301" s="103"/>
      <c r="Y301" s="117"/>
      <c r="Z301" s="69"/>
      <c r="AA301" s="69"/>
      <c r="AB301" s="103"/>
      <c r="AC301" s="103"/>
      <c r="AD301" s="118"/>
      <c r="AE301" s="115"/>
      <c r="AF301" s="119"/>
      <c r="AG301" s="119"/>
      <c r="AH301" s="120"/>
      <c r="AI301" s="121"/>
      <c r="AJ301" s="120"/>
      <c r="AK301" s="69"/>
      <c r="AL301" s="103"/>
      <c r="AM301" s="103"/>
      <c r="AN301" s="118"/>
      <c r="AO301" s="115"/>
      <c r="AP301" s="119"/>
      <c r="AQ301" s="119"/>
      <c r="AR301" s="118"/>
      <c r="AS301" s="118"/>
      <c r="AT301" s="118"/>
      <c r="AU301" s="118"/>
      <c r="AV301" s="121"/>
      <c r="AW301" s="114"/>
      <c r="AX301" s="115"/>
      <c r="AY301" s="116"/>
      <c r="AZ301" s="115"/>
      <c r="BA301" s="116"/>
    </row>
    <row r="302" spans="2:53" x14ac:dyDescent="0.2">
      <c r="B302" s="266"/>
      <c r="D302" s="101"/>
      <c r="E302" s="67"/>
      <c r="F302" s="69"/>
      <c r="G302" s="69"/>
      <c r="H302" s="69"/>
      <c r="I302" s="95"/>
      <c r="J302" s="68"/>
      <c r="K302" s="106"/>
      <c r="L302" s="145"/>
      <c r="M302" s="146"/>
      <c r="N302" s="82"/>
      <c r="O302" s="82"/>
      <c r="P302" s="82"/>
      <c r="Q302" s="110"/>
      <c r="R302" s="111"/>
      <c r="S302" s="111"/>
      <c r="T302" s="111"/>
      <c r="U302" s="112"/>
      <c r="V302" s="110"/>
      <c r="W302" s="112"/>
      <c r="X302" s="103"/>
      <c r="Y302" s="117"/>
      <c r="Z302" s="69"/>
      <c r="AA302" s="69"/>
      <c r="AB302" s="103"/>
      <c r="AC302" s="103"/>
      <c r="AD302" s="118"/>
      <c r="AE302" s="115"/>
      <c r="AF302" s="119"/>
      <c r="AG302" s="119"/>
      <c r="AH302" s="120"/>
      <c r="AI302" s="121"/>
      <c r="AJ302" s="120"/>
      <c r="AK302" s="69"/>
      <c r="AL302" s="103"/>
      <c r="AM302" s="103"/>
      <c r="AN302" s="118"/>
      <c r="AO302" s="115"/>
      <c r="AP302" s="119"/>
      <c r="AQ302" s="119"/>
      <c r="AR302" s="118"/>
      <c r="AS302" s="118"/>
      <c r="AT302" s="118"/>
      <c r="AU302" s="118"/>
      <c r="AV302" s="121"/>
      <c r="AW302" s="114"/>
      <c r="AX302" s="115"/>
      <c r="AY302" s="116"/>
      <c r="AZ302" s="115"/>
      <c r="BA302" s="116"/>
    </row>
    <row r="303" spans="2:53" x14ac:dyDescent="0.2">
      <c r="B303" s="266"/>
      <c r="D303" s="101"/>
      <c r="E303" s="67"/>
      <c r="F303" s="69"/>
      <c r="G303" s="69"/>
      <c r="H303" s="69"/>
      <c r="I303" s="95"/>
      <c r="J303" s="68"/>
      <c r="K303" s="106"/>
      <c r="L303" s="145"/>
      <c r="M303" s="146"/>
      <c r="N303" s="82"/>
      <c r="O303" s="82"/>
      <c r="P303" s="82"/>
      <c r="Q303" s="110"/>
      <c r="R303" s="111"/>
      <c r="S303" s="111"/>
      <c r="T303" s="111"/>
      <c r="U303" s="112"/>
      <c r="V303" s="110"/>
      <c r="W303" s="112"/>
      <c r="X303" s="103"/>
      <c r="Y303" s="117"/>
      <c r="Z303" s="69"/>
      <c r="AA303" s="69"/>
      <c r="AB303" s="103"/>
      <c r="AC303" s="103"/>
      <c r="AD303" s="118"/>
      <c r="AE303" s="115"/>
      <c r="AF303" s="119"/>
      <c r="AG303" s="119"/>
      <c r="AH303" s="120"/>
      <c r="AI303" s="121"/>
      <c r="AJ303" s="120"/>
      <c r="AK303" s="69"/>
      <c r="AL303" s="103"/>
      <c r="AM303" s="103"/>
      <c r="AN303" s="118"/>
      <c r="AO303" s="115"/>
      <c r="AP303" s="119"/>
      <c r="AQ303" s="119"/>
      <c r="AR303" s="118"/>
      <c r="AS303" s="118"/>
      <c r="AT303" s="118"/>
      <c r="AU303" s="118"/>
      <c r="AV303" s="121"/>
      <c r="AW303" s="114"/>
      <c r="AX303" s="115"/>
      <c r="AY303" s="116"/>
      <c r="AZ303" s="115"/>
      <c r="BA303" s="116"/>
    </row>
    <row r="304" spans="2:53" x14ac:dyDescent="0.2">
      <c r="B304" s="266"/>
      <c r="D304" s="101"/>
      <c r="E304" s="67"/>
      <c r="F304" s="69"/>
      <c r="G304" s="69"/>
      <c r="H304" s="69"/>
      <c r="I304" s="95"/>
      <c r="J304" s="68"/>
      <c r="K304" s="106"/>
      <c r="L304" s="145"/>
      <c r="M304" s="146"/>
      <c r="N304" s="82"/>
      <c r="O304" s="82"/>
      <c r="P304" s="82"/>
      <c r="Q304" s="110"/>
      <c r="R304" s="111"/>
      <c r="S304" s="111"/>
      <c r="T304" s="111"/>
      <c r="U304" s="112"/>
      <c r="V304" s="110"/>
      <c r="W304" s="112"/>
      <c r="X304" s="103"/>
      <c r="Y304" s="117"/>
      <c r="Z304" s="69"/>
      <c r="AA304" s="69"/>
      <c r="AB304" s="103"/>
      <c r="AC304" s="103"/>
      <c r="AD304" s="118"/>
      <c r="AE304" s="115"/>
      <c r="AF304" s="119"/>
      <c r="AG304" s="119"/>
      <c r="AH304" s="120"/>
      <c r="AI304" s="121"/>
      <c r="AJ304" s="120"/>
      <c r="AK304" s="69"/>
      <c r="AL304" s="103"/>
      <c r="AM304" s="103"/>
      <c r="AN304" s="118"/>
      <c r="AO304" s="115"/>
      <c r="AP304" s="119"/>
      <c r="AQ304" s="119"/>
      <c r="AR304" s="118"/>
      <c r="AS304" s="118"/>
      <c r="AT304" s="118"/>
      <c r="AU304" s="118"/>
      <c r="AV304" s="121"/>
      <c r="AW304" s="114"/>
      <c r="AX304" s="115"/>
      <c r="AY304" s="116"/>
      <c r="AZ304" s="115"/>
      <c r="BA304" s="116"/>
    </row>
    <row r="305" spans="2:53" x14ac:dyDescent="0.2">
      <c r="B305" s="266"/>
      <c r="D305" s="101"/>
      <c r="E305" s="67"/>
      <c r="F305" s="69"/>
      <c r="G305" s="69"/>
      <c r="H305" s="69"/>
      <c r="I305" s="95"/>
      <c r="J305" s="68"/>
      <c r="K305" s="106"/>
      <c r="L305" s="145"/>
      <c r="M305" s="146"/>
      <c r="N305" s="82"/>
      <c r="O305" s="82"/>
      <c r="P305" s="82"/>
      <c r="Q305" s="110"/>
      <c r="R305" s="111"/>
      <c r="S305" s="111"/>
      <c r="T305" s="111"/>
      <c r="U305" s="112"/>
      <c r="V305" s="110"/>
      <c r="W305" s="112"/>
      <c r="X305" s="103"/>
      <c r="Y305" s="117"/>
      <c r="Z305" s="69"/>
      <c r="AA305" s="69"/>
      <c r="AB305" s="103"/>
      <c r="AC305" s="103"/>
      <c r="AD305" s="118"/>
      <c r="AE305" s="115"/>
      <c r="AF305" s="119"/>
      <c r="AG305" s="119"/>
      <c r="AH305" s="120"/>
      <c r="AI305" s="121"/>
      <c r="AJ305" s="120"/>
      <c r="AK305" s="69"/>
      <c r="AL305" s="103"/>
      <c r="AM305" s="103"/>
      <c r="AN305" s="118"/>
      <c r="AO305" s="115"/>
      <c r="AP305" s="119"/>
      <c r="AQ305" s="119"/>
      <c r="AR305" s="118"/>
      <c r="AS305" s="118"/>
      <c r="AT305" s="118"/>
      <c r="AU305" s="118"/>
      <c r="AV305" s="121"/>
      <c r="AW305" s="114"/>
      <c r="AX305" s="115"/>
      <c r="AY305" s="116"/>
      <c r="AZ305" s="115"/>
      <c r="BA305" s="116"/>
    </row>
    <row r="306" spans="2:53" x14ac:dyDescent="0.2">
      <c r="B306" s="266"/>
      <c r="D306" s="101"/>
      <c r="E306" s="67"/>
      <c r="F306" s="69"/>
      <c r="G306" s="69"/>
      <c r="H306" s="69"/>
      <c r="I306" s="95"/>
      <c r="J306" s="68"/>
      <c r="K306" s="106"/>
      <c r="L306" s="145"/>
      <c r="M306" s="146"/>
      <c r="N306" s="82"/>
      <c r="O306" s="82"/>
      <c r="P306" s="82"/>
      <c r="Q306" s="110"/>
      <c r="R306" s="111"/>
      <c r="S306" s="111"/>
      <c r="T306" s="111"/>
      <c r="U306" s="112"/>
      <c r="V306" s="110"/>
      <c r="W306" s="112"/>
      <c r="X306" s="103"/>
      <c r="Y306" s="117"/>
      <c r="Z306" s="69"/>
      <c r="AA306" s="69"/>
      <c r="AB306" s="103"/>
      <c r="AC306" s="103"/>
      <c r="AD306" s="118"/>
      <c r="AE306" s="115"/>
      <c r="AF306" s="119"/>
      <c r="AG306" s="119"/>
      <c r="AH306" s="120"/>
      <c r="AI306" s="121"/>
      <c r="AJ306" s="120"/>
      <c r="AK306" s="69"/>
      <c r="AL306" s="103"/>
      <c r="AM306" s="103"/>
      <c r="AN306" s="118"/>
      <c r="AO306" s="115"/>
      <c r="AP306" s="119"/>
      <c r="AQ306" s="119"/>
      <c r="AR306" s="118"/>
      <c r="AS306" s="118"/>
      <c r="AT306" s="118"/>
      <c r="AU306" s="118"/>
      <c r="AV306" s="121"/>
      <c r="AW306" s="114"/>
      <c r="AX306" s="115"/>
      <c r="AY306" s="116"/>
      <c r="AZ306" s="115"/>
      <c r="BA306" s="116"/>
    </row>
    <row r="307" spans="2:53" x14ac:dyDescent="0.2">
      <c r="B307" s="266"/>
      <c r="D307" s="101"/>
      <c r="E307" s="67"/>
      <c r="F307" s="69"/>
      <c r="G307" s="69"/>
      <c r="H307" s="69"/>
      <c r="I307" s="95"/>
      <c r="J307" s="68"/>
      <c r="K307" s="106"/>
      <c r="L307" s="145"/>
      <c r="M307" s="146"/>
      <c r="N307" s="82"/>
      <c r="O307" s="82"/>
      <c r="P307" s="82"/>
      <c r="Q307" s="110"/>
      <c r="R307" s="111"/>
      <c r="S307" s="111"/>
      <c r="T307" s="111"/>
      <c r="U307" s="112"/>
      <c r="V307" s="110"/>
      <c r="W307" s="112"/>
      <c r="X307" s="103"/>
      <c r="Y307" s="117"/>
      <c r="Z307" s="69"/>
      <c r="AA307" s="69"/>
      <c r="AB307" s="103"/>
      <c r="AC307" s="103"/>
      <c r="AD307" s="118"/>
      <c r="AE307" s="115"/>
      <c r="AF307" s="119"/>
      <c r="AG307" s="119"/>
      <c r="AH307" s="120"/>
      <c r="AI307" s="121"/>
      <c r="AJ307" s="120"/>
      <c r="AK307" s="69"/>
      <c r="AL307" s="103"/>
      <c r="AM307" s="103"/>
      <c r="AN307" s="118"/>
      <c r="AO307" s="115"/>
      <c r="AP307" s="119"/>
      <c r="AQ307" s="119"/>
      <c r="AR307" s="118"/>
      <c r="AS307" s="118"/>
      <c r="AT307" s="118"/>
      <c r="AU307" s="118"/>
      <c r="AV307" s="121"/>
      <c r="AW307" s="114"/>
      <c r="AX307" s="115"/>
      <c r="AY307" s="116"/>
      <c r="AZ307" s="115"/>
      <c r="BA307" s="116"/>
    </row>
    <row r="308" spans="2:53" x14ac:dyDescent="0.2">
      <c r="B308" s="266"/>
      <c r="D308" s="101"/>
      <c r="E308" s="67"/>
      <c r="F308" s="69"/>
      <c r="G308" s="69"/>
      <c r="H308" s="69"/>
      <c r="I308" s="95"/>
      <c r="J308" s="68"/>
      <c r="K308" s="106"/>
      <c r="L308" s="145"/>
      <c r="M308" s="146"/>
      <c r="N308" s="82"/>
      <c r="O308" s="82"/>
      <c r="P308" s="82"/>
      <c r="Q308" s="110"/>
      <c r="R308" s="111"/>
      <c r="S308" s="111"/>
      <c r="T308" s="111"/>
      <c r="U308" s="112"/>
      <c r="V308" s="110"/>
      <c r="W308" s="112"/>
      <c r="X308" s="103"/>
      <c r="Y308" s="117"/>
      <c r="Z308" s="69"/>
      <c r="AA308" s="69"/>
      <c r="AB308" s="103"/>
      <c r="AC308" s="103"/>
      <c r="AD308" s="118"/>
      <c r="AE308" s="115"/>
      <c r="AF308" s="119"/>
      <c r="AG308" s="119"/>
      <c r="AH308" s="120"/>
      <c r="AI308" s="121"/>
      <c r="AJ308" s="120"/>
      <c r="AK308" s="69"/>
      <c r="AL308" s="103"/>
      <c r="AM308" s="103"/>
      <c r="AN308" s="118"/>
      <c r="AO308" s="115"/>
      <c r="AP308" s="119"/>
      <c r="AQ308" s="119"/>
      <c r="AR308" s="118"/>
      <c r="AS308" s="118"/>
      <c r="AT308" s="118"/>
      <c r="AU308" s="118"/>
      <c r="AV308" s="121"/>
      <c r="AW308" s="114"/>
      <c r="AX308" s="115"/>
      <c r="AY308" s="116"/>
      <c r="AZ308" s="115"/>
      <c r="BA308" s="116"/>
    </row>
    <row r="309" spans="2:53" x14ac:dyDescent="0.2">
      <c r="B309" s="266"/>
      <c r="D309" s="101"/>
      <c r="E309" s="67"/>
      <c r="F309" s="69"/>
      <c r="G309" s="69"/>
      <c r="H309" s="69"/>
      <c r="I309" s="95"/>
      <c r="J309" s="68"/>
      <c r="K309" s="106"/>
      <c r="L309" s="145"/>
      <c r="M309" s="146"/>
      <c r="N309" s="82"/>
      <c r="O309" s="82"/>
      <c r="P309" s="82"/>
      <c r="Q309" s="110"/>
      <c r="R309" s="111"/>
      <c r="S309" s="111"/>
      <c r="T309" s="111"/>
      <c r="U309" s="112"/>
      <c r="V309" s="110"/>
      <c r="W309" s="112"/>
      <c r="X309" s="103"/>
      <c r="Y309" s="117"/>
      <c r="Z309" s="69"/>
      <c r="AA309" s="69"/>
      <c r="AB309" s="103"/>
      <c r="AC309" s="103"/>
      <c r="AD309" s="118"/>
      <c r="AE309" s="115"/>
      <c r="AF309" s="119"/>
      <c r="AG309" s="119"/>
      <c r="AH309" s="120"/>
      <c r="AI309" s="121"/>
      <c r="AJ309" s="120"/>
      <c r="AK309" s="69"/>
      <c r="AL309" s="103"/>
      <c r="AM309" s="103"/>
      <c r="AN309" s="118"/>
      <c r="AO309" s="115"/>
      <c r="AP309" s="119"/>
      <c r="AQ309" s="119"/>
      <c r="AR309" s="118"/>
      <c r="AS309" s="118"/>
      <c r="AT309" s="118"/>
      <c r="AU309" s="118"/>
      <c r="AV309" s="121"/>
      <c r="AW309" s="114"/>
      <c r="AX309" s="115"/>
      <c r="AY309" s="116"/>
      <c r="AZ309" s="115"/>
      <c r="BA309" s="116"/>
    </row>
    <row r="310" spans="2:53" x14ac:dyDescent="0.2">
      <c r="B310" s="266"/>
      <c r="D310" s="101"/>
      <c r="E310" s="67"/>
      <c r="F310" s="69"/>
      <c r="G310" s="69"/>
      <c r="H310" s="69"/>
      <c r="I310" s="95"/>
      <c r="J310" s="68"/>
      <c r="K310" s="106"/>
      <c r="L310" s="145"/>
      <c r="M310" s="146"/>
      <c r="N310" s="82"/>
      <c r="O310" s="82"/>
      <c r="P310" s="82"/>
      <c r="Q310" s="110"/>
      <c r="R310" s="111"/>
      <c r="S310" s="111"/>
      <c r="T310" s="111"/>
      <c r="U310" s="112"/>
      <c r="V310" s="110"/>
      <c r="W310" s="112"/>
      <c r="X310" s="103"/>
      <c r="Y310" s="117"/>
      <c r="Z310" s="69"/>
      <c r="AA310" s="69"/>
      <c r="AB310" s="103"/>
      <c r="AC310" s="103"/>
      <c r="AD310" s="118"/>
      <c r="AE310" s="115"/>
      <c r="AF310" s="119"/>
      <c r="AG310" s="119"/>
      <c r="AH310" s="120"/>
      <c r="AI310" s="121"/>
      <c r="AJ310" s="120"/>
      <c r="AK310" s="69"/>
      <c r="AL310" s="103"/>
      <c r="AM310" s="103"/>
      <c r="AN310" s="118"/>
      <c r="AO310" s="115"/>
      <c r="AP310" s="119"/>
      <c r="AQ310" s="119"/>
      <c r="AR310" s="118"/>
      <c r="AS310" s="118"/>
      <c r="AT310" s="118"/>
      <c r="AU310" s="118"/>
      <c r="AV310" s="121"/>
      <c r="AW310" s="114"/>
      <c r="AX310" s="115"/>
      <c r="AY310" s="116"/>
      <c r="AZ310" s="115"/>
      <c r="BA310" s="116"/>
    </row>
    <row r="311" spans="2:53" x14ac:dyDescent="0.2">
      <c r="B311" s="266"/>
      <c r="D311" s="101"/>
      <c r="E311" s="67"/>
      <c r="F311" s="69"/>
      <c r="G311" s="69"/>
      <c r="H311" s="69"/>
      <c r="I311" s="95"/>
      <c r="J311" s="68"/>
      <c r="K311" s="106"/>
      <c r="L311" s="145"/>
      <c r="M311" s="146"/>
      <c r="N311" s="82"/>
      <c r="O311" s="82"/>
      <c r="P311" s="82"/>
      <c r="Q311" s="110"/>
      <c r="R311" s="111"/>
      <c r="S311" s="111"/>
      <c r="T311" s="111"/>
      <c r="U311" s="112"/>
      <c r="V311" s="110"/>
      <c r="W311" s="112"/>
      <c r="X311" s="103"/>
      <c r="Y311" s="117"/>
      <c r="Z311" s="69"/>
      <c r="AA311" s="69"/>
      <c r="AB311" s="103"/>
      <c r="AC311" s="103"/>
      <c r="AD311" s="118"/>
      <c r="AE311" s="115"/>
      <c r="AF311" s="119"/>
      <c r="AG311" s="119"/>
      <c r="AH311" s="120"/>
      <c r="AI311" s="121"/>
      <c r="AJ311" s="120"/>
      <c r="AK311" s="69"/>
      <c r="AL311" s="103"/>
      <c r="AM311" s="103"/>
      <c r="AN311" s="118"/>
      <c r="AO311" s="115"/>
      <c r="AP311" s="119"/>
      <c r="AQ311" s="119"/>
      <c r="AR311" s="118"/>
      <c r="AS311" s="118"/>
      <c r="AT311" s="118"/>
      <c r="AU311" s="118"/>
      <c r="AV311" s="121"/>
      <c r="AW311" s="114"/>
      <c r="AX311" s="115"/>
      <c r="AY311" s="116"/>
      <c r="AZ311" s="115"/>
      <c r="BA311" s="116"/>
    </row>
    <row r="312" spans="2:53" x14ac:dyDescent="0.2">
      <c r="B312" s="266"/>
      <c r="D312" s="101"/>
      <c r="E312" s="67"/>
      <c r="F312" s="69"/>
      <c r="G312" s="69"/>
      <c r="H312" s="69"/>
      <c r="I312" s="95"/>
      <c r="J312" s="68"/>
      <c r="K312" s="106"/>
      <c r="L312" s="145"/>
      <c r="M312" s="146"/>
      <c r="N312" s="82"/>
      <c r="O312" s="82"/>
      <c r="P312" s="82"/>
      <c r="Q312" s="110"/>
      <c r="R312" s="111"/>
      <c r="S312" s="111"/>
      <c r="T312" s="111"/>
      <c r="U312" s="112"/>
      <c r="V312" s="110"/>
      <c r="W312" s="112"/>
      <c r="X312" s="103"/>
      <c r="Y312" s="117"/>
      <c r="Z312" s="69"/>
      <c r="AA312" s="69"/>
      <c r="AB312" s="103"/>
      <c r="AC312" s="103"/>
      <c r="AD312" s="118"/>
      <c r="AE312" s="115"/>
      <c r="AF312" s="119"/>
      <c r="AG312" s="119"/>
      <c r="AH312" s="120"/>
      <c r="AI312" s="121"/>
      <c r="AJ312" s="120"/>
      <c r="AK312" s="69"/>
      <c r="AL312" s="103"/>
      <c r="AM312" s="103"/>
      <c r="AN312" s="118"/>
      <c r="AO312" s="115"/>
      <c r="AP312" s="119"/>
      <c r="AQ312" s="119"/>
      <c r="AR312" s="118"/>
      <c r="AS312" s="118"/>
      <c r="AT312" s="118"/>
      <c r="AU312" s="118"/>
      <c r="AV312" s="121"/>
      <c r="AW312" s="114"/>
      <c r="AX312" s="115"/>
      <c r="AY312" s="116"/>
      <c r="AZ312" s="115"/>
      <c r="BA312" s="116"/>
    </row>
    <row r="313" spans="2:53" x14ac:dyDescent="0.2">
      <c r="B313" s="266"/>
      <c r="D313" s="101"/>
      <c r="E313" s="67"/>
      <c r="F313" s="69"/>
      <c r="G313" s="69"/>
      <c r="H313" s="69"/>
      <c r="I313" s="95"/>
      <c r="J313" s="68"/>
      <c r="K313" s="106"/>
      <c r="L313" s="145"/>
      <c r="M313" s="146"/>
      <c r="N313" s="82"/>
      <c r="O313" s="82"/>
      <c r="P313" s="82"/>
      <c r="Q313" s="110"/>
      <c r="R313" s="111"/>
      <c r="S313" s="111"/>
      <c r="T313" s="111"/>
      <c r="U313" s="112"/>
      <c r="V313" s="110"/>
      <c r="W313" s="112"/>
      <c r="X313" s="103"/>
      <c r="Y313" s="117"/>
      <c r="Z313" s="69"/>
      <c r="AA313" s="69"/>
      <c r="AB313" s="103"/>
      <c r="AC313" s="103"/>
      <c r="AD313" s="118"/>
      <c r="AE313" s="115"/>
      <c r="AF313" s="119"/>
      <c r="AG313" s="119"/>
      <c r="AH313" s="120"/>
      <c r="AI313" s="121"/>
      <c r="AJ313" s="120"/>
      <c r="AK313" s="69"/>
      <c r="AL313" s="103"/>
      <c r="AM313" s="103"/>
      <c r="AN313" s="118"/>
      <c r="AO313" s="115"/>
      <c r="AP313" s="119"/>
      <c r="AQ313" s="119"/>
      <c r="AR313" s="118"/>
      <c r="AS313" s="118"/>
      <c r="AT313" s="118"/>
      <c r="AU313" s="118"/>
      <c r="AV313" s="121"/>
      <c r="AW313" s="114"/>
      <c r="AX313" s="115"/>
      <c r="AY313" s="116"/>
      <c r="AZ313" s="115"/>
      <c r="BA313" s="116"/>
    </row>
    <row r="314" spans="2:53" x14ac:dyDescent="0.2">
      <c r="B314" s="266"/>
      <c r="D314" s="101"/>
      <c r="E314" s="67"/>
      <c r="F314" s="69"/>
      <c r="G314" s="69"/>
      <c r="H314" s="69"/>
      <c r="I314" s="95"/>
      <c r="J314" s="68"/>
      <c r="K314" s="106"/>
      <c r="L314" s="145"/>
      <c r="M314" s="146"/>
      <c r="N314" s="82"/>
      <c r="O314" s="82"/>
      <c r="P314" s="82"/>
      <c r="Q314" s="110"/>
      <c r="R314" s="111"/>
      <c r="S314" s="111"/>
      <c r="T314" s="111"/>
      <c r="U314" s="112"/>
      <c r="V314" s="110"/>
      <c r="W314" s="112"/>
      <c r="X314" s="103"/>
      <c r="Y314" s="117"/>
      <c r="Z314" s="69"/>
      <c r="AA314" s="69"/>
      <c r="AB314" s="103"/>
      <c r="AC314" s="103"/>
      <c r="AD314" s="118"/>
      <c r="AE314" s="115"/>
      <c r="AF314" s="119"/>
      <c r="AG314" s="119"/>
      <c r="AH314" s="120"/>
      <c r="AI314" s="121"/>
      <c r="AJ314" s="120"/>
      <c r="AK314" s="69"/>
      <c r="AL314" s="103"/>
      <c r="AM314" s="103"/>
      <c r="AN314" s="118"/>
      <c r="AO314" s="115"/>
      <c r="AP314" s="119"/>
      <c r="AQ314" s="119"/>
      <c r="AR314" s="118"/>
      <c r="AS314" s="118"/>
      <c r="AT314" s="118"/>
      <c r="AU314" s="118"/>
      <c r="AV314" s="121"/>
      <c r="AW314" s="114"/>
      <c r="AX314" s="115"/>
      <c r="AY314" s="116"/>
      <c r="AZ314" s="115"/>
      <c r="BA314" s="116"/>
    </row>
    <row r="315" spans="2:53" x14ac:dyDescent="0.2">
      <c r="B315" s="266"/>
      <c r="D315" s="101"/>
      <c r="E315" s="67"/>
      <c r="F315" s="69"/>
      <c r="G315" s="69"/>
      <c r="H315" s="69"/>
      <c r="I315" s="95"/>
      <c r="J315" s="68"/>
      <c r="K315" s="106"/>
      <c r="L315" s="145"/>
      <c r="M315" s="146"/>
      <c r="N315" s="82"/>
      <c r="O315" s="82"/>
      <c r="P315" s="82"/>
      <c r="Q315" s="110"/>
      <c r="R315" s="111"/>
      <c r="S315" s="111"/>
      <c r="T315" s="111"/>
      <c r="U315" s="112"/>
      <c r="V315" s="110"/>
      <c r="W315" s="112"/>
      <c r="X315" s="103"/>
      <c r="Y315" s="117"/>
      <c r="Z315" s="69"/>
      <c r="AA315" s="69"/>
      <c r="AB315" s="103"/>
      <c r="AC315" s="103"/>
      <c r="AD315" s="118"/>
      <c r="AE315" s="115"/>
      <c r="AF315" s="119"/>
      <c r="AG315" s="119"/>
      <c r="AH315" s="120"/>
      <c r="AI315" s="121"/>
      <c r="AJ315" s="120"/>
      <c r="AK315" s="69"/>
      <c r="AL315" s="103"/>
      <c r="AM315" s="103"/>
      <c r="AN315" s="118"/>
      <c r="AO315" s="115"/>
      <c r="AP315" s="119"/>
      <c r="AQ315" s="119"/>
      <c r="AR315" s="118"/>
      <c r="AS315" s="118"/>
      <c r="AT315" s="118"/>
      <c r="AU315" s="118"/>
      <c r="AV315" s="121"/>
      <c r="AW315" s="114"/>
      <c r="AX315" s="115"/>
      <c r="AY315" s="116"/>
      <c r="AZ315" s="115"/>
      <c r="BA315" s="116"/>
    </row>
    <row r="316" spans="2:53" x14ac:dyDescent="0.2">
      <c r="B316" s="266"/>
      <c r="D316" s="101"/>
      <c r="E316" s="67"/>
      <c r="F316" s="69"/>
      <c r="G316" s="69"/>
      <c r="H316" s="69"/>
      <c r="I316" s="95"/>
      <c r="J316" s="68"/>
      <c r="K316" s="106"/>
      <c r="L316" s="145"/>
      <c r="M316" s="146"/>
      <c r="N316" s="82"/>
      <c r="O316" s="82"/>
      <c r="P316" s="82"/>
      <c r="Q316" s="110"/>
      <c r="R316" s="111"/>
      <c r="S316" s="111"/>
      <c r="T316" s="111"/>
      <c r="U316" s="112"/>
      <c r="V316" s="110"/>
      <c r="W316" s="112"/>
      <c r="X316" s="103"/>
      <c r="Y316" s="117"/>
      <c r="Z316" s="69"/>
      <c r="AA316" s="69"/>
      <c r="AB316" s="103"/>
      <c r="AC316" s="103"/>
      <c r="AD316" s="118"/>
      <c r="AE316" s="115"/>
      <c r="AF316" s="119"/>
      <c r="AG316" s="119"/>
      <c r="AH316" s="120"/>
      <c r="AI316" s="121"/>
      <c r="AJ316" s="120"/>
      <c r="AK316" s="69"/>
      <c r="AL316" s="103"/>
      <c r="AM316" s="103"/>
      <c r="AN316" s="118"/>
      <c r="AO316" s="115"/>
      <c r="AP316" s="119"/>
      <c r="AQ316" s="119"/>
      <c r="AR316" s="118"/>
      <c r="AS316" s="118"/>
      <c r="AT316" s="118"/>
      <c r="AU316" s="118"/>
      <c r="AV316" s="121"/>
      <c r="AW316" s="114"/>
      <c r="AX316" s="115"/>
      <c r="AY316" s="116"/>
      <c r="AZ316" s="115"/>
      <c r="BA316" s="116"/>
    </row>
    <row r="317" spans="2:53" x14ac:dyDescent="0.2">
      <c r="B317" s="266"/>
      <c r="D317" s="101"/>
      <c r="E317" s="67"/>
      <c r="F317" s="69"/>
      <c r="G317" s="69"/>
      <c r="H317" s="69"/>
      <c r="I317" s="95"/>
      <c r="J317" s="68"/>
      <c r="K317" s="106"/>
      <c r="L317" s="145"/>
      <c r="M317" s="146"/>
      <c r="N317" s="82"/>
      <c r="O317" s="82"/>
      <c r="P317" s="82"/>
      <c r="Q317" s="110"/>
      <c r="R317" s="111"/>
      <c r="S317" s="111"/>
      <c r="T317" s="111"/>
      <c r="U317" s="112"/>
      <c r="V317" s="110"/>
      <c r="W317" s="112"/>
      <c r="X317" s="103"/>
      <c r="Y317" s="117"/>
      <c r="Z317" s="69"/>
      <c r="AA317" s="69"/>
      <c r="AB317" s="103"/>
      <c r="AC317" s="103"/>
      <c r="AD317" s="118"/>
      <c r="AE317" s="115"/>
      <c r="AF317" s="119"/>
      <c r="AG317" s="119"/>
      <c r="AH317" s="120"/>
      <c r="AI317" s="121"/>
      <c r="AJ317" s="120"/>
      <c r="AK317" s="69"/>
      <c r="AL317" s="103"/>
      <c r="AM317" s="103"/>
      <c r="AN317" s="118"/>
      <c r="AO317" s="115"/>
      <c r="AP317" s="119"/>
      <c r="AQ317" s="119"/>
      <c r="AR317" s="118"/>
      <c r="AS317" s="118"/>
      <c r="AT317" s="118"/>
      <c r="AU317" s="118"/>
      <c r="AV317" s="121"/>
      <c r="AW317" s="114"/>
      <c r="AX317" s="115"/>
      <c r="AY317" s="116"/>
      <c r="AZ317" s="115"/>
      <c r="BA317" s="116"/>
    </row>
    <row r="318" spans="2:53" x14ac:dyDescent="0.2">
      <c r="B318" s="266"/>
      <c r="D318" s="101"/>
      <c r="E318" s="67"/>
      <c r="F318" s="69"/>
      <c r="G318" s="69"/>
      <c r="H318" s="69"/>
      <c r="I318" s="95"/>
      <c r="J318" s="68"/>
      <c r="K318" s="106"/>
      <c r="L318" s="145"/>
      <c r="M318" s="146"/>
      <c r="N318" s="82"/>
      <c r="O318" s="82"/>
      <c r="P318" s="82"/>
      <c r="Q318" s="110"/>
      <c r="R318" s="111"/>
      <c r="S318" s="111"/>
      <c r="T318" s="111"/>
      <c r="U318" s="112"/>
      <c r="V318" s="110"/>
      <c r="W318" s="112"/>
      <c r="X318" s="103"/>
      <c r="Y318" s="117"/>
      <c r="Z318" s="69"/>
      <c r="AA318" s="69"/>
      <c r="AB318" s="103"/>
      <c r="AC318" s="103"/>
      <c r="AD318" s="118"/>
      <c r="AE318" s="115"/>
      <c r="AF318" s="119"/>
      <c r="AG318" s="119"/>
      <c r="AH318" s="120"/>
      <c r="AI318" s="121"/>
      <c r="AJ318" s="120"/>
      <c r="AK318" s="69"/>
      <c r="AL318" s="103"/>
      <c r="AM318" s="103"/>
      <c r="AN318" s="118"/>
      <c r="AO318" s="115"/>
      <c r="AP318" s="119"/>
      <c r="AQ318" s="119"/>
      <c r="AR318" s="118"/>
      <c r="AS318" s="118"/>
      <c r="AT318" s="118"/>
      <c r="AU318" s="118"/>
      <c r="AV318" s="121"/>
      <c r="AW318" s="114"/>
      <c r="AX318" s="115"/>
      <c r="AY318" s="116"/>
      <c r="AZ318" s="115"/>
      <c r="BA318" s="116"/>
    </row>
    <row r="319" spans="2:53" x14ac:dyDescent="0.2">
      <c r="B319" s="266"/>
      <c r="D319" s="101"/>
      <c r="E319" s="67"/>
      <c r="F319" s="69"/>
      <c r="G319" s="69"/>
      <c r="H319" s="69"/>
      <c r="I319" s="95"/>
      <c r="J319" s="68"/>
      <c r="K319" s="106"/>
      <c r="L319" s="145"/>
      <c r="M319" s="146"/>
      <c r="N319" s="82"/>
      <c r="O319" s="82"/>
      <c r="P319" s="82"/>
      <c r="Q319" s="110"/>
      <c r="R319" s="111"/>
      <c r="S319" s="111"/>
      <c r="T319" s="111"/>
      <c r="U319" s="112"/>
      <c r="V319" s="110"/>
      <c r="W319" s="112"/>
      <c r="X319" s="103"/>
      <c r="Y319" s="117"/>
      <c r="Z319" s="69"/>
      <c r="AA319" s="69"/>
      <c r="AB319" s="103"/>
      <c r="AC319" s="103"/>
      <c r="AD319" s="118"/>
      <c r="AE319" s="115"/>
      <c r="AF319" s="119"/>
      <c r="AG319" s="119"/>
      <c r="AH319" s="120"/>
      <c r="AI319" s="121"/>
      <c r="AJ319" s="120"/>
      <c r="AK319" s="69"/>
      <c r="AL319" s="103"/>
      <c r="AM319" s="103"/>
      <c r="AN319" s="118"/>
      <c r="AO319" s="115"/>
      <c r="AP319" s="119"/>
      <c r="AQ319" s="119"/>
      <c r="AR319" s="118"/>
      <c r="AS319" s="118"/>
      <c r="AT319" s="118"/>
      <c r="AU319" s="118"/>
      <c r="AV319" s="121"/>
      <c r="AW319" s="114"/>
      <c r="AX319" s="115"/>
      <c r="AY319" s="116"/>
      <c r="AZ319" s="115"/>
      <c r="BA319" s="116"/>
    </row>
    <row r="320" spans="2:53" x14ac:dyDescent="0.2">
      <c r="B320" s="266"/>
      <c r="D320" s="101"/>
      <c r="E320" s="67"/>
      <c r="F320" s="69"/>
      <c r="G320" s="69"/>
      <c r="H320" s="69"/>
      <c r="I320" s="95"/>
      <c r="J320" s="68"/>
      <c r="K320" s="106"/>
      <c r="L320" s="145"/>
      <c r="M320" s="146"/>
      <c r="N320" s="82"/>
      <c r="O320" s="82"/>
      <c r="P320" s="82"/>
      <c r="Q320" s="110"/>
      <c r="R320" s="111"/>
      <c r="S320" s="111"/>
      <c r="T320" s="111"/>
      <c r="U320" s="112"/>
      <c r="V320" s="110"/>
      <c r="W320" s="112"/>
      <c r="X320" s="103"/>
      <c r="Y320" s="117"/>
      <c r="Z320" s="69"/>
      <c r="AA320" s="69"/>
      <c r="AB320" s="103"/>
      <c r="AC320" s="103"/>
      <c r="AD320" s="118"/>
      <c r="AE320" s="115"/>
      <c r="AF320" s="119"/>
      <c r="AG320" s="119"/>
      <c r="AH320" s="120"/>
      <c r="AI320" s="121"/>
      <c r="AJ320" s="120"/>
      <c r="AK320" s="69"/>
      <c r="AL320" s="103"/>
      <c r="AM320" s="103"/>
      <c r="AN320" s="118"/>
      <c r="AO320" s="115"/>
      <c r="AP320" s="119"/>
      <c r="AQ320" s="119"/>
      <c r="AR320" s="118"/>
      <c r="AS320" s="118"/>
      <c r="AT320" s="118"/>
      <c r="AU320" s="118"/>
      <c r="AV320" s="121"/>
      <c r="AW320" s="114"/>
      <c r="AX320" s="115"/>
      <c r="AY320" s="116"/>
      <c r="AZ320" s="115"/>
      <c r="BA320" s="116"/>
    </row>
    <row r="321" spans="2:53" x14ac:dyDescent="0.2">
      <c r="B321" s="266"/>
      <c r="D321" s="101"/>
      <c r="E321" s="67"/>
      <c r="F321" s="69"/>
      <c r="G321" s="69"/>
      <c r="H321" s="69"/>
      <c r="I321" s="95"/>
      <c r="J321" s="68"/>
      <c r="K321" s="106"/>
      <c r="L321" s="145"/>
      <c r="M321" s="146"/>
      <c r="N321" s="82"/>
      <c r="O321" s="82"/>
      <c r="P321" s="82"/>
      <c r="Q321" s="110"/>
      <c r="R321" s="111"/>
      <c r="S321" s="111"/>
      <c r="T321" s="111"/>
      <c r="U321" s="112"/>
      <c r="V321" s="110"/>
      <c r="W321" s="112"/>
      <c r="X321" s="103"/>
      <c r="Y321" s="117"/>
      <c r="Z321" s="69"/>
      <c r="AA321" s="69"/>
      <c r="AB321" s="103"/>
      <c r="AC321" s="103"/>
      <c r="AD321" s="118"/>
      <c r="AE321" s="115"/>
      <c r="AF321" s="119"/>
      <c r="AG321" s="119"/>
      <c r="AH321" s="120"/>
      <c r="AI321" s="121"/>
      <c r="AJ321" s="120"/>
      <c r="AK321" s="69"/>
      <c r="AL321" s="103"/>
      <c r="AM321" s="103"/>
      <c r="AN321" s="118"/>
      <c r="AO321" s="115"/>
      <c r="AP321" s="119"/>
      <c r="AQ321" s="119"/>
      <c r="AR321" s="118"/>
      <c r="AS321" s="118"/>
      <c r="AT321" s="118"/>
      <c r="AU321" s="118"/>
      <c r="AV321" s="121"/>
      <c r="AW321" s="114"/>
      <c r="AX321" s="115"/>
      <c r="AY321" s="116"/>
      <c r="AZ321" s="115"/>
      <c r="BA321" s="116"/>
    </row>
    <row r="322" spans="2:53" x14ac:dyDescent="0.2">
      <c r="B322" s="266"/>
      <c r="D322" s="101"/>
      <c r="E322" s="67"/>
      <c r="F322" s="69"/>
      <c r="G322" s="69"/>
      <c r="H322" s="69"/>
      <c r="I322" s="95"/>
      <c r="J322" s="68"/>
      <c r="K322" s="106"/>
      <c r="L322" s="145"/>
      <c r="M322" s="146"/>
      <c r="N322" s="82"/>
      <c r="O322" s="82"/>
      <c r="P322" s="82"/>
      <c r="Q322" s="110"/>
      <c r="R322" s="111"/>
      <c r="S322" s="111"/>
      <c r="T322" s="111"/>
      <c r="U322" s="112"/>
      <c r="V322" s="110"/>
      <c r="W322" s="112"/>
      <c r="X322" s="103"/>
      <c r="Y322" s="117"/>
      <c r="Z322" s="69"/>
      <c r="AA322" s="69"/>
      <c r="AB322" s="103"/>
      <c r="AC322" s="103"/>
      <c r="AD322" s="118"/>
      <c r="AE322" s="115"/>
      <c r="AF322" s="119"/>
      <c r="AG322" s="119"/>
      <c r="AH322" s="120"/>
      <c r="AI322" s="121"/>
      <c r="AJ322" s="120"/>
      <c r="AK322" s="69"/>
      <c r="AL322" s="103"/>
      <c r="AM322" s="103"/>
      <c r="AN322" s="118"/>
      <c r="AO322" s="115"/>
      <c r="AP322" s="119"/>
      <c r="AQ322" s="119"/>
      <c r="AR322" s="118"/>
      <c r="AS322" s="118"/>
      <c r="AT322" s="118"/>
      <c r="AU322" s="118"/>
      <c r="AV322" s="121"/>
      <c r="AW322" s="114"/>
      <c r="AX322" s="115"/>
      <c r="AY322" s="116"/>
      <c r="AZ322" s="115"/>
      <c r="BA322" s="116"/>
    </row>
    <row r="323" spans="2:53" x14ac:dyDescent="0.2">
      <c r="B323" s="266"/>
      <c r="D323" s="101"/>
      <c r="E323" s="67"/>
      <c r="F323" s="69"/>
      <c r="G323" s="69"/>
      <c r="H323" s="69"/>
      <c r="I323" s="95"/>
      <c r="J323" s="68"/>
      <c r="K323" s="106"/>
      <c r="L323" s="145"/>
      <c r="M323" s="146"/>
      <c r="N323" s="82"/>
      <c r="O323" s="82"/>
      <c r="P323" s="82"/>
      <c r="Q323" s="110"/>
      <c r="R323" s="111"/>
      <c r="S323" s="111"/>
      <c r="T323" s="111"/>
      <c r="U323" s="112"/>
      <c r="V323" s="110"/>
      <c r="W323" s="112"/>
      <c r="X323" s="103"/>
      <c r="Y323" s="117"/>
      <c r="Z323" s="69"/>
      <c r="AA323" s="69"/>
      <c r="AB323" s="103"/>
      <c r="AC323" s="103"/>
      <c r="AD323" s="118"/>
      <c r="AE323" s="115"/>
      <c r="AF323" s="119"/>
      <c r="AG323" s="119"/>
      <c r="AH323" s="120"/>
      <c r="AI323" s="121"/>
      <c r="AJ323" s="120"/>
      <c r="AK323" s="69"/>
      <c r="AL323" s="103"/>
      <c r="AM323" s="103"/>
      <c r="AN323" s="118"/>
      <c r="AO323" s="115"/>
      <c r="AP323" s="119"/>
      <c r="AQ323" s="119"/>
      <c r="AR323" s="118"/>
      <c r="AS323" s="118"/>
      <c r="AT323" s="118"/>
      <c r="AU323" s="118"/>
      <c r="AV323" s="121"/>
      <c r="AW323" s="114"/>
      <c r="AX323" s="115"/>
      <c r="AY323" s="116"/>
      <c r="AZ323" s="115"/>
      <c r="BA323" s="116"/>
    </row>
    <row r="324" spans="2:53" x14ac:dyDescent="0.2">
      <c r="B324" s="266"/>
      <c r="D324" s="101"/>
      <c r="E324" s="67"/>
      <c r="F324" s="69"/>
      <c r="G324" s="69"/>
      <c r="H324" s="69"/>
      <c r="I324" s="95"/>
      <c r="J324" s="68"/>
      <c r="K324" s="106"/>
      <c r="L324" s="145"/>
      <c r="M324" s="146"/>
      <c r="N324" s="82"/>
      <c r="O324" s="82"/>
      <c r="P324" s="82"/>
      <c r="Q324" s="110"/>
      <c r="R324" s="111"/>
      <c r="S324" s="111"/>
      <c r="T324" s="111"/>
      <c r="U324" s="112"/>
      <c r="V324" s="110"/>
      <c r="W324" s="112"/>
      <c r="X324" s="103"/>
      <c r="Y324" s="117"/>
      <c r="Z324" s="69"/>
      <c r="AA324" s="69"/>
      <c r="AB324" s="103"/>
      <c r="AC324" s="103"/>
      <c r="AD324" s="118"/>
      <c r="AE324" s="115"/>
      <c r="AF324" s="119"/>
      <c r="AG324" s="119"/>
      <c r="AH324" s="120"/>
      <c r="AI324" s="121"/>
      <c r="AJ324" s="120"/>
      <c r="AK324" s="69"/>
      <c r="AL324" s="103"/>
      <c r="AM324" s="103"/>
      <c r="AN324" s="118"/>
      <c r="AO324" s="115"/>
      <c r="AP324" s="119"/>
      <c r="AQ324" s="119"/>
      <c r="AR324" s="118"/>
      <c r="AS324" s="118"/>
      <c r="AT324" s="118"/>
      <c r="AU324" s="118"/>
      <c r="AV324" s="121"/>
      <c r="AW324" s="114"/>
      <c r="AX324" s="115"/>
      <c r="AY324" s="116"/>
      <c r="AZ324" s="115"/>
      <c r="BA324" s="116"/>
    </row>
    <row r="325" spans="2:53" x14ac:dyDescent="0.2">
      <c r="B325" s="266"/>
      <c r="D325" s="101"/>
      <c r="E325" s="67"/>
      <c r="F325" s="69"/>
      <c r="G325" s="69"/>
      <c r="H325" s="69"/>
      <c r="I325" s="95"/>
      <c r="J325" s="68"/>
      <c r="K325" s="106"/>
      <c r="L325" s="145"/>
      <c r="M325" s="146"/>
      <c r="N325" s="82"/>
      <c r="O325" s="82"/>
      <c r="P325" s="82"/>
      <c r="Q325" s="110"/>
      <c r="R325" s="111"/>
      <c r="S325" s="111"/>
      <c r="T325" s="111"/>
      <c r="U325" s="112"/>
      <c r="V325" s="110"/>
      <c r="W325" s="112"/>
      <c r="X325" s="103"/>
      <c r="Y325" s="117"/>
      <c r="Z325" s="69"/>
      <c r="AA325" s="69"/>
      <c r="AB325" s="103"/>
      <c r="AC325" s="103"/>
      <c r="AD325" s="118"/>
      <c r="AE325" s="115"/>
      <c r="AF325" s="119"/>
      <c r="AG325" s="119"/>
      <c r="AH325" s="120"/>
      <c r="AI325" s="121"/>
      <c r="AJ325" s="120"/>
      <c r="AK325" s="69"/>
      <c r="AL325" s="103"/>
      <c r="AM325" s="103"/>
      <c r="AN325" s="118"/>
      <c r="AO325" s="115"/>
      <c r="AP325" s="119"/>
      <c r="AQ325" s="119"/>
      <c r="AR325" s="118"/>
      <c r="AS325" s="118"/>
      <c r="AT325" s="118"/>
      <c r="AU325" s="118"/>
      <c r="AV325" s="121"/>
      <c r="AW325" s="114"/>
      <c r="AX325" s="115"/>
      <c r="AY325" s="116"/>
      <c r="AZ325" s="115"/>
      <c r="BA325" s="116"/>
    </row>
    <row r="326" spans="2:53" x14ac:dyDescent="0.2">
      <c r="B326" s="266"/>
      <c r="D326" s="101"/>
      <c r="E326" s="67"/>
      <c r="F326" s="69"/>
      <c r="G326" s="69"/>
      <c r="H326" s="69"/>
      <c r="I326" s="95"/>
      <c r="J326" s="68"/>
      <c r="K326" s="106"/>
      <c r="L326" s="145"/>
      <c r="M326" s="146"/>
      <c r="N326" s="82"/>
      <c r="O326" s="82"/>
      <c r="P326" s="82"/>
      <c r="Q326" s="110"/>
      <c r="R326" s="111"/>
      <c r="S326" s="111"/>
      <c r="T326" s="111"/>
      <c r="U326" s="112"/>
      <c r="V326" s="110"/>
      <c r="W326" s="112"/>
      <c r="X326" s="103"/>
      <c r="Y326" s="117"/>
      <c r="Z326" s="69"/>
      <c r="AA326" s="69"/>
      <c r="AB326" s="103"/>
      <c r="AC326" s="103"/>
      <c r="AD326" s="118"/>
      <c r="AE326" s="115"/>
      <c r="AF326" s="119"/>
      <c r="AG326" s="119"/>
      <c r="AH326" s="120"/>
      <c r="AI326" s="121"/>
      <c r="AJ326" s="120"/>
      <c r="AK326" s="69"/>
      <c r="AL326" s="103"/>
      <c r="AM326" s="103"/>
      <c r="AN326" s="118"/>
      <c r="AO326" s="115"/>
      <c r="AP326" s="119"/>
      <c r="AQ326" s="119"/>
      <c r="AR326" s="118"/>
      <c r="AS326" s="118"/>
      <c r="AT326" s="118"/>
      <c r="AU326" s="118"/>
      <c r="AV326" s="121"/>
      <c r="AW326" s="114"/>
      <c r="AX326" s="115"/>
      <c r="AY326" s="116"/>
      <c r="AZ326" s="115"/>
      <c r="BA326" s="116"/>
    </row>
    <row r="327" spans="2:53" x14ac:dyDescent="0.2">
      <c r="B327" s="266"/>
      <c r="D327" s="101"/>
      <c r="E327" s="67"/>
      <c r="F327" s="69"/>
      <c r="G327" s="69"/>
      <c r="H327" s="69"/>
      <c r="I327" s="95"/>
      <c r="J327" s="68"/>
      <c r="K327" s="106"/>
      <c r="L327" s="145"/>
      <c r="M327" s="146"/>
      <c r="N327" s="82"/>
      <c r="O327" s="82"/>
      <c r="P327" s="82"/>
      <c r="Q327" s="110"/>
      <c r="R327" s="111"/>
      <c r="S327" s="111"/>
      <c r="T327" s="111"/>
      <c r="U327" s="112"/>
      <c r="V327" s="110"/>
      <c r="W327" s="112"/>
      <c r="X327" s="103"/>
      <c r="Y327" s="117"/>
      <c r="Z327" s="69"/>
      <c r="AA327" s="69"/>
      <c r="AB327" s="103"/>
      <c r="AC327" s="103"/>
      <c r="AD327" s="118"/>
      <c r="AE327" s="115"/>
      <c r="AF327" s="119"/>
      <c r="AG327" s="119"/>
      <c r="AH327" s="120"/>
      <c r="AI327" s="121"/>
      <c r="AJ327" s="120"/>
      <c r="AK327" s="69"/>
      <c r="AL327" s="103"/>
      <c r="AM327" s="103"/>
      <c r="AN327" s="118"/>
      <c r="AO327" s="115"/>
      <c r="AP327" s="119"/>
      <c r="AQ327" s="119"/>
      <c r="AR327" s="118"/>
      <c r="AS327" s="118"/>
      <c r="AT327" s="118"/>
      <c r="AU327" s="118"/>
      <c r="AV327" s="121"/>
      <c r="AW327" s="114"/>
      <c r="AX327" s="115"/>
      <c r="AY327" s="116"/>
      <c r="AZ327" s="115"/>
      <c r="BA327" s="116"/>
    </row>
    <row r="328" spans="2:53" x14ac:dyDescent="0.2">
      <c r="B328" s="266"/>
      <c r="D328" s="101"/>
      <c r="E328" s="67"/>
      <c r="F328" s="69"/>
      <c r="G328" s="69"/>
      <c r="H328" s="69"/>
      <c r="I328" s="95"/>
      <c r="J328" s="68"/>
      <c r="K328" s="106"/>
      <c r="L328" s="145"/>
      <c r="M328" s="146"/>
      <c r="N328" s="82"/>
      <c r="O328" s="82"/>
      <c r="P328" s="82"/>
      <c r="Q328" s="110"/>
      <c r="R328" s="111"/>
      <c r="S328" s="111"/>
      <c r="T328" s="111"/>
      <c r="U328" s="112"/>
      <c r="V328" s="110"/>
      <c r="W328" s="112"/>
      <c r="X328" s="103"/>
      <c r="Y328" s="117"/>
      <c r="Z328" s="69"/>
      <c r="AA328" s="69"/>
      <c r="AB328" s="103"/>
      <c r="AC328" s="103"/>
      <c r="AD328" s="118"/>
      <c r="AE328" s="115"/>
      <c r="AF328" s="119"/>
      <c r="AG328" s="119"/>
      <c r="AH328" s="120"/>
      <c r="AI328" s="121"/>
      <c r="AJ328" s="120"/>
      <c r="AK328" s="69"/>
      <c r="AL328" s="103"/>
      <c r="AM328" s="103"/>
      <c r="AN328" s="118"/>
      <c r="AO328" s="115"/>
      <c r="AP328" s="119"/>
      <c r="AQ328" s="119"/>
      <c r="AR328" s="118"/>
      <c r="AS328" s="118"/>
      <c r="AT328" s="118"/>
      <c r="AU328" s="118"/>
      <c r="AV328" s="121"/>
      <c r="AW328" s="114"/>
      <c r="AX328" s="115"/>
      <c r="AY328" s="116"/>
      <c r="AZ328" s="115"/>
      <c r="BA328" s="116"/>
    </row>
    <row r="329" spans="2:53" x14ac:dyDescent="0.2">
      <c r="B329" s="266"/>
      <c r="D329" s="101"/>
      <c r="E329" s="67"/>
      <c r="F329" s="69"/>
      <c r="G329" s="69"/>
      <c r="H329" s="69"/>
      <c r="I329" s="95"/>
      <c r="J329" s="68"/>
      <c r="K329" s="106"/>
      <c r="L329" s="145"/>
      <c r="M329" s="146"/>
      <c r="N329" s="82"/>
      <c r="O329" s="82"/>
      <c r="P329" s="82"/>
      <c r="Q329" s="110"/>
      <c r="R329" s="111"/>
      <c r="S329" s="111"/>
      <c r="T329" s="111"/>
      <c r="U329" s="112"/>
      <c r="V329" s="110"/>
      <c r="W329" s="112"/>
      <c r="X329" s="103"/>
      <c r="Y329" s="117"/>
      <c r="Z329" s="69"/>
      <c r="AA329" s="69"/>
      <c r="AB329" s="103"/>
      <c r="AC329" s="103"/>
      <c r="AD329" s="118"/>
      <c r="AE329" s="115"/>
      <c r="AF329" s="119"/>
      <c r="AG329" s="119"/>
      <c r="AH329" s="120"/>
      <c r="AI329" s="121"/>
      <c r="AJ329" s="120"/>
      <c r="AK329" s="69"/>
      <c r="AL329" s="103"/>
      <c r="AM329" s="103"/>
      <c r="AN329" s="118"/>
      <c r="AO329" s="115"/>
      <c r="AP329" s="119"/>
      <c r="AQ329" s="119"/>
      <c r="AR329" s="118"/>
      <c r="AS329" s="118"/>
      <c r="AT329" s="118"/>
      <c r="AU329" s="118"/>
      <c r="AV329" s="121"/>
      <c r="AW329" s="114"/>
      <c r="AX329" s="115"/>
      <c r="AY329" s="116"/>
      <c r="AZ329" s="115"/>
      <c r="BA329" s="116"/>
    </row>
    <row r="330" spans="2:53" x14ac:dyDescent="0.2">
      <c r="B330" s="266"/>
      <c r="D330" s="101"/>
      <c r="E330" s="67"/>
      <c r="F330" s="69"/>
      <c r="G330" s="69"/>
      <c r="H330" s="69"/>
      <c r="I330" s="95"/>
      <c r="J330" s="68"/>
      <c r="K330" s="106"/>
      <c r="L330" s="145"/>
      <c r="M330" s="146"/>
      <c r="N330" s="82"/>
      <c r="O330" s="82"/>
      <c r="P330" s="82"/>
      <c r="Q330" s="110"/>
      <c r="R330" s="111"/>
      <c r="S330" s="111"/>
      <c r="T330" s="111"/>
      <c r="U330" s="112"/>
      <c r="V330" s="110"/>
      <c r="W330" s="112"/>
      <c r="X330" s="103"/>
      <c r="Y330" s="117"/>
      <c r="Z330" s="69"/>
      <c r="AA330" s="69"/>
      <c r="AB330" s="103"/>
      <c r="AC330" s="103"/>
      <c r="AD330" s="118"/>
      <c r="AE330" s="115"/>
      <c r="AF330" s="119"/>
      <c r="AG330" s="119"/>
      <c r="AH330" s="120"/>
      <c r="AI330" s="121"/>
      <c r="AJ330" s="120"/>
      <c r="AK330" s="69"/>
      <c r="AL330" s="103"/>
      <c r="AM330" s="103"/>
      <c r="AN330" s="118"/>
      <c r="AO330" s="115"/>
      <c r="AP330" s="119"/>
      <c r="AQ330" s="119"/>
      <c r="AR330" s="118"/>
      <c r="AS330" s="118"/>
      <c r="AT330" s="118"/>
      <c r="AU330" s="118"/>
      <c r="AV330" s="121"/>
      <c r="AW330" s="114"/>
      <c r="AX330" s="115"/>
      <c r="AY330" s="116"/>
      <c r="AZ330" s="115"/>
      <c r="BA330" s="116"/>
    </row>
    <row r="331" spans="2:53" x14ac:dyDescent="0.2">
      <c r="B331" s="266"/>
      <c r="D331" s="101"/>
      <c r="E331" s="67"/>
      <c r="F331" s="69"/>
      <c r="G331" s="69"/>
      <c r="H331" s="69"/>
      <c r="I331" s="95"/>
      <c r="J331" s="68"/>
      <c r="K331" s="106"/>
      <c r="L331" s="145"/>
      <c r="M331" s="146"/>
      <c r="N331" s="82"/>
      <c r="O331" s="82"/>
      <c r="P331" s="82"/>
      <c r="Q331" s="110"/>
      <c r="R331" s="111"/>
      <c r="S331" s="111"/>
      <c r="T331" s="111"/>
      <c r="U331" s="112"/>
      <c r="V331" s="110"/>
      <c r="W331" s="112"/>
      <c r="X331" s="103"/>
      <c r="Y331" s="117"/>
      <c r="Z331" s="69"/>
      <c r="AA331" s="69"/>
      <c r="AB331" s="103"/>
      <c r="AC331" s="103"/>
      <c r="AD331" s="118"/>
      <c r="AE331" s="115"/>
      <c r="AF331" s="119"/>
      <c r="AG331" s="119"/>
      <c r="AH331" s="120"/>
      <c r="AI331" s="121"/>
      <c r="AJ331" s="120"/>
      <c r="AK331" s="69"/>
      <c r="AL331" s="103"/>
      <c r="AM331" s="103"/>
      <c r="AN331" s="118"/>
      <c r="AO331" s="115"/>
      <c r="AP331" s="119"/>
      <c r="AQ331" s="119"/>
      <c r="AR331" s="118"/>
      <c r="AS331" s="118"/>
      <c r="AT331" s="118"/>
      <c r="AU331" s="118"/>
      <c r="AV331" s="121"/>
      <c r="AW331" s="114"/>
      <c r="AX331" s="115"/>
      <c r="AY331" s="116"/>
      <c r="AZ331" s="115"/>
      <c r="BA331" s="116"/>
    </row>
    <row r="332" spans="2:53" x14ac:dyDescent="0.2">
      <c r="B332" s="266"/>
      <c r="D332" s="101"/>
      <c r="E332" s="67"/>
      <c r="F332" s="69"/>
      <c r="G332" s="69"/>
      <c r="H332" s="69"/>
      <c r="I332" s="95"/>
      <c r="J332" s="68"/>
      <c r="K332" s="106"/>
      <c r="L332" s="145"/>
      <c r="M332" s="146"/>
      <c r="N332" s="82"/>
      <c r="O332" s="82"/>
      <c r="P332" s="82"/>
      <c r="Q332" s="110"/>
      <c r="R332" s="111"/>
      <c r="S332" s="111"/>
      <c r="T332" s="111"/>
      <c r="U332" s="112"/>
      <c r="V332" s="110"/>
      <c r="W332" s="112"/>
      <c r="X332" s="103"/>
      <c r="Y332" s="117"/>
      <c r="Z332" s="69"/>
      <c r="AA332" s="69"/>
      <c r="AB332" s="103"/>
      <c r="AC332" s="103"/>
      <c r="AD332" s="118"/>
      <c r="AE332" s="115"/>
      <c r="AF332" s="119"/>
      <c r="AG332" s="119"/>
      <c r="AH332" s="120"/>
      <c r="AI332" s="121"/>
      <c r="AJ332" s="120"/>
      <c r="AK332" s="69"/>
      <c r="AL332" s="103"/>
      <c r="AM332" s="103"/>
      <c r="AN332" s="118"/>
      <c r="AO332" s="115"/>
      <c r="AP332" s="119"/>
      <c r="AQ332" s="119"/>
      <c r="AR332" s="118"/>
      <c r="AS332" s="118"/>
      <c r="AT332" s="118"/>
      <c r="AU332" s="118"/>
      <c r="AV332" s="121"/>
      <c r="AW332" s="114"/>
      <c r="AX332" s="115"/>
      <c r="AY332" s="116"/>
      <c r="AZ332" s="115"/>
      <c r="BA332" s="116"/>
    </row>
    <row r="333" spans="2:53" x14ac:dyDescent="0.2">
      <c r="B333" s="266"/>
      <c r="D333" s="101"/>
      <c r="E333" s="67"/>
      <c r="F333" s="69"/>
      <c r="G333" s="69"/>
      <c r="H333" s="69"/>
      <c r="I333" s="95"/>
      <c r="J333" s="68"/>
      <c r="K333" s="106"/>
      <c r="L333" s="145"/>
      <c r="M333" s="146"/>
      <c r="N333" s="82"/>
      <c r="O333" s="82"/>
      <c r="P333" s="82"/>
      <c r="Q333" s="110"/>
      <c r="R333" s="111"/>
      <c r="S333" s="111"/>
      <c r="T333" s="111"/>
      <c r="U333" s="112"/>
      <c r="V333" s="110"/>
      <c r="W333" s="112"/>
      <c r="X333" s="103"/>
      <c r="Y333" s="117"/>
      <c r="Z333" s="69"/>
      <c r="AA333" s="69"/>
      <c r="AB333" s="103"/>
      <c r="AC333" s="103"/>
      <c r="AD333" s="118"/>
      <c r="AE333" s="115"/>
      <c r="AF333" s="119"/>
      <c r="AG333" s="119"/>
      <c r="AH333" s="120"/>
      <c r="AI333" s="121"/>
      <c r="AJ333" s="120"/>
      <c r="AK333" s="69"/>
      <c r="AL333" s="103"/>
      <c r="AM333" s="103"/>
      <c r="AN333" s="118"/>
      <c r="AO333" s="115"/>
      <c r="AP333" s="119"/>
      <c r="AQ333" s="119"/>
      <c r="AR333" s="118"/>
      <c r="AS333" s="118"/>
      <c r="AT333" s="118"/>
      <c r="AU333" s="118"/>
      <c r="AV333" s="121"/>
      <c r="AW333" s="114"/>
      <c r="AX333" s="115"/>
      <c r="AY333" s="116"/>
      <c r="AZ333" s="115"/>
      <c r="BA333" s="116"/>
    </row>
    <row r="334" spans="2:53" x14ac:dyDescent="0.2">
      <c r="B334" s="266"/>
      <c r="D334" s="101"/>
      <c r="E334" s="67"/>
      <c r="F334" s="69"/>
      <c r="G334" s="69"/>
      <c r="H334" s="69"/>
      <c r="I334" s="95"/>
      <c r="J334" s="68"/>
      <c r="K334" s="106"/>
      <c r="L334" s="145"/>
      <c r="M334" s="146"/>
      <c r="N334" s="82"/>
      <c r="O334" s="82"/>
      <c r="P334" s="82"/>
      <c r="Q334" s="110"/>
      <c r="R334" s="111"/>
      <c r="S334" s="111"/>
      <c r="T334" s="111"/>
      <c r="U334" s="112"/>
      <c r="V334" s="110"/>
      <c r="W334" s="112"/>
      <c r="X334" s="103"/>
      <c r="Y334" s="117"/>
      <c r="Z334" s="69"/>
      <c r="AA334" s="69"/>
      <c r="AB334" s="103"/>
      <c r="AC334" s="103"/>
      <c r="AD334" s="118"/>
      <c r="AE334" s="115"/>
      <c r="AF334" s="119"/>
      <c r="AG334" s="119"/>
      <c r="AH334" s="120"/>
      <c r="AI334" s="121"/>
      <c r="AJ334" s="120"/>
      <c r="AK334" s="69"/>
      <c r="AL334" s="103"/>
      <c r="AM334" s="103"/>
      <c r="AN334" s="118"/>
      <c r="AO334" s="115"/>
      <c r="AP334" s="119"/>
      <c r="AQ334" s="119"/>
      <c r="AR334" s="118"/>
      <c r="AS334" s="118"/>
      <c r="AT334" s="118"/>
      <c r="AU334" s="118"/>
      <c r="AV334" s="121"/>
      <c r="AW334" s="114"/>
      <c r="AX334" s="115"/>
      <c r="AY334" s="116"/>
      <c r="AZ334" s="115"/>
      <c r="BA334" s="116"/>
    </row>
    <row r="335" spans="2:53" x14ac:dyDescent="0.2">
      <c r="B335" s="266"/>
      <c r="D335" s="101"/>
      <c r="E335" s="67"/>
      <c r="F335" s="69"/>
      <c r="G335" s="69"/>
      <c r="H335" s="69"/>
      <c r="I335" s="95"/>
      <c r="J335" s="68"/>
      <c r="K335" s="106"/>
      <c r="L335" s="145"/>
      <c r="M335" s="146"/>
      <c r="N335" s="82"/>
      <c r="O335" s="82"/>
      <c r="P335" s="82"/>
      <c r="Q335" s="110"/>
      <c r="R335" s="111"/>
      <c r="S335" s="111"/>
      <c r="T335" s="111"/>
      <c r="U335" s="112"/>
      <c r="V335" s="110"/>
      <c r="W335" s="112"/>
      <c r="X335" s="103"/>
      <c r="Y335" s="117"/>
      <c r="Z335" s="69"/>
      <c r="AA335" s="69"/>
      <c r="AB335" s="103"/>
      <c r="AC335" s="103"/>
      <c r="AD335" s="118"/>
      <c r="AE335" s="115"/>
      <c r="AF335" s="119"/>
      <c r="AG335" s="119"/>
      <c r="AH335" s="120"/>
      <c r="AI335" s="121"/>
      <c r="AJ335" s="120"/>
      <c r="AK335" s="69"/>
      <c r="AL335" s="103"/>
      <c r="AM335" s="103"/>
      <c r="AN335" s="118"/>
      <c r="AO335" s="115"/>
      <c r="AP335" s="119"/>
      <c r="AQ335" s="119"/>
      <c r="AR335" s="118"/>
      <c r="AS335" s="118"/>
      <c r="AT335" s="118"/>
      <c r="AU335" s="118"/>
      <c r="AV335" s="121"/>
      <c r="AW335" s="114"/>
      <c r="AX335" s="115"/>
      <c r="AY335" s="116"/>
      <c r="AZ335" s="115"/>
      <c r="BA335" s="116"/>
    </row>
    <row r="336" spans="2:53" x14ac:dyDescent="0.2">
      <c r="B336" s="266"/>
      <c r="D336" s="101"/>
      <c r="E336" s="67"/>
      <c r="F336" s="69"/>
      <c r="G336" s="69"/>
      <c r="H336" s="69"/>
      <c r="I336" s="95"/>
      <c r="J336" s="68"/>
      <c r="K336" s="106"/>
      <c r="L336" s="145"/>
      <c r="M336" s="146"/>
      <c r="N336" s="82"/>
      <c r="O336" s="82"/>
      <c r="P336" s="82"/>
      <c r="Q336" s="110"/>
      <c r="R336" s="111"/>
      <c r="S336" s="111"/>
      <c r="T336" s="111"/>
      <c r="U336" s="112"/>
      <c r="V336" s="110"/>
      <c r="W336" s="112"/>
      <c r="X336" s="103"/>
      <c r="Y336" s="117"/>
      <c r="Z336" s="69"/>
      <c r="AA336" s="69"/>
      <c r="AB336" s="103"/>
      <c r="AC336" s="103"/>
      <c r="AD336" s="118"/>
      <c r="AE336" s="115"/>
      <c r="AF336" s="119"/>
      <c r="AG336" s="119"/>
      <c r="AH336" s="120"/>
      <c r="AI336" s="121"/>
      <c r="AJ336" s="120"/>
      <c r="AK336" s="69"/>
      <c r="AL336" s="103"/>
      <c r="AM336" s="103"/>
      <c r="AN336" s="118"/>
      <c r="AO336" s="115"/>
      <c r="AP336" s="119"/>
      <c r="AQ336" s="119"/>
      <c r="AR336" s="118"/>
      <c r="AS336" s="118"/>
      <c r="AT336" s="118"/>
      <c r="AU336" s="118"/>
      <c r="AV336" s="121"/>
      <c r="AW336" s="114"/>
      <c r="AX336" s="115"/>
      <c r="AY336" s="116"/>
      <c r="AZ336" s="115"/>
      <c r="BA336" s="116"/>
    </row>
    <row r="337" spans="2:53" x14ac:dyDescent="0.2">
      <c r="B337" s="266"/>
      <c r="D337" s="101"/>
      <c r="E337" s="67"/>
      <c r="F337" s="69"/>
      <c r="G337" s="69"/>
      <c r="H337" s="69"/>
      <c r="I337" s="95"/>
      <c r="J337" s="68"/>
      <c r="K337" s="106"/>
      <c r="L337" s="145"/>
      <c r="M337" s="146"/>
      <c r="N337" s="82"/>
      <c r="O337" s="82"/>
      <c r="P337" s="82"/>
      <c r="Q337" s="110"/>
      <c r="R337" s="111"/>
      <c r="S337" s="111"/>
      <c r="T337" s="111"/>
      <c r="U337" s="112"/>
      <c r="V337" s="110"/>
      <c r="W337" s="112"/>
      <c r="X337" s="103"/>
      <c r="Y337" s="117"/>
      <c r="Z337" s="69"/>
      <c r="AA337" s="69"/>
      <c r="AB337" s="103"/>
      <c r="AC337" s="103"/>
      <c r="AD337" s="118"/>
      <c r="AE337" s="115"/>
      <c r="AF337" s="119"/>
      <c r="AG337" s="119"/>
      <c r="AH337" s="120"/>
      <c r="AI337" s="121"/>
      <c r="AJ337" s="120"/>
      <c r="AK337" s="69"/>
      <c r="AL337" s="103"/>
      <c r="AM337" s="103"/>
      <c r="AN337" s="118"/>
      <c r="AO337" s="115"/>
      <c r="AP337" s="119"/>
      <c r="AQ337" s="119"/>
      <c r="AR337" s="118"/>
      <c r="AS337" s="118"/>
      <c r="AT337" s="118"/>
      <c r="AU337" s="118"/>
      <c r="AV337" s="121"/>
      <c r="AW337" s="114"/>
      <c r="AX337" s="115"/>
      <c r="AY337" s="116"/>
      <c r="AZ337" s="115"/>
      <c r="BA337" s="116"/>
    </row>
    <row r="338" spans="2:53" x14ac:dyDescent="0.2">
      <c r="B338" s="266"/>
      <c r="D338" s="101"/>
      <c r="E338" s="67"/>
      <c r="F338" s="69"/>
      <c r="G338" s="69"/>
      <c r="H338" s="69"/>
      <c r="I338" s="95"/>
      <c r="J338" s="68"/>
      <c r="K338" s="106"/>
      <c r="L338" s="145"/>
      <c r="M338" s="146"/>
      <c r="N338" s="82"/>
      <c r="O338" s="82"/>
      <c r="P338" s="82"/>
      <c r="Q338" s="110"/>
      <c r="R338" s="111"/>
      <c r="S338" s="111"/>
      <c r="T338" s="111"/>
      <c r="U338" s="112"/>
      <c r="V338" s="110"/>
      <c r="W338" s="112"/>
      <c r="X338" s="103"/>
      <c r="Y338" s="117"/>
      <c r="Z338" s="69"/>
      <c r="AA338" s="69"/>
      <c r="AB338" s="103"/>
      <c r="AC338" s="103"/>
      <c r="AD338" s="118"/>
      <c r="AE338" s="115"/>
      <c r="AF338" s="119"/>
      <c r="AG338" s="119"/>
      <c r="AH338" s="120"/>
      <c r="AI338" s="121"/>
      <c r="AJ338" s="120"/>
      <c r="AK338" s="69"/>
      <c r="AL338" s="103"/>
      <c r="AM338" s="103"/>
      <c r="AN338" s="118"/>
      <c r="AO338" s="115"/>
      <c r="AP338" s="119"/>
      <c r="AQ338" s="119"/>
      <c r="AR338" s="118"/>
      <c r="AS338" s="118"/>
      <c r="AT338" s="118"/>
      <c r="AU338" s="118"/>
      <c r="AV338" s="121"/>
      <c r="AW338" s="114"/>
      <c r="AX338" s="115"/>
      <c r="AY338" s="116"/>
      <c r="AZ338" s="115"/>
      <c r="BA338" s="116"/>
    </row>
    <row r="339" spans="2:53" x14ac:dyDescent="0.2">
      <c r="B339" s="266"/>
      <c r="D339" s="101"/>
      <c r="E339" s="67"/>
      <c r="F339" s="69"/>
      <c r="G339" s="69"/>
      <c r="H339" s="69"/>
      <c r="I339" s="95"/>
      <c r="J339" s="68"/>
      <c r="K339" s="106"/>
      <c r="L339" s="145"/>
      <c r="M339" s="146"/>
      <c r="N339" s="82"/>
      <c r="O339" s="82"/>
      <c r="P339" s="82"/>
      <c r="Q339" s="110"/>
      <c r="R339" s="111"/>
      <c r="S339" s="111"/>
      <c r="T339" s="111"/>
      <c r="U339" s="112"/>
      <c r="V339" s="110"/>
      <c r="W339" s="112"/>
      <c r="X339" s="103"/>
      <c r="Y339" s="117"/>
      <c r="Z339" s="69"/>
      <c r="AA339" s="69"/>
      <c r="AB339" s="103"/>
      <c r="AC339" s="103"/>
      <c r="AD339" s="118"/>
      <c r="AE339" s="115"/>
      <c r="AF339" s="119"/>
      <c r="AG339" s="119"/>
      <c r="AH339" s="120"/>
      <c r="AI339" s="121"/>
      <c r="AJ339" s="120"/>
      <c r="AK339" s="69"/>
      <c r="AL339" s="103"/>
      <c r="AM339" s="103"/>
      <c r="AN339" s="118"/>
      <c r="AO339" s="115"/>
      <c r="AP339" s="119"/>
      <c r="AQ339" s="119"/>
      <c r="AR339" s="118"/>
      <c r="AS339" s="118"/>
      <c r="AT339" s="118"/>
      <c r="AU339" s="118"/>
      <c r="AV339" s="121"/>
      <c r="AW339" s="114"/>
      <c r="AX339" s="115"/>
      <c r="AY339" s="116"/>
      <c r="AZ339" s="115"/>
      <c r="BA339" s="116"/>
    </row>
    <row r="340" spans="2:53" x14ac:dyDescent="0.2">
      <c r="B340" s="266"/>
      <c r="D340" s="101"/>
      <c r="E340" s="67"/>
      <c r="F340" s="69"/>
      <c r="G340" s="69"/>
      <c r="H340" s="69"/>
      <c r="I340" s="95"/>
      <c r="J340" s="68"/>
      <c r="K340" s="106"/>
      <c r="L340" s="145"/>
      <c r="M340" s="146"/>
      <c r="N340" s="82"/>
      <c r="O340" s="82"/>
      <c r="P340" s="82"/>
      <c r="Q340" s="110"/>
      <c r="R340" s="111"/>
      <c r="S340" s="111"/>
      <c r="T340" s="111"/>
      <c r="U340" s="112"/>
      <c r="V340" s="110"/>
      <c r="W340" s="112"/>
      <c r="X340" s="103"/>
      <c r="Y340" s="117"/>
      <c r="Z340" s="69"/>
      <c r="AA340" s="69"/>
      <c r="AB340" s="103"/>
      <c r="AC340" s="103"/>
      <c r="AD340" s="118"/>
      <c r="AE340" s="115"/>
      <c r="AF340" s="119"/>
      <c r="AG340" s="119"/>
      <c r="AH340" s="120"/>
      <c r="AI340" s="121"/>
      <c r="AJ340" s="120"/>
      <c r="AK340" s="69"/>
      <c r="AL340" s="103"/>
      <c r="AM340" s="103"/>
      <c r="AN340" s="118"/>
      <c r="AO340" s="115"/>
      <c r="AP340" s="119"/>
      <c r="AQ340" s="119"/>
      <c r="AR340" s="118"/>
      <c r="AS340" s="118"/>
      <c r="AT340" s="118"/>
      <c r="AU340" s="118"/>
      <c r="AV340" s="121"/>
      <c r="AW340" s="114"/>
      <c r="AX340" s="115"/>
      <c r="AY340" s="116"/>
      <c r="AZ340" s="115"/>
      <c r="BA340" s="116"/>
    </row>
    <row r="341" spans="2:53" x14ac:dyDescent="0.2">
      <c r="B341" s="266"/>
      <c r="D341" s="101"/>
      <c r="E341" s="67"/>
      <c r="F341" s="69"/>
      <c r="G341" s="69"/>
      <c r="H341" s="69"/>
      <c r="I341" s="95"/>
      <c r="J341" s="68"/>
      <c r="K341" s="106"/>
      <c r="L341" s="145"/>
      <c r="M341" s="146"/>
      <c r="N341" s="82"/>
      <c r="O341" s="82"/>
      <c r="P341" s="82"/>
      <c r="Q341" s="110"/>
      <c r="R341" s="111"/>
      <c r="S341" s="111"/>
      <c r="T341" s="111"/>
      <c r="U341" s="112"/>
      <c r="V341" s="110"/>
      <c r="W341" s="112"/>
      <c r="X341" s="103"/>
      <c r="Y341" s="117"/>
      <c r="Z341" s="69"/>
      <c r="AA341" s="69"/>
      <c r="AB341" s="103"/>
      <c r="AC341" s="103"/>
      <c r="AD341" s="118"/>
      <c r="AE341" s="115"/>
      <c r="AF341" s="119"/>
      <c r="AG341" s="119"/>
      <c r="AH341" s="120"/>
      <c r="AI341" s="121"/>
      <c r="AJ341" s="120"/>
      <c r="AK341" s="69"/>
      <c r="AL341" s="103"/>
      <c r="AM341" s="103"/>
      <c r="AN341" s="118"/>
      <c r="AO341" s="115"/>
      <c r="AP341" s="119"/>
      <c r="AQ341" s="119"/>
      <c r="AR341" s="118"/>
      <c r="AS341" s="118"/>
      <c r="AT341" s="118"/>
      <c r="AU341" s="118"/>
      <c r="AV341" s="121"/>
      <c r="AW341" s="114"/>
      <c r="AX341" s="115"/>
      <c r="AY341" s="116"/>
      <c r="AZ341" s="115"/>
      <c r="BA341" s="116"/>
    </row>
    <row r="342" spans="2:53" x14ac:dyDescent="0.2">
      <c r="B342" s="266"/>
      <c r="D342" s="101"/>
      <c r="E342" s="67"/>
      <c r="F342" s="69"/>
      <c r="G342" s="69"/>
      <c r="H342" s="69"/>
      <c r="I342" s="95"/>
      <c r="J342" s="68"/>
      <c r="K342" s="106"/>
      <c r="L342" s="145"/>
      <c r="M342" s="146"/>
      <c r="N342" s="82"/>
      <c r="O342" s="82"/>
      <c r="P342" s="82"/>
      <c r="Q342" s="110"/>
      <c r="R342" s="111"/>
      <c r="S342" s="111"/>
      <c r="T342" s="111"/>
      <c r="U342" s="112"/>
      <c r="V342" s="110"/>
      <c r="W342" s="112"/>
      <c r="X342" s="103"/>
      <c r="Y342" s="117"/>
      <c r="Z342" s="69"/>
      <c r="AA342" s="69"/>
      <c r="AB342" s="103"/>
      <c r="AC342" s="103"/>
      <c r="AD342" s="118"/>
      <c r="AE342" s="115"/>
      <c r="AF342" s="119"/>
      <c r="AG342" s="119"/>
      <c r="AH342" s="120"/>
      <c r="AI342" s="121"/>
      <c r="AJ342" s="120"/>
      <c r="AK342" s="69"/>
      <c r="AL342" s="103"/>
      <c r="AM342" s="103"/>
      <c r="AN342" s="118"/>
      <c r="AO342" s="115"/>
      <c r="AP342" s="119"/>
      <c r="AQ342" s="119"/>
      <c r="AR342" s="118"/>
      <c r="AS342" s="118"/>
      <c r="AT342" s="118"/>
      <c r="AU342" s="118"/>
      <c r="AV342" s="121"/>
      <c r="AW342" s="114"/>
      <c r="AX342" s="115"/>
      <c r="AY342" s="116"/>
      <c r="AZ342" s="115"/>
      <c r="BA342" s="116"/>
    </row>
    <row r="343" spans="2:53" x14ac:dyDescent="0.2">
      <c r="B343" s="266"/>
      <c r="D343" s="101"/>
      <c r="E343" s="67"/>
      <c r="F343" s="69"/>
      <c r="G343" s="69"/>
      <c r="H343" s="69"/>
      <c r="I343" s="95"/>
      <c r="J343" s="68"/>
      <c r="K343" s="106"/>
      <c r="L343" s="145"/>
      <c r="M343" s="146"/>
      <c r="N343" s="82"/>
      <c r="O343" s="82"/>
      <c r="P343" s="82"/>
      <c r="Q343" s="110"/>
      <c r="R343" s="111"/>
      <c r="S343" s="111"/>
      <c r="T343" s="111"/>
      <c r="U343" s="112"/>
      <c r="V343" s="110"/>
      <c r="W343" s="112"/>
      <c r="X343" s="103"/>
      <c r="Y343" s="117"/>
      <c r="Z343" s="69"/>
      <c r="AA343" s="69"/>
      <c r="AB343" s="103"/>
      <c r="AC343" s="103"/>
      <c r="AD343" s="118"/>
      <c r="AE343" s="115"/>
      <c r="AF343" s="119"/>
      <c r="AG343" s="119"/>
      <c r="AH343" s="120"/>
      <c r="AI343" s="121"/>
      <c r="AJ343" s="120"/>
      <c r="AK343" s="69"/>
      <c r="AL343" s="103"/>
      <c r="AM343" s="103"/>
      <c r="AN343" s="118"/>
      <c r="AO343" s="115"/>
      <c r="AP343" s="119"/>
      <c r="AQ343" s="119"/>
      <c r="AR343" s="118"/>
      <c r="AS343" s="118"/>
      <c r="AT343" s="118"/>
      <c r="AU343" s="118"/>
      <c r="AV343" s="121"/>
      <c r="AW343" s="114"/>
      <c r="AX343" s="115"/>
      <c r="AY343" s="116"/>
      <c r="AZ343" s="115"/>
      <c r="BA343" s="116"/>
    </row>
    <row r="344" spans="2:53" x14ac:dyDescent="0.2">
      <c r="B344" s="266"/>
      <c r="D344" s="101"/>
      <c r="E344" s="67"/>
      <c r="F344" s="69"/>
      <c r="G344" s="69"/>
      <c r="H344" s="69"/>
      <c r="I344" s="95"/>
      <c r="J344" s="68"/>
      <c r="K344" s="106"/>
      <c r="L344" s="145"/>
      <c r="M344" s="146"/>
      <c r="N344" s="82"/>
      <c r="O344" s="82"/>
      <c r="P344" s="82"/>
      <c r="Q344" s="110"/>
      <c r="R344" s="111"/>
      <c r="S344" s="111"/>
      <c r="T344" s="111"/>
      <c r="U344" s="112"/>
      <c r="V344" s="110"/>
      <c r="W344" s="112"/>
      <c r="X344" s="103"/>
      <c r="Y344" s="117"/>
      <c r="Z344" s="69"/>
      <c r="AA344" s="69"/>
      <c r="AB344" s="103"/>
      <c r="AC344" s="103"/>
      <c r="AD344" s="118"/>
      <c r="AE344" s="115"/>
      <c r="AF344" s="119"/>
      <c r="AG344" s="119"/>
      <c r="AH344" s="120"/>
      <c r="AI344" s="121"/>
      <c r="AJ344" s="120"/>
      <c r="AK344" s="69"/>
      <c r="AL344" s="103"/>
      <c r="AM344" s="103"/>
      <c r="AN344" s="118"/>
      <c r="AO344" s="115"/>
      <c r="AP344" s="119"/>
      <c r="AQ344" s="119"/>
      <c r="AR344" s="118"/>
      <c r="AS344" s="118"/>
      <c r="AT344" s="118"/>
      <c r="AU344" s="118"/>
      <c r="AV344" s="121"/>
      <c r="AW344" s="114"/>
      <c r="AX344" s="115"/>
      <c r="AY344" s="116"/>
      <c r="AZ344" s="115"/>
      <c r="BA344" s="116"/>
    </row>
    <row r="345" spans="2:53" x14ac:dyDescent="0.2">
      <c r="B345" s="266"/>
      <c r="D345" s="101"/>
      <c r="E345" s="67"/>
      <c r="F345" s="69"/>
      <c r="G345" s="69"/>
      <c r="H345" s="69"/>
      <c r="I345" s="95"/>
      <c r="J345" s="68"/>
      <c r="K345" s="106"/>
      <c r="L345" s="145"/>
      <c r="M345" s="146"/>
      <c r="N345" s="82"/>
      <c r="O345" s="82"/>
      <c r="P345" s="82"/>
      <c r="Q345" s="110"/>
      <c r="R345" s="111"/>
      <c r="S345" s="111"/>
      <c r="T345" s="111"/>
      <c r="U345" s="112"/>
      <c r="V345" s="110"/>
      <c r="W345" s="112"/>
      <c r="X345" s="103"/>
      <c r="Y345" s="117"/>
      <c r="Z345" s="69"/>
      <c r="AA345" s="69"/>
      <c r="AB345" s="103"/>
      <c r="AC345" s="103"/>
      <c r="AD345" s="118"/>
      <c r="AE345" s="115"/>
      <c r="AF345" s="119"/>
      <c r="AG345" s="119"/>
      <c r="AH345" s="120"/>
      <c r="AI345" s="121"/>
      <c r="AJ345" s="120"/>
      <c r="AK345" s="69"/>
      <c r="AL345" s="103"/>
      <c r="AM345" s="103"/>
      <c r="AN345" s="118"/>
      <c r="AO345" s="115"/>
      <c r="AP345" s="119"/>
      <c r="AQ345" s="119"/>
      <c r="AR345" s="118"/>
      <c r="AS345" s="118"/>
      <c r="AT345" s="118"/>
      <c r="AU345" s="118"/>
      <c r="AV345" s="121"/>
      <c r="AW345" s="114"/>
      <c r="AX345" s="115"/>
      <c r="AY345" s="116"/>
      <c r="AZ345" s="115"/>
      <c r="BA345" s="116"/>
    </row>
    <row r="346" spans="2:53" x14ac:dyDescent="0.2">
      <c r="B346" s="266"/>
      <c r="D346" s="101"/>
      <c r="E346" s="67"/>
      <c r="F346" s="69"/>
      <c r="G346" s="69"/>
      <c r="H346" s="69"/>
      <c r="I346" s="95"/>
      <c r="J346" s="68"/>
      <c r="K346" s="106"/>
      <c r="L346" s="145"/>
      <c r="M346" s="146"/>
      <c r="N346" s="82"/>
      <c r="O346" s="82"/>
      <c r="P346" s="82"/>
      <c r="Q346" s="110"/>
      <c r="R346" s="111"/>
      <c r="S346" s="111"/>
      <c r="T346" s="111"/>
      <c r="U346" s="112"/>
      <c r="V346" s="110"/>
      <c r="W346" s="112"/>
      <c r="X346" s="103"/>
      <c r="Y346" s="117"/>
      <c r="Z346" s="69"/>
      <c r="AA346" s="69"/>
      <c r="AB346" s="103"/>
      <c r="AC346" s="103"/>
      <c r="AD346" s="118"/>
      <c r="AE346" s="115"/>
      <c r="AF346" s="119"/>
      <c r="AG346" s="119"/>
      <c r="AH346" s="120"/>
      <c r="AI346" s="121"/>
      <c r="AJ346" s="120"/>
      <c r="AK346" s="69"/>
      <c r="AL346" s="103"/>
      <c r="AM346" s="103"/>
      <c r="AN346" s="118"/>
      <c r="AO346" s="115"/>
      <c r="AP346" s="119"/>
      <c r="AQ346" s="119"/>
      <c r="AR346" s="118"/>
      <c r="AS346" s="118"/>
      <c r="AT346" s="118"/>
      <c r="AU346" s="118"/>
      <c r="AV346" s="121"/>
      <c r="AW346" s="114"/>
      <c r="AX346" s="115"/>
      <c r="AY346" s="116"/>
      <c r="AZ346" s="115"/>
      <c r="BA346" s="116"/>
    </row>
    <row r="347" spans="2:53" x14ac:dyDescent="0.2">
      <c r="B347" s="266"/>
      <c r="D347" s="101"/>
      <c r="E347" s="67"/>
      <c r="F347" s="69"/>
      <c r="G347" s="69"/>
      <c r="H347" s="69"/>
      <c r="I347" s="95"/>
      <c r="J347" s="68"/>
      <c r="K347" s="106"/>
      <c r="L347" s="145"/>
      <c r="M347" s="146"/>
      <c r="N347" s="82"/>
      <c r="O347" s="82"/>
      <c r="P347" s="82"/>
      <c r="Q347" s="110"/>
      <c r="R347" s="111"/>
      <c r="S347" s="111"/>
      <c r="T347" s="111"/>
      <c r="U347" s="112"/>
      <c r="V347" s="110"/>
      <c r="W347" s="112"/>
      <c r="X347" s="103"/>
      <c r="Y347" s="117"/>
      <c r="Z347" s="69"/>
      <c r="AA347" s="69"/>
      <c r="AB347" s="103"/>
      <c r="AC347" s="103"/>
      <c r="AD347" s="118"/>
      <c r="AE347" s="115"/>
      <c r="AF347" s="119"/>
      <c r="AG347" s="119"/>
      <c r="AH347" s="120"/>
      <c r="AI347" s="121"/>
      <c r="AJ347" s="120"/>
      <c r="AK347" s="69"/>
      <c r="AL347" s="103"/>
      <c r="AM347" s="103"/>
      <c r="AN347" s="118"/>
      <c r="AO347" s="115"/>
      <c r="AP347" s="119"/>
      <c r="AQ347" s="119"/>
      <c r="AR347" s="118"/>
      <c r="AS347" s="118"/>
      <c r="AT347" s="118"/>
      <c r="AU347" s="118"/>
      <c r="AV347" s="121"/>
      <c r="AW347" s="114"/>
      <c r="AX347" s="115"/>
      <c r="AY347" s="116"/>
      <c r="AZ347" s="115"/>
      <c r="BA347" s="116"/>
    </row>
    <row r="348" spans="2:53" x14ac:dyDescent="0.2">
      <c r="B348" s="266"/>
      <c r="D348" s="101"/>
      <c r="E348" s="67"/>
      <c r="F348" s="69"/>
      <c r="G348" s="69"/>
      <c r="H348" s="69"/>
      <c r="I348" s="95"/>
      <c r="J348" s="68"/>
      <c r="K348" s="106"/>
      <c r="L348" s="145"/>
      <c r="M348" s="146"/>
      <c r="N348" s="82"/>
      <c r="O348" s="82"/>
      <c r="P348" s="82"/>
      <c r="Q348" s="110"/>
      <c r="R348" s="111"/>
      <c r="S348" s="111"/>
      <c r="T348" s="111"/>
      <c r="U348" s="112"/>
      <c r="V348" s="110"/>
      <c r="W348" s="112"/>
      <c r="X348" s="103"/>
      <c r="Y348" s="117"/>
      <c r="Z348" s="69"/>
      <c r="AA348" s="69"/>
      <c r="AB348" s="103"/>
      <c r="AC348" s="103"/>
      <c r="AD348" s="118"/>
      <c r="AE348" s="115"/>
      <c r="AF348" s="119"/>
      <c r="AG348" s="119"/>
      <c r="AH348" s="120"/>
      <c r="AI348" s="121"/>
      <c r="AJ348" s="120"/>
      <c r="AK348" s="69"/>
      <c r="AL348" s="103"/>
      <c r="AM348" s="103"/>
      <c r="AN348" s="118"/>
      <c r="AO348" s="115"/>
      <c r="AP348" s="119"/>
      <c r="AQ348" s="119"/>
      <c r="AR348" s="118"/>
      <c r="AS348" s="118"/>
      <c r="AT348" s="118"/>
      <c r="AU348" s="118"/>
      <c r="AV348" s="121"/>
      <c r="AW348" s="114"/>
      <c r="AX348" s="115"/>
      <c r="AY348" s="116"/>
      <c r="AZ348" s="115"/>
      <c r="BA348" s="116"/>
    </row>
    <row r="349" spans="2:53" x14ac:dyDescent="0.2">
      <c r="B349" s="266"/>
      <c r="D349" s="101"/>
      <c r="E349" s="67"/>
      <c r="F349" s="69"/>
      <c r="G349" s="69"/>
      <c r="H349" s="69"/>
      <c r="I349" s="95"/>
      <c r="J349" s="68"/>
      <c r="K349" s="106"/>
      <c r="L349" s="145"/>
      <c r="M349" s="146"/>
      <c r="N349" s="82"/>
      <c r="O349" s="82"/>
      <c r="P349" s="82"/>
      <c r="Q349" s="110"/>
      <c r="R349" s="111"/>
      <c r="S349" s="111"/>
      <c r="T349" s="111"/>
      <c r="U349" s="112"/>
      <c r="V349" s="110"/>
      <c r="W349" s="112"/>
      <c r="X349" s="103"/>
      <c r="Y349" s="117"/>
      <c r="Z349" s="69"/>
      <c r="AA349" s="69"/>
      <c r="AB349" s="103"/>
      <c r="AC349" s="103"/>
      <c r="AD349" s="118"/>
      <c r="AE349" s="115"/>
      <c r="AF349" s="119"/>
      <c r="AG349" s="119"/>
      <c r="AH349" s="120"/>
      <c r="AI349" s="121"/>
      <c r="AJ349" s="120"/>
      <c r="AK349" s="69"/>
      <c r="AL349" s="103"/>
      <c r="AM349" s="103"/>
      <c r="AN349" s="118"/>
      <c r="AO349" s="115"/>
      <c r="AP349" s="119"/>
      <c r="AQ349" s="119"/>
      <c r="AR349" s="118"/>
      <c r="AS349" s="118"/>
      <c r="AT349" s="118"/>
      <c r="AU349" s="118"/>
      <c r="AV349" s="121"/>
      <c r="AW349" s="114"/>
      <c r="AX349" s="115"/>
      <c r="AY349" s="116"/>
      <c r="AZ349" s="115"/>
      <c r="BA349" s="116"/>
    </row>
    <row r="350" spans="2:53" x14ac:dyDescent="0.2">
      <c r="B350" s="266"/>
      <c r="D350" s="101"/>
      <c r="E350" s="67"/>
      <c r="F350" s="69"/>
      <c r="G350" s="69"/>
      <c r="H350" s="69"/>
      <c r="I350" s="95"/>
      <c r="J350" s="68"/>
      <c r="K350" s="106"/>
      <c r="L350" s="145"/>
      <c r="M350" s="146"/>
      <c r="N350" s="82"/>
      <c r="O350" s="82"/>
      <c r="P350" s="82"/>
      <c r="Q350" s="110"/>
      <c r="R350" s="111"/>
      <c r="S350" s="111"/>
      <c r="T350" s="111"/>
      <c r="U350" s="112"/>
      <c r="V350" s="110"/>
      <c r="W350" s="112"/>
      <c r="X350" s="103"/>
      <c r="Y350" s="117"/>
      <c r="Z350" s="69"/>
      <c r="AA350" s="69"/>
      <c r="AB350" s="103"/>
      <c r="AC350" s="103"/>
      <c r="AD350" s="118"/>
      <c r="AE350" s="115"/>
      <c r="AF350" s="119"/>
      <c r="AG350" s="119"/>
      <c r="AH350" s="120"/>
      <c r="AI350" s="121"/>
      <c r="AJ350" s="120"/>
      <c r="AK350" s="69"/>
      <c r="AL350" s="103"/>
      <c r="AM350" s="103"/>
      <c r="AN350" s="118"/>
      <c r="AO350" s="115"/>
      <c r="AP350" s="119"/>
      <c r="AQ350" s="119"/>
      <c r="AR350" s="118"/>
      <c r="AS350" s="118"/>
      <c r="AT350" s="118"/>
      <c r="AU350" s="118"/>
      <c r="AV350" s="121"/>
      <c r="AW350" s="114"/>
      <c r="AX350" s="115"/>
      <c r="AY350" s="116"/>
      <c r="AZ350" s="115"/>
      <c r="BA350" s="116"/>
    </row>
    <row r="351" spans="2:53" x14ac:dyDescent="0.2">
      <c r="B351" s="266"/>
      <c r="D351" s="101"/>
      <c r="E351" s="67"/>
      <c r="F351" s="69"/>
      <c r="G351" s="69"/>
      <c r="H351" s="69"/>
      <c r="I351" s="95"/>
      <c r="J351" s="68"/>
      <c r="K351" s="106"/>
      <c r="L351" s="145"/>
      <c r="M351" s="146"/>
      <c r="N351" s="82"/>
      <c r="O351" s="82"/>
      <c r="P351" s="82"/>
      <c r="Q351" s="110"/>
      <c r="R351" s="111"/>
      <c r="S351" s="111"/>
      <c r="T351" s="111"/>
      <c r="U351" s="112"/>
      <c r="V351" s="110"/>
      <c r="W351" s="112"/>
      <c r="X351" s="103"/>
      <c r="Y351" s="117"/>
      <c r="Z351" s="69"/>
      <c r="AA351" s="69"/>
      <c r="AB351" s="103"/>
      <c r="AC351" s="103"/>
      <c r="AD351" s="118"/>
      <c r="AE351" s="115"/>
      <c r="AF351" s="119"/>
      <c r="AG351" s="119"/>
      <c r="AH351" s="120"/>
      <c r="AI351" s="121"/>
      <c r="AJ351" s="120"/>
      <c r="AK351" s="69"/>
      <c r="AL351" s="103"/>
      <c r="AM351" s="103"/>
      <c r="AN351" s="118"/>
      <c r="AO351" s="115"/>
      <c r="AP351" s="119"/>
      <c r="AQ351" s="119"/>
      <c r="AR351" s="118"/>
      <c r="AS351" s="118"/>
      <c r="AT351" s="118"/>
      <c r="AU351" s="118"/>
      <c r="AV351" s="121"/>
      <c r="AW351" s="114"/>
      <c r="AX351" s="115"/>
      <c r="AY351" s="116"/>
      <c r="AZ351" s="115"/>
      <c r="BA351" s="116"/>
    </row>
    <row r="352" spans="2:53" x14ac:dyDescent="0.2">
      <c r="B352" s="266"/>
      <c r="D352" s="101"/>
      <c r="E352" s="67"/>
      <c r="F352" s="69"/>
      <c r="G352" s="69"/>
      <c r="H352" s="69"/>
      <c r="I352" s="95"/>
      <c r="J352" s="68"/>
      <c r="K352" s="106"/>
      <c r="L352" s="145"/>
      <c r="M352" s="146"/>
      <c r="N352" s="82"/>
      <c r="O352" s="82"/>
      <c r="P352" s="82"/>
      <c r="Q352" s="110"/>
      <c r="R352" s="111"/>
      <c r="S352" s="111"/>
      <c r="T352" s="111"/>
      <c r="U352" s="112"/>
      <c r="V352" s="110"/>
      <c r="W352" s="112"/>
      <c r="X352" s="103"/>
      <c r="Y352" s="117"/>
      <c r="Z352" s="69"/>
      <c r="AA352" s="69"/>
      <c r="AB352" s="103"/>
      <c r="AC352" s="103"/>
      <c r="AD352" s="118"/>
      <c r="AE352" s="115"/>
      <c r="AF352" s="119"/>
      <c r="AG352" s="119"/>
      <c r="AH352" s="120"/>
      <c r="AI352" s="121"/>
      <c r="AJ352" s="120"/>
      <c r="AK352" s="69"/>
      <c r="AL352" s="103"/>
      <c r="AM352" s="103"/>
      <c r="AN352" s="118"/>
      <c r="AO352" s="115"/>
      <c r="AP352" s="119"/>
      <c r="AQ352" s="119"/>
      <c r="AR352" s="118"/>
      <c r="AS352" s="118"/>
      <c r="AT352" s="118"/>
      <c r="AU352" s="118"/>
      <c r="AV352" s="121"/>
      <c r="AW352" s="114"/>
      <c r="AX352" s="115"/>
      <c r="AY352" s="116"/>
      <c r="AZ352" s="115"/>
      <c r="BA352" s="116"/>
    </row>
    <row r="353" spans="2:53" x14ac:dyDescent="0.2">
      <c r="B353" s="266"/>
      <c r="D353" s="101"/>
      <c r="E353" s="67"/>
      <c r="F353" s="69"/>
      <c r="G353" s="69"/>
      <c r="H353" s="69"/>
      <c r="I353" s="95"/>
      <c r="J353" s="68"/>
      <c r="K353" s="106"/>
      <c r="L353" s="145"/>
      <c r="M353" s="146"/>
      <c r="N353" s="82"/>
      <c r="O353" s="82"/>
      <c r="P353" s="82"/>
      <c r="Q353" s="110"/>
      <c r="R353" s="111"/>
      <c r="S353" s="111"/>
      <c r="T353" s="111"/>
      <c r="U353" s="112"/>
      <c r="V353" s="110"/>
      <c r="W353" s="112"/>
      <c r="X353" s="103"/>
      <c r="Y353" s="117"/>
      <c r="Z353" s="69"/>
      <c r="AA353" s="69"/>
      <c r="AB353" s="103"/>
      <c r="AC353" s="103"/>
      <c r="AD353" s="118"/>
      <c r="AE353" s="115"/>
      <c r="AF353" s="119"/>
      <c r="AG353" s="119"/>
      <c r="AH353" s="120"/>
      <c r="AI353" s="121"/>
      <c r="AJ353" s="120"/>
      <c r="AK353" s="69"/>
      <c r="AL353" s="103"/>
      <c r="AM353" s="103"/>
      <c r="AN353" s="118"/>
      <c r="AO353" s="115"/>
      <c r="AP353" s="119"/>
      <c r="AQ353" s="119"/>
      <c r="AR353" s="118"/>
      <c r="AS353" s="118"/>
      <c r="AT353" s="118"/>
      <c r="AU353" s="118"/>
      <c r="AV353" s="121"/>
      <c r="AW353" s="114"/>
      <c r="AX353" s="115"/>
      <c r="AY353" s="116"/>
      <c r="AZ353" s="115"/>
      <c r="BA353" s="116"/>
    </row>
    <row r="354" spans="2:53" x14ac:dyDescent="0.2">
      <c r="B354" s="266"/>
      <c r="D354" s="101"/>
      <c r="E354" s="67"/>
      <c r="F354" s="69"/>
      <c r="G354" s="69"/>
      <c r="H354" s="69"/>
      <c r="I354" s="95"/>
      <c r="J354" s="68"/>
      <c r="K354" s="106"/>
      <c r="L354" s="145"/>
      <c r="M354" s="146"/>
      <c r="N354" s="82"/>
      <c r="O354" s="82"/>
      <c r="P354" s="82"/>
      <c r="Q354" s="110"/>
      <c r="R354" s="111"/>
      <c r="S354" s="111"/>
      <c r="T354" s="111"/>
      <c r="U354" s="112"/>
      <c r="V354" s="110"/>
      <c r="W354" s="112"/>
      <c r="X354" s="103"/>
      <c r="Y354" s="117"/>
      <c r="Z354" s="69"/>
      <c r="AA354" s="69"/>
      <c r="AB354" s="103"/>
      <c r="AC354" s="103"/>
      <c r="AD354" s="118"/>
      <c r="AE354" s="115"/>
      <c r="AF354" s="119"/>
      <c r="AG354" s="119"/>
      <c r="AH354" s="120"/>
      <c r="AI354" s="121"/>
      <c r="AJ354" s="120"/>
      <c r="AK354" s="69"/>
      <c r="AL354" s="103"/>
      <c r="AM354" s="103"/>
      <c r="AN354" s="118"/>
      <c r="AO354" s="115"/>
      <c r="AP354" s="119"/>
      <c r="AQ354" s="119"/>
      <c r="AR354" s="118"/>
      <c r="AS354" s="118"/>
      <c r="AT354" s="118"/>
      <c r="AU354" s="118"/>
      <c r="AV354" s="121"/>
      <c r="AW354" s="114"/>
      <c r="AX354" s="115"/>
      <c r="AY354" s="116"/>
      <c r="AZ354" s="115"/>
      <c r="BA354" s="116"/>
    </row>
    <row r="355" spans="2:53" x14ac:dyDescent="0.2">
      <c r="B355" s="266"/>
      <c r="D355" s="101"/>
      <c r="E355" s="67"/>
      <c r="F355" s="69"/>
      <c r="G355" s="69"/>
      <c r="H355" s="69"/>
      <c r="I355" s="95"/>
      <c r="J355" s="68"/>
      <c r="K355" s="106"/>
      <c r="L355" s="145"/>
      <c r="M355" s="146"/>
      <c r="N355" s="82"/>
      <c r="O355" s="82"/>
      <c r="P355" s="82"/>
      <c r="Q355" s="110"/>
      <c r="R355" s="111"/>
      <c r="S355" s="111"/>
      <c r="T355" s="111"/>
      <c r="U355" s="112"/>
      <c r="V355" s="110"/>
      <c r="W355" s="112"/>
      <c r="X355" s="103"/>
      <c r="Y355" s="117"/>
      <c r="Z355" s="69"/>
      <c r="AA355" s="69"/>
      <c r="AB355" s="103"/>
      <c r="AC355" s="103"/>
      <c r="AD355" s="118"/>
      <c r="AE355" s="115"/>
      <c r="AF355" s="119"/>
      <c r="AG355" s="119"/>
      <c r="AH355" s="120"/>
      <c r="AI355" s="121"/>
      <c r="AJ355" s="120"/>
      <c r="AK355" s="69"/>
      <c r="AL355" s="103"/>
      <c r="AM355" s="103"/>
      <c r="AN355" s="118"/>
      <c r="AO355" s="115"/>
      <c r="AP355" s="119"/>
      <c r="AQ355" s="119"/>
      <c r="AR355" s="118"/>
      <c r="AS355" s="118"/>
      <c r="AT355" s="118"/>
      <c r="AU355" s="118"/>
      <c r="AV355" s="121"/>
      <c r="AW355" s="114"/>
      <c r="AX355" s="115"/>
      <c r="AY355" s="116"/>
      <c r="AZ355" s="115"/>
      <c r="BA355" s="116"/>
    </row>
    <row r="356" spans="2:53" x14ac:dyDescent="0.2">
      <c r="B356" s="266"/>
      <c r="D356" s="101"/>
      <c r="E356" s="67"/>
      <c r="F356" s="69"/>
      <c r="G356" s="69"/>
      <c r="H356" s="69"/>
      <c r="I356" s="95"/>
      <c r="J356" s="68"/>
      <c r="K356" s="106"/>
      <c r="L356" s="145"/>
      <c r="M356" s="146"/>
      <c r="N356" s="82"/>
      <c r="O356" s="82"/>
      <c r="P356" s="82"/>
      <c r="Q356" s="110"/>
      <c r="R356" s="111"/>
      <c r="S356" s="111"/>
      <c r="T356" s="111"/>
      <c r="U356" s="112"/>
      <c r="V356" s="110"/>
      <c r="W356" s="112"/>
      <c r="X356" s="103"/>
      <c r="Y356" s="117"/>
      <c r="Z356" s="69"/>
      <c r="AA356" s="69"/>
      <c r="AB356" s="103"/>
      <c r="AC356" s="103"/>
      <c r="AD356" s="118"/>
      <c r="AE356" s="115"/>
      <c r="AF356" s="119"/>
      <c r="AG356" s="119"/>
      <c r="AH356" s="120"/>
      <c r="AI356" s="121"/>
      <c r="AJ356" s="120"/>
      <c r="AK356" s="69"/>
      <c r="AL356" s="103"/>
      <c r="AM356" s="103"/>
      <c r="AN356" s="118"/>
      <c r="AO356" s="115"/>
      <c r="AP356" s="119"/>
      <c r="AQ356" s="119"/>
      <c r="AR356" s="118"/>
      <c r="AS356" s="118"/>
      <c r="AT356" s="118"/>
      <c r="AU356" s="118"/>
      <c r="AV356" s="121"/>
      <c r="AW356" s="114"/>
      <c r="AX356" s="115"/>
      <c r="AY356" s="116"/>
      <c r="AZ356" s="115"/>
      <c r="BA356" s="116"/>
    </row>
    <row r="357" spans="2:53" x14ac:dyDescent="0.2">
      <c r="B357" s="266"/>
      <c r="D357" s="101"/>
      <c r="E357" s="67"/>
      <c r="F357" s="69"/>
      <c r="G357" s="69"/>
      <c r="H357" s="69"/>
      <c r="I357" s="95"/>
      <c r="J357" s="68"/>
      <c r="K357" s="106"/>
      <c r="L357" s="145"/>
      <c r="M357" s="146"/>
      <c r="N357" s="82"/>
      <c r="O357" s="82"/>
      <c r="P357" s="82"/>
      <c r="Q357" s="110"/>
      <c r="R357" s="111"/>
      <c r="S357" s="111"/>
      <c r="T357" s="111"/>
      <c r="U357" s="112"/>
      <c r="V357" s="110"/>
      <c r="W357" s="112"/>
      <c r="X357" s="103"/>
      <c r="Y357" s="117"/>
      <c r="Z357" s="69"/>
      <c r="AA357" s="69"/>
      <c r="AB357" s="103"/>
      <c r="AC357" s="103"/>
      <c r="AD357" s="118"/>
      <c r="AE357" s="115"/>
      <c r="AF357" s="119"/>
      <c r="AG357" s="119"/>
      <c r="AH357" s="120"/>
      <c r="AI357" s="121"/>
      <c r="AJ357" s="120"/>
      <c r="AK357" s="69"/>
      <c r="AL357" s="103"/>
      <c r="AM357" s="103"/>
      <c r="AN357" s="118"/>
      <c r="AO357" s="115"/>
      <c r="AP357" s="119"/>
      <c r="AQ357" s="119"/>
      <c r="AR357" s="118"/>
      <c r="AS357" s="118"/>
      <c r="AT357" s="118"/>
      <c r="AU357" s="118"/>
      <c r="AV357" s="121"/>
      <c r="AW357" s="114"/>
      <c r="AX357" s="115"/>
      <c r="AY357" s="116"/>
      <c r="AZ357" s="115"/>
      <c r="BA357" s="116"/>
    </row>
    <row r="358" spans="2:53" x14ac:dyDescent="0.2">
      <c r="B358" s="266"/>
      <c r="D358" s="101"/>
      <c r="E358" s="67"/>
      <c r="F358" s="69"/>
      <c r="G358" s="69"/>
      <c r="H358" s="69"/>
      <c r="I358" s="95"/>
      <c r="J358" s="68"/>
      <c r="K358" s="106"/>
      <c r="L358" s="145"/>
      <c r="M358" s="146"/>
      <c r="N358" s="82"/>
      <c r="O358" s="82"/>
      <c r="P358" s="82"/>
      <c r="Q358" s="110"/>
      <c r="R358" s="111"/>
      <c r="S358" s="111"/>
      <c r="T358" s="111"/>
      <c r="U358" s="112"/>
      <c r="V358" s="110"/>
      <c r="W358" s="112"/>
      <c r="X358" s="103"/>
      <c r="Y358" s="117"/>
      <c r="Z358" s="69"/>
      <c r="AA358" s="69"/>
      <c r="AB358" s="103"/>
      <c r="AC358" s="103"/>
      <c r="AD358" s="118"/>
      <c r="AE358" s="115"/>
      <c r="AF358" s="119"/>
      <c r="AG358" s="119"/>
      <c r="AH358" s="120"/>
      <c r="AI358" s="121"/>
      <c r="AJ358" s="120"/>
      <c r="AK358" s="69"/>
      <c r="AL358" s="103"/>
      <c r="AM358" s="103"/>
      <c r="AN358" s="118"/>
      <c r="AO358" s="115"/>
      <c r="AP358" s="119"/>
      <c r="AQ358" s="119"/>
      <c r="AR358" s="118"/>
      <c r="AS358" s="118"/>
      <c r="AT358" s="118"/>
      <c r="AU358" s="118"/>
      <c r="AV358" s="121"/>
      <c r="AW358" s="114"/>
      <c r="AX358" s="115"/>
      <c r="AY358" s="116"/>
      <c r="AZ358" s="115"/>
      <c r="BA358" s="116"/>
    </row>
    <row r="359" spans="2:53" x14ac:dyDescent="0.2">
      <c r="B359" s="266"/>
      <c r="D359" s="101"/>
      <c r="E359" s="67"/>
      <c r="F359" s="69"/>
      <c r="G359" s="69"/>
      <c r="H359" s="69"/>
      <c r="I359" s="95"/>
      <c r="J359" s="68"/>
      <c r="K359" s="106"/>
      <c r="L359" s="145"/>
      <c r="M359" s="146"/>
      <c r="N359" s="82"/>
      <c r="O359" s="82"/>
      <c r="P359" s="82"/>
      <c r="Q359" s="110"/>
      <c r="R359" s="111"/>
      <c r="S359" s="111"/>
      <c r="T359" s="111"/>
      <c r="U359" s="112"/>
      <c r="V359" s="110"/>
      <c r="W359" s="112"/>
      <c r="X359" s="103"/>
      <c r="Y359" s="117"/>
      <c r="Z359" s="69"/>
      <c r="AA359" s="69"/>
      <c r="AB359" s="103"/>
      <c r="AC359" s="103"/>
      <c r="AD359" s="118"/>
      <c r="AE359" s="115"/>
      <c r="AF359" s="119"/>
      <c r="AG359" s="119"/>
      <c r="AH359" s="120"/>
      <c r="AI359" s="121"/>
      <c r="AJ359" s="120"/>
      <c r="AK359" s="69"/>
      <c r="AL359" s="103"/>
      <c r="AM359" s="103"/>
      <c r="AN359" s="118"/>
      <c r="AO359" s="115"/>
      <c r="AP359" s="119"/>
      <c r="AQ359" s="119"/>
      <c r="AR359" s="118"/>
      <c r="AS359" s="118"/>
      <c r="AT359" s="118"/>
      <c r="AU359" s="118"/>
      <c r="AV359" s="121"/>
      <c r="AW359" s="114"/>
      <c r="AX359" s="115"/>
      <c r="AY359" s="116"/>
      <c r="AZ359" s="115"/>
      <c r="BA359" s="116"/>
    </row>
    <row r="360" spans="2:53" x14ac:dyDescent="0.2">
      <c r="B360" s="266"/>
      <c r="D360" s="101"/>
      <c r="E360" s="67"/>
      <c r="F360" s="69"/>
      <c r="G360" s="69"/>
      <c r="H360" s="69"/>
      <c r="I360" s="95"/>
      <c r="J360" s="68"/>
      <c r="K360" s="106"/>
      <c r="L360" s="145"/>
      <c r="M360" s="146"/>
      <c r="N360" s="82"/>
      <c r="O360" s="82"/>
      <c r="P360" s="82"/>
      <c r="Q360" s="110"/>
      <c r="R360" s="111"/>
      <c r="S360" s="111"/>
      <c r="T360" s="111"/>
      <c r="U360" s="112"/>
      <c r="V360" s="110"/>
      <c r="W360" s="112"/>
      <c r="X360" s="103"/>
      <c r="Y360" s="117"/>
      <c r="Z360" s="69"/>
      <c r="AA360" s="69"/>
      <c r="AB360" s="103"/>
      <c r="AC360" s="103"/>
      <c r="AD360" s="118"/>
      <c r="AE360" s="115"/>
      <c r="AF360" s="119"/>
      <c r="AG360" s="119"/>
      <c r="AH360" s="120"/>
      <c r="AI360" s="121"/>
      <c r="AJ360" s="120"/>
      <c r="AK360" s="69"/>
      <c r="AL360" s="103"/>
      <c r="AM360" s="103"/>
      <c r="AN360" s="118"/>
      <c r="AO360" s="115"/>
      <c r="AP360" s="119"/>
      <c r="AQ360" s="119"/>
      <c r="AR360" s="118"/>
      <c r="AS360" s="118"/>
      <c r="AT360" s="118"/>
      <c r="AU360" s="118"/>
      <c r="AV360" s="121"/>
      <c r="AW360" s="114"/>
      <c r="AX360" s="115"/>
      <c r="AY360" s="116"/>
      <c r="AZ360" s="115"/>
      <c r="BA360" s="116"/>
    </row>
    <row r="361" spans="2:53" x14ac:dyDescent="0.2">
      <c r="B361" s="266"/>
      <c r="D361" s="101"/>
      <c r="E361" s="67"/>
      <c r="F361" s="69"/>
      <c r="G361" s="69"/>
      <c r="H361" s="69"/>
      <c r="I361" s="95"/>
      <c r="J361" s="68"/>
      <c r="K361" s="106"/>
      <c r="L361" s="145"/>
      <c r="M361" s="146"/>
      <c r="N361" s="82"/>
      <c r="O361" s="82"/>
      <c r="P361" s="82"/>
      <c r="Q361" s="110"/>
      <c r="R361" s="111"/>
      <c r="S361" s="111"/>
      <c r="T361" s="111"/>
      <c r="U361" s="112"/>
      <c r="V361" s="110"/>
      <c r="W361" s="112"/>
      <c r="X361" s="103"/>
      <c r="Y361" s="117"/>
      <c r="Z361" s="69"/>
      <c r="AA361" s="69"/>
      <c r="AB361" s="103"/>
      <c r="AC361" s="103"/>
      <c r="AD361" s="118"/>
      <c r="AE361" s="115"/>
      <c r="AF361" s="119"/>
      <c r="AG361" s="119"/>
      <c r="AH361" s="120"/>
      <c r="AI361" s="121"/>
      <c r="AJ361" s="120"/>
      <c r="AK361" s="69"/>
      <c r="AL361" s="103"/>
      <c r="AM361" s="103"/>
      <c r="AN361" s="118"/>
      <c r="AO361" s="115"/>
      <c r="AP361" s="119"/>
      <c r="AQ361" s="119"/>
      <c r="AR361" s="118"/>
      <c r="AS361" s="118"/>
      <c r="AT361" s="118"/>
      <c r="AU361" s="118"/>
      <c r="AV361" s="121"/>
      <c r="AW361" s="114"/>
      <c r="AX361" s="115"/>
      <c r="AY361" s="116"/>
      <c r="AZ361" s="115"/>
      <c r="BA361" s="116"/>
    </row>
    <row r="362" spans="2:53" x14ac:dyDescent="0.2">
      <c r="B362" s="266"/>
      <c r="D362" s="101"/>
      <c r="E362" s="67"/>
      <c r="F362" s="69"/>
      <c r="G362" s="69"/>
      <c r="H362" s="69"/>
      <c r="I362" s="95"/>
      <c r="J362" s="68"/>
      <c r="K362" s="106"/>
      <c r="L362" s="145"/>
      <c r="M362" s="146"/>
      <c r="N362" s="82"/>
      <c r="O362" s="82"/>
      <c r="P362" s="82"/>
      <c r="Q362" s="110"/>
      <c r="R362" s="111"/>
      <c r="S362" s="111"/>
      <c r="T362" s="111"/>
      <c r="U362" s="112"/>
      <c r="V362" s="110"/>
      <c r="W362" s="112"/>
      <c r="X362" s="103"/>
      <c r="Y362" s="117"/>
      <c r="Z362" s="69"/>
      <c r="AA362" s="69"/>
      <c r="AB362" s="103"/>
      <c r="AC362" s="103"/>
      <c r="AD362" s="118"/>
      <c r="AE362" s="115"/>
      <c r="AF362" s="119"/>
      <c r="AG362" s="119"/>
      <c r="AH362" s="120"/>
      <c r="AI362" s="121"/>
      <c r="AJ362" s="120"/>
      <c r="AK362" s="69"/>
      <c r="AL362" s="103"/>
      <c r="AM362" s="103"/>
      <c r="AN362" s="118"/>
      <c r="AO362" s="115"/>
      <c r="AP362" s="119"/>
      <c r="AQ362" s="119"/>
      <c r="AR362" s="118"/>
      <c r="AS362" s="118"/>
      <c r="AT362" s="118"/>
      <c r="AU362" s="118"/>
      <c r="AV362" s="121"/>
      <c r="AW362" s="114"/>
      <c r="AX362" s="115"/>
      <c r="AY362" s="116"/>
      <c r="AZ362" s="115"/>
      <c r="BA362" s="116"/>
    </row>
    <row r="363" spans="2:53" x14ac:dyDescent="0.2">
      <c r="B363" s="266"/>
      <c r="D363" s="101"/>
      <c r="E363" s="67"/>
      <c r="F363" s="69"/>
      <c r="G363" s="69"/>
      <c r="H363" s="69"/>
      <c r="I363" s="95"/>
      <c r="J363" s="68"/>
      <c r="K363" s="106"/>
      <c r="L363" s="145"/>
      <c r="M363" s="146"/>
      <c r="N363" s="82"/>
      <c r="O363" s="82"/>
      <c r="P363" s="82"/>
      <c r="Q363" s="110"/>
      <c r="R363" s="111"/>
      <c r="S363" s="111"/>
      <c r="T363" s="111"/>
      <c r="U363" s="112"/>
      <c r="V363" s="110"/>
      <c r="W363" s="112"/>
      <c r="X363" s="103"/>
      <c r="Y363" s="117"/>
      <c r="Z363" s="69"/>
      <c r="AA363" s="69"/>
      <c r="AB363" s="103"/>
      <c r="AC363" s="103"/>
      <c r="AD363" s="118"/>
      <c r="AE363" s="115"/>
      <c r="AF363" s="119"/>
      <c r="AG363" s="119"/>
      <c r="AH363" s="120"/>
      <c r="AI363" s="121"/>
      <c r="AJ363" s="120"/>
      <c r="AK363" s="69"/>
      <c r="AL363" s="103"/>
      <c r="AM363" s="103"/>
      <c r="AN363" s="118"/>
      <c r="AO363" s="115"/>
      <c r="AP363" s="119"/>
      <c r="AQ363" s="119"/>
      <c r="AR363" s="118"/>
      <c r="AS363" s="118"/>
      <c r="AT363" s="118"/>
      <c r="AU363" s="118"/>
      <c r="AV363" s="121"/>
      <c r="AW363" s="114"/>
      <c r="AX363" s="115"/>
      <c r="AY363" s="116"/>
      <c r="AZ363" s="115"/>
      <c r="BA363" s="116"/>
    </row>
    <row r="364" spans="2:53" x14ac:dyDescent="0.2">
      <c r="B364" s="266"/>
      <c r="D364" s="101"/>
      <c r="E364" s="67"/>
      <c r="F364" s="69"/>
      <c r="G364" s="69"/>
      <c r="H364" s="69"/>
      <c r="I364" s="95"/>
      <c r="J364" s="68"/>
      <c r="K364" s="106"/>
      <c r="L364" s="145"/>
      <c r="M364" s="146"/>
      <c r="N364" s="82"/>
      <c r="O364" s="82"/>
      <c r="P364" s="82"/>
      <c r="Q364" s="110"/>
      <c r="R364" s="111"/>
      <c r="S364" s="111"/>
      <c r="T364" s="111"/>
      <c r="U364" s="112"/>
      <c r="V364" s="110"/>
      <c r="W364" s="112"/>
      <c r="X364" s="103"/>
      <c r="Y364" s="117"/>
      <c r="Z364" s="69"/>
      <c r="AA364" s="69"/>
      <c r="AB364" s="103"/>
      <c r="AC364" s="103"/>
      <c r="AD364" s="118"/>
      <c r="AE364" s="115"/>
      <c r="AF364" s="119"/>
      <c r="AG364" s="119"/>
      <c r="AH364" s="120"/>
      <c r="AI364" s="121"/>
      <c r="AJ364" s="120"/>
      <c r="AK364" s="69"/>
      <c r="AL364" s="103"/>
      <c r="AM364" s="103"/>
      <c r="AN364" s="118"/>
      <c r="AO364" s="115"/>
      <c r="AP364" s="119"/>
      <c r="AQ364" s="119"/>
      <c r="AR364" s="118"/>
      <c r="AS364" s="118"/>
      <c r="AT364" s="118"/>
      <c r="AU364" s="118"/>
      <c r="AV364" s="121"/>
      <c r="AW364" s="114"/>
      <c r="AX364" s="115"/>
      <c r="AY364" s="116"/>
      <c r="AZ364" s="115"/>
      <c r="BA364" s="116"/>
    </row>
    <row r="365" spans="2:53" x14ac:dyDescent="0.2">
      <c r="B365" s="266"/>
      <c r="D365" s="101"/>
      <c r="E365" s="67"/>
      <c r="F365" s="69"/>
      <c r="G365" s="69"/>
      <c r="H365" s="69"/>
      <c r="I365" s="95"/>
      <c r="J365" s="68"/>
      <c r="K365" s="106"/>
      <c r="L365" s="145"/>
      <c r="M365" s="146"/>
      <c r="N365" s="82"/>
      <c r="O365" s="82"/>
      <c r="P365" s="82"/>
      <c r="Q365" s="110"/>
      <c r="R365" s="111"/>
      <c r="S365" s="111"/>
      <c r="T365" s="111"/>
      <c r="U365" s="112"/>
      <c r="V365" s="110"/>
      <c r="W365" s="112"/>
      <c r="X365" s="103"/>
      <c r="Y365" s="117"/>
      <c r="Z365" s="69"/>
      <c r="AA365" s="69"/>
      <c r="AB365" s="103"/>
      <c r="AC365" s="103"/>
      <c r="AD365" s="118"/>
      <c r="AE365" s="115"/>
      <c r="AF365" s="119"/>
      <c r="AG365" s="119"/>
      <c r="AH365" s="120"/>
      <c r="AI365" s="121"/>
      <c r="AJ365" s="120"/>
      <c r="AK365" s="69"/>
      <c r="AL365" s="103"/>
      <c r="AM365" s="103"/>
      <c r="AN365" s="118"/>
      <c r="AO365" s="115"/>
      <c r="AP365" s="119"/>
      <c r="AQ365" s="119"/>
      <c r="AR365" s="118"/>
      <c r="AS365" s="118"/>
      <c r="AT365" s="118"/>
      <c r="AU365" s="118"/>
      <c r="AV365" s="121"/>
      <c r="AW365" s="114"/>
      <c r="AX365" s="115"/>
      <c r="AY365" s="116"/>
      <c r="AZ365" s="115"/>
      <c r="BA365" s="116"/>
    </row>
    <row r="366" spans="2:53" x14ac:dyDescent="0.2">
      <c r="B366" s="266"/>
      <c r="D366" s="101"/>
      <c r="E366" s="67"/>
      <c r="F366" s="69"/>
      <c r="G366" s="69"/>
      <c r="H366" s="69"/>
      <c r="I366" s="95"/>
      <c r="J366" s="68"/>
      <c r="K366" s="106"/>
      <c r="L366" s="145"/>
      <c r="M366" s="146"/>
      <c r="N366" s="82"/>
      <c r="O366" s="82"/>
      <c r="P366" s="82"/>
      <c r="Q366" s="110"/>
      <c r="R366" s="111"/>
      <c r="S366" s="111"/>
      <c r="T366" s="111"/>
      <c r="U366" s="112"/>
      <c r="V366" s="110"/>
      <c r="W366" s="112"/>
      <c r="X366" s="103"/>
      <c r="Y366" s="117"/>
      <c r="Z366" s="69"/>
      <c r="AA366" s="69"/>
      <c r="AB366" s="103"/>
      <c r="AC366" s="103"/>
      <c r="AD366" s="118"/>
      <c r="AE366" s="115"/>
      <c r="AF366" s="119"/>
      <c r="AG366" s="119"/>
      <c r="AH366" s="120"/>
      <c r="AI366" s="121"/>
      <c r="AJ366" s="120"/>
      <c r="AK366" s="69"/>
      <c r="AL366" s="103"/>
      <c r="AM366" s="103"/>
      <c r="AN366" s="118"/>
      <c r="AO366" s="115"/>
      <c r="AP366" s="119"/>
      <c r="AQ366" s="119"/>
      <c r="AR366" s="118"/>
      <c r="AS366" s="118"/>
      <c r="AT366" s="118"/>
      <c r="AU366" s="118"/>
      <c r="AV366" s="121"/>
      <c r="AW366" s="114"/>
      <c r="AX366" s="115"/>
      <c r="AY366" s="116"/>
      <c r="AZ366" s="115"/>
      <c r="BA366" s="116"/>
    </row>
    <row r="367" spans="2:53" x14ac:dyDescent="0.2">
      <c r="B367" s="266"/>
      <c r="D367" s="101"/>
      <c r="E367" s="67"/>
      <c r="F367" s="69"/>
      <c r="G367" s="69"/>
      <c r="H367" s="69"/>
      <c r="I367" s="95"/>
      <c r="J367" s="68"/>
      <c r="K367" s="106"/>
      <c r="L367" s="145"/>
      <c r="M367" s="146"/>
      <c r="N367" s="82"/>
      <c r="O367" s="82"/>
      <c r="P367" s="82"/>
      <c r="Q367" s="110"/>
      <c r="R367" s="111"/>
      <c r="S367" s="111"/>
      <c r="T367" s="111"/>
      <c r="U367" s="112"/>
      <c r="V367" s="110"/>
      <c r="W367" s="112"/>
      <c r="X367" s="103"/>
      <c r="Y367" s="117"/>
      <c r="Z367" s="69"/>
      <c r="AA367" s="69"/>
      <c r="AB367" s="103"/>
      <c r="AC367" s="103"/>
      <c r="AD367" s="118"/>
      <c r="AE367" s="115"/>
      <c r="AF367" s="119"/>
      <c r="AG367" s="119"/>
      <c r="AH367" s="120"/>
      <c r="AI367" s="121"/>
      <c r="AJ367" s="120"/>
      <c r="AK367" s="69"/>
      <c r="AL367" s="103"/>
      <c r="AM367" s="103"/>
      <c r="AN367" s="118"/>
      <c r="AO367" s="115"/>
      <c r="AP367" s="119"/>
      <c r="AQ367" s="119"/>
      <c r="AR367" s="118"/>
      <c r="AS367" s="118"/>
      <c r="AT367" s="118"/>
      <c r="AU367" s="118"/>
      <c r="AV367" s="121"/>
      <c r="AW367" s="114"/>
      <c r="AX367" s="115"/>
      <c r="AY367" s="116"/>
      <c r="AZ367" s="115"/>
      <c r="BA367" s="116"/>
    </row>
    <row r="368" spans="2:53" x14ac:dyDescent="0.2">
      <c r="B368" s="266"/>
      <c r="D368" s="101"/>
      <c r="E368" s="67"/>
      <c r="F368" s="69"/>
      <c r="G368" s="69"/>
      <c r="H368" s="69"/>
      <c r="I368" s="95"/>
      <c r="J368" s="68"/>
      <c r="K368" s="106"/>
      <c r="L368" s="145"/>
      <c r="M368" s="146"/>
      <c r="N368" s="82"/>
      <c r="O368" s="82"/>
      <c r="P368" s="82"/>
      <c r="Q368" s="110"/>
      <c r="R368" s="111"/>
      <c r="S368" s="111"/>
      <c r="T368" s="111"/>
      <c r="U368" s="112"/>
      <c r="V368" s="110"/>
      <c r="W368" s="112"/>
      <c r="X368" s="103"/>
      <c r="Y368" s="117"/>
      <c r="Z368" s="69"/>
      <c r="AA368" s="69"/>
      <c r="AB368" s="103"/>
      <c r="AC368" s="103"/>
      <c r="AD368" s="118"/>
      <c r="AE368" s="115"/>
      <c r="AF368" s="119"/>
      <c r="AG368" s="119"/>
      <c r="AH368" s="120"/>
      <c r="AI368" s="121"/>
      <c r="AJ368" s="120"/>
      <c r="AK368" s="69"/>
      <c r="AL368" s="103"/>
      <c r="AM368" s="103"/>
      <c r="AN368" s="118"/>
      <c r="AO368" s="115"/>
      <c r="AP368" s="119"/>
      <c r="AQ368" s="119"/>
      <c r="AR368" s="118"/>
      <c r="AS368" s="118"/>
      <c r="AT368" s="118"/>
      <c r="AU368" s="118"/>
      <c r="AV368" s="121"/>
      <c r="AW368" s="114"/>
      <c r="AX368" s="115"/>
      <c r="AY368" s="116"/>
      <c r="AZ368" s="115"/>
      <c r="BA368" s="116"/>
    </row>
    <row r="369" spans="2:53" x14ac:dyDescent="0.2">
      <c r="B369" s="266"/>
      <c r="D369" s="101"/>
      <c r="E369" s="67"/>
      <c r="F369" s="69"/>
      <c r="G369" s="69"/>
      <c r="H369" s="69"/>
      <c r="I369" s="95"/>
      <c r="J369" s="68"/>
      <c r="K369" s="106"/>
      <c r="L369" s="145"/>
      <c r="M369" s="146"/>
      <c r="N369" s="82"/>
      <c r="O369" s="82"/>
      <c r="P369" s="82"/>
      <c r="Q369" s="110"/>
      <c r="R369" s="111"/>
      <c r="S369" s="111"/>
      <c r="T369" s="111"/>
      <c r="U369" s="112"/>
      <c r="V369" s="110"/>
      <c r="W369" s="112"/>
      <c r="X369" s="103"/>
      <c r="Y369" s="117"/>
      <c r="Z369" s="69"/>
      <c r="AA369" s="69"/>
      <c r="AB369" s="103"/>
      <c r="AC369" s="103"/>
      <c r="AD369" s="118"/>
      <c r="AE369" s="115"/>
      <c r="AF369" s="119"/>
      <c r="AG369" s="119"/>
      <c r="AH369" s="120"/>
      <c r="AI369" s="121"/>
      <c r="AJ369" s="120"/>
      <c r="AK369" s="69"/>
      <c r="AL369" s="103"/>
      <c r="AM369" s="103"/>
      <c r="AN369" s="118"/>
      <c r="AO369" s="115"/>
      <c r="AP369" s="119"/>
      <c r="AQ369" s="119"/>
      <c r="AR369" s="118"/>
      <c r="AS369" s="118"/>
      <c r="AT369" s="118"/>
      <c r="AU369" s="118"/>
      <c r="AV369" s="121"/>
      <c r="AW369" s="114"/>
      <c r="AX369" s="115"/>
      <c r="AY369" s="116"/>
      <c r="AZ369" s="115"/>
      <c r="BA369" s="116"/>
    </row>
    <row r="370" spans="2:53" x14ac:dyDescent="0.2">
      <c r="B370" s="266"/>
      <c r="D370" s="101"/>
      <c r="E370" s="67"/>
      <c r="F370" s="69"/>
      <c r="G370" s="69"/>
      <c r="H370" s="69"/>
      <c r="I370" s="95"/>
      <c r="J370" s="68"/>
      <c r="K370" s="106"/>
      <c r="L370" s="145"/>
      <c r="M370" s="146"/>
      <c r="N370" s="82"/>
      <c r="O370" s="82"/>
      <c r="P370" s="82"/>
      <c r="Q370" s="110"/>
      <c r="R370" s="111"/>
      <c r="S370" s="111"/>
      <c r="T370" s="111"/>
      <c r="U370" s="112"/>
      <c r="V370" s="110"/>
      <c r="W370" s="112"/>
      <c r="X370" s="103"/>
      <c r="Y370" s="117"/>
      <c r="Z370" s="69"/>
      <c r="AA370" s="69"/>
      <c r="AB370" s="103"/>
      <c r="AC370" s="103"/>
      <c r="AD370" s="118"/>
      <c r="AE370" s="115"/>
      <c r="AF370" s="119"/>
      <c r="AG370" s="119"/>
      <c r="AH370" s="120"/>
      <c r="AI370" s="121"/>
      <c r="AJ370" s="120"/>
      <c r="AK370" s="69"/>
      <c r="AL370" s="103"/>
      <c r="AM370" s="103"/>
      <c r="AN370" s="118"/>
      <c r="AO370" s="115"/>
      <c r="AP370" s="119"/>
      <c r="AQ370" s="119"/>
      <c r="AR370" s="118"/>
      <c r="AS370" s="118"/>
      <c r="AT370" s="118"/>
      <c r="AU370" s="118"/>
      <c r="AV370" s="121"/>
      <c r="AW370" s="114"/>
      <c r="AX370" s="115"/>
      <c r="AY370" s="116"/>
      <c r="AZ370" s="115"/>
      <c r="BA370" s="116"/>
    </row>
    <row r="371" spans="2:53" x14ac:dyDescent="0.2">
      <c r="B371" s="266"/>
      <c r="D371" s="101"/>
      <c r="E371" s="67"/>
      <c r="F371" s="69"/>
      <c r="G371" s="69"/>
      <c r="H371" s="69"/>
      <c r="I371" s="95"/>
      <c r="J371" s="68"/>
      <c r="K371" s="106"/>
      <c r="L371" s="145"/>
      <c r="M371" s="146"/>
      <c r="N371" s="82"/>
      <c r="O371" s="82"/>
      <c r="P371" s="82"/>
      <c r="Q371" s="110"/>
      <c r="R371" s="111"/>
      <c r="S371" s="111"/>
      <c r="T371" s="111"/>
      <c r="U371" s="112"/>
      <c r="V371" s="110"/>
      <c r="W371" s="112"/>
      <c r="X371" s="103"/>
      <c r="Y371" s="117"/>
      <c r="Z371" s="69"/>
      <c r="AA371" s="69"/>
      <c r="AB371" s="103"/>
      <c r="AC371" s="103"/>
      <c r="AD371" s="118"/>
      <c r="AE371" s="115"/>
      <c r="AF371" s="119"/>
      <c r="AG371" s="119"/>
      <c r="AH371" s="120"/>
      <c r="AI371" s="121"/>
      <c r="AJ371" s="120"/>
      <c r="AK371" s="69"/>
      <c r="AL371" s="103"/>
      <c r="AM371" s="103"/>
      <c r="AN371" s="118"/>
      <c r="AO371" s="115"/>
      <c r="AP371" s="119"/>
      <c r="AQ371" s="119"/>
      <c r="AR371" s="118"/>
      <c r="AS371" s="118"/>
      <c r="AT371" s="118"/>
      <c r="AU371" s="118"/>
      <c r="AV371" s="121"/>
      <c r="AW371" s="114"/>
      <c r="AX371" s="115"/>
      <c r="AY371" s="116"/>
      <c r="AZ371" s="115"/>
      <c r="BA371" s="116"/>
    </row>
    <row r="372" spans="2:53" x14ac:dyDescent="0.2">
      <c r="B372" s="266"/>
      <c r="D372" s="101"/>
      <c r="E372" s="67"/>
      <c r="F372" s="69"/>
      <c r="G372" s="69"/>
      <c r="H372" s="69"/>
      <c r="I372" s="95"/>
      <c r="J372" s="68"/>
      <c r="K372" s="106"/>
      <c r="L372" s="145"/>
      <c r="M372" s="146"/>
      <c r="N372" s="82"/>
      <c r="O372" s="82"/>
      <c r="P372" s="82"/>
      <c r="Q372" s="110"/>
      <c r="R372" s="111"/>
      <c r="S372" s="111"/>
      <c r="T372" s="111"/>
      <c r="U372" s="112"/>
      <c r="V372" s="110"/>
      <c r="W372" s="112"/>
      <c r="X372" s="103"/>
      <c r="Y372" s="117"/>
      <c r="Z372" s="69"/>
      <c r="AA372" s="69"/>
      <c r="AB372" s="103"/>
      <c r="AC372" s="103"/>
      <c r="AD372" s="118"/>
      <c r="AE372" s="115"/>
      <c r="AF372" s="119"/>
      <c r="AG372" s="119"/>
      <c r="AH372" s="120"/>
      <c r="AI372" s="121"/>
      <c r="AJ372" s="120"/>
      <c r="AK372" s="69"/>
      <c r="AL372" s="103"/>
      <c r="AM372" s="103"/>
      <c r="AN372" s="118"/>
      <c r="AO372" s="115"/>
      <c r="AP372" s="119"/>
      <c r="AQ372" s="119"/>
      <c r="AR372" s="118"/>
      <c r="AS372" s="118"/>
      <c r="AT372" s="118"/>
      <c r="AU372" s="118"/>
      <c r="AV372" s="121"/>
      <c r="AW372" s="114"/>
      <c r="AX372" s="115"/>
      <c r="AY372" s="116"/>
      <c r="AZ372" s="115"/>
      <c r="BA372" s="116"/>
    </row>
    <row r="373" spans="2:53" x14ac:dyDescent="0.2">
      <c r="B373" s="266"/>
      <c r="D373" s="101"/>
      <c r="E373" s="67"/>
      <c r="F373" s="69"/>
      <c r="G373" s="69"/>
      <c r="H373" s="69"/>
      <c r="I373" s="95"/>
      <c r="J373" s="68"/>
      <c r="K373" s="106"/>
      <c r="L373" s="145"/>
      <c r="M373" s="146"/>
      <c r="N373" s="82"/>
      <c r="O373" s="82"/>
      <c r="P373" s="82"/>
      <c r="Q373" s="110"/>
      <c r="R373" s="111"/>
      <c r="S373" s="111"/>
      <c r="T373" s="111"/>
      <c r="U373" s="112"/>
      <c r="V373" s="110"/>
      <c r="W373" s="112"/>
      <c r="X373" s="103"/>
      <c r="Y373" s="117"/>
      <c r="Z373" s="69"/>
      <c r="AA373" s="69"/>
      <c r="AB373" s="103"/>
      <c r="AC373" s="103"/>
      <c r="AD373" s="118"/>
      <c r="AE373" s="115"/>
      <c r="AF373" s="119"/>
      <c r="AG373" s="119"/>
      <c r="AH373" s="120"/>
      <c r="AI373" s="121"/>
      <c r="AJ373" s="120"/>
      <c r="AK373" s="69"/>
      <c r="AL373" s="103"/>
      <c r="AM373" s="103"/>
      <c r="AN373" s="118"/>
      <c r="AO373" s="115"/>
      <c r="AP373" s="119"/>
      <c r="AQ373" s="119"/>
      <c r="AR373" s="118"/>
      <c r="AS373" s="118"/>
      <c r="AT373" s="118"/>
      <c r="AU373" s="118"/>
      <c r="AV373" s="121"/>
      <c r="AW373" s="114"/>
      <c r="AX373" s="115"/>
      <c r="AY373" s="116"/>
      <c r="AZ373" s="115"/>
      <c r="BA373" s="116"/>
    </row>
    <row r="374" spans="2:53" x14ac:dyDescent="0.2">
      <c r="B374" s="266"/>
      <c r="D374" s="101"/>
      <c r="E374" s="67"/>
      <c r="F374" s="69"/>
      <c r="G374" s="69"/>
      <c r="H374" s="69"/>
      <c r="I374" s="95"/>
      <c r="J374" s="68"/>
      <c r="K374" s="106"/>
      <c r="L374" s="145"/>
      <c r="M374" s="146"/>
      <c r="N374" s="82"/>
      <c r="O374" s="82"/>
      <c r="P374" s="82"/>
      <c r="Q374" s="110"/>
      <c r="R374" s="111"/>
      <c r="S374" s="111"/>
      <c r="T374" s="111"/>
      <c r="U374" s="112"/>
      <c r="V374" s="110"/>
      <c r="W374" s="112"/>
      <c r="X374" s="103"/>
      <c r="Y374" s="117"/>
      <c r="Z374" s="69"/>
      <c r="AA374" s="69"/>
      <c r="AB374" s="103"/>
      <c r="AC374" s="103"/>
      <c r="AD374" s="118"/>
      <c r="AE374" s="115"/>
      <c r="AF374" s="119"/>
      <c r="AG374" s="119"/>
      <c r="AH374" s="120"/>
      <c r="AI374" s="121"/>
      <c r="AJ374" s="120"/>
      <c r="AK374" s="69"/>
      <c r="AL374" s="103"/>
      <c r="AM374" s="103"/>
      <c r="AN374" s="118"/>
      <c r="AO374" s="115"/>
      <c r="AP374" s="119"/>
      <c r="AQ374" s="119"/>
      <c r="AR374" s="118"/>
      <c r="AS374" s="118"/>
      <c r="AT374" s="118"/>
      <c r="AU374" s="118"/>
      <c r="AV374" s="121"/>
      <c r="AW374" s="114"/>
      <c r="AX374" s="115"/>
      <c r="AY374" s="116"/>
      <c r="AZ374" s="115"/>
      <c r="BA374" s="116"/>
    </row>
    <row r="375" spans="2:53" x14ac:dyDescent="0.2">
      <c r="B375" s="266"/>
      <c r="D375" s="101"/>
      <c r="E375" s="67"/>
      <c r="F375" s="69"/>
      <c r="G375" s="69"/>
      <c r="H375" s="69"/>
      <c r="I375" s="95"/>
      <c r="J375" s="68"/>
      <c r="K375" s="106"/>
      <c r="L375" s="145"/>
      <c r="M375" s="146"/>
      <c r="N375" s="82"/>
      <c r="O375" s="82"/>
      <c r="P375" s="82"/>
      <c r="Q375" s="110"/>
      <c r="R375" s="111"/>
      <c r="S375" s="111"/>
      <c r="T375" s="111"/>
      <c r="U375" s="112"/>
      <c r="V375" s="110"/>
      <c r="W375" s="112"/>
      <c r="X375" s="103"/>
      <c r="Y375" s="117"/>
      <c r="Z375" s="69"/>
      <c r="AA375" s="69"/>
      <c r="AB375" s="103"/>
      <c r="AC375" s="103"/>
      <c r="AD375" s="118"/>
      <c r="AE375" s="115"/>
      <c r="AF375" s="119"/>
      <c r="AG375" s="119"/>
      <c r="AH375" s="120"/>
      <c r="AI375" s="121"/>
      <c r="AJ375" s="120"/>
      <c r="AK375" s="69"/>
      <c r="AL375" s="103"/>
      <c r="AM375" s="103"/>
      <c r="AN375" s="118"/>
      <c r="AO375" s="115"/>
      <c r="AP375" s="119"/>
      <c r="AQ375" s="119"/>
      <c r="AR375" s="118"/>
      <c r="AS375" s="118"/>
      <c r="AT375" s="118"/>
      <c r="AU375" s="118"/>
      <c r="AV375" s="121"/>
      <c r="AW375" s="114"/>
      <c r="AX375" s="115"/>
      <c r="AY375" s="116"/>
      <c r="AZ375" s="115"/>
      <c r="BA375" s="116"/>
    </row>
    <row r="376" spans="2:53" x14ac:dyDescent="0.2">
      <c r="B376" s="266"/>
      <c r="D376" s="101"/>
      <c r="E376" s="67"/>
      <c r="F376" s="69"/>
      <c r="G376" s="69"/>
      <c r="H376" s="69"/>
      <c r="I376" s="95"/>
      <c r="J376" s="68"/>
      <c r="K376" s="106"/>
      <c r="L376" s="145"/>
      <c r="M376" s="146"/>
      <c r="N376" s="82"/>
      <c r="O376" s="82"/>
      <c r="P376" s="82"/>
      <c r="Q376" s="110"/>
      <c r="R376" s="111"/>
      <c r="S376" s="111"/>
      <c r="T376" s="111"/>
      <c r="U376" s="112"/>
      <c r="V376" s="110"/>
      <c r="W376" s="112"/>
      <c r="X376" s="103"/>
      <c r="Y376" s="117"/>
      <c r="Z376" s="69"/>
      <c r="AA376" s="69"/>
      <c r="AB376" s="103"/>
      <c r="AC376" s="103"/>
      <c r="AD376" s="118"/>
      <c r="AE376" s="115"/>
      <c r="AF376" s="119"/>
      <c r="AG376" s="119"/>
      <c r="AH376" s="120"/>
      <c r="AI376" s="121"/>
      <c r="AJ376" s="120"/>
      <c r="AK376" s="69"/>
      <c r="AL376" s="103"/>
      <c r="AM376" s="103"/>
      <c r="AN376" s="118"/>
      <c r="AO376" s="115"/>
      <c r="AP376" s="119"/>
      <c r="AQ376" s="119"/>
      <c r="AR376" s="118"/>
      <c r="AS376" s="118"/>
      <c r="AT376" s="118"/>
      <c r="AU376" s="118"/>
      <c r="AV376" s="121"/>
      <c r="AW376" s="114"/>
      <c r="AX376" s="115"/>
      <c r="AY376" s="116"/>
      <c r="AZ376" s="115"/>
      <c r="BA376" s="116"/>
    </row>
    <row r="377" spans="2:53" x14ac:dyDescent="0.2">
      <c r="B377" s="266"/>
      <c r="D377" s="101"/>
      <c r="E377" s="67"/>
      <c r="F377" s="69"/>
      <c r="G377" s="69"/>
      <c r="H377" s="69"/>
      <c r="I377" s="95"/>
      <c r="J377" s="68"/>
      <c r="K377" s="106"/>
      <c r="L377" s="145"/>
      <c r="M377" s="146"/>
      <c r="N377" s="82"/>
      <c r="O377" s="82"/>
      <c r="P377" s="82"/>
      <c r="Q377" s="110"/>
      <c r="R377" s="111"/>
      <c r="S377" s="111"/>
      <c r="T377" s="111"/>
      <c r="U377" s="112"/>
      <c r="V377" s="110"/>
      <c r="W377" s="112"/>
      <c r="X377" s="103"/>
      <c r="Y377" s="117"/>
      <c r="Z377" s="69"/>
      <c r="AA377" s="69"/>
      <c r="AB377" s="103"/>
      <c r="AC377" s="103"/>
      <c r="AD377" s="118"/>
      <c r="AE377" s="115"/>
      <c r="AF377" s="119"/>
      <c r="AG377" s="119"/>
      <c r="AH377" s="120"/>
      <c r="AI377" s="121"/>
      <c r="AJ377" s="120"/>
      <c r="AK377" s="69"/>
      <c r="AL377" s="103"/>
      <c r="AM377" s="103"/>
      <c r="AN377" s="118"/>
      <c r="AO377" s="115"/>
      <c r="AP377" s="119"/>
      <c r="AQ377" s="119"/>
      <c r="AR377" s="118"/>
      <c r="AS377" s="118"/>
      <c r="AT377" s="118"/>
      <c r="AU377" s="118"/>
      <c r="AV377" s="121"/>
      <c r="AW377" s="114"/>
      <c r="AX377" s="115"/>
      <c r="AY377" s="116"/>
      <c r="AZ377" s="115"/>
      <c r="BA377" s="116"/>
    </row>
    <row r="378" spans="2:53" x14ac:dyDescent="0.2">
      <c r="B378" s="266"/>
      <c r="D378" s="101"/>
      <c r="E378" s="67"/>
      <c r="F378" s="69"/>
      <c r="G378" s="69"/>
      <c r="H378" s="69"/>
      <c r="I378" s="95"/>
      <c r="J378" s="68"/>
      <c r="K378" s="106"/>
      <c r="L378" s="145"/>
      <c r="M378" s="146"/>
      <c r="N378" s="82"/>
      <c r="O378" s="82"/>
      <c r="P378" s="82"/>
      <c r="Q378" s="110"/>
      <c r="R378" s="111"/>
      <c r="S378" s="111"/>
      <c r="T378" s="111"/>
      <c r="U378" s="112"/>
      <c r="V378" s="110"/>
      <c r="W378" s="112"/>
      <c r="X378" s="103"/>
      <c r="Y378" s="117"/>
      <c r="Z378" s="69"/>
      <c r="AA378" s="69"/>
      <c r="AB378" s="103"/>
      <c r="AC378" s="103"/>
      <c r="AD378" s="118"/>
      <c r="AE378" s="115"/>
      <c r="AF378" s="119"/>
      <c r="AG378" s="119"/>
      <c r="AH378" s="120"/>
      <c r="AI378" s="121"/>
      <c r="AJ378" s="120"/>
      <c r="AK378" s="69"/>
      <c r="AL378" s="103"/>
      <c r="AM378" s="103"/>
      <c r="AN378" s="118"/>
      <c r="AO378" s="115"/>
      <c r="AP378" s="119"/>
      <c r="AQ378" s="119"/>
      <c r="AR378" s="118"/>
      <c r="AS378" s="118"/>
      <c r="AT378" s="118"/>
      <c r="AU378" s="118"/>
      <c r="AV378" s="121"/>
      <c r="AW378" s="114"/>
      <c r="AX378" s="115"/>
      <c r="AY378" s="116"/>
      <c r="AZ378" s="115"/>
      <c r="BA378" s="116"/>
    </row>
    <row r="379" spans="2:53" x14ac:dyDescent="0.2">
      <c r="B379" s="266"/>
      <c r="D379" s="101"/>
      <c r="E379" s="67"/>
      <c r="F379" s="69"/>
      <c r="G379" s="69"/>
      <c r="H379" s="69"/>
      <c r="I379" s="95"/>
      <c r="J379" s="68"/>
      <c r="K379" s="106"/>
      <c r="L379" s="145"/>
      <c r="M379" s="146"/>
      <c r="N379" s="82"/>
      <c r="O379" s="82"/>
      <c r="P379" s="82"/>
      <c r="Q379" s="110"/>
      <c r="R379" s="111"/>
      <c r="S379" s="111"/>
      <c r="T379" s="111"/>
      <c r="U379" s="112"/>
      <c r="V379" s="110"/>
      <c r="W379" s="112"/>
      <c r="X379" s="103"/>
      <c r="Y379" s="117"/>
      <c r="Z379" s="69"/>
      <c r="AA379" s="69"/>
      <c r="AB379" s="103"/>
      <c r="AC379" s="103"/>
      <c r="AD379" s="118"/>
      <c r="AE379" s="115"/>
      <c r="AF379" s="119"/>
      <c r="AG379" s="119"/>
      <c r="AH379" s="120"/>
      <c r="AI379" s="121"/>
      <c r="AJ379" s="120"/>
      <c r="AK379" s="69"/>
      <c r="AL379" s="103"/>
      <c r="AM379" s="103"/>
      <c r="AN379" s="118"/>
      <c r="AO379" s="115"/>
      <c r="AP379" s="119"/>
      <c r="AQ379" s="119"/>
      <c r="AR379" s="118"/>
      <c r="AS379" s="118"/>
      <c r="AT379" s="118"/>
      <c r="AU379" s="118"/>
      <c r="AV379" s="121"/>
      <c r="AW379" s="114"/>
      <c r="AX379" s="115"/>
      <c r="AY379" s="116"/>
      <c r="AZ379" s="115"/>
      <c r="BA379" s="116"/>
    </row>
    <row r="380" spans="2:53" x14ac:dyDescent="0.2">
      <c r="B380" s="266"/>
      <c r="D380" s="101"/>
      <c r="E380" s="67"/>
      <c r="F380" s="69"/>
      <c r="G380" s="69"/>
      <c r="H380" s="69"/>
      <c r="I380" s="95"/>
      <c r="J380" s="68"/>
      <c r="K380" s="106"/>
      <c r="L380" s="145"/>
      <c r="M380" s="146"/>
      <c r="N380" s="82"/>
      <c r="O380" s="82"/>
      <c r="P380" s="82"/>
      <c r="Q380" s="110"/>
      <c r="R380" s="111"/>
      <c r="S380" s="111"/>
      <c r="T380" s="111"/>
      <c r="U380" s="112"/>
      <c r="V380" s="110"/>
      <c r="W380" s="112"/>
      <c r="X380" s="103"/>
      <c r="Y380" s="117"/>
      <c r="Z380" s="69"/>
      <c r="AA380" s="69"/>
      <c r="AB380" s="103"/>
      <c r="AC380" s="103"/>
      <c r="AD380" s="118"/>
      <c r="AE380" s="115"/>
      <c r="AF380" s="119"/>
      <c r="AG380" s="119"/>
      <c r="AH380" s="120"/>
      <c r="AI380" s="121"/>
      <c r="AJ380" s="120"/>
      <c r="AK380" s="69"/>
      <c r="AL380" s="103"/>
      <c r="AM380" s="103"/>
      <c r="AN380" s="118"/>
      <c r="AO380" s="115"/>
      <c r="AP380" s="119"/>
      <c r="AQ380" s="119"/>
      <c r="AR380" s="118"/>
      <c r="AS380" s="118"/>
      <c r="AT380" s="118"/>
      <c r="AU380" s="118"/>
      <c r="AV380" s="121"/>
      <c r="AW380" s="114"/>
      <c r="AX380" s="115"/>
      <c r="AY380" s="116"/>
      <c r="AZ380" s="115"/>
      <c r="BA380" s="116"/>
    </row>
    <row r="381" spans="2:53" x14ac:dyDescent="0.2">
      <c r="B381" s="266"/>
      <c r="D381" s="101"/>
      <c r="E381" s="67"/>
      <c r="F381" s="69"/>
      <c r="G381" s="69"/>
      <c r="H381" s="69"/>
      <c r="I381" s="95"/>
      <c r="J381" s="68"/>
      <c r="K381" s="106"/>
      <c r="L381" s="145"/>
      <c r="M381" s="146"/>
      <c r="N381" s="82"/>
      <c r="O381" s="82"/>
      <c r="P381" s="82"/>
      <c r="Q381" s="110"/>
      <c r="R381" s="111"/>
      <c r="S381" s="111"/>
      <c r="T381" s="111"/>
      <c r="U381" s="112"/>
      <c r="V381" s="110"/>
      <c r="W381" s="112"/>
      <c r="X381" s="103"/>
      <c r="Y381" s="117"/>
      <c r="Z381" s="69"/>
      <c r="AA381" s="69"/>
      <c r="AB381" s="103"/>
      <c r="AC381" s="103"/>
      <c r="AD381" s="118"/>
      <c r="AE381" s="115"/>
      <c r="AF381" s="119"/>
      <c r="AG381" s="119"/>
      <c r="AH381" s="120"/>
      <c r="AI381" s="121"/>
      <c r="AJ381" s="120"/>
      <c r="AK381" s="69"/>
      <c r="AL381" s="103"/>
      <c r="AM381" s="103"/>
      <c r="AN381" s="118"/>
      <c r="AO381" s="115"/>
      <c r="AP381" s="119"/>
      <c r="AQ381" s="119"/>
      <c r="AR381" s="118"/>
      <c r="AS381" s="118"/>
      <c r="AT381" s="118"/>
      <c r="AU381" s="118"/>
      <c r="AV381" s="121"/>
      <c r="AW381" s="114"/>
      <c r="AX381" s="115"/>
      <c r="AY381" s="116"/>
      <c r="AZ381" s="115"/>
      <c r="BA381" s="116"/>
    </row>
    <row r="382" spans="2:53" x14ac:dyDescent="0.2">
      <c r="B382" s="266"/>
      <c r="D382" s="101"/>
      <c r="E382" s="67"/>
      <c r="F382" s="69"/>
      <c r="G382" s="69"/>
      <c r="H382" s="69"/>
      <c r="I382" s="95"/>
      <c r="J382" s="68"/>
      <c r="K382" s="106"/>
      <c r="L382" s="145"/>
      <c r="M382" s="146"/>
      <c r="N382" s="82"/>
      <c r="O382" s="82"/>
      <c r="P382" s="82"/>
      <c r="Q382" s="110"/>
      <c r="R382" s="111"/>
      <c r="S382" s="111"/>
      <c r="T382" s="111"/>
      <c r="U382" s="112"/>
      <c r="V382" s="110"/>
      <c r="W382" s="112"/>
      <c r="X382" s="103"/>
      <c r="Y382" s="117"/>
      <c r="Z382" s="69"/>
      <c r="AA382" s="69"/>
      <c r="AB382" s="103"/>
      <c r="AC382" s="103"/>
      <c r="AD382" s="118"/>
      <c r="AE382" s="115"/>
      <c r="AF382" s="119"/>
      <c r="AG382" s="119"/>
      <c r="AH382" s="120"/>
      <c r="AI382" s="121"/>
      <c r="AJ382" s="120"/>
      <c r="AK382" s="69"/>
      <c r="AL382" s="103"/>
      <c r="AM382" s="103"/>
      <c r="AN382" s="118"/>
      <c r="AO382" s="115"/>
      <c r="AP382" s="119"/>
      <c r="AQ382" s="119"/>
      <c r="AR382" s="118"/>
      <c r="AS382" s="118"/>
      <c r="AT382" s="118"/>
      <c r="AU382" s="118"/>
      <c r="AV382" s="121"/>
      <c r="AW382" s="114"/>
      <c r="AX382" s="115"/>
      <c r="AY382" s="116"/>
      <c r="AZ382" s="115"/>
      <c r="BA382" s="116"/>
    </row>
    <row r="383" spans="2:53" x14ac:dyDescent="0.2">
      <c r="B383" s="266"/>
      <c r="D383" s="101"/>
      <c r="E383" s="67"/>
      <c r="F383" s="69"/>
      <c r="G383" s="69"/>
      <c r="H383" s="69"/>
      <c r="I383" s="95"/>
      <c r="J383" s="68"/>
      <c r="K383" s="106"/>
      <c r="L383" s="145"/>
      <c r="M383" s="146"/>
      <c r="N383" s="82"/>
      <c r="O383" s="82"/>
      <c r="P383" s="82"/>
      <c r="Q383" s="110"/>
      <c r="R383" s="111"/>
      <c r="S383" s="111"/>
      <c r="T383" s="111"/>
      <c r="U383" s="112"/>
      <c r="V383" s="110"/>
      <c r="W383" s="112"/>
      <c r="X383" s="103"/>
      <c r="Y383" s="117"/>
      <c r="Z383" s="69"/>
      <c r="AA383" s="69"/>
      <c r="AB383" s="103"/>
      <c r="AC383" s="103"/>
      <c r="AD383" s="118"/>
      <c r="AE383" s="115"/>
      <c r="AF383" s="119"/>
      <c r="AG383" s="119"/>
      <c r="AH383" s="120"/>
      <c r="AI383" s="121"/>
      <c r="AJ383" s="120"/>
      <c r="AK383" s="69"/>
      <c r="AL383" s="103"/>
      <c r="AM383" s="103"/>
      <c r="AN383" s="118"/>
      <c r="AO383" s="115"/>
      <c r="AP383" s="119"/>
      <c r="AQ383" s="119"/>
      <c r="AR383" s="118"/>
      <c r="AS383" s="118"/>
      <c r="AT383" s="118"/>
      <c r="AU383" s="118"/>
      <c r="AV383" s="121"/>
      <c r="AW383" s="114"/>
      <c r="AX383" s="115"/>
      <c r="AY383" s="116"/>
      <c r="AZ383" s="115"/>
      <c r="BA383" s="116"/>
    </row>
    <row r="384" spans="2:53" x14ac:dyDescent="0.2">
      <c r="B384" s="266"/>
      <c r="D384" s="101"/>
      <c r="E384" s="67"/>
      <c r="F384" s="69"/>
      <c r="G384" s="69"/>
      <c r="H384" s="69"/>
      <c r="I384" s="95"/>
      <c r="J384" s="68"/>
      <c r="K384" s="106"/>
      <c r="L384" s="145"/>
      <c r="M384" s="146"/>
      <c r="N384" s="82"/>
      <c r="O384" s="82"/>
      <c r="P384" s="82"/>
      <c r="Q384" s="110"/>
      <c r="R384" s="111"/>
      <c r="S384" s="111"/>
      <c r="T384" s="111"/>
      <c r="U384" s="112"/>
      <c r="V384" s="110"/>
      <c r="W384" s="112"/>
      <c r="X384" s="103"/>
      <c r="Y384" s="117"/>
      <c r="Z384" s="69"/>
      <c r="AA384" s="69"/>
      <c r="AB384" s="103"/>
      <c r="AC384" s="103"/>
      <c r="AD384" s="118"/>
      <c r="AE384" s="115"/>
      <c r="AF384" s="119"/>
      <c r="AG384" s="119"/>
      <c r="AH384" s="120"/>
      <c r="AI384" s="121"/>
      <c r="AJ384" s="120"/>
      <c r="AK384" s="69"/>
      <c r="AL384" s="103"/>
      <c r="AM384" s="103"/>
      <c r="AN384" s="118"/>
      <c r="AO384" s="115"/>
      <c r="AP384" s="119"/>
      <c r="AQ384" s="119"/>
      <c r="AR384" s="118"/>
      <c r="AS384" s="118"/>
      <c r="AT384" s="118"/>
      <c r="AU384" s="118"/>
      <c r="AV384" s="121"/>
      <c r="AW384" s="114"/>
      <c r="AX384" s="115"/>
      <c r="AY384" s="116"/>
      <c r="AZ384" s="115"/>
      <c r="BA384" s="116"/>
    </row>
    <row r="385" spans="2:53" x14ac:dyDescent="0.2">
      <c r="B385" s="266"/>
      <c r="D385" s="101"/>
      <c r="E385" s="67"/>
      <c r="F385" s="69"/>
      <c r="G385" s="69"/>
      <c r="H385" s="69"/>
      <c r="I385" s="95"/>
      <c r="J385" s="68"/>
      <c r="K385" s="106"/>
      <c r="L385" s="145"/>
      <c r="M385" s="146"/>
      <c r="N385" s="82"/>
      <c r="O385" s="82"/>
      <c r="P385" s="82"/>
      <c r="Q385" s="110"/>
      <c r="R385" s="111"/>
      <c r="S385" s="111"/>
      <c r="T385" s="111"/>
      <c r="U385" s="112"/>
      <c r="V385" s="110"/>
      <c r="W385" s="112"/>
      <c r="X385" s="103"/>
      <c r="Y385" s="117"/>
      <c r="Z385" s="69"/>
      <c r="AA385" s="69"/>
      <c r="AB385" s="103"/>
      <c r="AC385" s="103"/>
      <c r="AD385" s="118"/>
      <c r="AE385" s="115"/>
      <c r="AF385" s="119"/>
      <c r="AG385" s="119"/>
      <c r="AH385" s="120"/>
      <c r="AI385" s="121"/>
      <c r="AJ385" s="120"/>
      <c r="AK385" s="69"/>
      <c r="AL385" s="103"/>
      <c r="AM385" s="103"/>
      <c r="AN385" s="118"/>
      <c r="AO385" s="115"/>
      <c r="AP385" s="119"/>
      <c r="AQ385" s="119"/>
      <c r="AR385" s="118"/>
      <c r="AS385" s="118"/>
      <c r="AT385" s="118"/>
      <c r="AU385" s="118"/>
      <c r="AV385" s="121"/>
      <c r="AW385" s="114"/>
      <c r="AX385" s="115"/>
      <c r="AY385" s="116"/>
      <c r="AZ385" s="115"/>
      <c r="BA385" s="116"/>
    </row>
    <row r="386" spans="2:53" x14ac:dyDescent="0.2">
      <c r="B386" s="266"/>
      <c r="D386" s="101"/>
      <c r="E386" s="67"/>
      <c r="F386" s="69"/>
      <c r="G386" s="69"/>
      <c r="H386" s="69"/>
      <c r="I386" s="95"/>
      <c r="J386" s="68"/>
      <c r="K386" s="106"/>
      <c r="L386" s="145"/>
      <c r="M386" s="146"/>
      <c r="N386" s="82"/>
      <c r="O386" s="82"/>
      <c r="P386" s="82"/>
      <c r="Q386" s="110"/>
      <c r="R386" s="111"/>
      <c r="S386" s="111"/>
      <c r="T386" s="111"/>
      <c r="U386" s="112"/>
      <c r="V386" s="110"/>
      <c r="W386" s="112"/>
      <c r="X386" s="103"/>
      <c r="Y386" s="117"/>
      <c r="Z386" s="69"/>
      <c r="AA386" s="69"/>
      <c r="AB386" s="103"/>
      <c r="AC386" s="103"/>
      <c r="AD386" s="118"/>
      <c r="AE386" s="115"/>
      <c r="AF386" s="119"/>
      <c r="AG386" s="119"/>
      <c r="AH386" s="120"/>
      <c r="AI386" s="121"/>
      <c r="AJ386" s="120"/>
      <c r="AK386" s="69"/>
      <c r="AL386" s="103"/>
      <c r="AM386" s="103"/>
      <c r="AN386" s="118"/>
      <c r="AO386" s="115"/>
      <c r="AP386" s="119"/>
      <c r="AQ386" s="119"/>
      <c r="AR386" s="118"/>
      <c r="AS386" s="118"/>
      <c r="AT386" s="118"/>
      <c r="AU386" s="118"/>
      <c r="AV386" s="121"/>
      <c r="AW386" s="114"/>
      <c r="AX386" s="115"/>
      <c r="AY386" s="116"/>
      <c r="AZ386" s="115"/>
      <c r="BA386" s="116"/>
    </row>
    <row r="387" spans="2:53" x14ac:dyDescent="0.2">
      <c r="B387" s="266"/>
      <c r="D387" s="101"/>
      <c r="E387" s="67"/>
      <c r="F387" s="69"/>
      <c r="G387" s="69"/>
      <c r="H387" s="69"/>
      <c r="I387" s="95"/>
      <c r="J387" s="68"/>
      <c r="K387" s="106"/>
      <c r="L387" s="145"/>
      <c r="M387" s="146"/>
      <c r="N387" s="82"/>
      <c r="O387" s="82"/>
      <c r="P387" s="82"/>
      <c r="Q387" s="110"/>
      <c r="R387" s="111"/>
      <c r="S387" s="111"/>
      <c r="T387" s="111"/>
      <c r="U387" s="112"/>
      <c r="V387" s="110"/>
      <c r="W387" s="112"/>
      <c r="X387" s="103"/>
      <c r="Y387" s="117"/>
      <c r="Z387" s="69"/>
      <c r="AA387" s="69"/>
      <c r="AB387" s="103"/>
      <c r="AC387" s="103"/>
      <c r="AD387" s="118"/>
      <c r="AE387" s="115"/>
      <c r="AF387" s="119"/>
      <c r="AG387" s="119"/>
      <c r="AH387" s="120"/>
      <c r="AI387" s="121"/>
      <c r="AJ387" s="120"/>
      <c r="AK387" s="69"/>
      <c r="AL387" s="103"/>
      <c r="AM387" s="103"/>
      <c r="AN387" s="118"/>
      <c r="AO387" s="115"/>
      <c r="AP387" s="119"/>
      <c r="AQ387" s="119"/>
      <c r="AR387" s="118"/>
      <c r="AS387" s="118"/>
      <c r="AT387" s="118"/>
      <c r="AU387" s="118"/>
      <c r="AV387" s="121"/>
      <c r="AW387" s="114"/>
      <c r="AX387" s="115"/>
      <c r="AY387" s="116"/>
      <c r="AZ387" s="115"/>
      <c r="BA387" s="116"/>
    </row>
    <row r="388" spans="2:53" x14ac:dyDescent="0.2">
      <c r="B388" s="266"/>
      <c r="D388" s="101"/>
      <c r="E388" s="67"/>
      <c r="F388" s="69"/>
      <c r="G388" s="69"/>
      <c r="H388" s="69"/>
      <c r="I388" s="95"/>
      <c r="J388" s="68"/>
      <c r="K388" s="106"/>
      <c r="L388" s="145"/>
      <c r="M388" s="146"/>
      <c r="N388" s="82"/>
      <c r="O388" s="82"/>
      <c r="P388" s="82"/>
      <c r="Q388" s="110"/>
      <c r="R388" s="111"/>
      <c r="S388" s="111"/>
      <c r="T388" s="111"/>
      <c r="U388" s="112"/>
      <c r="V388" s="110"/>
      <c r="W388" s="112"/>
      <c r="X388" s="103"/>
      <c r="Y388" s="117"/>
      <c r="Z388" s="69"/>
      <c r="AA388" s="69"/>
      <c r="AB388" s="103"/>
      <c r="AC388" s="103"/>
      <c r="AD388" s="118"/>
      <c r="AE388" s="115"/>
      <c r="AF388" s="119"/>
      <c r="AG388" s="119"/>
      <c r="AH388" s="120"/>
      <c r="AI388" s="121"/>
      <c r="AJ388" s="120"/>
      <c r="AK388" s="69"/>
      <c r="AL388" s="103"/>
      <c r="AM388" s="103"/>
      <c r="AN388" s="118"/>
      <c r="AO388" s="115"/>
      <c r="AP388" s="119"/>
      <c r="AQ388" s="119"/>
      <c r="AR388" s="118"/>
      <c r="AS388" s="118"/>
      <c r="AT388" s="118"/>
      <c r="AU388" s="118"/>
      <c r="AV388" s="121"/>
      <c r="AW388" s="114"/>
      <c r="AX388" s="115"/>
      <c r="AY388" s="116"/>
      <c r="AZ388" s="115"/>
      <c r="BA388" s="116"/>
    </row>
    <row r="389" spans="2:53" x14ac:dyDescent="0.2">
      <c r="B389" s="266"/>
      <c r="D389" s="101"/>
      <c r="E389" s="67"/>
      <c r="F389" s="69"/>
      <c r="G389" s="69"/>
      <c r="H389" s="69"/>
      <c r="I389" s="95"/>
      <c r="J389" s="68"/>
      <c r="K389" s="106"/>
      <c r="L389" s="145"/>
      <c r="M389" s="146"/>
      <c r="N389" s="82"/>
      <c r="O389" s="82"/>
      <c r="P389" s="82"/>
      <c r="Q389" s="110"/>
      <c r="R389" s="111"/>
      <c r="S389" s="111"/>
      <c r="T389" s="111"/>
      <c r="U389" s="112"/>
      <c r="V389" s="110"/>
      <c r="W389" s="112"/>
      <c r="X389" s="103"/>
      <c r="Y389" s="117"/>
      <c r="Z389" s="69"/>
      <c r="AA389" s="69"/>
      <c r="AB389" s="103"/>
      <c r="AC389" s="103"/>
      <c r="AD389" s="118"/>
      <c r="AE389" s="115"/>
      <c r="AF389" s="119"/>
      <c r="AG389" s="119"/>
      <c r="AH389" s="120"/>
      <c r="AI389" s="121"/>
      <c r="AJ389" s="120"/>
      <c r="AK389" s="69"/>
      <c r="AL389" s="103"/>
      <c r="AM389" s="103"/>
      <c r="AN389" s="118"/>
      <c r="AO389" s="115"/>
      <c r="AP389" s="119"/>
      <c r="AQ389" s="119"/>
      <c r="AR389" s="118"/>
      <c r="AS389" s="118"/>
      <c r="AT389" s="118"/>
      <c r="AU389" s="118"/>
      <c r="AV389" s="121"/>
      <c r="AW389" s="114"/>
      <c r="AX389" s="115"/>
      <c r="AY389" s="116"/>
      <c r="AZ389" s="115"/>
      <c r="BA389" s="116"/>
    </row>
    <row r="390" spans="2:53" x14ac:dyDescent="0.2">
      <c r="B390" s="266"/>
      <c r="D390" s="101"/>
      <c r="E390" s="67"/>
      <c r="F390" s="69"/>
      <c r="G390" s="69"/>
      <c r="H390" s="69"/>
      <c r="I390" s="95"/>
      <c r="J390" s="68"/>
      <c r="K390" s="106"/>
      <c r="L390" s="145"/>
      <c r="M390" s="146"/>
      <c r="N390" s="82"/>
      <c r="O390" s="82"/>
      <c r="P390" s="82"/>
      <c r="Q390" s="110"/>
      <c r="R390" s="111"/>
      <c r="S390" s="111"/>
      <c r="T390" s="111"/>
      <c r="U390" s="112"/>
      <c r="V390" s="110"/>
      <c r="W390" s="112"/>
      <c r="X390" s="103"/>
      <c r="Y390" s="117"/>
      <c r="Z390" s="69"/>
      <c r="AA390" s="69"/>
      <c r="AB390" s="103"/>
      <c r="AC390" s="103"/>
      <c r="AD390" s="118"/>
      <c r="AE390" s="115"/>
      <c r="AF390" s="119"/>
      <c r="AG390" s="119"/>
      <c r="AH390" s="120"/>
      <c r="AI390" s="121"/>
      <c r="AJ390" s="120"/>
      <c r="AK390" s="69"/>
      <c r="AL390" s="103"/>
      <c r="AM390" s="103"/>
      <c r="AN390" s="118"/>
      <c r="AO390" s="115"/>
      <c r="AP390" s="119"/>
      <c r="AQ390" s="119"/>
      <c r="AR390" s="118"/>
      <c r="AS390" s="118"/>
      <c r="AT390" s="118"/>
      <c r="AU390" s="118"/>
      <c r="AV390" s="121"/>
      <c r="AW390" s="114"/>
      <c r="AX390" s="115"/>
      <c r="AY390" s="116"/>
      <c r="AZ390" s="115"/>
      <c r="BA390" s="116"/>
    </row>
    <row r="391" spans="2:53" x14ac:dyDescent="0.2">
      <c r="B391" s="266"/>
      <c r="D391" s="101"/>
      <c r="E391" s="67"/>
      <c r="F391" s="69"/>
      <c r="G391" s="69"/>
      <c r="H391" s="69"/>
      <c r="I391" s="95"/>
      <c r="J391" s="68"/>
      <c r="K391" s="106"/>
      <c r="L391" s="145"/>
      <c r="M391" s="146"/>
      <c r="N391" s="82"/>
      <c r="O391" s="82"/>
      <c r="P391" s="82"/>
      <c r="Q391" s="110"/>
      <c r="R391" s="111"/>
      <c r="S391" s="111"/>
      <c r="T391" s="111"/>
      <c r="U391" s="112"/>
      <c r="V391" s="110"/>
      <c r="W391" s="112"/>
      <c r="X391" s="103"/>
      <c r="Y391" s="117"/>
      <c r="Z391" s="69"/>
      <c r="AA391" s="69"/>
      <c r="AB391" s="103"/>
      <c r="AC391" s="103"/>
      <c r="AD391" s="118"/>
      <c r="AE391" s="115"/>
      <c r="AF391" s="119"/>
      <c r="AG391" s="119"/>
      <c r="AH391" s="120"/>
      <c r="AI391" s="121"/>
      <c r="AJ391" s="120"/>
      <c r="AK391" s="69"/>
      <c r="AL391" s="103"/>
      <c r="AM391" s="103"/>
      <c r="AN391" s="118"/>
      <c r="AO391" s="115"/>
      <c r="AP391" s="119"/>
      <c r="AQ391" s="119"/>
      <c r="AR391" s="118"/>
      <c r="AS391" s="118"/>
      <c r="AT391" s="118"/>
      <c r="AU391" s="118"/>
      <c r="AV391" s="121"/>
      <c r="AW391" s="114"/>
      <c r="AX391" s="115"/>
      <c r="AY391" s="116"/>
      <c r="AZ391" s="115"/>
      <c r="BA391" s="116"/>
    </row>
    <row r="392" spans="2:53" x14ac:dyDescent="0.2">
      <c r="B392" s="266"/>
      <c r="D392" s="101"/>
      <c r="E392" s="67"/>
      <c r="F392" s="69"/>
      <c r="G392" s="69"/>
      <c r="H392" s="69"/>
      <c r="I392" s="95"/>
      <c r="J392" s="68"/>
      <c r="K392" s="106"/>
      <c r="L392" s="145"/>
      <c r="M392" s="146"/>
      <c r="N392" s="82"/>
      <c r="O392" s="82"/>
      <c r="P392" s="82"/>
      <c r="Q392" s="110"/>
      <c r="R392" s="111"/>
      <c r="S392" s="111"/>
      <c r="T392" s="111"/>
      <c r="U392" s="112"/>
      <c r="V392" s="110"/>
      <c r="W392" s="112"/>
      <c r="X392" s="103"/>
      <c r="Y392" s="117"/>
      <c r="Z392" s="69"/>
      <c r="AA392" s="69"/>
      <c r="AB392" s="103"/>
      <c r="AC392" s="103"/>
      <c r="AD392" s="118"/>
      <c r="AE392" s="115"/>
      <c r="AF392" s="119"/>
      <c r="AG392" s="119"/>
      <c r="AH392" s="120"/>
      <c r="AI392" s="121"/>
      <c r="AJ392" s="120"/>
      <c r="AK392" s="69"/>
      <c r="AL392" s="103"/>
      <c r="AM392" s="103"/>
      <c r="AN392" s="118"/>
      <c r="AO392" s="115"/>
      <c r="AP392" s="119"/>
      <c r="AQ392" s="119"/>
      <c r="AR392" s="118"/>
      <c r="AS392" s="118"/>
      <c r="AT392" s="118"/>
      <c r="AU392" s="118"/>
      <c r="AV392" s="121"/>
      <c r="AW392" s="114"/>
      <c r="AX392" s="115"/>
      <c r="AY392" s="116"/>
      <c r="AZ392" s="115"/>
      <c r="BA392" s="116"/>
    </row>
    <row r="393" spans="2:53" x14ac:dyDescent="0.2">
      <c r="B393" s="266"/>
      <c r="D393" s="101"/>
      <c r="E393" s="67"/>
      <c r="F393" s="69"/>
      <c r="G393" s="69"/>
      <c r="H393" s="69"/>
      <c r="I393" s="95"/>
      <c r="J393" s="68"/>
      <c r="K393" s="106"/>
      <c r="L393" s="145"/>
      <c r="M393" s="146"/>
      <c r="N393" s="82"/>
      <c r="O393" s="82"/>
      <c r="P393" s="82"/>
      <c r="Q393" s="110"/>
      <c r="R393" s="111"/>
      <c r="S393" s="111"/>
      <c r="T393" s="111"/>
      <c r="U393" s="112"/>
      <c r="V393" s="110"/>
      <c r="W393" s="112"/>
      <c r="X393" s="103"/>
      <c r="Y393" s="117"/>
      <c r="Z393" s="69"/>
      <c r="AA393" s="69"/>
      <c r="AB393" s="103"/>
      <c r="AC393" s="103"/>
      <c r="AD393" s="118"/>
      <c r="AE393" s="115"/>
      <c r="AF393" s="119"/>
      <c r="AG393" s="119"/>
      <c r="AH393" s="120"/>
      <c r="AI393" s="121"/>
      <c r="AJ393" s="120"/>
      <c r="AK393" s="69"/>
      <c r="AL393" s="103"/>
      <c r="AM393" s="103"/>
      <c r="AN393" s="118"/>
      <c r="AO393" s="115"/>
      <c r="AP393" s="119"/>
      <c r="AQ393" s="119"/>
      <c r="AR393" s="118"/>
      <c r="AS393" s="118"/>
      <c r="AT393" s="118"/>
      <c r="AU393" s="118"/>
      <c r="AV393" s="121"/>
      <c r="AW393" s="114"/>
      <c r="AX393" s="115"/>
      <c r="AY393" s="116"/>
      <c r="AZ393" s="115"/>
      <c r="BA393" s="116"/>
    </row>
    <row r="394" spans="2:53" x14ac:dyDescent="0.2">
      <c r="B394" s="266"/>
      <c r="D394" s="101"/>
      <c r="E394" s="67"/>
      <c r="F394" s="69"/>
      <c r="G394" s="69"/>
      <c r="H394" s="69"/>
      <c r="I394" s="95"/>
      <c r="J394" s="68"/>
      <c r="K394" s="106"/>
      <c r="L394" s="145"/>
      <c r="M394" s="146"/>
      <c r="N394" s="82"/>
      <c r="O394" s="82"/>
      <c r="P394" s="82"/>
      <c r="Q394" s="110"/>
      <c r="R394" s="111"/>
      <c r="S394" s="111"/>
      <c r="T394" s="111"/>
      <c r="U394" s="112"/>
      <c r="V394" s="110"/>
      <c r="W394" s="112"/>
      <c r="X394" s="103"/>
      <c r="Y394" s="117"/>
      <c r="Z394" s="69"/>
      <c r="AA394" s="69"/>
      <c r="AB394" s="103"/>
      <c r="AC394" s="103"/>
      <c r="AD394" s="118"/>
      <c r="AE394" s="115"/>
      <c r="AF394" s="119"/>
      <c r="AG394" s="119"/>
      <c r="AH394" s="120"/>
      <c r="AI394" s="121"/>
      <c r="AJ394" s="120"/>
      <c r="AK394" s="69"/>
      <c r="AL394" s="103"/>
      <c r="AM394" s="103"/>
      <c r="AN394" s="118"/>
      <c r="AO394" s="115"/>
      <c r="AP394" s="119"/>
      <c r="AQ394" s="119"/>
      <c r="AR394" s="118"/>
      <c r="AS394" s="118"/>
      <c r="AT394" s="118"/>
      <c r="AU394" s="118"/>
      <c r="AV394" s="121"/>
      <c r="AW394" s="114"/>
      <c r="AX394" s="115"/>
      <c r="AY394" s="116"/>
      <c r="AZ394" s="115"/>
      <c r="BA394" s="116"/>
    </row>
    <row r="395" spans="2:53" x14ac:dyDescent="0.2">
      <c r="B395" s="266"/>
      <c r="D395" s="101"/>
      <c r="E395" s="67"/>
      <c r="F395" s="69"/>
      <c r="G395" s="69"/>
      <c r="H395" s="69"/>
      <c r="I395" s="95"/>
      <c r="J395" s="68"/>
      <c r="K395" s="106"/>
      <c r="L395" s="145"/>
      <c r="M395" s="146"/>
      <c r="N395" s="82"/>
      <c r="O395" s="82"/>
      <c r="P395" s="82"/>
      <c r="Q395" s="110"/>
      <c r="R395" s="111"/>
      <c r="S395" s="111"/>
      <c r="T395" s="111"/>
      <c r="U395" s="112"/>
      <c r="V395" s="110"/>
      <c r="W395" s="112"/>
      <c r="X395" s="103"/>
      <c r="Y395" s="117"/>
      <c r="Z395" s="69"/>
      <c r="AA395" s="69"/>
      <c r="AB395" s="103"/>
      <c r="AC395" s="103"/>
      <c r="AD395" s="118"/>
      <c r="AE395" s="115"/>
      <c r="AF395" s="119"/>
      <c r="AG395" s="119"/>
      <c r="AH395" s="120"/>
      <c r="AI395" s="121"/>
      <c r="AJ395" s="120"/>
      <c r="AK395" s="69"/>
      <c r="AL395" s="103"/>
      <c r="AM395" s="103"/>
      <c r="AN395" s="118"/>
      <c r="AO395" s="115"/>
      <c r="AP395" s="119"/>
      <c r="AQ395" s="119"/>
      <c r="AR395" s="118"/>
      <c r="AS395" s="118"/>
      <c r="AT395" s="118"/>
      <c r="AU395" s="118"/>
      <c r="AV395" s="121"/>
      <c r="AW395" s="114"/>
      <c r="AX395" s="115"/>
      <c r="AY395" s="116"/>
      <c r="AZ395" s="115"/>
      <c r="BA395" s="116"/>
    </row>
    <row r="396" spans="2:53" x14ac:dyDescent="0.2">
      <c r="B396" s="266"/>
      <c r="D396" s="101"/>
      <c r="E396" s="67"/>
      <c r="F396" s="69"/>
      <c r="G396" s="69"/>
      <c r="H396" s="69"/>
      <c r="I396" s="95"/>
      <c r="J396" s="68"/>
      <c r="K396" s="106"/>
      <c r="L396" s="145"/>
      <c r="M396" s="146"/>
      <c r="N396" s="82"/>
      <c r="O396" s="82"/>
      <c r="P396" s="82"/>
      <c r="Q396" s="110"/>
      <c r="R396" s="111"/>
      <c r="S396" s="111"/>
      <c r="T396" s="111"/>
      <c r="U396" s="112"/>
      <c r="V396" s="110"/>
      <c r="W396" s="112"/>
      <c r="X396" s="103"/>
      <c r="Y396" s="117"/>
      <c r="Z396" s="69"/>
      <c r="AA396" s="69"/>
      <c r="AB396" s="103"/>
      <c r="AC396" s="103"/>
      <c r="AD396" s="118"/>
      <c r="AE396" s="115"/>
      <c r="AF396" s="119"/>
      <c r="AG396" s="119"/>
      <c r="AH396" s="120"/>
      <c r="AI396" s="121"/>
      <c r="AJ396" s="120"/>
      <c r="AK396" s="69"/>
      <c r="AL396" s="103"/>
      <c r="AM396" s="103"/>
      <c r="AN396" s="118"/>
      <c r="AO396" s="115"/>
      <c r="AP396" s="119"/>
      <c r="AQ396" s="119"/>
      <c r="AR396" s="118"/>
      <c r="AS396" s="118"/>
      <c r="AT396" s="118"/>
      <c r="AU396" s="118"/>
      <c r="AV396" s="121"/>
      <c r="AW396" s="114"/>
      <c r="AX396" s="115"/>
      <c r="AY396" s="116"/>
      <c r="AZ396" s="115"/>
      <c r="BA396" s="116"/>
    </row>
    <row r="397" spans="2:53" x14ac:dyDescent="0.2">
      <c r="B397" s="266"/>
      <c r="D397" s="101"/>
      <c r="E397" s="67"/>
      <c r="F397" s="69"/>
      <c r="G397" s="69"/>
      <c r="H397" s="69"/>
      <c r="I397" s="95"/>
      <c r="J397" s="68"/>
      <c r="K397" s="106"/>
      <c r="L397" s="145"/>
      <c r="M397" s="146"/>
      <c r="N397" s="82"/>
      <c r="O397" s="82"/>
      <c r="P397" s="82"/>
      <c r="Q397" s="110"/>
      <c r="R397" s="111"/>
      <c r="S397" s="111"/>
      <c r="T397" s="111"/>
      <c r="U397" s="112"/>
      <c r="V397" s="110"/>
      <c r="W397" s="112"/>
      <c r="X397" s="103"/>
      <c r="Y397" s="117"/>
      <c r="Z397" s="69"/>
      <c r="AA397" s="69"/>
      <c r="AB397" s="103"/>
      <c r="AC397" s="103"/>
      <c r="AD397" s="118"/>
      <c r="AE397" s="115"/>
      <c r="AF397" s="119"/>
      <c r="AG397" s="119"/>
      <c r="AH397" s="120"/>
      <c r="AI397" s="121"/>
      <c r="AJ397" s="120"/>
      <c r="AK397" s="69"/>
      <c r="AL397" s="103"/>
      <c r="AM397" s="103"/>
      <c r="AN397" s="118"/>
      <c r="AO397" s="115"/>
      <c r="AP397" s="119"/>
      <c r="AQ397" s="119"/>
      <c r="AR397" s="118"/>
      <c r="AS397" s="118"/>
      <c r="AT397" s="118"/>
      <c r="AU397" s="118"/>
      <c r="AV397" s="121"/>
      <c r="AW397" s="114"/>
      <c r="AX397" s="115"/>
      <c r="AY397" s="116"/>
      <c r="AZ397" s="115"/>
      <c r="BA397" s="116"/>
    </row>
    <row r="398" spans="2:53" x14ac:dyDescent="0.2">
      <c r="B398" s="266"/>
      <c r="D398" s="101"/>
      <c r="E398" s="67"/>
      <c r="F398" s="69"/>
      <c r="G398" s="69"/>
      <c r="H398" s="69"/>
      <c r="I398" s="95"/>
      <c r="J398" s="68"/>
      <c r="K398" s="106"/>
      <c r="L398" s="145"/>
      <c r="M398" s="146"/>
      <c r="N398" s="82"/>
      <c r="O398" s="82"/>
      <c r="P398" s="82"/>
      <c r="Q398" s="110"/>
      <c r="R398" s="111"/>
      <c r="S398" s="111"/>
      <c r="T398" s="111"/>
      <c r="U398" s="112"/>
      <c r="V398" s="110"/>
      <c r="W398" s="112"/>
      <c r="X398" s="103"/>
      <c r="Y398" s="117"/>
      <c r="Z398" s="69"/>
      <c r="AA398" s="69"/>
      <c r="AB398" s="103"/>
      <c r="AC398" s="103"/>
      <c r="AD398" s="118"/>
      <c r="AE398" s="115"/>
      <c r="AF398" s="119"/>
      <c r="AG398" s="119"/>
      <c r="AH398" s="120"/>
      <c r="AI398" s="121"/>
      <c r="AJ398" s="120"/>
      <c r="AK398" s="69"/>
      <c r="AL398" s="103"/>
      <c r="AM398" s="103"/>
      <c r="AN398" s="118"/>
      <c r="AO398" s="115"/>
      <c r="AP398" s="119"/>
      <c r="AQ398" s="119"/>
      <c r="AR398" s="118"/>
      <c r="AS398" s="118"/>
      <c r="AT398" s="118"/>
      <c r="AU398" s="118"/>
      <c r="AV398" s="121"/>
      <c r="AW398" s="114"/>
      <c r="AX398" s="115"/>
      <c r="AY398" s="116"/>
      <c r="AZ398" s="115"/>
      <c r="BA398" s="116"/>
    </row>
    <row r="399" spans="2:53" x14ac:dyDescent="0.2">
      <c r="B399" s="266"/>
      <c r="D399" s="101"/>
      <c r="E399" s="67"/>
      <c r="F399" s="69"/>
      <c r="G399" s="69"/>
      <c r="H399" s="69"/>
      <c r="I399" s="95"/>
      <c r="J399" s="68"/>
      <c r="K399" s="106"/>
      <c r="L399" s="145"/>
      <c r="M399" s="146"/>
      <c r="N399" s="82"/>
      <c r="O399" s="82"/>
      <c r="P399" s="82"/>
      <c r="Q399" s="110"/>
      <c r="R399" s="111"/>
      <c r="S399" s="111"/>
      <c r="T399" s="111"/>
      <c r="U399" s="112"/>
      <c r="V399" s="110"/>
      <c r="W399" s="112"/>
      <c r="X399" s="103"/>
      <c r="Y399" s="117"/>
      <c r="Z399" s="69"/>
      <c r="AA399" s="69"/>
      <c r="AB399" s="103"/>
      <c r="AC399" s="103"/>
      <c r="AD399" s="118"/>
      <c r="AE399" s="115"/>
      <c r="AF399" s="119"/>
      <c r="AG399" s="119"/>
      <c r="AH399" s="120"/>
      <c r="AI399" s="121"/>
      <c r="AJ399" s="120"/>
      <c r="AK399" s="69"/>
      <c r="AL399" s="103"/>
      <c r="AM399" s="103"/>
      <c r="AN399" s="118"/>
      <c r="AO399" s="115"/>
      <c r="AP399" s="119"/>
      <c r="AQ399" s="119"/>
      <c r="AR399" s="118"/>
      <c r="AS399" s="118"/>
      <c r="AT399" s="118"/>
      <c r="AU399" s="118"/>
      <c r="AV399" s="121"/>
      <c r="AW399" s="114"/>
      <c r="AX399" s="115"/>
      <c r="AY399" s="116"/>
      <c r="AZ399" s="115"/>
      <c r="BA399" s="116"/>
    </row>
    <row r="400" spans="2:53" x14ac:dyDescent="0.2">
      <c r="B400" s="266"/>
      <c r="D400" s="101"/>
      <c r="E400" s="67"/>
      <c r="F400" s="69"/>
      <c r="G400" s="69"/>
      <c r="H400" s="69"/>
      <c r="I400" s="95"/>
      <c r="J400" s="68"/>
      <c r="K400" s="106"/>
      <c r="L400" s="145"/>
      <c r="M400" s="146"/>
      <c r="N400" s="82"/>
      <c r="O400" s="82"/>
      <c r="P400" s="82"/>
      <c r="Q400" s="110"/>
      <c r="R400" s="111"/>
      <c r="S400" s="111"/>
      <c r="T400" s="111"/>
      <c r="U400" s="112"/>
      <c r="V400" s="110"/>
      <c r="W400" s="112"/>
      <c r="X400" s="103"/>
      <c r="Y400" s="117"/>
      <c r="Z400" s="69"/>
      <c r="AA400" s="69"/>
      <c r="AB400" s="103"/>
      <c r="AC400" s="103"/>
      <c r="AD400" s="118"/>
      <c r="AE400" s="115"/>
      <c r="AF400" s="119"/>
      <c r="AG400" s="119"/>
      <c r="AH400" s="120"/>
      <c r="AI400" s="121"/>
      <c r="AJ400" s="120"/>
      <c r="AK400" s="69"/>
      <c r="AL400" s="103"/>
      <c r="AM400" s="103"/>
      <c r="AN400" s="118"/>
      <c r="AO400" s="115"/>
      <c r="AP400" s="119"/>
      <c r="AQ400" s="119"/>
      <c r="AR400" s="118"/>
      <c r="AS400" s="118"/>
      <c r="AT400" s="118"/>
      <c r="AU400" s="118"/>
      <c r="AV400" s="121"/>
      <c r="AW400" s="114"/>
      <c r="AX400" s="115"/>
      <c r="AY400" s="116"/>
      <c r="AZ400" s="115"/>
      <c r="BA400" s="116"/>
    </row>
    <row r="401" spans="2:53" x14ac:dyDescent="0.2">
      <c r="B401" s="266"/>
      <c r="D401" s="101"/>
      <c r="E401" s="67"/>
      <c r="F401" s="69"/>
      <c r="G401" s="69"/>
      <c r="H401" s="69"/>
      <c r="I401" s="95"/>
      <c r="J401" s="68"/>
      <c r="K401" s="106"/>
      <c r="L401" s="145"/>
      <c r="M401" s="146"/>
      <c r="N401" s="82"/>
      <c r="O401" s="82"/>
      <c r="P401" s="82"/>
      <c r="Q401" s="110"/>
      <c r="R401" s="111"/>
      <c r="S401" s="111"/>
      <c r="T401" s="111"/>
      <c r="U401" s="112"/>
      <c r="V401" s="110"/>
      <c r="W401" s="112"/>
      <c r="X401" s="103"/>
      <c r="Y401" s="117"/>
      <c r="Z401" s="69"/>
      <c r="AA401" s="69"/>
      <c r="AB401" s="103"/>
      <c r="AC401" s="103"/>
      <c r="AD401" s="118"/>
      <c r="AE401" s="115"/>
      <c r="AF401" s="119"/>
      <c r="AG401" s="119"/>
      <c r="AH401" s="120"/>
      <c r="AI401" s="121"/>
      <c r="AJ401" s="120"/>
      <c r="AK401" s="69"/>
      <c r="AL401" s="103"/>
      <c r="AM401" s="103"/>
      <c r="AN401" s="118"/>
      <c r="AO401" s="115"/>
      <c r="AP401" s="119"/>
      <c r="AQ401" s="119"/>
      <c r="AR401" s="118"/>
      <c r="AS401" s="118"/>
      <c r="AT401" s="118"/>
      <c r="AU401" s="118"/>
      <c r="AV401" s="121"/>
      <c r="AW401" s="114"/>
      <c r="AX401" s="115"/>
      <c r="AY401" s="116"/>
      <c r="AZ401" s="115"/>
      <c r="BA401" s="116"/>
    </row>
    <row r="402" spans="2:53" x14ac:dyDescent="0.2">
      <c r="B402" s="266"/>
      <c r="D402" s="101"/>
      <c r="E402" s="67"/>
      <c r="F402" s="69"/>
      <c r="G402" s="69"/>
      <c r="H402" s="69"/>
      <c r="I402" s="95"/>
      <c r="J402" s="68"/>
      <c r="K402" s="106"/>
      <c r="L402" s="145"/>
      <c r="M402" s="146"/>
      <c r="N402" s="82"/>
      <c r="O402" s="82"/>
      <c r="P402" s="82"/>
      <c r="Q402" s="110"/>
      <c r="R402" s="111"/>
      <c r="S402" s="111"/>
      <c r="T402" s="111"/>
      <c r="U402" s="112"/>
      <c r="V402" s="110"/>
      <c r="W402" s="112"/>
      <c r="X402" s="103"/>
      <c r="Y402" s="117"/>
      <c r="Z402" s="69"/>
      <c r="AA402" s="69"/>
      <c r="AB402" s="103"/>
      <c r="AC402" s="103"/>
      <c r="AD402" s="118"/>
      <c r="AE402" s="115"/>
      <c r="AF402" s="119"/>
      <c r="AG402" s="119"/>
      <c r="AH402" s="120"/>
      <c r="AI402" s="121"/>
      <c r="AJ402" s="120"/>
      <c r="AK402" s="69"/>
      <c r="AL402" s="103"/>
      <c r="AM402" s="103"/>
      <c r="AN402" s="118"/>
      <c r="AO402" s="115"/>
      <c r="AP402" s="119"/>
      <c r="AQ402" s="119"/>
      <c r="AR402" s="118"/>
      <c r="AS402" s="118"/>
      <c r="AT402" s="118"/>
      <c r="AU402" s="118"/>
      <c r="AV402" s="121"/>
      <c r="AW402" s="114"/>
      <c r="AX402" s="115"/>
      <c r="AY402" s="116"/>
      <c r="AZ402" s="115"/>
      <c r="BA402" s="116"/>
    </row>
    <row r="403" spans="2:53" x14ac:dyDescent="0.2">
      <c r="B403" s="266"/>
      <c r="D403" s="101"/>
      <c r="E403" s="67"/>
      <c r="F403" s="69"/>
      <c r="G403" s="69"/>
      <c r="H403" s="69"/>
      <c r="I403" s="95"/>
      <c r="J403" s="68"/>
      <c r="K403" s="106"/>
      <c r="L403" s="145"/>
      <c r="M403" s="146"/>
      <c r="N403" s="82"/>
      <c r="O403" s="82"/>
      <c r="P403" s="82"/>
      <c r="Q403" s="110"/>
      <c r="R403" s="111"/>
      <c r="S403" s="111"/>
      <c r="T403" s="111"/>
      <c r="U403" s="112"/>
      <c r="V403" s="110"/>
      <c r="W403" s="112"/>
      <c r="X403" s="103"/>
      <c r="Y403" s="117"/>
      <c r="Z403" s="69"/>
      <c r="AA403" s="69"/>
      <c r="AB403" s="103"/>
      <c r="AC403" s="103"/>
      <c r="AD403" s="118"/>
      <c r="AE403" s="115"/>
      <c r="AF403" s="119"/>
      <c r="AG403" s="119"/>
      <c r="AH403" s="120"/>
      <c r="AI403" s="121"/>
      <c r="AJ403" s="120"/>
      <c r="AK403" s="69"/>
      <c r="AL403" s="103"/>
      <c r="AM403" s="103"/>
      <c r="AN403" s="118"/>
      <c r="AO403" s="115"/>
      <c r="AP403" s="119"/>
      <c r="AQ403" s="119"/>
      <c r="AR403" s="118"/>
      <c r="AS403" s="118"/>
      <c r="AT403" s="118"/>
      <c r="AU403" s="118"/>
      <c r="AV403" s="121"/>
      <c r="AW403" s="114"/>
      <c r="AX403" s="115"/>
      <c r="AY403" s="116"/>
      <c r="AZ403" s="115"/>
      <c r="BA403" s="116"/>
    </row>
    <row r="404" spans="2:53" x14ac:dyDescent="0.2">
      <c r="B404" s="266"/>
      <c r="D404" s="101"/>
      <c r="E404" s="67"/>
      <c r="F404" s="69"/>
      <c r="G404" s="69"/>
      <c r="H404" s="69"/>
      <c r="I404" s="95"/>
      <c r="J404" s="68"/>
      <c r="K404" s="106"/>
      <c r="L404" s="145"/>
      <c r="M404" s="146"/>
      <c r="N404" s="82"/>
      <c r="O404" s="82"/>
      <c r="P404" s="82"/>
      <c r="Q404" s="110"/>
      <c r="R404" s="111"/>
      <c r="S404" s="111"/>
      <c r="T404" s="111"/>
      <c r="U404" s="112"/>
      <c r="V404" s="110"/>
      <c r="W404" s="112"/>
      <c r="X404" s="103"/>
      <c r="Y404" s="117"/>
      <c r="Z404" s="69"/>
      <c r="AA404" s="69"/>
      <c r="AB404" s="103"/>
      <c r="AC404" s="103"/>
      <c r="AD404" s="118"/>
      <c r="AE404" s="115"/>
      <c r="AF404" s="119"/>
      <c r="AG404" s="119"/>
      <c r="AH404" s="120"/>
      <c r="AI404" s="121"/>
      <c r="AJ404" s="120"/>
      <c r="AK404" s="69"/>
      <c r="AL404" s="103"/>
      <c r="AM404" s="103"/>
      <c r="AN404" s="118"/>
      <c r="AO404" s="115"/>
      <c r="AP404" s="119"/>
      <c r="AQ404" s="119"/>
      <c r="AR404" s="118"/>
      <c r="AS404" s="118"/>
      <c r="AT404" s="118"/>
      <c r="AU404" s="118"/>
      <c r="AV404" s="121"/>
      <c r="AW404" s="114"/>
      <c r="AX404" s="115"/>
      <c r="AY404" s="116"/>
      <c r="AZ404" s="115"/>
      <c r="BA404" s="116"/>
    </row>
    <row r="405" spans="2:53" x14ac:dyDescent="0.2">
      <c r="B405" s="266"/>
      <c r="D405" s="101"/>
      <c r="E405" s="67"/>
      <c r="F405" s="69"/>
      <c r="G405" s="69"/>
      <c r="H405" s="69"/>
      <c r="I405" s="95"/>
      <c r="J405" s="68"/>
      <c r="K405" s="106"/>
      <c r="L405" s="145"/>
      <c r="M405" s="146"/>
      <c r="N405" s="82"/>
      <c r="O405" s="82"/>
      <c r="P405" s="82"/>
      <c r="Q405" s="110"/>
      <c r="R405" s="111"/>
      <c r="S405" s="111"/>
      <c r="T405" s="111"/>
      <c r="U405" s="112"/>
      <c r="V405" s="110"/>
      <c r="W405" s="112"/>
      <c r="X405" s="103"/>
      <c r="Y405" s="117"/>
      <c r="Z405" s="69"/>
      <c r="AA405" s="69"/>
      <c r="AB405" s="103"/>
      <c r="AC405" s="103"/>
      <c r="AD405" s="118"/>
      <c r="AE405" s="115"/>
      <c r="AF405" s="119"/>
      <c r="AG405" s="119"/>
      <c r="AH405" s="120"/>
      <c r="AI405" s="121"/>
      <c r="AJ405" s="120"/>
      <c r="AK405" s="69"/>
      <c r="AL405" s="103"/>
      <c r="AM405" s="103"/>
      <c r="AN405" s="118"/>
      <c r="AO405" s="115"/>
      <c r="AP405" s="119"/>
      <c r="AQ405" s="119"/>
      <c r="AR405" s="118"/>
      <c r="AS405" s="118"/>
      <c r="AT405" s="118"/>
      <c r="AU405" s="118"/>
      <c r="AV405" s="121"/>
      <c r="AW405" s="114"/>
      <c r="AX405" s="115"/>
      <c r="AY405" s="116"/>
      <c r="AZ405" s="115"/>
      <c r="BA405" s="116"/>
    </row>
    <row r="406" spans="2:53" x14ac:dyDescent="0.2">
      <c r="B406" s="266"/>
      <c r="D406" s="101"/>
      <c r="E406" s="67"/>
      <c r="F406" s="69"/>
      <c r="G406" s="69"/>
      <c r="H406" s="69"/>
      <c r="I406" s="95"/>
      <c r="J406" s="68"/>
      <c r="K406" s="106"/>
      <c r="L406" s="145"/>
      <c r="M406" s="146"/>
      <c r="N406" s="82"/>
      <c r="O406" s="82"/>
      <c r="P406" s="82"/>
      <c r="Q406" s="110"/>
      <c r="R406" s="111"/>
      <c r="S406" s="111"/>
      <c r="T406" s="111"/>
      <c r="U406" s="112"/>
      <c r="V406" s="110"/>
      <c r="W406" s="112"/>
      <c r="X406" s="103"/>
      <c r="Y406" s="117"/>
      <c r="Z406" s="69"/>
      <c r="AA406" s="69"/>
      <c r="AB406" s="103"/>
      <c r="AC406" s="103"/>
      <c r="AD406" s="118"/>
      <c r="AE406" s="115"/>
      <c r="AF406" s="119"/>
      <c r="AG406" s="119"/>
      <c r="AH406" s="120"/>
      <c r="AI406" s="121"/>
      <c r="AJ406" s="120"/>
      <c r="AK406" s="69"/>
      <c r="AL406" s="103"/>
      <c r="AM406" s="103"/>
      <c r="AN406" s="118"/>
      <c r="AO406" s="115"/>
      <c r="AP406" s="119"/>
      <c r="AQ406" s="119"/>
      <c r="AR406" s="118"/>
      <c r="AS406" s="118"/>
      <c r="AT406" s="118"/>
      <c r="AU406" s="118"/>
      <c r="AV406" s="121"/>
      <c r="AW406" s="114"/>
      <c r="AX406" s="115"/>
      <c r="AY406" s="116"/>
      <c r="AZ406" s="115"/>
      <c r="BA406" s="116"/>
    </row>
    <row r="407" spans="2:53" x14ac:dyDescent="0.2">
      <c r="B407" s="266"/>
      <c r="D407" s="101"/>
      <c r="E407" s="67"/>
      <c r="F407" s="69"/>
      <c r="G407" s="69"/>
      <c r="H407" s="69"/>
      <c r="I407" s="95"/>
      <c r="J407" s="68"/>
      <c r="K407" s="106"/>
      <c r="L407" s="145"/>
      <c r="M407" s="146"/>
      <c r="N407" s="82"/>
      <c r="O407" s="82"/>
      <c r="P407" s="82"/>
      <c r="Q407" s="110"/>
      <c r="R407" s="111"/>
      <c r="S407" s="111"/>
      <c r="T407" s="111"/>
      <c r="U407" s="112"/>
      <c r="V407" s="110"/>
      <c r="W407" s="112"/>
      <c r="X407" s="103"/>
      <c r="Y407" s="117"/>
      <c r="Z407" s="69"/>
      <c r="AA407" s="69"/>
      <c r="AB407" s="103"/>
      <c r="AC407" s="103"/>
      <c r="AD407" s="118"/>
      <c r="AE407" s="115"/>
      <c r="AF407" s="119"/>
      <c r="AG407" s="119"/>
      <c r="AH407" s="120"/>
      <c r="AI407" s="121"/>
      <c r="AJ407" s="120"/>
      <c r="AK407" s="69"/>
      <c r="AL407" s="103"/>
      <c r="AM407" s="103"/>
      <c r="AN407" s="118"/>
      <c r="AO407" s="115"/>
      <c r="AP407" s="119"/>
      <c r="AQ407" s="119"/>
      <c r="AR407" s="118"/>
      <c r="AS407" s="118"/>
      <c r="AT407" s="118"/>
      <c r="AU407" s="118"/>
      <c r="AV407" s="121"/>
      <c r="AW407" s="114"/>
      <c r="AX407" s="115"/>
      <c r="AY407" s="116"/>
      <c r="AZ407" s="115"/>
      <c r="BA407" s="116"/>
    </row>
    <row r="408" spans="2:53" x14ac:dyDescent="0.2">
      <c r="B408" s="266"/>
      <c r="D408" s="101"/>
      <c r="E408" s="67"/>
      <c r="F408" s="69"/>
      <c r="G408" s="69"/>
      <c r="H408" s="69"/>
      <c r="I408" s="95"/>
      <c r="J408" s="68"/>
      <c r="K408" s="106"/>
      <c r="L408" s="145"/>
      <c r="M408" s="146"/>
      <c r="N408" s="82"/>
      <c r="O408" s="82"/>
      <c r="P408" s="82"/>
      <c r="Q408" s="110"/>
      <c r="R408" s="111"/>
      <c r="S408" s="111"/>
      <c r="T408" s="111"/>
      <c r="U408" s="112"/>
      <c r="V408" s="110"/>
      <c r="W408" s="112"/>
      <c r="X408" s="103"/>
      <c r="Y408" s="117"/>
      <c r="Z408" s="69"/>
      <c r="AA408" s="69"/>
      <c r="AB408" s="103"/>
      <c r="AC408" s="103"/>
      <c r="AD408" s="118"/>
      <c r="AE408" s="115"/>
      <c r="AF408" s="119"/>
      <c r="AG408" s="119"/>
      <c r="AH408" s="120"/>
      <c r="AI408" s="121"/>
      <c r="AJ408" s="120"/>
      <c r="AK408" s="69"/>
      <c r="AL408" s="103"/>
      <c r="AM408" s="103"/>
      <c r="AN408" s="118"/>
      <c r="AO408" s="115"/>
      <c r="AP408" s="119"/>
      <c r="AQ408" s="119"/>
      <c r="AR408" s="118"/>
      <c r="AS408" s="118"/>
      <c r="AT408" s="118"/>
      <c r="AU408" s="118"/>
      <c r="AV408" s="121"/>
      <c r="AW408" s="114"/>
      <c r="AX408" s="115"/>
      <c r="AY408" s="116"/>
      <c r="AZ408" s="115"/>
      <c r="BA408" s="116"/>
    </row>
    <row r="409" spans="2:53" x14ac:dyDescent="0.2">
      <c r="B409" s="266"/>
      <c r="D409" s="101"/>
      <c r="E409" s="67"/>
      <c r="F409" s="69"/>
      <c r="G409" s="69"/>
      <c r="H409" s="69"/>
      <c r="I409" s="95"/>
      <c r="J409" s="68"/>
      <c r="K409" s="106"/>
      <c r="L409" s="145"/>
      <c r="M409" s="146"/>
      <c r="N409" s="82"/>
      <c r="O409" s="82"/>
      <c r="P409" s="82"/>
      <c r="Q409" s="110"/>
      <c r="R409" s="111"/>
      <c r="S409" s="111"/>
      <c r="T409" s="111"/>
      <c r="U409" s="112"/>
      <c r="V409" s="110"/>
      <c r="W409" s="112"/>
      <c r="X409" s="103"/>
      <c r="Y409" s="117"/>
      <c r="Z409" s="69"/>
      <c r="AA409" s="69"/>
      <c r="AB409" s="103"/>
      <c r="AC409" s="103"/>
      <c r="AD409" s="118"/>
      <c r="AE409" s="115"/>
      <c r="AF409" s="119"/>
      <c r="AG409" s="119"/>
      <c r="AH409" s="120"/>
      <c r="AI409" s="121"/>
      <c r="AJ409" s="120"/>
      <c r="AK409" s="69"/>
      <c r="AL409" s="103"/>
      <c r="AM409" s="103"/>
      <c r="AN409" s="118"/>
      <c r="AO409" s="115"/>
      <c r="AP409" s="119"/>
      <c r="AQ409" s="119"/>
      <c r="AR409" s="118"/>
      <c r="AS409" s="118"/>
      <c r="AT409" s="118"/>
      <c r="AU409" s="118"/>
      <c r="AV409" s="121"/>
      <c r="AW409" s="114"/>
      <c r="AX409" s="115"/>
      <c r="AY409" s="116"/>
      <c r="AZ409" s="115"/>
      <c r="BA409" s="116"/>
    </row>
    <row r="410" spans="2:53" x14ac:dyDescent="0.2">
      <c r="B410" s="266"/>
      <c r="D410" s="101"/>
      <c r="E410" s="67"/>
      <c r="F410" s="69"/>
      <c r="G410" s="69"/>
      <c r="H410" s="69"/>
      <c r="I410" s="95"/>
      <c r="J410" s="68"/>
      <c r="K410" s="106"/>
      <c r="L410" s="145"/>
      <c r="M410" s="146"/>
      <c r="N410" s="82"/>
      <c r="O410" s="82"/>
      <c r="P410" s="82"/>
      <c r="Q410" s="110"/>
      <c r="R410" s="111"/>
      <c r="S410" s="111"/>
      <c r="T410" s="111"/>
      <c r="U410" s="112"/>
      <c r="V410" s="110"/>
      <c r="W410" s="112"/>
      <c r="X410" s="103"/>
      <c r="Y410" s="117"/>
      <c r="Z410" s="69"/>
      <c r="AA410" s="69"/>
      <c r="AB410" s="103"/>
      <c r="AC410" s="103"/>
      <c r="AD410" s="118"/>
      <c r="AE410" s="115"/>
      <c r="AF410" s="119"/>
      <c r="AG410" s="119"/>
      <c r="AH410" s="120"/>
      <c r="AI410" s="121"/>
      <c r="AJ410" s="120"/>
      <c r="AK410" s="69"/>
      <c r="AL410" s="103"/>
      <c r="AM410" s="103"/>
      <c r="AN410" s="118"/>
      <c r="AO410" s="115"/>
      <c r="AP410" s="119"/>
      <c r="AQ410" s="119"/>
      <c r="AR410" s="118"/>
      <c r="AS410" s="118"/>
      <c r="AT410" s="118"/>
      <c r="AU410" s="118"/>
      <c r="AV410" s="121"/>
      <c r="AW410" s="114"/>
      <c r="AX410" s="115"/>
      <c r="AY410" s="116"/>
      <c r="AZ410" s="115"/>
      <c r="BA410" s="116"/>
    </row>
    <row r="411" spans="2:53" x14ac:dyDescent="0.2">
      <c r="B411" s="266"/>
      <c r="D411" s="101"/>
      <c r="E411" s="67"/>
      <c r="F411" s="69"/>
      <c r="G411" s="69"/>
      <c r="H411" s="69"/>
      <c r="I411" s="95"/>
      <c r="J411" s="68"/>
      <c r="K411" s="106"/>
      <c r="L411" s="145"/>
      <c r="M411" s="146"/>
      <c r="N411" s="82"/>
      <c r="O411" s="82"/>
      <c r="P411" s="82"/>
      <c r="Q411" s="110"/>
      <c r="R411" s="111"/>
      <c r="S411" s="111"/>
      <c r="T411" s="111"/>
      <c r="U411" s="112"/>
      <c r="V411" s="110"/>
      <c r="W411" s="112"/>
      <c r="X411" s="103"/>
      <c r="Y411" s="117"/>
      <c r="Z411" s="69"/>
      <c r="AA411" s="69"/>
      <c r="AB411" s="103"/>
      <c r="AC411" s="103"/>
      <c r="AD411" s="118"/>
      <c r="AE411" s="115"/>
      <c r="AF411" s="119"/>
      <c r="AG411" s="119"/>
      <c r="AH411" s="120"/>
      <c r="AI411" s="121"/>
      <c r="AJ411" s="120"/>
      <c r="AK411" s="69"/>
      <c r="AL411" s="103"/>
      <c r="AM411" s="103"/>
      <c r="AN411" s="118"/>
      <c r="AO411" s="115"/>
      <c r="AP411" s="119"/>
      <c r="AQ411" s="119"/>
      <c r="AR411" s="118"/>
      <c r="AS411" s="118"/>
      <c r="AT411" s="118"/>
      <c r="AU411" s="118"/>
      <c r="AV411" s="121"/>
      <c r="AW411" s="114"/>
      <c r="AX411" s="115"/>
      <c r="AY411" s="116"/>
      <c r="AZ411" s="115"/>
      <c r="BA411" s="116"/>
    </row>
    <row r="412" spans="2:53" x14ac:dyDescent="0.2">
      <c r="B412" s="266"/>
      <c r="D412" s="101"/>
      <c r="E412" s="67"/>
      <c r="F412" s="69"/>
      <c r="G412" s="69"/>
      <c r="H412" s="69"/>
      <c r="I412" s="95"/>
      <c r="J412" s="68"/>
      <c r="K412" s="106"/>
      <c r="L412" s="145"/>
      <c r="M412" s="146"/>
      <c r="N412" s="82"/>
      <c r="O412" s="82"/>
      <c r="P412" s="82"/>
      <c r="Q412" s="110"/>
      <c r="R412" s="111"/>
      <c r="S412" s="111"/>
      <c r="T412" s="111"/>
      <c r="U412" s="112"/>
      <c r="V412" s="110"/>
      <c r="W412" s="112"/>
      <c r="X412" s="103"/>
      <c r="Y412" s="117"/>
      <c r="Z412" s="69"/>
      <c r="AA412" s="69"/>
      <c r="AB412" s="103"/>
      <c r="AC412" s="103"/>
      <c r="AD412" s="118"/>
      <c r="AE412" s="115"/>
      <c r="AF412" s="119"/>
      <c r="AG412" s="119"/>
      <c r="AH412" s="120"/>
      <c r="AI412" s="121"/>
      <c r="AJ412" s="120"/>
      <c r="AK412" s="69"/>
      <c r="AL412" s="103"/>
      <c r="AM412" s="103"/>
      <c r="AN412" s="118"/>
      <c r="AO412" s="115"/>
      <c r="AP412" s="119"/>
      <c r="AQ412" s="119"/>
      <c r="AR412" s="118"/>
      <c r="AS412" s="118"/>
      <c r="AT412" s="118"/>
      <c r="AU412" s="118"/>
      <c r="AV412" s="121"/>
      <c r="AW412" s="114"/>
      <c r="AX412" s="115"/>
      <c r="AY412" s="116"/>
      <c r="AZ412" s="115"/>
      <c r="BA412" s="116"/>
    </row>
    <row r="413" spans="2:53" x14ac:dyDescent="0.2">
      <c r="B413" s="266"/>
      <c r="D413" s="101"/>
      <c r="E413" s="67"/>
      <c r="F413" s="69"/>
      <c r="G413" s="69"/>
      <c r="H413" s="69"/>
      <c r="I413" s="95"/>
      <c r="J413" s="68"/>
      <c r="K413" s="106"/>
      <c r="L413" s="145"/>
      <c r="M413" s="146"/>
      <c r="N413" s="82"/>
      <c r="O413" s="82"/>
      <c r="P413" s="82"/>
      <c r="Q413" s="110"/>
      <c r="R413" s="111"/>
      <c r="S413" s="111"/>
      <c r="T413" s="111"/>
      <c r="U413" s="112"/>
      <c r="V413" s="110"/>
      <c r="W413" s="112"/>
      <c r="X413" s="103"/>
      <c r="Y413" s="117"/>
      <c r="Z413" s="69"/>
      <c r="AA413" s="69"/>
      <c r="AB413" s="103"/>
      <c r="AC413" s="103"/>
      <c r="AD413" s="118"/>
      <c r="AE413" s="115"/>
      <c r="AF413" s="119"/>
      <c r="AG413" s="119"/>
      <c r="AH413" s="120"/>
      <c r="AI413" s="121"/>
      <c r="AJ413" s="120"/>
      <c r="AK413" s="69"/>
      <c r="AL413" s="103"/>
      <c r="AM413" s="103"/>
      <c r="AN413" s="118"/>
      <c r="AO413" s="115"/>
      <c r="AP413" s="119"/>
      <c r="AQ413" s="119"/>
      <c r="AR413" s="118"/>
      <c r="AS413" s="118"/>
      <c r="AT413" s="118"/>
      <c r="AU413" s="118"/>
      <c r="AV413" s="121"/>
      <c r="AW413" s="114"/>
      <c r="AX413" s="115"/>
      <c r="AY413" s="116"/>
      <c r="AZ413" s="115"/>
      <c r="BA413" s="116"/>
    </row>
    <row r="414" spans="2:53" x14ac:dyDescent="0.2">
      <c r="B414" s="266"/>
      <c r="D414" s="101"/>
      <c r="E414" s="67"/>
      <c r="F414" s="69"/>
      <c r="G414" s="69"/>
      <c r="H414" s="69"/>
      <c r="I414" s="95"/>
      <c r="J414" s="68"/>
      <c r="K414" s="106"/>
      <c r="L414" s="145"/>
      <c r="M414" s="146"/>
      <c r="N414" s="82"/>
      <c r="O414" s="82"/>
      <c r="P414" s="82"/>
      <c r="Q414" s="110"/>
      <c r="R414" s="111"/>
      <c r="S414" s="111"/>
      <c r="T414" s="111"/>
      <c r="U414" s="112"/>
      <c r="V414" s="110"/>
      <c r="W414" s="112"/>
      <c r="X414" s="103"/>
      <c r="Y414" s="117"/>
      <c r="Z414" s="69"/>
      <c r="AA414" s="69"/>
      <c r="AB414" s="103"/>
      <c r="AC414" s="103"/>
      <c r="AD414" s="118"/>
      <c r="AE414" s="115"/>
      <c r="AF414" s="119"/>
      <c r="AG414" s="119"/>
      <c r="AH414" s="120"/>
      <c r="AI414" s="121"/>
      <c r="AJ414" s="120"/>
      <c r="AK414" s="69"/>
      <c r="AL414" s="103"/>
      <c r="AM414" s="103"/>
      <c r="AN414" s="118"/>
      <c r="AO414" s="115"/>
      <c r="AP414" s="119"/>
      <c r="AQ414" s="119"/>
      <c r="AR414" s="118"/>
      <c r="AS414" s="118"/>
      <c r="AT414" s="118"/>
      <c r="AU414" s="118"/>
      <c r="AV414" s="121"/>
      <c r="AW414" s="114"/>
      <c r="AX414" s="115"/>
      <c r="AY414" s="116"/>
      <c r="AZ414" s="115"/>
      <c r="BA414" s="116"/>
    </row>
    <row r="415" spans="2:53" x14ac:dyDescent="0.2">
      <c r="B415" s="266"/>
      <c r="D415" s="101"/>
      <c r="E415" s="67"/>
      <c r="F415" s="69"/>
      <c r="G415" s="69"/>
      <c r="H415" s="69"/>
      <c r="I415" s="95"/>
      <c r="J415" s="68"/>
      <c r="K415" s="106"/>
      <c r="L415" s="145"/>
      <c r="M415" s="146"/>
      <c r="N415" s="82"/>
      <c r="O415" s="82"/>
      <c r="P415" s="82"/>
      <c r="Q415" s="110"/>
      <c r="R415" s="111"/>
      <c r="S415" s="111"/>
      <c r="T415" s="111"/>
      <c r="U415" s="112"/>
      <c r="V415" s="110"/>
      <c r="W415" s="112"/>
      <c r="X415" s="103"/>
      <c r="Y415" s="117"/>
      <c r="Z415" s="69"/>
      <c r="AA415" s="69"/>
      <c r="AB415" s="103"/>
      <c r="AC415" s="103"/>
      <c r="AD415" s="118"/>
      <c r="AE415" s="115"/>
      <c r="AF415" s="119"/>
      <c r="AG415" s="119"/>
      <c r="AH415" s="120"/>
      <c r="AI415" s="121"/>
      <c r="AJ415" s="120"/>
      <c r="AK415" s="69"/>
      <c r="AL415" s="103"/>
      <c r="AM415" s="103"/>
      <c r="AN415" s="118"/>
      <c r="AO415" s="115"/>
      <c r="AP415" s="119"/>
      <c r="AQ415" s="119"/>
      <c r="AR415" s="118"/>
      <c r="AS415" s="118"/>
      <c r="AT415" s="118"/>
      <c r="AU415" s="118"/>
      <c r="AV415" s="121"/>
      <c r="AW415" s="114"/>
      <c r="AX415" s="115"/>
      <c r="AY415" s="116"/>
      <c r="AZ415" s="115"/>
      <c r="BA415" s="116"/>
    </row>
    <row r="416" spans="2:53" x14ac:dyDescent="0.2">
      <c r="B416" s="266"/>
      <c r="D416" s="101"/>
      <c r="E416" s="67"/>
      <c r="F416" s="69"/>
      <c r="G416" s="69"/>
      <c r="H416" s="69"/>
      <c r="I416" s="95"/>
      <c r="J416" s="68"/>
      <c r="K416" s="106"/>
      <c r="L416" s="145"/>
      <c r="M416" s="146"/>
      <c r="N416" s="82"/>
      <c r="O416" s="82"/>
      <c r="P416" s="82"/>
      <c r="Q416" s="110"/>
      <c r="R416" s="111"/>
      <c r="S416" s="111"/>
      <c r="T416" s="111"/>
      <c r="U416" s="112"/>
      <c r="V416" s="110"/>
      <c r="W416" s="112"/>
      <c r="X416" s="103"/>
      <c r="Y416" s="117"/>
      <c r="Z416" s="69"/>
      <c r="AA416" s="69"/>
      <c r="AB416" s="103"/>
      <c r="AC416" s="103"/>
      <c r="AD416" s="118"/>
      <c r="AE416" s="115"/>
      <c r="AF416" s="119"/>
      <c r="AG416" s="119"/>
      <c r="AH416" s="120"/>
      <c r="AI416" s="121"/>
      <c r="AJ416" s="120"/>
      <c r="AK416" s="69"/>
      <c r="AL416" s="103"/>
      <c r="AM416" s="103"/>
      <c r="AN416" s="118"/>
      <c r="AO416" s="115"/>
      <c r="AP416" s="119"/>
      <c r="AQ416" s="119"/>
      <c r="AR416" s="118"/>
      <c r="AS416" s="118"/>
      <c r="AT416" s="118"/>
      <c r="AU416" s="118"/>
      <c r="AV416" s="121"/>
      <c r="AW416" s="114"/>
      <c r="AX416" s="115"/>
      <c r="AY416" s="116"/>
      <c r="AZ416" s="115"/>
      <c r="BA416" s="116"/>
    </row>
    <row r="417" spans="2:53" x14ac:dyDescent="0.2">
      <c r="B417" s="266"/>
      <c r="D417" s="101"/>
      <c r="E417" s="67"/>
      <c r="F417" s="69"/>
      <c r="G417" s="69"/>
      <c r="H417" s="69"/>
      <c r="I417" s="95"/>
      <c r="J417" s="68"/>
      <c r="K417" s="106"/>
      <c r="L417" s="145"/>
      <c r="M417" s="146"/>
      <c r="N417" s="82"/>
      <c r="O417" s="82"/>
      <c r="P417" s="82"/>
      <c r="Q417" s="110"/>
      <c r="R417" s="111"/>
      <c r="S417" s="111"/>
      <c r="T417" s="111"/>
      <c r="U417" s="112"/>
      <c r="V417" s="110"/>
      <c r="W417" s="112"/>
      <c r="X417" s="103"/>
      <c r="Y417" s="117"/>
      <c r="Z417" s="69"/>
      <c r="AA417" s="69"/>
      <c r="AB417" s="103"/>
      <c r="AC417" s="103"/>
      <c r="AD417" s="118"/>
      <c r="AE417" s="115"/>
      <c r="AF417" s="119"/>
      <c r="AG417" s="119"/>
      <c r="AH417" s="120"/>
      <c r="AI417" s="121"/>
      <c r="AJ417" s="120"/>
      <c r="AK417" s="69"/>
      <c r="AL417" s="103"/>
      <c r="AM417" s="103"/>
      <c r="AN417" s="118"/>
      <c r="AO417" s="115"/>
      <c r="AP417" s="119"/>
      <c r="AQ417" s="119"/>
      <c r="AR417" s="118"/>
      <c r="AS417" s="118"/>
      <c r="AT417" s="118"/>
      <c r="AU417" s="118"/>
      <c r="AV417" s="121"/>
      <c r="AW417" s="114"/>
      <c r="AX417" s="115"/>
      <c r="AY417" s="116"/>
      <c r="AZ417" s="115"/>
      <c r="BA417" s="116"/>
    </row>
    <row r="418" spans="2:53" x14ac:dyDescent="0.2">
      <c r="B418" s="266"/>
      <c r="D418" s="101"/>
      <c r="E418" s="67"/>
      <c r="F418" s="69"/>
      <c r="G418" s="69"/>
      <c r="H418" s="69"/>
      <c r="I418" s="95"/>
      <c r="J418" s="68"/>
      <c r="K418" s="106"/>
      <c r="L418" s="145"/>
      <c r="M418" s="146"/>
      <c r="N418" s="82"/>
      <c r="O418" s="82"/>
      <c r="P418" s="82"/>
      <c r="Q418" s="110"/>
      <c r="R418" s="111"/>
      <c r="S418" s="111"/>
      <c r="T418" s="111"/>
      <c r="U418" s="112"/>
      <c r="V418" s="110"/>
      <c r="W418" s="112"/>
      <c r="X418" s="103"/>
      <c r="Y418" s="117"/>
      <c r="Z418" s="69"/>
      <c r="AA418" s="69"/>
      <c r="AB418" s="103"/>
      <c r="AC418" s="103"/>
      <c r="AD418" s="118"/>
      <c r="AE418" s="115"/>
      <c r="AF418" s="119"/>
      <c r="AG418" s="119"/>
      <c r="AH418" s="120"/>
      <c r="AI418" s="121"/>
      <c r="AJ418" s="120"/>
      <c r="AK418" s="69"/>
      <c r="AL418" s="103"/>
      <c r="AM418" s="103"/>
      <c r="AN418" s="118"/>
      <c r="AO418" s="115"/>
      <c r="AP418" s="119"/>
      <c r="AQ418" s="119"/>
      <c r="AR418" s="118"/>
      <c r="AS418" s="118"/>
      <c r="AT418" s="118"/>
      <c r="AU418" s="118"/>
      <c r="AV418" s="121"/>
      <c r="AW418" s="114"/>
      <c r="AX418" s="115"/>
      <c r="AY418" s="116"/>
      <c r="AZ418" s="115"/>
      <c r="BA418" s="116"/>
    </row>
    <row r="419" spans="2:53" x14ac:dyDescent="0.2">
      <c r="B419" s="266"/>
      <c r="D419" s="101"/>
      <c r="E419" s="67"/>
      <c r="F419" s="69"/>
      <c r="G419" s="69"/>
      <c r="H419" s="69"/>
      <c r="I419" s="95"/>
      <c r="J419" s="68"/>
      <c r="K419" s="106"/>
      <c r="L419" s="145"/>
      <c r="M419" s="146"/>
      <c r="N419" s="82"/>
      <c r="O419" s="82"/>
      <c r="P419" s="82"/>
      <c r="Q419" s="110"/>
      <c r="R419" s="111"/>
      <c r="S419" s="111"/>
      <c r="T419" s="111"/>
      <c r="U419" s="112"/>
      <c r="V419" s="110"/>
      <c r="W419" s="112"/>
      <c r="X419" s="103"/>
      <c r="Y419" s="117"/>
      <c r="Z419" s="69"/>
      <c r="AA419" s="69"/>
      <c r="AB419" s="103"/>
      <c r="AC419" s="103"/>
      <c r="AD419" s="118"/>
      <c r="AE419" s="115"/>
      <c r="AF419" s="119"/>
      <c r="AG419" s="119"/>
      <c r="AH419" s="120"/>
      <c r="AI419" s="121"/>
      <c r="AJ419" s="120"/>
      <c r="AK419" s="69"/>
      <c r="AL419" s="103"/>
      <c r="AM419" s="103"/>
      <c r="AN419" s="118"/>
      <c r="AO419" s="115"/>
      <c r="AP419" s="119"/>
      <c r="AQ419" s="119"/>
      <c r="AR419" s="118"/>
      <c r="AS419" s="118"/>
      <c r="AT419" s="118"/>
      <c r="AU419" s="118"/>
      <c r="AV419" s="121"/>
      <c r="AW419" s="114"/>
      <c r="AX419" s="115"/>
      <c r="AY419" s="116"/>
      <c r="AZ419" s="115"/>
      <c r="BA419" s="116"/>
    </row>
    <row r="420" spans="2:53" x14ac:dyDescent="0.2">
      <c r="B420" s="266"/>
      <c r="D420" s="101"/>
      <c r="E420" s="67"/>
      <c r="F420" s="69"/>
      <c r="G420" s="69"/>
      <c r="H420" s="69"/>
      <c r="I420" s="95"/>
      <c r="J420" s="68"/>
      <c r="K420" s="106"/>
      <c r="L420" s="145"/>
      <c r="M420" s="146"/>
      <c r="N420" s="82"/>
      <c r="O420" s="82"/>
      <c r="P420" s="82"/>
      <c r="Q420" s="110"/>
      <c r="R420" s="111"/>
      <c r="S420" s="111"/>
      <c r="T420" s="111"/>
      <c r="U420" s="112"/>
      <c r="V420" s="110"/>
      <c r="W420" s="112"/>
      <c r="X420" s="103"/>
      <c r="Y420" s="117"/>
      <c r="Z420" s="69"/>
      <c r="AA420" s="69"/>
      <c r="AB420" s="103"/>
      <c r="AC420" s="103"/>
      <c r="AD420" s="118"/>
      <c r="AE420" s="115"/>
      <c r="AF420" s="119"/>
      <c r="AG420" s="119"/>
      <c r="AH420" s="120"/>
      <c r="AI420" s="121"/>
      <c r="AJ420" s="120"/>
      <c r="AK420" s="69"/>
      <c r="AL420" s="103"/>
      <c r="AM420" s="103"/>
      <c r="AN420" s="118"/>
      <c r="AO420" s="115"/>
      <c r="AP420" s="119"/>
      <c r="AQ420" s="119"/>
      <c r="AR420" s="118"/>
      <c r="AS420" s="118"/>
      <c r="AT420" s="118"/>
      <c r="AU420" s="118"/>
      <c r="AV420" s="121"/>
      <c r="AW420" s="114"/>
      <c r="AX420" s="115"/>
      <c r="AY420" s="116"/>
      <c r="AZ420" s="115"/>
      <c r="BA420" s="116"/>
    </row>
    <row r="421" spans="2:53" x14ac:dyDescent="0.2">
      <c r="B421" s="266"/>
      <c r="D421" s="101"/>
      <c r="E421" s="67"/>
      <c r="F421" s="69"/>
      <c r="G421" s="69"/>
      <c r="H421" s="69"/>
      <c r="I421" s="95"/>
      <c r="J421" s="68"/>
      <c r="K421" s="106"/>
      <c r="L421" s="145"/>
      <c r="M421" s="146"/>
      <c r="N421" s="82"/>
      <c r="O421" s="82"/>
      <c r="P421" s="82"/>
      <c r="Q421" s="110"/>
      <c r="R421" s="111"/>
      <c r="S421" s="111"/>
      <c r="T421" s="111"/>
      <c r="U421" s="112"/>
      <c r="V421" s="110"/>
      <c r="W421" s="112"/>
      <c r="X421" s="103"/>
      <c r="Y421" s="117"/>
      <c r="Z421" s="69"/>
      <c r="AA421" s="69"/>
      <c r="AB421" s="103"/>
      <c r="AC421" s="103"/>
      <c r="AD421" s="118"/>
      <c r="AE421" s="115"/>
      <c r="AF421" s="119"/>
      <c r="AG421" s="119"/>
      <c r="AH421" s="120"/>
      <c r="AI421" s="121"/>
      <c r="AJ421" s="120"/>
      <c r="AK421" s="69"/>
      <c r="AL421" s="103"/>
      <c r="AM421" s="103"/>
      <c r="AN421" s="118"/>
      <c r="AO421" s="115"/>
      <c r="AP421" s="119"/>
      <c r="AQ421" s="119"/>
      <c r="AR421" s="118"/>
      <c r="AS421" s="118"/>
      <c r="AT421" s="118"/>
      <c r="AU421" s="118"/>
      <c r="AV421" s="121"/>
      <c r="AW421" s="114"/>
      <c r="AX421" s="115"/>
      <c r="AY421" s="116"/>
      <c r="AZ421" s="115"/>
      <c r="BA421" s="116"/>
    </row>
    <row r="422" spans="2:53" x14ac:dyDescent="0.2">
      <c r="B422" s="266"/>
      <c r="D422" s="101"/>
      <c r="E422" s="67"/>
      <c r="F422" s="69"/>
      <c r="G422" s="69"/>
      <c r="H422" s="69"/>
      <c r="I422" s="95"/>
      <c r="J422" s="68"/>
      <c r="K422" s="106"/>
      <c r="L422" s="145"/>
      <c r="M422" s="146"/>
      <c r="N422" s="82"/>
      <c r="O422" s="82"/>
      <c r="P422" s="82"/>
      <c r="Q422" s="110"/>
      <c r="R422" s="111"/>
      <c r="S422" s="111"/>
      <c r="T422" s="111"/>
      <c r="U422" s="112"/>
      <c r="V422" s="110"/>
      <c r="W422" s="112"/>
      <c r="X422" s="103"/>
      <c r="Y422" s="117"/>
      <c r="Z422" s="69"/>
      <c r="AA422" s="69"/>
      <c r="AB422" s="103"/>
      <c r="AC422" s="103"/>
      <c r="AD422" s="118"/>
      <c r="AE422" s="115"/>
      <c r="AF422" s="119"/>
      <c r="AG422" s="119"/>
      <c r="AH422" s="120"/>
      <c r="AI422" s="121"/>
      <c r="AJ422" s="120"/>
      <c r="AK422" s="69"/>
      <c r="AL422" s="103"/>
      <c r="AM422" s="103"/>
      <c r="AN422" s="118"/>
      <c r="AO422" s="115"/>
      <c r="AP422" s="119"/>
      <c r="AQ422" s="119"/>
      <c r="AR422" s="118"/>
      <c r="AS422" s="118"/>
      <c r="AT422" s="118"/>
      <c r="AU422" s="118"/>
      <c r="AV422" s="121"/>
      <c r="AW422" s="114"/>
      <c r="AX422" s="115"/>
      <c r="AY422" s="116"/>
      <c r="AZ422" s="115"/>
      <c r="BA422" s="116"/>
    </row>
    <row r="423" spans="2:53" x14ac:dyDescent="0.2">
      <c r="B423" s="266"/>
      <c r="D423" s="101"/>
      <c r="E423" s="67"/>
      <c r="F423" s="69"/>
      <c r="G423" s="69"/>
      <c r="H423" s="69"/>
      <c r="I423" s="95"/>
      <c r="J423" s="68"/>
      <c r="K423" s="106"/>
      <c r="L423" s="145"/>
      <c r="M423" s="146"/>
      <c r="N423" s="82"/>
      <c r="O423" s="82"/>
      <c r="P423" s="82"/>
      <c r="Q423" s="110"/>
      <c r="R423" s="111"/>
      <c r="S423" s="111"/>
      <c r="T423" s="111"/>
      <c r="U423" s="112"/>
      <c r="V423" s="110"/>
      <c r="W423" s="112"/>
      <c r="X423" s="103"/>
      <c r="Y423" s="117"/>
      <c r="Z423" s="69"/>
      <c r="AA423" s="69"/>
      <c r="AB423" s="103"/>
      <c r="AC423" s="103"/>
      <c r="AD423" s="118"/>
      <c r="AE423" s="115"/>
      <c r="AF423" s="119"/>
      <c r="AG423" s="119"/>
      <c r="AH423" s="120"/>
      <c r="AI423" s="121"/>
      <c r="AJ423" s="120"/>
      <c r="AK423" s="69"/>
      <c r="AL423" s="103"/>
      <c r="AM423" s="103"/>
      <c r="AN423" s="118"/>
      <c r="AO423" s="115"/>
      <c r="AP423" s="119"/>
      <c r="AQ423" s="119"/>
      <c r="AR423" s="118"/>
      <c r="AS423" s="118"/>
      <c r="AT423" s="118"/>
      <c r="AU423" s="118"/>
      <c r="AV423" s="121"/>
      <c r="AW423" s="114"/>
      <c r="AX423" s="115"/>
      <c r="AY423" s="116"/>
      <c r="AZ423" s="115"/>
      <c r="BA423" s="116"/>
    </row>
    <row r="424" spans="2:53" x14ac:dyDescent="0.2">
      <c r="B424" s="266"/>
      <c r="D424" s="101"/>
      <c r="E424" s="67"/>
      <c r="F424" s="69"/>
      <c r="G424" s="69"/>
      <c r="H424" s="69"/>
      <c r="I424" s="95"/>
      <c r="J424" s="68"/>
      <c r="K424" s="106"/>
      <c r="L424" s="145"/>
      <c r="M424" s="146"/>
      <c r="N424" s="82"/>
      <c r="O424" s="82"/>
      <c r="P424" s="82"/>
      <c r="Q424" s="110"/>
      <c r="R424" s="111"/>
      <c r="S424" s="111"/>
      <c r="T424" s="111"/>
      <c r="U424" s="112"/>
      <c r="V424" s="110"/>
      <c r="W424" s="112"/>
      <c r="X424" s="103"/>
      <c r="Y424" s="117"/>
      <c r="Z424" s="69"/>
      <c r="AA424" s="69"/>
      <c r="AB424" s="103"/>
      <c r="AC424" s="103"/>
      <c r="AD424" s="118"/>
      <c r="AE424" s="115"/>
      <c r="AF424" s="119"/>
      <c r="AG424" s="119"/>
      <c r="AH424" s="120"/>
      <c r="AI424" s="121"/>
      <c r="AJ424" s="120"/>
      <c r="AK424" s="69"/>
      <c r="AL424" s="103"/>
      <c r="AM424" s="103"/>
      <c r="AN424" s="118"/>
      <c r="AO424" s="115"/>
      <c r="AP424" s="119"/>
      <c r="AQ424" s="119"/>
      <c r="AR424" s="118"/>
      <c r="AS424" s="118"/>
      <c r="AT424" s="118"/>
      <c r="AU424" s="118"/>
      <c r="AV424" s="121"/>
      <c r="AW424" s="114"/>
      <c r="AX424" s="115"/>
      <c r="AY424" s="116"/>
      <c r="AZ424" s="115"/>
      <c r="BA424" s="116"/>
    </row>
    <row r="425" spans="2:53" x14ac:dyDescent="0.2">
      <c r="B425" s="266"/>
      <c r="D425" s="101"/>
      <c r="E425" s="67"/>
      <c r="F425" s="69"/>
      <c r="G425" s="69"/>
      <c r="H425" s="69"/>
      <c r="I425" s="95"/>
      <c r="J425" s="68"/>
      <c r="K425" s="106"/>
      <c r="L425" s="145"/>
      <c r="M425" s="146"/>
      <c r="N425" s="82"/>
      <c r="O425" s="82"/>
      <c r="P425" s="82"/>
      <c r="Q425" s="110"/>
      <c r="R425" s="111"/>
      <c r="S425" s="111"/>
      <c r="T425" s="111"/>
      <c r="U425" s="112"/>
      <c r="V425" s="110"/>
      <c r="W425" s="112"/>
      <c r="X425" s="103"/>
      <c r="Y425" s="117"/>
      <c r="Z425" s="69"/>
      <c r="AA425" s="69"/>
      <c r="AB425" s="103"/>
      <c r="AC425" s="103"/>
      <c r="AD425" s="118"/>
      <c r="AE425" s="115"/>
      <c r="AF425" s="119"/>
      <c r="AG425" s="119"/>
      <c r="AH425" s="120"/>
      <c r="AI425" s="121"/>
      <c r="AJ425" s="120"/>
      <c r="AK425" s="69"/>
      <c r="AL425" s="103"/>
      <c r="AM425" s="103"/>
      <c r="AN425" s="118"/>
      <c r="AO425" s="115"/>
      <c r="AP425" s="119"/>
      <c r="AQ425" s="119"/>
      <c r="AR425" s="118"/>
      <c r="AS425" s="118"/>
      <c r="AT425" s="118"/>
      <c r="AU425" s="118"/>
      <c r="AV425" s="121"/>
      <c r="AW425" s="114"/>
      <c r="AX425" s="115"/>
      <c r="AY425" s="116"/>
      <c r="AZ425" s="115"/>
      <c r="BA425" s="116"/>
    </row>
    <row r="426" spans="2:53" x14ac:dyDescent="0.2">
      <c r="B426" s="266"/>
      <c r="D426" s="101"/>
      <c r="E426" s="67"/>
      <c r="F426" s="69"/>
      <c r="G426" s="69"/>
      <c r="H426" s="69"/>
      <c r="I426" s="95"/>
      <c r="J426" s="68"/>
      <c r="K426" s="106"/>
      <c r="L426" s="145"/>
      <c r="M426" s="146"/>
      <c r="N426" s="82"/>
      <c r="O426" s="82"/>
      <c r="P426" s="82"/>
      <c r="Q426" s="110"/>
      <c r="R426" s="111"/>
      <c r="S426" s="111"/>
      <c r="T426" s="111"/>
      <c r="U426" s="112"/>
      <c r="V426" s="110"/>
      <c r="W426" s="112"/>
      <c r="X426" s="103"/>
      <c r="Y426" s="117"/>
      <c r="Z426" s="69"/>
      <c r="AA426" s="69"/>
      <c r="AB426" s="103"/>
      <c r="AC426" s="103"/>
      <c r="AD426" s="118"/>
      <c r="AE426" s="115"/>
      <c r="AF426" s="119"/>
      <c r="AG426" s="119"/>
      <c r="AH426" s="120"/>
      <c r="AI426" s="121"/>
      <c r="AJ426" s="120"/>
      <c r="AK426" s="69"/>
      <c r="AL426" s="103"/>
      <c r="AM426" s="103"/>
      <c r="AN426" s="118"/>
      <c r="AO426" s="115"/>
      <c r="AP426" s="119"/>
      <c r="AQ426" s="119"/>
      <c r="AR426" s="118"/>
      <c r="AS426" s="118"/>
      <c r="AT426" s="118"/>
      <c r="AU426" s="118"/>
      <c r="AV426" s="121"/>
      <c r="AW426" s="114"/>
      <c r="AX426" s="115"/>
      <c r="AY426" s="116"/>
      <c r="AZ426" s="115"/>
      <c r="BA426" s="116"/>
    </row>
    <row r="427" spans="2:53" x14ac:dyDescent="0.2">
      <c r="B427" s="266"/>
      <c r="D427" s="101"/>
      <c r="E427" s="67"/>
      <c r="F427" s="69"/>
      <c r="G427" s="69"/>
      <c r="H427" s="69"/>
      <c r="I427" s="95"/>
      <c r="J427" s="68"/>
      <c r="K427" s="106"/>
      <c r="L427" s="145"/>
      <c r="M427" s="146"/>
      <c r="N427" s="82"/>
      <c r="O427" s="82"/>
      <c r="P427" s="82"/>
      <c r="Q427" s="110"/>
      <c r="R427" s="111"/>
      <c r="S427" s="111"/>
      <c r="T427" s="111"/>
      <c r="U427" s="112"/>
      <c r="V427" s="110"/>
      <c r="W427" s="112"/>
      <c r="X427" s="103"/>
      <c r="Y427" s="117"/>
      <c r="Z427" s="69"/>
      <c r="AA427" s="69"/>
      <c r="AB427" s="103"/>
      <c r="AC427" s="103"/>
      <c r="AD427" s="118"/>
      <c r="AE427" s="115"/>
      <c r="AF427" s="119"/>
      <c r="AG427" s="119"/>
      <c r="AH427" s="120"/>
      <c r="AI427" s="121"/>
      <c r="AJ427" s="120"/>
      <c r="AK427" s="69"/>
      <c r="AL427" s="103"/>
      <c r="AM427" s="103"/>
      <c r="AN427" s="118"/>
      <c r="AO427" s="115"/>
      <c r="AP427" s="119"/>
      <c r="AQ427" s="119"/>
      <c r="AR427" s="118"/>
      <c r="AS427" s="118"/>
      <c r="AT427" s="118"/>
      <c r="AU427" s="118"/>
      <c r="AV427" s="121"/>
      <c r="AW427" s="114"/>
      <c r="AX427" s="115"/>
      <c r="AY427" s="116"/>
      <c r="AZ427" s="115"/>
      <c r="BA427" s="116"/>
    </row>
    <row r="428" spans="2:53" x14ac:dyDescent="0.2">
      <c r="B428" s="266"/>
      <c r="D428" s="101"/>
      <c r="E428" s="67"/>
      <c r="F428" s="69"/>
      <c r="G428" s="69"/>
      <c r="H428" s="69"/>
      <c r="I428" s="95"/>
      <c r="J428" s="68"/>
      <c r="K428" s="106"/>
      <c r="L428" s="145"/>
      <c r="M428" s="146"/>
      <c r="N428" s="82"/>
      <c r="O428" s="82"/>
      <c r="P428" s="82"/>
      <c r="Q428" s="110"/>
      <c r="R428" s="111"/>
      <c r="S428" s="111"/>
      <c r="T428" s="111"/>
      <c r="U428" s="112"/>
      <c r="V428" s="110"/>
      <c r="W428" s="112"/>
      <c r="X428" s="103"/>
      <c r="Y428" s="117"/>
      <c r="Z428" s="69"/>
      <c r="AA428" s="69"/>
      <c r="AB428" s="103"/>
      <c r="AC428" s="103"/>
      <c r="AD428" s="118"/>
      <c r="AE428" s="115"/>
      <c r="AF428" s="119"/>
      <c r="AG428" s="119"/>
      <c r="AH428" s="120"/>
      <c r="AI428" s="121"/>
      <c r="AJ428" s="120"/>
      <c r="AK428" s="69"/>
      <c r="AL428" s="103"/>
      <c r="AM428" s="103"/>
      <c r="AN428" s="118"/>
      <c r="AO428" s="115"/>
      <c r="AP428" s="119"/>
      <c r="AQ428" s="119"/>
      <c r="AR428" s="118"/>
      <c r="AS428" s="118"/>
      <c r="AT428" s="118"/>
      <c r="AU428" s="118"/>
      <c r="AV428" s="121"/>
      <c r="AW428" s="114"/>
      <c r="AX428" s="115"/>
      <c r="AY428" s="116"/>
      <c r="AZ428" s="115"/>
      <c r="BA428" s="116"/>
    </row>
    <row r="429" spans="2:53" x14ac:dyDescent="0.2">
      <c r="B429" s="266"/>
      <c r="D429" s="101"/>
      <c r="E429" s="67"/>
      <c r="F429" s="69"/>
      <c r="G429" s="69"/>
      <c r="H429" s="69"/>
      <c r="I429" s="95"/>
      <c r="J429" s="68"/>
      <c r="K429" s="106"/>
      <c r="L429" s="145"/>
      <c r="M429" s="146"/>
      <c r="N429" s="82"/>
      <c r="O429" s="82"/>
      <c r="P429" s="82"/>
      <c r="Q429" s="110"/>
      <c r="R429" s="111"/>
      <c r="S429" s="111"/>
      <c r="T429" s="111"/>
      <c r="U429" s="112"/>
      <c r="V429" s="110"/>
      <c r="W429" s="112"/>
      <c r="X429" s="103"/>
      <c r="Y429" s="117"/>
      <c r="Z429" s="69"/>
      <c r="AA429" s="69"/>
      <c r="AB429" s="103"/>
      <c r="AC429" s="103"/>
      <c r="AD429" s="118"/>
      <c r="AE429" s="115"/>
      <c r="AF429" s="119"/>
      <c r="AG429" s="119"/>
      <c r="AH429" s="120"/>
      <c r="AI429" s="121"/>
      <c r="AJ429" s="120"/>
      <c r="AK429" s="69"/>
      <c r="AL429" s="103"/>
      <c r="AM429" s="103"/>
      <c r="AN429" s="118"/>
      <c r="AO429" s="115"/>
      <c r="AP429" s="119"/>
      <c r="AQ429" s="119"/>
      <c r="AR429" s="118"/>
      <c r="AS429" s="118"/>
      <c r="AT429" s="118"/>
      <c r="AU429" s="118"/>
      <c r="AV429" s="121"/>
      <c r="AW429" s="114"/>
      <c r="AX429" s="115"/>
      <c r="AY429" s="116"/>
      <c r="AZ429" s="115"/>
      <c r="BA429" s="116"/>
    </row>
    <row r="430" spans="2:53" x14ac:dyDescent="0.2">
      <c r="B430" s="266"/>
      <c r="D430" s="101"/>
      <c r="E430" s="67"/>
      <c r="F430" s="69"/>
      <c r="G430" s="69"/>
      <c r="H430" s="69"/>
      <c r="I430" s="95"/>
      <c r="J430" s="68"/>
      <c r="K430" s="106"/>
      <c r="L430" s="145"/>
      <c r="M430" s="146"/>
      <c r="N430" s="82"/>
      <c r="O430" s="82"/>
      <c r="P430" s="82"/>
      <c r="Q430" s="110"/>
      <c r="R430" s="111"/>
      <c r="S430" s="111"/>
      <c r="T430" s="111"/>
      <c r="U430" s="112"/>
      <c r="V430" s="110"/>
      <c r="W430" s="112"/>
      <c r="X430" s="103"/>
      <c r="Y430" s="117"/>
      <c r="Z430" s="69"/>
      <c r="AA430" s="69"/>
      <c r="AB430" s="103"/>
      <c r="AC430" s="103"/>
      <c r="AD430" s="118"/>
      <c r="AE430" s="115"/>
      <c r="AF430" s="119"/>
      <c r="AG430" s="119"/>
      <c r="AH430" s="120"/>
      <c r="AI430" s="121"/>
      <c r="AJ430" s="120"/>
      <c r="AK430" s="69"/>
      <c r="AL430" s="103"/>
      <c r="AM430" s="103"/>
      <c r="AN430" s="118"/>
      <c r="AO430" s="115"/>
      <c r="AP430" s="119"/>
      <c r="AQ430" s="119"/>
      <c r="AR430" s="118"/>
      <c r="AS430" s="118"/>
      <c r="AT430" s="118"/>
      <c r="AU430" s="118"/>
      <c r="AV430" s="121"/>
      <c r="AW430" s="114"/>
      <c r="AX430" s="115"/>
      <c r="AY430" s="116"/>
      <c r="AZ430" s="115"/>
      <c r="BA430" s="116"/>
    </row>
    <row r="431" spans="2:53" x14ac:dyDescent="0.2">
      <c r="B431" s="266"/>
      <c r="D431" s="101"/>
      <c r="E431" s="67"/>
      <c r="F431" s="69"/>
      <c r="G431" s="69"/>
      <c r="H431" s="69"/>
      <c r="I431" s="95"/>
      <c r="J431" s="68"/>
      <c r="K431" s="106"/>
      <c r="L431" s="145"/>
      <c r="M431" s="146"/>
      <c r="N431" s="82"/>
      <c r="O431" s="82"/>
      <c r="P431" s="82"/>
      <c r="Q431" s="110"/>
      <c r="R431" s="111"/>
      <c r="S431" s="111"/>
      <c r="T431" s="111"/>
      <c r="U431" s="112"/>
      <c r="V431" s="110"/>
      <c r="W431" s="112"/>
      <c r="X431" s="103"/>
      <c r="Y431" s="117"/>
      <c r="Z431" s="69"/>
      <c r="AA431" s="69"/>
      <c r="AB431" s="103"/>
      <c r="AC431" s="103"/>
      <c r="AD431" s="118"/>
      <c r="AE431" s="115"/>
      <c r="AF431" s="119"/>
      <c r="AG431" s="119"/>
      <c r="AH431" s="120"/>
      <c r="AI431" s="121"/>
      <c r="AJ431" s="120"/>
      <c r="AK431" s="69"/>
      <c r="AL431" s="103"/>
      <c r="AM431" s="103"/>
      <c r="AN431" s="118"/>
      <c r="AO431" s="115"/>
      <c r="AP431" s="119"/>
      <c r="AQ431" s="119"/>
      <c r="AR431" s="118"/>
      <c r="AS431" s="118"/>
      <c r="AT431" s="118"/>
      <c r="AU431" s="118"/>
      <c r="AV431" s="121"/>
      <c r="AW431" s="114"/>
      <c r="AX431" s="115"/>
      <c r="AY431" s="116"/>
      <c r="AZ431" s="115"/>
      <c r="BA431" s="116"/>
    </row>
    <row r="432" spans="2:53" x14ac:dyDescent="0.2">
      <c r="B432" s="266"/>
      <c r="D432" s="101"/>
      <c r="E432" s="67"/>
      <c r="F432" s="69"/>
      <c r="G432" s="69"/>
      <c r="H432" s="69"/>
      <c r="I432" s="95"/>
      <c r="J432" s="68"/>
      <c r="K432" s="106"/>
      <c r="L432" s="145"/>
      <c r="M432" s="146"/>
      <c r="N432" s="82"/>
      <c r="O432" s="82"/>
      <c r="P432" s="82"/>
      <c r="Q432" s="110"/>
      <c r="R432" s="111"/>
      <c r="S432" s="111"/>
      <c r="T432" s="111"/>
      <c r="U432" s="112"/>
      <c r="V432" s="110"/>
      <c r="W432" s="112"/>
      <c r="X432" s="103"/>
      <c r="Y432" s="117"/>
      <c r="Z432" s="69"/>
      <c r="AA432" s="69"/>
      <c r="AB432" s="103"/>
      <c r="AC432" s="103"/>
      <c r="AD432" s="118"/>
      <c r="AE432" s="115"/>
      <c r="AF432" s="119"/>
      <c r="AG432" s="119"/>
      <c r="AH432" s="120"/>
      <c r="AI432" s="121"/>
      <c r="AJ432" s="120"/>
      <c r="AK432" s="69"/>
      <c r="AL432" s="103"/>
      <c r="AM432" s="103"/>
      <c r="AN432" s="118"/>
      <c r="AO432" s="115"/>
      <c r="AP432" s="119"/>
      <c r="AQ432" s="119"/>
      <c r="AR432" s="118"/>
      <c r="AS432" s="118"/>
      <c r="AT432" s="118"/>
      <c r="AU432" s="118"/>
      <c r="AV432" s="121"/>
      <c r="AW432" s="114"/>
      <c r="AX432" s="115"/>
      <c r="AY432" s="116"/>
      <c r="AZ432" s="115"/>
      <c r="BA432" s="116"/>
    </row>
    <row r="433" spans="2:53" x14ac:dyDescent="0.2">
      <c r="B433" s="266"/>
      <c r="D433" s="101"/>
      <c r="E433" s="67"/>
      <c r="F433" s="69"/>
      <c r="G433" s="69"/>
      <c r="H433" s="69"/>
      <c r="I433" s="95"/>
      <c r="J433" s="68"/>
      <c r="K433" s="106"/>
      <c r="L433" s="145"/>
      <c r="M433" s="146"/>
      <c r="N433" s="82"/>
      <c r="O433" s="82"/>
      <c r="P433" s="82"/>
      <c r="Q433" s="110"/>
      <c r="R433" s="111"/>
      <c r="S433" s="111"/>
      <c r="T433" s="111"/>
      <c r="U433" s="112"/>
      <c r="V433" s="110"/>
      <c r="W433" s="112"/>
      <c r="X433" s="103"/>
      <c r="Y433" s="117"/>
      <c r="Z433" s="69"/>
      <c r="AA433" s="69"/>
      <c r="AB433" s="103"/>
      <c r="AC433" s="103"/>
      <c r="AD433" s="118"/>
      <c r="AE433" s="115"/>
      <c r="AF433" s="119"/>
      <c r="AG433" s="119"/>
      <c r="AH433" s="120"/>
      <c r="AI433" s="121"/>
      <c r="AJ433" s="120"/>
      <c r="AK433" s="69"/>
      <c r="AL433" s="103"/>
      <c r="AM433" s="103"/>
      <c r="AN433" s="118"/>
      <c r="AO433" s="115"/>
      <c r="AP433" s="119"/>
      <c r="AQ433" s="119"/>
      <c r="AR433" s="118"/>
      <c r="AS433" s="118"/>
      <c r="AT433" s="118"/>
      <c r="AU433" s="118"/>
      <c r="AV433" s="121"/>
      <c r="AW433" s="114"/>
      <c r="AX433" s="115"/>
      <c r="AY433" s="116"/>
      <c r="AZ433" s="115"/>
      <c r="BA433" s="116"/>
    </row>
    <row r="434" spans="2:53" x14ac:dyDescent="0.2">
      <c r="B434" s="266"/>
      <c r="D434" s="101"/>
      <c r="E434" s="67"/>
      <c r="F434" s="69"/>
      <c r="G434" s="69"/>
      <c r="H434" s="69"/>
      <c r="I434" s="95"/>
      <c r="J434" s="68"/>
      <c r="K434" s="106"/>
      <c r="L434" s="145"/>
      <c r="M434" s="146"/>
      <c r="N434" s="82"/>
      <c r="O434" s="82"/>
      <c r="P434" s="82"/>
      <c r="Q434" s="110"/>
      <c r="R434" s="111"/>
      <c r="S434" s="111"/>
      <c r="T434" s="111"/>
      <c r="U434" s="112"/>
      <c r="V434" s="110"/>
      <c r="W434" s="112"/>
      <c r="X434" s="103"/>
      <c r="Y434" s="117"/>
      <c r="Z434" s="69"/>
      <c r="AA434" s="69"/>
      <c r="AB434" s="103"/>
      <c r="AC434" s="103"/>
      <c r="AD434" s="118"/>
      <c r="AE434" s="115"/>
      <c r="AF434" s="119"/>
      <c r="AG434" s="119"/>
      <c r="AH434" s="120"/>
      <c r="AI434" s="121"/>
      <c r="AJ434" s="120"/>
      <c r="AK434" s="69"/>
      <c r="AL434" s="103"/>
      <c r="AM434" s="103"/>
      <c r="AN434" s="118"/>
      <c r="AO434" s="115"/>
      <c r="AP434" s="119"/>
      <c r="AQ434" s="119"/>
      <c r="AR434" s="118"/>
      <c r="AS434" s="118"/>
      <c r="AT434" s="118"/>
      <c r="AU434" s="118"/>
      <c r="AV434" s="121"/>
      <c r="AW434" s="114"/>
      <c r="AX434" s="115"/>
      <c r="AY434" s="116"/>
      <c r="AZ434" s="115"/>
      <c r="BA434" s="116"/>
    </row>
    <row r="435" spans="2:53" x14ac:dyDescent="0.2">
      <c r="B435" s="266"/>
      <c r="D435" s="101"/>
      <c r="E435" s="67"/>
      <c r="F435" s="69"/>
      <c r="G435" s="69"/>
      <c r="H435" s="69"/>
      <c r="I435" s="95"/>
      <c r="J435" s="68"/>
      <c r="K435" s="106"/>
      <c r="L435" s="145"/>
      <c r="M435" s="146"/>
      <c r="N435" s="82"/>
      <c r="O435" s="82"/>
      <c r="P435" s="82"/>
      <c r="Q435" s="110"/>
      <c r="R435" s="111"/>
      <c r="S435" s="111"/>
      <c r="T435" s="111"/>
      <c r="U435" s="112"/>
      <c r="V435" s="110"/>
      <c r="W435" s="112"/>
      <c r="X435" s="103"/>
      <c r="Y435" s="117"/>
      <c r="Z435" s="69"/>
      <c r="AA435" s="69"/>
      <c r="AB435" s="103"/>
      <c r="AC435" s="103"/>
      <c r="AD435" s="118"/>
      <c r="AE435" s="115"/>
      <c r="AF435" s="119"/>
      <c r="AG435" s="119"/>
      <c r="AH435" s="120"/>
      <c r="AI435" s="121"/>
      <c r="AJ435" s="120"/>
      <c r="AK435" s="69"/>
      <c r="AL435" s="103"/>
      <c r="AM435" s="103"/>
      <c r="AN435" s="118"/>
      <c r="AO435" s="115"/>
      <c r="AP435" s="119"/>
      <c r="AQ435" s="119"/>
      <c r="AR435" s="118"/>
      <c r="AS435" s="118"/>
      <c r="AT435" s="118"/>
      <c r="AU435" s="118"/>
      <c r="AV435" s="121"/>
      <c r="AW435" s="114"/>
      <c r="AX435" s="115"/>
      <c r="AY435" s="116"/>
      <c r="AZ435" s="115"/>
      <c r="BA435" s="116"/>
    </row>
    <row r="436" spans="2:53" x14ac:dyDescent="0.2">
      <c r="B436" s="266"/>
      <c r="D436" s="101"/>
      <c r="E436" s="67"/>
      <c r="F436" s="69"/>
      <c r="G436" s="69"/>
      <c r="H436" s="69"/>
      <c r="I436" s="95"/>
      <c r="J436" s="68"/>
      <c r="K436" s="106"/>
      <c r="L436" s="145"/>
      <c r="M436" s="146"/>
      <c r="N436" s="82"/>
      <c r="O436" s="82"/>
      <c r="P436" s="82"/>
      <c r="Q436" s="110"/>
      <c r="R436" s="111"/>
      <c r="S436" s="111"/>
      <c r="T436" s="111"/>
      <c r="U436" s="112"/>
      <c r="V436" s="110"/>
      <c r="W436" s="112"/>
      <c r="X436" s="103"/>
      <c r="Y436" s="117"/>
      <c r="Z436" s="69"/>
      <c r="AA436" s="69"/>
      <c r="AB436" s="103"/>
      <c r="AC436" s="103"/>
      <c r="AD436" s="118"/>
      <c r="AE436" s="115"/>
      <c r="AF436" s="119"/>
      <c r="AG436" s="119"/>
      <c r="AH436" s="120"/>
      <c r="AI436" s="121"/>
      <c r="AJ436" s="120"/>
      <c r="AK436" s="69"/>
      <c r="AL436" s="103"/>
      <c r="AM436" s="103"/>
      <c r="AN436" s="118"/>
      <c r="AO436" s="115"/>
      <c r="AP436" s="119"/>
      <c r="AQ436" s="119"/>
      <c r="AR436" s="118"/>
      <c r="AS436" s="118"/>
      <c r="AT436" s="118"/>
      <c r="AU436" s="118"/>
      <c r="AV436" s="121"/>
      <c r="AW436" s="114"/>
      <c r="AX436" s="115"/>
      <c r="AY436" s="116"/>
      <c r="AZ436" s="115"/>
      <c r="BA436" s="116"/>
    </row>
    <row r="437" spans="2:53" x14ac:dyDescent="0.2">
      <c r="B437" s="266"/>
      <c r="D437" s="101"/>
      <c r="E437" s="67"/>
      <c r="F437" s="69"/>
      <c r="G437" s="69"/>
      <c r="H437" s="69"/>
      <c r="I437" s="95"/>
      <c r="J437" s="68"/>
      <c r="K437" s="106"/>
      <c r="L437" s="145"/>
      <c r="M437" s="146"/>
      <c r="N437" s="82"/>
      <c r="O437" s="82"/>
      <c r="P437" s="82"/>
      <c r="Q437" s="110"/>
      <c r="R437" s="111"/>
      <c r="S437" s="111"/>
      <c r="T437" s="111"/>
      <c r="U437" s="112"/>
      <c r="V437" s="110"/>
      <c r="W437" s="112"/>
      <c r="X437" s="103"/>
      <c r="Y437" s="117"/>
      <c r="Z437" s="69"/>
      <c r="AA437" s="69"/>
      <c r="AB437" s="103"/>
      <c r="AC437" s="103"/>
      <c r="AD437" s="118"/>
      <c r="AE437" s="115"/>
      <c r="AF437" s="119"/>
      <c r="AG437" s="119"/>
      <c r="AH437" s="120"/>
      <c r="AI437" s="121"/>
      <c r="AJ437" s="120"/>
      <c r="AK437" s="69"/>
      <c r="AL437" s="103"/>
      <c r="AM437" s="103"/>
      <c r="AN437" s="118"/>
      <c r="AO437" s="115"/>
      <c r="AP437" s="119"/>
      <c r="AQ437" s="119"/>
      <c r="AR437" s="118"/>
      <c r="AS437" s="118"/>
      <c r="AT437" s="118"/>
      <c r="AU437" s="118"/>
      <c r="AV437" s="121"/>
      <c r="AW437" s="114"/>
      <c r="AX437" s="115"/>
      <c r="AY437" s="116"/>
      <c r="AZ437" s="115"/>
      <c r="BA437" s="116"/>
    </row>
    <row r="438" spans="2:53" x14ac:dyDescent="0.2">
      <c r="B438" s="266"/>
      <c r="D438" s="101"/>
      <c r="E438" s="67"/>
      <c r="F438" s="69"/>
      <c r="G438" s="69"/>
      <c r="H438" s="69"/>
      <c r="I438" s="95"/>
      <c r="J438" s="68"/>
      <c r="K438" s="106"/>
      <c r="L438" s="145"/>
      <c r="M438" s="146"/>
      <c r="N438" s="82"/>
      <c r="O438" s="82"/>
      <c r="P438" s="82"/>
      <c r="Q438" s="110"/>
      <c r="R438" s="111"/>
      <c r="S438" s="111"/>
      <c r="T438" s="111"/>
      <c r="U438" s="112"/>
      <c r="V438" s="110"/>
      <c r="W438" s="112"/>
      <c r="X438" s="103"/>
      <c r="Y438" s="117"/>
      <c r="Z438" s="69"/>
      <c r="AA438" s="69"/>
      <c r="AB438" s="103"/>
      <c r="AC438" s="103"/>
      <c r="AD438" s="118"/>
      <c r="AE438" s="115"/>
      <c r="AF438" s="119"/>
      <c r="AG438" s="119"/>
      <c r="AH438" s="120"/>
      <c r="AI438" s="121"/>
      <c r="AJ438" s="120"/>
      <c r="AK438" s="69"/>
      <c r="AL438" s="103"/>
      <c r="AM438" s="103"/>
      <c r="AN438" s="118"/>
      <c r="AO438" s="115"/>
      <c r="AP438" s="119"/>
      <c r="AQ438" s="119"/>
      <c r="AR438" s="118"/>
      <c r="AS438" s="118"/>
      <c r="AT438" s="118"/>
      <c r="AU438" s="118"/>
      <c r="AV438" s="121"/>
      <c r="AW438" s="114"/>
      <c r="AX438" s="115"/>
      <c r="AY438" s="116"/>
      <c r="AZ438" s="115"/>
      <c r="BA438" s="116"/>
    </row>
    <row r="439" spans="2:53" x14ac:dyDescent="0.2">
      <c r="B439" s="266"/>
      <c r="D439" s="101"/>
      <c r="E439" s="67"/>
      <c r="F439" s="69"/>
      <c r="G439" s="69"/>
      <c r="H439" s="69"/>
      <c r="I439" s="95"/>
      <c r="J439" s="68"/>
      <c r="K439" s="106"/>
      <c r="L439" s="145"/>
      <c r="M439" s="146"/>
      <c r="N439" s="82"/>
      <c r="O439" s="82"/>
      <c r="P439" s="82"/>
      <c r="Q439" s="110"/>
      <c r="R439" s="111"/>
      <c r="S439" s="111"/>
      <c r="T439" s="111"/>
      <c r="U439" s="112"/>
      <c r="V439" s="110"/>
      <c r="W439" s="112"/>
      <c r="X439" s="103"/>
      <c r="Y439" s="117"/>
      <c r="Z439" s="69"/>
      <c r="AA439" s="69"/>
      <c r="AB439" s="103"/>
      <c r="AC439" s="103"/>
      <c r="AD439" s="118"/>
      <c r="AE439" s="115"/>
      <c r="AF439" s="119"/>
      <c r="AG439" s="119"/>
      <c r="AH439" s="120"/>
      <c r="AI439" s="121"/>
      <c r="AJ439" s="120"/>
      <c r="AK439" s="69"/>
      <c r="AL439" s="103"/>
      <c r="AM439" s="103"/>
      <c r="AN439" s="118"/>
      <c r="AO439" s="115"/>
      <c r="AP439" s="119"/>
      <c r="AQ439" s="119"/>
      <c r="AR439" s="118"/>
      <c r="AS439" s="118"/>
      <c r="AT439" s="118"/>
      <c r="AU439" s="118"/>
      <c r="AV439" s="121"/>
      <c r="AW439" s="114"/>
      <c r="AX439" s="115"/>
      <c r="AY439" s="116"/>
      <c r="AZ439" s="115"/>
      <c r="BA439" s="116"/>
    </row>
    <row r="440" spans="2:53" x14ac:dyDescent="0.2">
      <c r="B440" s="266"/>
      <c r="D440" s="101"/>
      <c r="E440" s="67"/>
      <c r="F440" s="69"/>
      <c r="G440" s="69"/>
      <c r="H440" s="69"/>
      <c r="I440" s="95"/>
      <c r="J440" s="68"/>
      <c r="K440" s="106"/>
      <c r="L440" s="145"/>
      <c r="M440" s="146"/>
      <c r="N440" s="82"/>
      <c r="O440" s="82"/>
      <c r="P440" s="82"/>
      <c r="Q440" s="110"/>
      <c r="R440" s="111"/>
      <c r="S440" s="111"/>
      <c r="T440" s="111"/>
      <c r="U440" s="112"/>
      <c r="V440" s="110"/>
      <c r="W440" s="112"/>
      <c r="X440" s="103"/>
      <c r="Y440" s="117"/>
      <c r="Z440" s="69"/>
      <c r="AA440" s="69"/>
      <c r="AB440" s="103"/>
      <c r="AC440" s="103"/>
      <c r="AD440" s="118"/>
      <c r="AE440" s="115"/>
      <c r="AF440" s="119"/>
      <c r="AG440" s="119"/>
      <c r="AH440" s="120"/>
      <c r="AI440" s="121"/>
      <c r="AJ440" s="120"/>
      <c r="AK440" s="69"/>
      <c r="AL440" s="103"/>
      <c r="AM440" s="103"/>
      <c r="AN440" s="118"/>
      <c r="AO440" s="115"/>
      <c r="AP440" s="119"/>
      <c r="AQ440" s="119"/>
      <c r="AR440" s="118"/>
      <c r="AS440" s="118"/>
      <c r="AT440" s="118"/>
      <c r="AU440" s="118"/>
      <c r="AV440" s="121"/>
      <c r="AW440" s="114"/>
      <c r="AX440" s="115"/>
      <c r="AY440" s="116"/>
      <c r="AZ440" s="115"/>
      <c r="BA440" s="116"/>
    </row>
    <row r="441" spans="2:53" x14ac:dyDescent="0.2">
      <c r="B441" s="266"/>
      <c r="D441" s="101"/>
      <c r="E441" s="67"/>
      <c r="F441" s="69"/>
      <c r="G441" s="69"/>
      <c r="H441" s="69"/>
      <c r="I441" s="95"/>
      <c r="J441" s="68"/>
      <c r="K441" s="106"/>
      <c r="L441" s="145"/>
      <c r="M441" s="146"/>
      <c r="N441" s="82"/>
      <c r="O441" s="82"/>
      <c r="P441" s="82"/>
      <c r="Q441" s="110"/>
      <c r="R441" s="111"/>
      <c r="S441" s="111"/>
      <c r="T441" s="111"/>
      <c r="U441" s="112"/>
      <c r="V441" s="110"/>
      <c r="W441" s="112"/>
      <c r="X441" s="103"/>
      <c r="Y441" s="117"/>
      <c r="Z441" s="69"/>
      <c r="AA441" s="69"/>
      <c r="AB441" s="103"/>
      <c r="AC441" s="103"/>
      <c r="AD441" s="118"/>
      <c r="AE441" s="115"/>
      <c r="AF441" s="119"/>
      <c r="AG441" s="119"/>
      <c r="AH441" s="120"/>
      <c r="AI441" s="121"/>
      <c r="AJ441" s="120"/>
      <c r="AK441" s="69"/>
      <c r="AL441" s="103"/>
      <c r="AM441" s="103"/>
      <c r="AN441" s="118"/>
      <c r="AO441" s="115"/>
      <c r="AP441" s="119"/>
      <c r="AQ441" s="119"/>
      <c r="AR441" s="118"/>
      <c r="AS441" s="118"/>
      <c r="AT441" s="118"/>
      <c r="AU441" s="118"/>
      <c r="AV441" s="121"/>
      <c r="AW441" s="114"/>
      <c r="AX441" s="115"/>
      <c r="AY441" s="116"/>
      <c r="AZ441" s="115"/>
      <c r="BA441" s="116"/>
    </row>
    <row r="442" spans="2:53" x14ac:dyDescent="0.2">
      <c r="B442" s="266"/>
      <c r="D442" s="101"/>
      <c r="E442" s="67"/>
      <c r="F442" s="69"/>
      <c r="G442" s="69"/>
      <c r="H442" s="69"/>
      <c r="I442" s="95"/>
      <c r="J442" s="68"/>
      <c r="K442" s="106"/>
      <c r="L442" s="145"/>
      <c r="M442" s="146"/>
      <c r="N442" s="82"/>
      <c r="O442" s="82"/>
      <c r="P442" s="82"/>
      <c r="Q442" s="110"/>
      <c r="R442" s="111"/>
      <c r="S442" s="111"/>
      <c r="T442" s="111"/>
      <c r="U442" s="112"/>
      <c r="V442" s="110"/>
      <c r="W442" s="112"/>
      <c r="X442" s="103"/>
      <c r="Y442" s="117"/>
      <c r="Z442" s="69"/>
      <c r="AA442" s="69"/>
      <c r="AB442" s="103"/>
      <c r="AC442" s="103"/>
      <c r="AD442" s="118"/>
      <c r="AE442" s="115"/>
      <c r="AF442" s="119"/>
      <c r="AG442" s="119"/>
      <c r="AH442" s="120"/>
      <c r="AI442" s="121"/>
      <c r="AJ442" s="120"/>
      <c r="AK442" s="69"/>
      <c r="AL442" s="103"/>
      <c r="AM442" s="103"/>
      <c r="AN442" s="118"/>
      <c r="AO442" s="115"/>
      <c r="AP442" s="119"/>
      <c r="AQ442" s="119"/>
      <c r="AR442" s="118"/>
      <c r="AS442" s="118"/>
      <c r="AT442" s="118"/>
      <c r="AU442" s="118"/>
      <c r="AV442" s="121"/>
      <c r="AW442" s="114"/>
      <c r="AX442" s="115"/>
      <c r="AY442" s="116"/>
      <c r="AZ442" s="115"/>
      <c r="BA442" s="116"/>
    </row>
    <row r="443" spans="2:53" x14ac:dyDescent="0.2">
      <c r="B443" s="266"/>
      <c r="D443" s="101"/>
      <c r="E443" s="67"/>
      <c r="F443" s="69"/>
      <c r="G443" s="69"/>
      <c r="H443" s="69"/>
      <c r="I443" s="95"/>
      <c r="J443" s="68"/>
      <c r="K443" s="106"/>
      <c r="L443" s="145"/>
      <c r="M443" s="146"/>
      <c r="N443" s="82"/>
      <c r="O443" s="82"/>
      <c r="P443" s="82"/>
      <c r="Q443" s="110"/>
      <c r="R443" s="111"/>
      <c r="S443" s="111"/>
      <c r="T443" s="111"/>
      <c r="U443" s="112"/>
      <c r="V443" s="110"/>
      <c r="W443" s="112"/>
      <c r="X443" s="103"/>
      <c r="Y443" s="117"/>
      <c r="Z443" s="69"/>
      <c r="AA443" s="69"/>
      <c r="AB443" s="103"/>
      <c r="AC443" s="103"/>
      <c r="AD443" s="118"/>
      <c r="AE443" s="115"/>
      <c r="AF443" s="119"/>
      <c r="AG443" s="119"/>
      <c r="AH443" s="120"/>
      <c r="AI443" s="121"/>
      <c r="AJ443" s="120"/>
      <c r="AK443" s="69"/>
      <c r="AL443" s="103"/>
      <c r="AM443" s="103"/>
      <c r="AN443" s="118"/>
      <c r="AO443" s="115"/>
      <c r="AP443" s="119"/>
      <c r="AQ443" s="119"/>
      <c r="AR443" s="118"/>
      <c r="AS443" s="118"/>
      <c r="AT443" s="118"/>
      <c r="AU443" s="118"/>
      <c r="AV443" s="121"/>
      <c r="AW443" s="114"/>
      <c r="AX443" s="115"/>
      <c r="AY443" s="116"/>
      <c r="AZ443" s="115"/>
      <c r="BA443" s="116"/>
    </row>
    <row r="444" spans="2:53" x14ac:dyDescent="0.2">
      <c r="B444" s="266"/>
      <c r="D444" s="101"/>
      <c r="E444" s="67"/>
      <c r="F444" s="69"/>
      <c r="G444" s="69"/>
      <c r="H444" s="69"/>
      <c r="I444" s="95"/>
      <c r="J444" s="68"/>
      <c r="K444" s="106"/>
      <c r="L444" s="145"/>
      <c r="M444" s="146"/>
      <c r="N444" s="82"/>
      <c r="O444" s="82"/>
      <c r="P444" s="82"/>
      <c r="Q444" s="110"/>
      <c r="R444" s="111"/>
      <c r="S444" s="111"/>
      <c r="T444" s="111"/>
      <c r="U444" s="112"/>
      <c r="V444" s="110"/>
      <c r="W444" s="112"/>
      <c r="X444" s="103"/>
      <c r="Y444" s="117"/>
      <c r="Z444" s="69"/>
      <c r="AA444" s="69"/>
      <c r="AB444" s="103"/>
      <c r="AC444" s="103"/>
      <c r="AD444" s="118"/>
      <c r="AE444" s="115"/>
      <c r="AF444" s="119"/>
      <c r="AG444" s="119"/>
      <c r="AH444" s="120"/>
      <c r="AI444" s="121"/>
      <c r="AJ444" s="120"/>
      <c r="AK444" s="69"/>
      <c r="AL444" s="103"/>
      <c r="AM444" s="103"/>
      <c r="AN444" s="118"/>
      <c r="AO444" s="115"/>
      <c r="AP444" s="119"/>
      <c r="AQ444" s="119"/>
      <c r="AR444" s="118"/>
      <c r="AS444" s="118"/>
      <c r="AT444" s="118"/>
      <c r="AU444" s="118"/>
      <c r="AV444" s="121"/>
      <c r="AW444" s="114"/>
      <c r="AX444" s="115"/>
      <c r="AY444" s="116"/>
      <c r="AZ444" s="115"/>
      <c r="BA444" s="116"/>
    </row>
    <row r="445" spans="2:53" x14ac:dyDescent="0.2">
      <c r="B445" s="266"/>
      <c r="D445" s="101"/>
      <c r="E445" s="67"/>
      <c r="F445" s="69"/>
      <c r="G445" s="69"/>
      <c r="H445" s="69"/>
      <c r="I445" s="95"/>
      <c r="J445" s="68"/>
      <c r="K445" s="106"/>
      <c r="L445" s="145"/>
      <c r="M445" s="146"/>
      <c r="N445" s="82"/>
      <c r="O445" s="82"/>
      <c r="P445" s="82"/>
      <c r="Q445" s="110"/>
      <c r="R445" s="111"/>
      <c r="S445" s="111"/>
      <c r="T445" s="111"/>
      <c r="U445" s="112"/>
      <c r="V445" s="110"/>
      <c r="W445" s="112"/>
      <c r="X445" s="103"/>
      <c r="Y445" s="117"/>
      <c r="Z445" s="69"/>
      <c r="AA445" s="69"/>
      <c r="AB445" s="103"/>
      <c r="AC445" s="103"/>
      <c r="AD445" s="118"/>
      <c r="AE445" s="115"/>
      <c r="AF445" s="119"/>
      <c r="AG445" s="119"/>
      <c r="AH445" s="120"/>
      <c r="AI445" s="121"/>
      <c r="AJ445" s="120"/>
      <c r="AK445" s="69"/>
      <c r="AL445" s="103"/>
      <c r="AM445" s="103"/>
      <c r="AN445" s="118"/>
      <c r="AO445" s="115"/>
      <c r="AP445" s="119"/>
      <c r="AQ445" s="119"/>
      <c r="AR445" s="118"/>
      <c r="AS445" s="118"/>
      <c r="AT445" s="118"/>
      <c r="AU445" s="118"/>
      <c r="AV445" s="121"/>
      <c r="AW445" s="114"/>
      <c r="AX445" s="115"/>
      <c r="AY445" s="116"/>
      <c r="AZ445" s="115"/>
      <c r="BA445" s="116"/>
    </row>
    <row r="446" spans="2:53" x14ac:dyDescent="0.2">
      <c r="B446" s="266"/>
      <c r="D446" s="101"/>
      <c r="E446" s="67"/>
      <c r="F446" s="69"/>
      <c r="G446" s="69"/>
      <c r="H446" s="69"/>
      <c r="I446" s="95"/>
      <c r="J446" s="68"/>
      <c r="K446" s="106"/>
      <c r="L446" s="145"/>
      <c r="M446" s="146"/>
      <c r="N446" s="82"/>
      <c r="O446" s="82"/>
      <c r="P446" s="82"/>
      <c r="Q446" s="110"/>
      <c r="R446" s="111"/>
      <c r="S446" s="111"/>
      <c r="T446" s="111"/>
      <c r="U446" s="112"/>
      <c r="V446" s="110"/>
      <c r="W446" s="112"/>
      <c r="X446" s="103"/>
      <c r="Y446" s="117"/>
      <c r="Z446" s="69"/>
      <c r="AA446" s="69"/>
      <c r="AB446" s="103"/>
      <c r="AC446" s="103"/>
      <c r="AD446" s="118"/>
      <c r="AE446" s="115"/>
      <c r="AF446" s="119"/>
      <c r="AG446" s="119"/>
      <c r="AH446" s="120"/>
      <c r="AI446" s="121"/>
      <c r="AJ446" s="120"/>
      <c r="AK446" s="69"/>
      <c r="AL446" s="103"/>
      <c r="AM446" s="103"/>
      <c r="AN446" s="118"/>
      <c r="AO446" s="115"/>
      <c r="AP446" s="119"/>
      <c r="AQ446" s="119"/>
      <c r="AR446" s="118"/>
      <c r="AS446" s="118"/>
      <c r="AT446" s="118"/>
      <c r="AU446" s="118"/>
      <c r="AV446" s="121"/>
      <c r="AW446" s="114"/>
      <c r="AX446" s="115"/>
      <c r="AY446" s="116"/>
      <c r="AZ446" s="115"/>
      <c r="BA446" s="116"/>
    </row>
    <row r="447" spans="2:53" x14ac:dyDescent="0.2">
      <c r="B447" s="266"/>
      <c r="D447" s="101"/>
      <c r="E447" s="67"/>
      <c r="F447" s="69"/>
      <c r="G447" s="69"/>
      <c r="H447" s="69"/>
      <c r="I447" s="95"/>
      <c r="J447" s="68"/>
      <c r="K447" s="106"/>
      <c r="L447" s="145"/>
      <c r="M447" s="146"/>
      <c r="N447" s="82"/>
      <c r="O447" s="82"/>
      <c r="P447" s="82"/>
      <c r="Q447" s="110"/>
      <c r="R447" s="111"/>
      <c r="S447" s="111"/>
      <c r="T447" s="111"/>
      <c r="U447" s="112"/>
      <c r="V447" s="110"/>
      <c r="W447" s="112"/>
      <c r="X447" s="103"/>
      <c r="Y447" s="117"/>
      <c r="Z447" s="69"/>
      <c r="AA447" s="69"/>
      <c r="AB447" s="103"/>
      <c r="AC447" s="103"/>
      <c r="AD447" s="118"/>
      <c r="AE447" s="115"/>
      <c r="AF447" s="119"/>
      <c r="AG447" s="119"/>
      <c r="AH447" s="120"/>
      <c r="AI447" s="121"/>
      <c r="AJ447" s="120"/>
      <c r="AK447" s="69"/>
      <c r="AL447" s="103"/>
      <c r="AM447" s="103"/>
      <c r="AN447" s="118"/>
      <c r="AO447" s="115"/>
      <c r="AP447" s="119"/>
      <c r="AQ447" s="119"/>
      <c r="AR447" s="118"/>
      <c r="AS447" s="118"/>
      <c r="AT447" s="118"/>
      <c r="AU447" s="118"/>
      <c r="AV447" s="121"/>
      <c r="AW447" s="114"/>
      <c r="AX447" s="115"/>
      <c r="AY447" s="116"/>
      <c r="AZ447" s="115"/>
      <c r="BA447" s="116"/>
    </row>
    <row r="448" spans="2:53" x14ac:dyDescent="0.2">
      <c r="B448" s="266"/>
      <c r="D448" s="101"/>
      <c r="E448" s="67"/>
      <c r="F448" s="69"/>
      <c r="G448" s="69"/>
      <c r="H448" s="69"/>
      <c r="I448" s="95"/>
      <c r="J448" s="68"/>
      <c r="K448" s="106"/>
      <c r="L448" s="145"/>
      <c r="M448" s="146"/>
      <c r="N448" s="82"/>
      <c r="O448" s="82"/>
      <c r="P448" s="82"/>
      <c r="Q448" s="110"/>
      <c r="R448" s="111"/>
      <c r="S448" s="111"/>
      <c r="T448" s="111"/>
      <c r="U448" s="112"/>
      <c r="V448" s="110"/>
      <c r="W448" s="112"/>
      <c r="X448" s="103"/>
      <c r="Y448" s="117"/>
      <c r="Z448" s="69"/>
      <c r="AA448" s="69"/>
      <c r="AB448" s="103"/>
      <c r="AC448" s="103"/>
      <c r="AD448" s="118"/>
      <c r="AE448" s="115"/>
      <c r="AF448" s="119"/>
      <c r="AG448" s="119"/>
      <c r="AH448" s="120"/>
      <c r="AI448" s="121"/>
      <c r="AJ448" s="120"/>
      <c r="AK448" s="69"/>
      <c r="AL448" s="103"/>
      <c r="AM448" s="103"/>
      <c r="AN448" s="118"/>
      <c r="AO448" s="115"/>
      <c r="AP448" s="119"/>
      <c r="AQ448" s="119"/>
      <c r="AR448" s="118"/>
      <c r="AS448" s="118"/>
      <c r="AT448" s="118"/>
      <c r="AU448" s="118"/>
      <c r="AV448" s="121"/>
      <c r="AW448" s="114"/>
      <c r="AX448" s="115"/>
      <c r="AY448" s="116"/>
      <c r="AZ448" s="115"/>
      <c r="BA448" s="116"/>
    </row>
    <row r="449" spans="2:53" x14ac:dyDescent="0.2">
      <c r="B449" s="266"/>
      <c r="D449" s="101"/>
      <c r="E449" s="67"/>
      <c r="F449" s="69"/>
      <c r="G449" s="69"/>
      <c r="H449" s="69"/>
      <c r="I449" s="95"/>
      <c r="J449" s="68"/>
      <c r="K449" s="106"/>
      <c r="L449" s="145"/>
      <c r="M449" s="146"/>
      <c r="N449" s="82"/>
      <c r="O449" s="82"/>
      <c r="P449" s="82"/>
      <c r="Q449" s="110"/>
      <c r="R449" s="111"/>
      <c r="S449" s="111"/>
      <c r="T449" s="111"/>
      <c r="U449" s="112"/>
      <c r="V449" s="110"/>
      <c r="W449" s="112"/>
      <c r="X449" s="103"/>
      <c r="Y449" s="117"/>
      <c r="Z449" s="69"/>
      <c r="AA449" s="69"/>
      <c r="AB449" s="103"/>
      <c r="AC449" s="103"/>
      <c r="AD449" s="118"/>
      <c r="AE449" s="115"/>
      <c r="AF449" s="119"/>
      <c r="AG449" s="119"/>
      <c r="AH449" s="120"/>
      <c r="AI449" s="121"/>
      <c r="AJ449" s="120"/>
      <c r="AK449" s="69"/>
      <c r="AL449" s="103"/>
      <c r="AM449" s="103"/>
      <c r="AN449" s="118"/>
      <c r="AO449" s="115"/>
      <c r="AP449" s="119"/>
      <c r="AQ449" s="119"/>
      <c r="AR449" s="118"/>
      <c r="AS449" s="118"/>
      <c r="AT449" s="118"/>
      <c r="AU449" s="118"/>
      <c r="AV449" s="121"/>
      <c r="AW449" s="114"/>
      <c r="AX449" s="115"/>
      <c r="AY449" s="116"/>
      <c r="AZ449" s="115"/>
      <c r="BA449" s="116"/>
    </row>
    <row r="450" spans="2:53" x14ac:dyDescent="0.2">
      <c r="B450" s="266"/>
      <c r="D450" s="101"/>
      <c r="E450" s="67"/>
      <c r="F450" s="69"/>
      <c r="G450" s="69"/>
      <c r="H450" s="69"/>
      <c r="I450" s="95"/>
      <c r="J450" s="68"/>
      <c r="K450" s="106"/>
      <c r="L450" s="145"/>
      <c r="M450" s="146"/>
      <c r="N450" s="82"/>
      <c r="O450" s="82"/>
      <c r="P450" s="82"/>
      <c r="Q450" s="110"/>
      <c r="R450" s="111"/>
      <c r="S450" s="111"/>
      <c r="T450" s="111"/>
      <c r="U450" s="112"/>
      <c r="V450" s="110"/>
      <c r="W450" s="112"/>
      <c r="X450" s="103"/>
      <c r="Y450" s="117"/>
      <c r="Z450" s="69"/>
      <c r="AA450" s="69"/>
      <c r="AB450" s="103"/>
      <c r="AC450" s="103"/>
      <c r="AD450" s="118"/>
      <c r="AE450" s="115"/>
      <c r="AF450" s="119"/>
      <c r="AG450" s="119"/>
      <c r="AH450" s="120"/>
      <c r="AI450" s="121"/>
      <c r="AJ450" s="120"/>
      <c r="AK450" s="69"/>
      <c r="AL450" s="103"/>
      <c r="AM450" s="103"/>
      <c r="AN450" s="118"/>
      <c r="AO450" s="115"/>
      <c r="AP450" s="119"/>
      <c r="AQ450" s="119"/>
      <c r="AR450" s="118"/>
      <c r="AS450" s="118"/>
      <c r="AT450" s="118"/>
      <c r="AU450" s="118"/>
      <c r="AV450" s="121"/>
      <c r="AW450" s="114"/>
      <c r="AX450" s="115"/>
      <c r="AY450" s="116"/>
      <c r="AZ450" s="115"/>
      <c r="BA450" s="116"/>
    </row>
    <row r="451" spans="2:53" x14ac:dyDescent="0.2">
      <c r="B451" s="266"/>
      <c r="D451" s="101"/>
      <c r="E451" s="67"/>
      <c r="F451" s="69"/>
      <c r="G451" s="69"/>
      <c r="H451" s="69"/>
      <c r="I451" s="95"/>
      <c r="J451" s="68"/>
      <c r="K451" s="106"/>
      <c r="L451" s="145"/>
      <c r="M451" s="146"/>
      <c r="N451" s="82"/>
      <c r="O451" s="82"/>
      <c r="P451" s="82"/>
      <c r="Q451" s="110"/>
      <c r="R451" s="111"/>
      <c r="S451" s="111"/>
      <c r="T451" s="111"/>
      <c r="U451" s="112"/>
      <c r="V451" s="110"/>
      <c r="W451" s="112"/>
      <c r="X451" s="103"/>
      <c r="Y451" s="117"/>
      <c r="Z451" s="69"/>
      <c r="AA451" s="69"/>
      <c r="AB451" s="103"/>
      <c r="AC451" s="103"/>
      <c r="AD451" s="118"/>
      <c r="AE451" s="115"/>
      <c r="AF451" s="119"/>
      <c r="AG451" s="119"/>
      <c r="AH451" s="120"/>
      <c r="AI451" s="121"/>
      <c r="AJ451" s="120"/>
      <c r="AK451" s="69"/>
      <c r="AL451" s="103"/>
      <c r="AM451" s="103"/>
      <c r="AN451" s="118"/>
      <c r="AO451" s="115"/>
      <c r="AP451" s="119"/>
      <c r="AQ451" s="119"/>
      <c r="AR451" s="118"/>
      <c r="AS451" s="118"/>
      <c r="AT451" s="118"/>
      <c r="AU451" s="118"/>
      <c r="AV451" s="121"/>
      <c r="AW451" s="114"/>
      <c r="AX451" s="115"/>
      <c r="AY451" s="116"/>
      <c r="AZ451" s="115"/>
      <c r="BA451" s="116"/>
    </row>
    <row r="452" spans="2:53" x14ac:dyDescent="0.2">
      <c r="B452" s="266"/>
      <c r="D452" s="101"/>
      <c r="E452" s="67"/>
      <c r="F452" s="69"/>
      <c r="G452" s="69"/>
      <c r="H452" s="69"/>
      <c r="I452" s="95"/>
      <c r="J452" s="68"/>
      <c r="K452" s="106"/>
      <c r="L452" s="145"/>
      <c r="M452" s="146"/>
      <c r="N452" s="82"/>
      <c r="O452" s="82"/>
      <c r="P452" s="82"/>
      <c r="Q452" s="110"/>
      <c r="R452" s="111"/>
      <c r="S452" s="111"/>
      <c r="T452" s="111"/>
      <c r="U452" s="112"/>
      <c r="V452" s="110"/>
      <c r="W452" s="112"/>
      <c r="X452" s="103"/>
      <c r="Y452" s="117"/>
      <c r="Z452" s="69"/>
      <c r="AA452" s="69"/>
      <c r="AB452" s="103"/>
      <c r="AC452" s="103"/>
      <c r="AD452" s="118"/>
      <c r="AE452" s="115"/>
      <c r="AF452" s="119"/>
      <c r="AG452" s="119"/>
      <c r="AH452" s="120"/>
      <c r="AI452" s="121"/>
      <c r="AJ452" s="120"/>
      <c r="AK452" s="69"/>
      <c r="AL452" s="103"/>
      <c r="AM452" s="103"/>
      <c r="AN452" s="118"/>
      <c r="AO452" s="115"/>
      <c r="AP452" s="119"/>
      <c r="AQ452" s="119"/>
      <c r="AR452" s="118"/>
      <c r="AS452" s="118"/>
      <c r="AT452" s="118"/>
      <c r="AU452" s="118"/>
      <c r="AV452" s="121"/>
      <c r="AW452" s="114"/>
      <c r="AX452" s="115"/>
      <c r="AY452" s="116"/>
      <c r="AZ452" s="115"/>
      <c r="BA452" s="116"/>
    </row>
    <row r="453" spans="2:53" x14ac:dyDescent="0.2">
      <c r="B453" s="266"/>
      <c r="D453" s="101"/>
      <c r="E453" s="67"/>
      <c r="F453" s="69"/>
      <c r="G453" s="69"/>
      <c r="H453" s="69"/>
      <c r="I453" s="95"/>
      <c r="J453" s="68"/>
      <c r="K453" s="106"/>
      <c r="L453" s="145"/>
      <c r="M453" s="146"/>
      <c r="N453" s="82"/>
      <c r="O453" s="82"/>
      <c r="P453" s="82"/>
      <c r="Q453" s="110"/>
      <c r="R453" s="111"/>
      <c r="S453" s="111"/>
      <c r="T453" s="111"/>
      <c r="U453" s="112"/>
      <c r="V453" s="110"/>
      <c r="W453" s="112"/>
      <c r="X453" s="103"/>
      <c r="Y453" s="117"/>
      <c r="Z453" s="69"/>
      <c r="AA453" s="69"/>
      <c r="AB453" s="103"/>
      <c r="AC453" s="103"/>
      <c r="AD453" s="118"/>
      <c r="AE453" s="115"/>
      <c r="AF453" s="119"/>
      <c r="AG453" s="119"/>
      <c r="AH453" s="120"/>
      <c r="AI453" s="121"/>
      <c r="AJ453" s="120"/>
      <c r="AK453" s="69"/>
      <c r="AL453" s="103"/>
      <c r="AM453" s="103"/>
      <c r="AN453" s="118"/>
      <c r="AO453" s="115"/>
      <c r="AP453" s="119"/>
      <c r="AQ453" s="119"/>
      <c r="AR453" s="118"/>
      <c r="AS453" s="118"/>
      <c r="AT453" s="118"/>
      <c r="AU453" s="118"/>
      <c r="AV453" s="121"/>
      <c r="AW453" s="114"/>
      <c r="AX453" s="115"/>
      <c r="AY453" s="116"/>
      <c r="AZ453" s="115"/>
      <c r="BA453" s="116"/>
    </row>
    <row r="454" spans="2:53" x14ac:dyDescent="0.2">
      <c r="B454" s="266"/>
      <c r="D454" s="101"/>
      <c r="E454" s="67"/>
      <c r="F454" s="69"/>
      <c r="G454" s="69"/>
      <c r="H454" s="69"/>
      <c r="I454" s="95"/>
      <c r="J454" s="68"/>
      <c r="K454" s="106"/>
      <c r="L454" s="145"/>
      <c r="M454" s="146"/>
      <c r="N454" s="82"/>
      <c r="O454" s="82"/>
      <c r="P454" s="82"/>
      <c r="Q454" s="110"/>
      <c r="R454" s="111"/>
      <c r="S454" s="111"/>
      <c r="T454" s="111"/>
      <c r="U454" s="112"/>
      <c r="V454" s="110"/>
      <c r="W454" s="112"/>
      <c r="X454" s="103"/>
      <c r="Y454" s="117"/>
      <c r="Z454" s="69"/>
      <c r="AA454" s="69"/>
      <c r="AB454" s="103"/>
      <c r="AC454" s="103"/>
      <c r="AD454" s="118"/>
      <c r="AE454" s="115"/>
      <c r="AF454" s="119"/>
      <c r="AG454" s="119"/>
      <c r="AH454" s="120"/>
      <c r="AI454" s="121"/>
      <c r="AJ454" s="120"/>
      <c r="AK454" s="69"/>
      <c r="AL454" s="103"/>
      <c r="AM454" s="103"/>
      <c r="AN454" s="118"/>
      <c r="AO454" s="115"/>
      <c r="AP454" s="119"/>
      <c r="AQ454" s="119"/>
      <c r="AR454" s="118"/>
      <c r="AS454" s="118"/>
      <c r="AT454" s="118"/>
      <c r="AU454" s="118"/>
      <c r="AV454" s="121"/>
      <c r="AW454" s="114"/>
      <c r="AX454" s="115"/>
      <c r="AY454" s="116"/>
      <c r="AZ454" s="115"/>
      <c r="BA454" s="116"/>
    </row>
    <row r="455" spans="2:53" x14ac:dyDescent="0.2">
      <c r="B455" s="266"/>
      <c r="D455" s="101"/>
      <c r="E455" s="67"/>
      <c r="F455" s="69"/>
      <c r="G455" s="69"/>
      <c r="H455" s="69"/>
      <c r="I455" s="95"/>
      <c r="J455" s="68"/>
      <c r="K455" s="106"/>
      <c r="L455" s="145"/>
      <c r="M455" s="146"/>
      <c r="N455" s="82"/>
      <c r="O455" s="82"/>
      <c r="P455" s="82"/>
      <c r="Q455" s="110"/>
      <c r="R455" s="111"/>
      <c r="S455" s="111"/>
      <c r="T455" s="111"/>
      <c r="U455" s="112"/>
      <c r="V455" s="110"/>
      <c r="W455" s="112"/>
      <c r="X455" s="103"/>
      <c r="Y455" s="117"/>
      <c r="Z455" s="69"/>
      <c r="AA455" s="69"/>
      <c r="AB455" s="103"/>
      <c r="AC455" s="103"/>
      <c r="AD455" s="118"/>
      <c r="AE455" s="115"/>
      <c r="AF455" s="119"/>
      <c r="AG455" s="119"/>
      <c r="AH455" s="120"/>
      <c r="AI455" s="121"/>
      <c r="AJ455" s="120"/>
      <c r="AK455" s="69"/>
      <c r="AL455" s="103"/>
      <c r="AM455" s="103"/>
      <c r="AN455" s="118"/>
      <c r="AO455" s="115"/>
      <c r="AP455" s="119"/>
      <c r="AQ455" s="119"/>
      <c r="AR455" s="118"/>
      <c r="AS455" s="118"/>
      <c r="AT455" s="118"/>
      <c r="AU455" s="118"/>
      <c r="AV455" s="121"/>
      <c r="AW455" s="114"/>
      <c r="AX455" s="115"/>
      <c r="AY455" s="116"/>
      <c r="AZ455" s="115"/>
      <c r="BA455" s="116"/>
    </row>
    <row r="456" spans="2:53" x14ac:dyDescent="0.2">
      <c r="B456" s="266"/>
      <c r="D456" s="101"/>
      <c r="E456" s="67"/>
      <c r="F456" s="69"/>
      <c r="G456" s="69"/>
      <c r="H456" s="69"/>
      <c r="I456" s="95"/>
      <c r="J456" s="68"/>
      <c r="K456" s="106"/>
      <c r="L456" s="145"/>
      <c r="M456" s="146"/>
      <c r="N456" s="82"/>
      <c r="O456" s="82"/>
      <c r="P456" s="82"/>
      <c r="Q456" s="110"/>
      <c r="R456" s="111"/>
      <c r="S456" s="111"/>
      <c r="T456" s="111"/>
      <c r="U456" s="112"/>
      <c r="V456" s="110"/>
      <c r="W456" s="112"/>
      <c r="X456" s="103"/>
      <c r="Y456" s="117"/>
      <c r="Z456" s="69"/>
      <c r="AA456" s="69"/>
      <c r="AB456" s="103"/>
      <c r="AC456" s="103"/>
      <c r="AD456" s="118"/>
      <c r="AE456" s="115"/>
      <c r="AF456" s="119"/>
      <c r="AG456" s="119"/>
      <c r="AH456" s="120"/>
      <c r="AI456" s="121"/>
      <c r="AJ456" s="120"/>
      <c r="AK456" s="69"/>
      <c r="AL456" s="103"/>
      <c r="AM456" s="103"/>
      <c r="AN456" s="118"/>
      <c r="AO456" s="115"/>
      <c r="AP456" s="119"/>
      <c r="AQ456" s="119"/>
      <c r="AR456" s="118"/>
      <c r="AS456" s="118"/>
      <c r="AT456" s="118"/>
      <c r="AU456" s="118"/>
      <c r="AV456" s="121"/>
      <c r="AW456" s="114"/>
      <c r="AX456" s="115"/>
      <c r="AY456" s="116"/>
      <c r="AZ456" s="115"/>
      <c r="BA456" s="116"/>
    </row>
    <row r="457" spans="2:53" x14ac:dyDescent="0.2">
      <c r="B457" s="266"/>
      <c r="D457" s="101"/>
      <c r="E457" s="67"/>
      <c r="F457" s="69"/>
      <c r="G457" s="69"/>
      <c r="H457" s="69"/>
      <c r="I457" s="95"/>
      <c r="J457" s="68"/>
      <c r="K457" s="106"/>
      <c r="L457" s="145"/>
      <c r="M457" s="146"/>
      <c r="N457" s="82"/>
      <c r="O457" s="82"/>
      <c r="P457" s="82"/>
      <c r="Q457" s="110"/>
      <c r="R457" s="111"/>
      <c r="S457" s="111"/>
      <c r="T457" s="111"/>
      <c r="U457" s="112"/>
      <c r="V457" s="110"/>
      <c r="W457" s="112"/>
      <c r="X457" s="103"/>
      <c r="Y457" s="117"/>
      <c r="Z457" s="69"/>
      <c r="AA457" s="69"/>
      <c r="AB457" s="103"/>
      <c r="AC457" s="103"/>
      <c r="AD457" s="118"/>
      <c r="AE457" s="115"/>
      <c r="AF457" s="119"/>
      <c r="AG457" s="119"/>
      <c r="AH457" s="120"/>
      <c r="AI457" s="121"/>
      <c r="AJ457" s="120"/>
      <c r="AK457" s="69"/>
      <c r="AL457" s="103"/>
      <c r="AM457" s="103"/>
      <c r="AN457" s="118"/>
      <c r="AO457" s="115"/>
      <c r="AP457" s="119"/>
      <c r="AQ457" s="119"/>
      <c r="AR457" s="118"/>
      <c r="AS457" s="118"/>
      <c r="AT457" s="118"/>
      <c r="AU457" s="118"/>
      <c r="AV457" s="121"/>
      <c r="AW457" s="114"/>
      <c r="AX457" s="115"/>
      <c r="AY457" s="116"/>
      <c r="AZ457" s="115"/>
      <c r="BA457" s="116"/>
    </row>
    <row r="458" spans="2:53" x14ac:dyDescent="0.2">
      <c r="B458" s="266"/>
      <c r="D458" s="101"/>
      <c r="E458" s="67"/>
      <c r="F458" s="69"/>
      <c r="G458" s="69"/>
      <c r="H458" s="69"/>
      <c r="I458" s="95"/>
      <c r="J458" s="68"/>
      <c r="K458" s="106"/>
      <c r="L458" s="145"/>
      <c r="M458" s="146"/>
      <c r="N458" s="82"/>
      <c r="O458" s="82"/>
      <c r="P458" s="82"/>
      <c r="Q458" s="110"/>
      <c r="R458" s="111"/>
      <c r="S458" s="111"/>
      <c r="T458" s="111"/>
      <c r="U458" s="112"/>
      <c r="V458" s="110"/>
      <c r="W458" s="112"/>
      <c r="X458" s="103"/>
      <c r="Y458" s="117"/>
      <c r="Z458" s="69"/>
      <c r="AA458" s="69"/>
      <c r="AB458" s="103"/>
      <c r="AC458" s="103"/>
      <c r="AD458" s="118"/>
      <c r="AE458" s="115"/>
      <c r="AF458" s="119"/>
      <c r="AG458" s="119"/>
      <c r="AH458" s="120"/>
      <c r="AI458" s="121"/>
      <c r="AJ458" s="120"/>
      <c r="AK458" s="69"/>
      <c r="AL458" s="103"/>
      <c r="AM458" s="103"/>
      <c r="AN458" s="118"/>
      <c r="AO458" s="115"/>
      <c r="AP458" s="119"/>
      <c r="AQ458" s="119"/>
      <c r="AR458" s="118"/>
      <c r="AS458" s="118"/>
      <c r="AT458" s="118"/>
      <c r="AU458" s="118"/>
      <c r="AV458" s="121"/>
      <c r="AW458" s="114"/>
      <c r="AX458" s="115"/>
      <c r="AY458" s="116"/>
      <c r="AZ458" s="115"/>
      <c r="BA458" s="116"/>
    </row>
    <row r="459" spans="2:53" x14ac:dyDescent="0.2">
      <c r="B459" s="266"/>
      <c r="D459" s="101"/>
      <c r="E459" s="67"/>
      <c r="F459" s="69"/>
      <c r="G459" s="69"/>
      <c r="H459" s="69"/>
      <c r="I459" s="95"/>
      <c r="J459" s="68"/>
      <c r="K459" s="106"/>
      <c r="L459" s="145"/>
      <c r="M459" s="146"/>
      <c r="N459" s="82"/>
      <c r="O459" s="82"/>
      <c r="P459" s="82"/>
      <c r="Q459" s="110"/>
      <c r="R459" s="111"/>
      <c r="S459" s="111"/>
      <c r="T459" s="111"/>
      <c r="U459" s="112"/>
      <c r="V459" s="110"/>
      <c r="W459" s="112"/>
      <c r="X459" s="103"/>
      <c r="Y459" s="117"/>
      <c r="Z459" s="69"/>
      <c r="AA459" s="69"/>
      <c r="AB459" s="103"/>
      <c r="AC459" s="103"/>
      <c r="AD459" s="118"/>
      <c r="AE459" s="115"/>
      <c r="AF459" s="119"/>
      <c r="AG459" s="119"/>
      <c r="AH459" s="120"/>
      <c r="AI459" s="121"/>
      <c r="AJ459" s="120"/>
      <c r="AK459" s="69"/>
      <c r="AL459" s="103"/>
      <c r="AM459" s="103"/>
      <c r="AN459" s="118"/>
      <c r="AO459" s="115"/>
      <c r="AP459" s="119"/>
      <c r="AQ459" s="119"/>
      <c r="AR459" s="118"/>
      <c r="AS459" s="118"/>
      <c r="AT459" s="118"/>
      <c r="AU459" s="118"/>
      <c r="AV459" s="121"/>
      <c r="AW459" s="114"/>
      <c r="AX459" s="115"/>
      <c r="AY459" s="116"/>
      <c r="AZ459" s="115"/>
      <c r="BA459" s="116"/>
    </row>
    <row r="460" spans="2:53" x14ac:dyDescent="0.2">
      <c r="B460" s="266"/>
      <c r="D460" s="101"/>
      <c r="E460" s="67"/>
      <c r="F460" s="69"/>
      <c r="G460" s="69"/>
      <c r="H460" s="69"/>
      <c r="I460" s="95"/>
      <c r="J460" s="68"/>
      <c r="K460" s="106"/>
      <c r="L460" s="145"/>
      <c r="M460" s="146"/>
      <c r="N460" s="82"/>
      <c r="O460" s="82"/>
      <c r="P460" s="82"/>
      <c r="Q460" s="110"/>
      <c r="R460" s="111"/>
      <c r="S460" s="111"/>
      <c r="T460" s="111"/>
      <c r="U460" s="112"/>
      <c r="V460" s="110"/>
      <c r="W460" s="112"/>
      <c r="X460" s="103"/>
      <c r="Y460" s="117"/>
      <c r="Z460" s="69"/>
      <c r="AA460" s="69"/>
      <c r="AB460" s="103"/>
      <c r="AC460" s="103"/>
      <c r="AD460" s="118"/>
      <c r="AE460" s="115"/>
      <c r="AF460" s="119"/>
      <c r="AG460" s="119"/>
      <c r="AH460" s="120"/>
      <c r="AI460" s="121"/>
      <c r="AJ460" s="120"/>
      <c r="AK460" s="69"/>
      <c r="AL460" s="103"/>
      <c r="AM460" s="103"/>
      <c r="AN460" s="118"/>
      <c r="AO460" s="115"/>
      <c r="AP460" s="119"/>
      <c r="AQ460" s="119"/>
      <c r="AR460" s="118"/>
      <c r="AS460" s="118"/>
      <c r="AT460" s="118"/>
      <c r="AU460" s="118"/>
      <c r="AV460" s="121"/>
      <c r="AW460" s="114"/>
      <c r="AX460" s="115"/>
      <c r="AY460" s="116"/>
      <c r="AZ460" s="115"/>
      <c r="BA460" s="116"/>
    </row>
    <row r="461" spans="2:53" x14ac:dyDescent="0.2">
      <c r="B461" s="266"/>
      <c r="D461" s="101"/>
      <c r="E461" s="67"/>
      <c r="F461" s="69"/>
      <c r="G461" s="69"/>
      <c r="H461" s="69"/>
      <c r="I461" s="95"/>
      <c r="J461" s="68"/>
      <c r="K461" s="106"/>
      <c r="L461" s="145"/>
      <c r="M461" s="146"/>
      <c r="N461" s="82"/>
      <c r="O461" s="82"/>
      <c r="P461" s="82"/>
      <c r="Q461" s="110"/>
      <c r="R461" s="111"/>
      <c r="S461" s="111"/>
      <c r="T461" s="111"/>
      <c r="U461" s="112"/>
      <c r="V461" s="110"/>
      <c r="W461" s="112"/>
      <c r="X461" s="103"/>
      <c r="Y461" s="117"/>
      <c r="Z461" s="69"/>
      <c r="AA461" s="69"/>
      <c r="AB461" s="103"/>
      <c r="AC461" s="103"/>
      <c r="AD461" s="118"/>
      <c r="AE461" s="115"/>
      <c r="AF461" s="119"/>
      <c r="AG461" s="119"/>
      <c r="AH461" s="120"/>
      <c r="AI461" s="121"/>
      <c r="AJ461" s="120"/>
      <c r="AK461" s="69"/>
      <c r="AL461" s="103"/>
      <c r="AM461" s="103"/>
      <c r="AN461" s="118"/>
      <c r="AO461" s="115"/>
      <c r="AP461" s="119"/>
      <c r="AQ461" s="119"/>
      <c r="AR461" s="118"/>
      <c r="AS461" s="118"/>
      <c r="AT461" s="118"/>
      <c r="AU461" s="118"/>
      <c r="AV461" s="121"/>
      <c r="AW461" s="114"/>
      <c r="AX461" s="115"/>
      <c r="AY461" s="116"/>
      <c r="AZ461" s="115"/>
      <c r="BA461" s="116"/>
    </row>
    <row r="462" spans="2:53" x14ac:dyDescent="0.2">
      <c r="B462" s="266"/>
      <c r="D462" s="101"/>
      <c r="E462" s="67"/>
      <c r="F462" s="69"/>
      <c r="G462" s="69"/>
      <c r="H462" s="69"/>
      <c r="I462" s="95"/>
      <c r="J462" s="68"/>
      <c r="K462" s="106"/>
      <c r="L462" s="145"/>
      <c r="M462" s="146"/>
      <c r="N462" s="82"/>
      <c r="O462" s="82"/>
      <c r="P462" s="82"/>
      <c r="Q462" s="110"/>
      <c r="R462" s="111"/>
      <c r="S462" s="111"/>
      <c r="T462" s="111"/>
      <c r="U462" s="112"/>
      <c r="V462" s="110"/>
      <c r="W462" s="112"/>
      <c r="X462" s="103"/>
      <c r="Y462" s="117"/>
      <c r="Z462" s="69"/>
      <c r="AA462" s="69"/>
      <c r="AB462" s="103"/>
      <c r="AC462" s="103"/>
      <c r="AD462" s="118"/>
      <c r="AE462" s="115"/>
      <c r="AF462" s="119"/>
      <c r="AG462" s="119"/>
      <c r="AH462" s="120"/>
      <c r="AI462" s="121"/>
      <c r="AJ462" s="120"/>
      <c r="AK462" s="69"/>
      <c r="AL462" s="103"/>
      <c r="AM462" s="103"/>
      <c r="AN462" s="118"/>
      <c r="AO462" s="115"/>
      <c r="AP462" s="119"/>
      <c r="AQ462" s="119"/>
      <c r="AR462" s="118"/>
      <c r="AS462" s="118"/>
      <c r="AT462" s="118"/>
      <c r="AU462" s="118"/>
      <c r="AV462" s="121"/>
      <c r="AW462" s="114"/>
      <c r="AX462" s="115"/>
      <c r="AY462" s="116"/>
      <c r="AZ462" s="115"/>
      <c r="BA462" s="116"/>
    </row>
    <row r="463" spans="2:53" x14ac:dyDescent="0.2">
      <c r="B463" s="266"/>
      <c r="D463" s="101"/>
      <c r="E463" s="67"/>
      <c r="F463" s="69"/>
      <c r="G463" s="69"/>
      <c r="H463" s="69"/>
      <c r="I463" s="95"/>
      <c r="J463" s="68"/>
      <c r="K463" s="106"/>
      <c r="L463" s="145"/>
      <c r="M463" s="146"/>
      <c r="N463" s="82"/>
      <c r="O463" s="82"/>
      <c r="P463" s="82"/>
      <c r="Q463" s="110"/>
      <c r="R463" s="111"/>
      <c r="S463" s="111"/>
      <c r="T463" s="111"/>
      <c r="U463" s="112"/>
      <c r="V463" s="110"/>
      <c r="W463" s="112"/>
      <c r="X463" s="103"/>
      <c r="Y463" s="117"/>
      <c r="Z463" s="69"/>
      <c r="AA463" s="69"/>
      <c r="AB463" s="103"/>
      <c r="AC463" s="103"/>
      <c r="AD463" s="118"/>
      <c r="AE463" s="115"/>
      <c r="AF463" s="119"/>
      <c r="AG463" s="119"/>
      <c r="AH463" s="120"/>
      <c r="AI463" s="121"/>
      <c r="AJ463" s="120"/>
      <c r="AK463" s="69"/>
      <c r="AL463" s="103"/>
      <c r="AM463" s="103"/>
      <c r="AN463" s="118"/>
      <c r="AO463" s="115"/>
      <c r="AP463" s="119"/>
      <c r="AQ463" s="119"/>
      <c r="AR463" s="118"/>
      <c r="AS463" s="118"/>
      <c r="AT463" s="118"/>
      <c r="AU463" s="118"/>
      <c r="AV463" s="121"/>
      <c r="AW463" s="114"/>
      <c r="AX463" s="115"/>
      <c r="AY463" s="116"/>
      <c r="AZ463" s="115"/>
      <c r="BA463" s="116"/>
    </row>
    <row r="464" spans="2:53" x14ac:dyDescent="0.2">
      <c r="B464" s="266"/>
      <c r="D464" s="101"/>
      <c r="E464" s="67"/>
      <c r="F464" s="69"/>
      <c r="G464" s="69"/>
      <c r="H464" s="69"/>
      <c r="I464" s="95"/>
      <c r="J464" s="68"/>
      <c r="K464" s="106"/>
      <c r="L464" s="145"/>
      <c r="M464" s="146"/>
      <c r="N464" s="82"/>
      <c r="O464" s="82"/>
      <c r="P464" s="82"/>
      <c r="Q464" s="110"/>
      <c r="R464" s="111"/>
      <c r="S464" s="111"/>
      <c r="T464" s="111"/>
      <c r="U464" s="112"/>
      <c r="V464" s="110"/>
      <c r="W464" s="112"/>
      <c r="X464" s="103"/>
      <c r="Y464" s="117"/>
      <c r="Z464" s="69"/>
      <c r="AA464" s="69"/>
      <c r="AB464" s="103"/>
      <c r="AC464" s="103"/>
      <c r="AD464" s="118"/>
      <c r="AE464" s="115"/>
      <c r="AF464" s="119"/>
      <c r="AG464" s="119"/>
      <c r="AH464" s="120"/>
      <c r="AI464" s="121"/>
      <c r="AJ464" s="120"/>
      <c r="AK464" s="69"/>
      <c r="AL464" s="103"/>
      <c r="AM464" s="103"/>
      <c r="AN464" s="118"/>
      <c r="AO464" s="115"/>
      <c r="AP464" s="119"/>
      <c r="AQ464" s="119"/>
      <c r="AR464" s="118"/>
      <c r="AS464" s="118"/>
      <c r="AT464" s="118"/>
      <c r="AU464" s="118"/>
      <c r="AV464" s="121"/>
      <c r="AW464" s="114"/>
      <c r="AX464" s="115"/>
      <c r="AY464" s="116"/>
      <c r="AZ464" s="115"/>
      <c r="BA464" s="116"/>
    </row>
    <row r="465" spans="2:53" x14ac:dyDescent="0.2">
      <c r="B465" s="266"/>
      <c r="D465" s="101"/>
      <c r="E465" s="67"/>
      <c r="F465" s="69"/>
      <c r="G465" s="69"/>
      <c r="H465" s="69"/>
      <c r="I465" s="95"/>
      <c r="J465" s="68"/>
      <c r="K465" s="106"/>
      <c r="L465" s="145"/>
      <c r="M465" s="146"/>
      <c r="N465" s="82"/>
      <c r="O465" s="82"/>
      <c r="P465" s="82"/>
      <c r="Q465" s="110"/>
      <c r="R465" s="111"/>
      <c r="S465" s="111"/>
      <c r="T465" s="111"/>
      <c r="U465" s="112"/>
      <c r="V465" s="110"/>
      <c r="W465" s="112"/>
      <c r="X465" s="103"/>
      <c r="Y465" s="117"/>
      <c r="Z465" s="69"/>
      <c r="AA465" s="69"/>
      <c r="AB465" s="103"/>
      <c r="AC465" s="103"/>
      <c r="AD465" s="118"/>
      <c r="AE465" s="115"/>
      <c r="AF465" s="119"/>
      <c r="AG465" s="119"/>
      <c r="AH465" s="120"/>
      <c r="AI465" s="121"/>
      <c r="AJ465" s="120"/>
      <c r="AK465" s="69"/>
      <c r="AL465" s="103"/>
      <c r="AM465" s="103"/>
      <c r="AN465" s="118"/>
      <c r="AO465" s="115"/>
      <c r="AP465" s="119"/>
      <c r="AQ465" s="119"/>
      <c r="AR465" s="118"/>
      <c r="AS465" s="118"/>
      <c r="AT465" s="118"/>
      <c r="AU465" s="118"/>
      <c r="AV465" s="121"/>
      <c r="AW465" s="114"/>
      <c r="AX465" s="115"/>
      <c r="AY465" s="116"/>
      <c r="AZ465" s="115"/>
      <c r="BA465" s="116"/>
    </row>
    <row r="466" spans="2:53" x14ac:dyDescent="0.2">
      <c r="B466" s="266"/>
      <c r="D466" s="101"/>
      <c r="E466" s="67"/>
      <c r="F466" s="69"/>
      <c r="G466" s="69"/>
      <c r="H466" s="69"/>
      <c r="I466" s="95"/>
      <c r="J466" s="68"/>
      <c r="K466" s="106"/>
      <c r="L466" s="145"/>
      <c r="M466" s="146"/>
      <c r="N466" s="82"/>
      <c r="O466" s="82"/>
      <c r="P466" s="82"/>
      <c r="Q466" s="110"/>
      <c r="R466" s="111"/>
      <c r="S466" s="111"/>
      <c r="T466" s="111"/>
      <c r="U466" s="112"/>
      <c r="V466" s="110"/>
      <c r="W466" s="112"/>
      <c r="X466" s="103"/>
      <c r="Y466" s="117"/>
      <c r="Z466" s="69"/>
      <c r="AA466" s="69"/>
      <c r="AB466" s="103"/>
      <c r="AC466" s="103"/>
      <c r="AD466" s="118"/>
      <c r="AE466" s="115"/>
      <c r="AF466" s="119"/>
      <c r="AG466" s="119"/>
      <c r="AH466" s="120"/>
      <c r="AI466" s="121"/>
      <c r="AJ466" s="120"/>
      <c r="AK466" s="69"/>
      <c r="AL466" s="103"/>
      <c r="AM466" s="103"/>
      <c r="AN466" s="118"/>
      <c r="AO466" s="115"/>
      <c r="AP466" s="119"/>
      <c r="AQ466" s="119"/>
      <c r="AR466" s="118"/>
      <c r="AS466" s="118"/>
      <c r="AT466" s="118"/>
      <c r="AU466" s="118"/>
      <c r="AV466" s="121"/>
      <c r="AW466" s="114"/>
      <c r="AX466" s="115"/>
      <c r="AY466" s="116"/>
      <c r="AZ466" s="115"/>
      <c r="BA466" s="116"/>
    </row>
    <row r="467" spans="2:53" x14ac:dyDescent="0.2">
      <c r="B467" s="266"/>
      <c r="D467" s="101"/>
      <c r="E467" s="67"/>
      <c r="F467" s="69"/>
      <c r="G467" s="69"/>
      <c r="H467" s="69"/>
      <c r="I467" s="95"/>
      <c r="J467" s="68"/>
      <c r="K467" s="106"/>
      <c r="L467" s="145"/>
      <c r="M467" s="146"/>
      <c r="N467" s="82"/>
      <c r="O467" s="82"/>
      <c r="P467" s="82"/>
      <c r="Q467" s="110"/>
      <c r="R467" s="111"/>
      <c r="S467" s="111"/>
      <c r="T467" s="111"/>
      <c r="U467" s="112"/>
      <c r="V467" s="110"/>
      <c r="W467" s="112"/>
      <c r="X467" s="103"/>
      <c r="Y467" s="117"/>
      <c r="Z467" s="69"/>
      <c r="AA467" s="69"/>
      <c r="AB467" s="103"/>
      <c r="AC467" s="103"/>
      <c r="AD467" s="118"/>
      <c r="AE467" s="115"/>
      <c r="AF467" s="119"/>
      <c r="AG467" s="119"/>
      <c r="AH467" s="120"/>
      <c r="AI467" s="121"/>
      <c r="AJ467" s="120"/>
      <c r="AK467" s="69"/>
      <c r="AL467" s="103"/>
      <c r="AM467" s="103"/>
      <c r="AN467" s="118"/>
      <c r="AO467" s="115"/>
      <c r="AP467" s="119"/>
      <c r="AQ467" s="119"/>
      <c r="AR467" s="118"/>
      <c r="AS467" s="118"/>
      <c r="AT467" s="118"/>
      <c r="AU467" s="118"/>
      <c r="AV467" s="121"/>
      <c r="AW467" s="114"/>
      <c r="AX467" s="115"/>
      <c r="AY467" s="116"/>
      <c r="AZ467" s="115"/>
      <c r="BA467" s="116"/>
    </row>
    <row r="468" spans="2:53" x14ac:dyDescent="0.2">
      <c r="B468" s="266"/>
      <c r="D468" s="101"/>
      <c r="E468" s="67"/>
      <c r="F468" s="69"/>
      <c r="G468" s="69"/>
      <c r="H468" s="69"/>
      <c r="I468" s="95"/>
      <c r="J468" s="68"/>
      <c r="K468" s="106"/>
      <c r="L468" s="145"/>
      <c r="M468" s="146"/>
      <c r="N468" s="82"/>
      <c r="O468" s="82"/>
      <c r="P468" s="82"/>
      <c r="Q468" s="110"/>
      <c r="R468" s="111"/>
      <c r="S468" s="111"/>
      <c r="T468" s="111"/>
      <c r="U468" s="112"/>
      <c r="V468" s="110"/>
      <c r="W468" s="112"/>
      <c r="X468" s="103"/>
      <c r="Y468" s="117"/>
      <c r="Z468" s="69"/>
      <c r="AA468" s="69"/>
      <c r="AB468" s="103"/>
      <c r="AC468" s="103"/>
      <c r="AD468" s="118"/>
      <c r="AE468" s="115"/>
      <c r="AF468" s="119"/>
      <c r="AG468" s="119"/>
      <c r="AH468" s="120"/>
      <c r="AI468" s="121"/>
      <c r="AJ468" s="120"/>
      <c r="AK468" s="69"/>
      <c r="AL468" s="103"/>
      <c r="AM468" s="103"/>
      <c r="AN468" s="118"/>
      <c r="AO468" s="115"/>
      <c r="AP468" s="119"/>
      <c r="AQ468" s="119"/>
      <c r="AR468" s="118"/>
      <c r="AS468" s="118"/>
      <c r="AT468" s="118"/>
      <c r="AU468" s="118"/>
      <c r="AV468" s="121"/>
      <c r="AW468" s="114"/>
      <c r="AX468" s="115"/>
      <c r="AY468" s="116"/>
      <c r="AZ468" s="115"/>
      <c r="BA468" s="116"/>
    </row>
    <row r="469" spans="2:53" x14ac:dyDescent="0.2">
      <c r="B469" s="266"/>
      <c r="D469" s="101"/>
      <c r="E469" s="67"/>
      <c r="F469" s="69"/>
      <c r="G469" s="69"/>
      <c r="H469" s="69"/>
      <c r="I469" s="95"/>
      <c r="J469" s="68"/>
      <c r="K469" s="106"/>
      <c r="L469" s="145"/>
      <c r="M469" s="146"/>
      <c r="N469" s="82"/>
      <c r="O469" s="82"/>
      <c r="P469" s="82"/>
      <c r="Q469" s="110"/>
      <c r="R469" s="111"/>
      <c r="S469" s="111"/>
      <c r="T469" s="111"/>
      <c r="U469" s="112"/>
      <c r="V469" s="110"/>
      <c r="W469" s="112"/>
      <c r="X469" s="103"/>
      <c r="Y469" s="117"/>
      <c r="Z469" s="69"/>
      <c r="AA469" s="69"/>
      <c r="AB469" s="103"/>
      <c r="AC469" s="103"/>
      <c r="AD469" s="118"/>
      <c r="AE469" s="115"/>
      <c r="AF469" s="119"/>
      <c r="AG469" s="119"/>
      <c r="AH469" s="120"/>
      <c r="AI469" s="121"/>
      <c r="AJ469" s="120"/>
      <c r="AK469" s="69"/>
      <c r="AL469" s="103"/>
      <c r="AM469" s="103"/>
      <c r="AN469" s="118"/>
      <c r="AO469" s="115"/>
      <c r="AP469" s="119"/>
      <c r="AQ469" s="119"/>
      <c r="AR469" s="118"/>
      <c r="AS469" s="118"/>
      <c r="AT469" s="118"/>
      <c r="AU469" s="118"/>
      <c r="AV469" s="121"/>
      <c r="AW469" s="114"/>
      <c r="AX469" s="115"/>
      <c r="AY469" s="116"/>
      <c r="AZ469" s="115"/>
      <c r="BA469" s="116"/>
    </row>
    <row r="470" spans="2:53" x14ac:dyDescent="0.2">
      <c r="B470" s="266"/>
      <c r="D470" s="101"/>
      <c r="E470" s="67"/>
      <c r="F470" s="69"/>
      <c r="G470" s="69"/>
      <c r="H470" s="69"/>
      <c r="I470" s="95"/>
      <c r="J470" s="68"/>
      <c r="K470" s="106"/>
      <c r="L470" s="145"/>
      <c r="M470" s="146"/>
      <c r="N470" s="82"/>
      <c r="O470" s="82"/>
      <c r="P470" s="82"/>
      <c r="Q470" s="110"/>
      <c r="R470" s="111"/>
      <c r="S470" s="111"/>
      <c r="T470" s="111"/>
      <c r="U470" s="112"/>
      <c r="V470" s="110"/>
      <c r="W470" s="112"/>
      <c r="X470" s="103"/>
      <c r="Y470" s="117"/>
      <c r="Z470" s="69"/>
      <c r="AA470" s="69"/>
      <c r="AB470" s="103"/>
      <c r="AC470" s="103"/>
      <c r="AD470" s="118"/>
      <c r="AE470" s="115"/>
      <c r="AF470" s="119"/>
      <c r="AG470" s="119"/>
      <c r="AH470" s="120"/>
      <c r="AI470" s="121"/>
      <c r="AJ470" s="120"/>
      <c r="AK470" s="69"/>
      <c r="AL470" s="103"/>
      <c r="AM470" s="103"/>
      <c r="AN470" s="118"/>
      <c r="AO470" s="115"/>
      <c r="AP470" s="119"/>
      <c r="AQ470" s="119"/>
      <c r="AR470" s="118"/>
      <c r="AS470" s="118"/>
      <c r="AT470" s="118"/>
      <c r="AU470" s="118"/>
      <c r="AV470" s="121"/>
      <c r="AW470" s="114"/>
      <c r="AX470" s="115"/>
      <c r="AY470" s="116"/>
      <c r="AZ470" s="115"/>
      <c r="BA470" s="116"/>
    </row>
    <row r="471" spans="2:53" x14ac:dyDescent="0.2">
      <c r="B471" s="266"/>
      <c r="D471" s="101"/>
      <c r="E471" s="67"/>
      <c r="F471" s="69"/>
      <c r="G471" s="69"/>
      <c r="H471" s="69"/>
      <c r="I471" s="95"/>
      <c r="J471" s="68"/>
      <c r="K471" s="106"/>
      <c r="L471" s="145"/>
      <c r="M471" s="146"/>
      <c r="N471" s="82"/>
      <c r="O471" s="82"/>
      <c r="P471" s="82"/>
      <c r="Q471" s="110"/>
      <c r="R471" s="111"/>
      <c r="S471" s="111"/>
      <c r="T471" s="111"/>
      <c r="U471" s="112"/>
      <c r="V471" s="110"/>
      <c r="W471" s="112"/>
      <c r="X471" s="103"/>
      <c r="Y471" s="117"/>
      <c r="Z471" s="69"/>
      <c r="AA471" s="69"/>
      <c r="AB471" s="103"/>
      <c r="AC471" s="103"/>
      <c r="AD471" s="118"/>
      <c r="AE471" s="115"/>
      <c r="AF471" s="119"/>
      <c r="AG471" s="119"/>
      <c r="AH471" s="120"/>
      <c r="AI471" s="121"/>
      <c r="AJ471" s="120"/>
      <c r="AK471" s="69"/>
      <c r="AL471" s="103"/>
      <c r="AM471" s="103"/>
      <c r="AN471" s="118"/>
      <c r="AO471" s="115"/>
      <c r="AP471" s="119"/>
      <c r="AQ471" s="119"/>
      <c r="AR471" s="118"/>
      <c r="AS471" s="118"/>
      <c r="AT471" s="118"/>
      <c r="AU471" s="118"/>
      <c r="AV471" s="121"/>
      <c r="AW471" s="114"/>
      <c r="AX471" s="115"/>
      <c r="AY471" s="116"/>
      <c r="AZ471" s="115"/>
      <c r="BA471" s="116"/>
    </row>
    <row r="472" spans="2:53" x14ac:dyDescent="0.2">
      <c r="B472" s="266"/>
      <c r="D472" s="101"/>
      <c r="E472" s="67"/>
      <c r="F472" s="69"/>
      <c r="G472" s="69"/>
      <c r="H472" s="69"/>
      <c r="I472" s="95"/>
      <c r="J472" s="68"/>
      <c r="K472" s="106"/>
      <c r="L472" s="145"/>
      <c r="M472" s="146"/>
      <c r="N472" s="82"/>
      <c r="O472" s="82"/>
      <c r="P472" s="82"/>
      <c r="Q472" s="110"/>
      <c r="R472" s="111"/>
      <c r="S472" s="111"/>
      <c r="T472" s="111"/>
      <c r="U472" s="112"/>
      <c r="V472" s="110"/>
      <c r="W472" s="112"/>
      <c r="X472" s="103"/>
      <c r="Y472" s="117"/>
      <c r="Z472" s="69"/>
      <c r="AA472" s="69"/>
      <c r="AB472" s="103"/>
      <c r="AC472" s="103"/>
      <c r="AD472" s="118"/>
      <c r="AE472" s="115"/>
      <c r="AF472" s="119"/>
      <c r="AG472" s="119"/>
      <c r="AH472" s="120"/>
      <c r="AI472" s="121"/>
      <c r="AJ472" s="120"/>
      <c r="AK472" s="69"/>
      <c r="AL472" s="103"/>
      <c r="AM472" s="103"/>
      <c r="AN472" s="118"/>
      <c r="AO472" s="115"/>
      <c r="AP472" s="119"/>
      <c r="AQ472" s="119"/>
      <c r="AR472" s="118"/>
      <c r="AS472" s="118"/>
      <c r="AT472" s="118"/>
      <c r="AU472" s="118"/>
      <c r="AV472" s="121"/>
      <c r="AW472" s="114"/>
      <c r="AX472" s="115"/>
      <c r="AY472" s="116"/>
      <c r="AZ472" s="115"/>
      <c r="BA472" s="116"/>
    </row>
    <row r="473" spans="2:53" x14ac:dyDescent="0.2">
      <c r="B473" s="266"/>
      <c r="D473" s="101"/>
      <c r="E473" s="67"/>
      <c r="F473" s="69"/>
      <c r="G473" s="69"/>
      <c r="H473" s="69"/>
      <c r="I473" s="95"/>
      <c r="J473" s="68"/>
      <c r="K473" s="106"/>
      <c r="L473" s="145"/>
      <c r="M473" s="146"/>
      <c r="N473" s="82"/>
      <c r="O473" s="82"/>
      <c r="P473" s="82"/>
      <c r="Q473" s="110"/>
      <c r="R473" s="111"/>
      <c r="S473" s="111"/>
      <c r="T473" s="111"/>
      <c r="U473" s="112"/>
      <c r="V473" s="110"/>
      <c r="W473" s="112"/>
      <c r="X473" s="103"/>
      <c r="Y473" s="117"/>
      <c r="Z473" s="69"/>
      <c r="AA473" s="69"/>
      <c r="AB473" s="103"/>
      <c r="AC473" s="103"/>
      <c r="AD473" s="118"/>
      <c r="AE473" s="115"/>
      <c r="AF473" s="119"/>
      <c r="AG473" s="119"/>
      <c r="AH473" s="120"/>
      <c r="AI473" s="121"/>
      <c r="AJ473" s="120"/>
      <c r="AK473" s="69"/>
      <c r="AL473" s="103"/>
      <c r="AM473" s="103"/>
      <c r="AN473" s="118"/>
      <c r="AO473" s="115"/>
      <c r="AP473" s="119"/>
      <c r="AQ473" s="119"/>
      <c r="AR473" s="118"/>
      <c r="AS473" s="118"/>
      <c r="AT473" s="118"/>
      <c r="AU473" s="118"/>
      <c r="AV473" s="121"/>
      <c r="AW473" s="114"/>
      <c r="AX473" s="115"/>
      <c r="AY473" s="116"/>
      <c r="AZ473" s="115"/>
      <c r="BA473" s="116"/>
    </row>
    <row r="474" spans="2:53" x14ac:dyDescent="0.2">
      <c r="B474" s="266"/>
      <c r="D474" s="101"/>
      <c r="E474" s="67"/>
      <c r="F474" s="69"/>
      <c r="G474" s="69"/>
      <c r="H474" s="69"/>
      <c r="I474" s="95"/>
      <c r="J474" s="68"/>
      <c r="K474" s="106"/>
      <c r="L474" s="145"/>
      <c r="M474" s="146"/>
      <c r="N474" s="82"/>
      <c r="O474" s="82"/>
      <c r="P474" s="82"/>
      <c r="Q474" s="110"/>
      <c r="R474" s="111"/>
      <c r="S474" s="111"/>
      <c r="T474" s="111"/>
      <c r="U474" s="112"/>
      <c r="V474" s="110"/>
      <c r="W474" s="112"/>
      <c r="X474" s="103"/>
      <c r="Y474" s="117"/>
      <c r="Z474" s="69"/>
      <c r="AA474" s="69"/>
      <c r="AB474" s="103"/>
      <c r="AC474" s="103"/>
      <c r="AD474" s="118"/>
      <c r="AE474" s="115"/>
      <c r="AF474" s="119"/>
      <c r="AG474" s="119"/>
      <c r="AH474" s="120"/>
      <c r="AI474" s="121"/>
      <c r="AJ474" s="120"/>
      <c r="AK474" s="69"/>
      <c r="AL474" s="103"/>
      <c r="AM474" s="103"/>
      <c r="AN474" s="118"/>
      <c r="AO474" s="115"/>
      <c r="AP474" s="119"/>
      <c r="AQ474" s="119"/>
      <c r="AR474" s="118"/>
      <c r="AS474" s="118"/>
      <c r="AT474" s="118"/>
      <c r="AU474" s="118"/>
      <c r="AV474" s="121"/>
      <c r="AW474" s="114"/>
      <c r="AX474" s="115"/>
      <c r="AY474" s="116"/>
      <c r="AZ474" s="115"/>
      <c r="BA474" s="116"/>
    </row>
    <row r="475" spans="2:53" x14ac:dyDescent="0.2">
      <c r="B475" s="266"/>
      <c r="D475" s="101"/>
      <c r="E475" s="67"/>
      <c r="F475" s="69"/>
      <c r="G475" s="69"/>
      <c r="H475" s="69"/>
      <c r="I475" s="95"/>
      <c r="J475" s="68"/>
      <c r="K475" s="106"/>
      <c r="L475" s="145"/>
      <c r="M475" s="146"/>
      <c r="N475" s="82"/>
      <c r="O475" s="82"/>
      <c r="P475" s="82"/>
      <c r="Q475" s="110"/>
      <c r="R475" s="111"/>
      <c r="S475" s="111"/>
      <c r="T475" s="111"/>
      <c r="U475" s="112"/>
      <c r="V475" s="110"/>
      <c r="W475" s="112"/>
      <c r="X475" s="103"/>
      <c r="Y475" s="117"/>
      <c r="Z475" s="69"/>
      <c r="AA475" s="69"/>
      <c r="AB475" s="103"/>
      <c r="AC475" s="103"/>
      <c r="AD475" s="118"/>
      <c r="AE475" s="115"/>
      <c r="AF475" s="119"/>
      <c r="AG475" s="119"/>
      <c r="AH475" s="120"/>
      <c r="AI475" s="121"/>
      <c r="AJ475" s="120"/>
      <c r="AK475" s="69"/>
      <c r="AL475" s="103"/>
      <c r="AM475" s="103"/>
      <c r="AN475" s="118"/>
      <c r="AO475" s="115"/>
      <c r="AP475" s="119"/>
      <c r="AQ475" s="119"/>
      <c r="AR475" s="118"/>
      <c r="AS475" s="118"/>
      <c r="AT475" s="118"/>
      <c r="AU475" s="118"/>
      <c r="AV475" s="121"/>
      <c r="AW475" s="114"/>
      <c r="AX475" s="115"/>
      <c r="AY475" s="116"/>
      <c r="AZ475" s="115"/>
      <c r="BA475" s="116"/>
    </row>
    <row r="476" spans="2:53" x14ac:dyDescent="0.2">
      <c r="B476" s="266"/>
      <c r="D476" s="101"/>
      <c r="E476" s="67"/>
      <c r="F476" s="69"/>
      <c r="G476" s="69"/>
      <c r="H476" s="69"/>
      <c r="I476" s="95"/>
      <c r="J476" s="68"/>
      <c r="K476" s="106"/>
      <c r="L476" s="145"/>
      <c r="M476" s="146"/>
      <c r="N476" s="82"/>
      <c r="O476" s="82"/>
      <c r="P476" s="82"/>
      <c r="Q476" s="110"/>
      <c r="R476" s="111"/>
      <c r="S476" s="111"/>
      <c r="T476" s="111"/>
      <c r="U476" s="112"/>
      <c r="V476" s="110"/>
      <c r="W476" s="112"/>
      <c r="X476" s="103"/>
      <c r="Y476" s="117"/>
      <c r="Z476" s="69"/>
      <c r="AA476" s="69"/>
      <c r="AB476" s="103"/>
      <c r="AC476" s="103"/>
      <c r="AD476" s="118"/>
      <c r="AE476" s="115"/>
      <c r="AF476" s="119"/>
      <c r="AG476" s="119"/>
      <c r="AH476" s="120"/>
      <c r="AI476" s="121"/>
      <c r="AJ476" s="120"/>
      <c r="AK476" s="69"/>
      <c r="AL476" s="103"/>
      <c r="AM476" s="103"/>
      <c r="AN476" s="118"/>
      <c r="AO476" s="115"/>
      <c r="AP476" s="119"/>
      <c r="AQ476" s="119"/>
      <c r="AR476" s="118"/>
      <c r="AS476" s="118"/>
      <c r="AT476" s="118"/>
      <c r="AU476" s="118"/>
      <c r="AV476" s="121"/>
      <c r="AW476" s="114"/>
      <c r="AX476" s="115"/>
      <c r="AY476" s="116"/>
      <c r="AZ476" s="115"/>
      <c r="BA476" s="116"/>
    </row>
    <row r="477" spans="2:53" x14ac:dyDescent="0.2">
      <c r="B477" s="266"/>
      <c r="D477" s="101"/>
      <c r="E477" s="67"/>
      <c r="F477" s="69"/>
      <c r="G477" s="69"/>
      <c r="H477" s="69"/>
      <c r="I477" s="95"/>
      <c r="J477" s="68"/>
      <c r="K477" s="106"/>
      <c r="L477" s="145"/>
      <c r="M477" s="146"/>
      <c r="N477" s="82"/>
      <c r="O477" s="82"/>
      <c r="P477" s="82"/>
      <c r="Q477" s="110"/>
      <c r="R477" s="111"/>
      <c r="S477" s="111"/>
      <c r="T477" s="111"/>
      <c r="U477" s="112"/>
      <c r="V477" s="110"/>
      <c r="W477" s="112"/>
      <c r="X477" s="103"/>
      <c r="Y477" s="117"/>
      <c r="Z477" s="69"/>
      <c r="AA477" s="69"/>
      <c r="AB477" s="103"/>
      <c r="AC477" s="103"/>
      <c r="AD477" s="118"/>
      <c r="AE477" s="115"/>
      <c r="AF477" s="119"/>
      <c r="AG477" s="119"/>
      <c r="AH477" s="120"/>
      <c r="AI477" s="121"/>
      <c r="AJ477" s="120"/>
      <c r="AK477" s="69"/>
      <c r="AL477" s="103"/>
      <c r="AM477" s="103"/>
      <c r="AN477" s="118"/>
      <c r="AO477" s="115"/>
      <c r="AP477" s="119"/>
      <c r="AQ477" s="119"/>
      <c r="AR477" s="118"/>
      <c r="AS477" s="118"/>
      <c r="AT477" s="118"/>
      <c r="AU477" s="118"/>
      <c r="AV477" s="121"/>
      <c r="AW477" s="114"/>
      <c r="AX477" s="115"/>
      <c r="AY477" s="116"/>
      <c r="AZ477" s="115"/>
      <c r="BA477" s="116"/>
    </row>
    <row r="478" spans="2:53" x14ac:dyDescent="0.2">
      <c r="B478" s="266"/>
      <c r="D478" s="101"/>
      <c r="E478" s="67"/>
      <c r="F478" s="69"/>
      <c r="G478" s="69"/>
      <c r="H478" s="69"/>
      <c r="I478" s="95"/>
      <c r="J478" s="68"/>
      <c r="K478" s="106"/>
      <c r="L478" s="145"/>
      <c r="M478" s="146"/>
      <c r="N478" s="82"/>
      <c r="O478" s="82"/>
      <c r="P478" s="82"/>
      <c r="Q478" s="110"/>
      <c r="R478" s="111"/>
      <c r="S478" s="111"/>
      <c r="T478" s="111"/>
      <c r="U478" s="112"/>
      <c r="V478" s="110"/>
      <c r="W478" s="112"/>
      <c r="X478" s="103"/>
      <c r="Y478" s="117"/>
      <c r="Z478" s="69"/>
      <c r="AA478" s="69"/>
      <c r="AB478" s="103"/>
      <c r="AC478" s="103"/>
      <c r="AD478" s="118"/>
      <c r="AE478" s="115"/>
      <c r="AF478" s="119"/>
      <c r="AG478" s="119"/>
      <c r="AH478" s="120"/>
      <c r="AI478" s="121"/>
      <c r="AJ478" s="120"/>
      <c r="AK478" s="69"/>
      <c r="AL478" s="103"/>
      <c r="AM478" s="103"/>
      <c r="AN478" s="118"/>
      <c r="AO478" s="115"/>
      <c r="AP478" s="119"/>
      <c r="AQ478" s="119"/>
      <c r="AR478" s="118"/>
      <c r="AS478" s="118"/>
      <c r="AT478" s="118"/>
      <c r="AU478" s="118"/>
      <c r="AV478" s="121"/>
      <c r="AW478" s="114"/>
      <c r="AX478" s="115"/>
      <c r="AY478" s="116"/>
      <c r="AZ478" s="115"/>
      <c r="BA478" s="116"/>
    </row>
    <row r="479" spans="2:53" x14ac:dyDescent="0.2">
      <c r="B479" s="266"/>
      <c r="D479" s="101"/>
      <c r="E479" s="67"/>
      <c r="F479" s="69"/>
      <c r="G479" s="69"/>
      <c r="H479" s="69"/>
      <c r="I479" s="95"/>
      <c r="J479" s="68"/>
      <c r="K479" s="106"/>
      <c r="L479" s="145"/>
      <c r="M479" s="146"/>
      <c r="N479" s="82"/>
      <c r="O479" s="82"/>
      <c r="P479" s="82"/>
      <c r="Q479" s="110"/>
      <c r="R479" s="111"/>
      <c r="S479" s="111"/>
      <c r="T479" s="111"/>
      <c r="U479" s="112"/>
      <c r="V479" s="110"/>
      <c r="W479" s="112"/>
      <c r="X479" s="103"/>
      <c r="Y479" s="117"/>
      <c r="Z479" s="69"/>
      <c r="AA479" s="69"/>
      <c r="AB479" s="103"/>
      <c r="AC479" s="103"/>
      <c r="AD479" s="118"/>
      <c r="AE479" s="115"/>
      <c r="AF479" s="119"/>
      <c r="AG479" s="119"/>
      <c r="AH479" s="120"/>
      <c r="AI479" s="121"/>
      <c r="AJ479" s="120"/>
      <c r="AK479" s="69"/>
      <c r="AL479" s="103"/>
      <c r="AM479" s="103"/>
      <c r="AN479" s="118"/>
      <c r="AO479" s="115"/>
      <c r="AP479" s="119"/>
      <c r="AQ479" s="119"/>
      <c r="AR479" s="118"/>
      <c r="AS479" s="118"/>
      <c r="AT479" s="118"/>
      <c r="AU479" s="118"/>
      <c r="AV479" s="121"/>
      <c r="AW479" s="114"/>
      <c r="AX479" s="115"/>
      <c r="AY479" s="116"/>
      <c r="AZ479" s="115"/>
      <c r="BA479" s="116"/>
    </row>
    <row r="480" spans="2:53" x14ac:dyDescent="0.2">
      <c r="B480" s="266"/>
      <c r="D480" s="101"/>
      <c r="E480" s="67"/>
      <c r="F480" s="69"/>
      <c r="G480" s="69"/>
      <c r="H480" s="69"/>
      <c r="I480" s="95"/>
      <c r="J480" s="68"/>
      <c r="K480" s="106"/>
      <c r="L480" s="145"/>
      <c r="M480" s="146"/>
      <c r="N480" s="82"/>
      <c r="O480" s="82"/>
      <c r="P480" s="82"/>
      <c r="Q480" s="110"/>
      <c r="R480" s="111"/>
      <c r="S480" s="111"/>
      <c r="T480" s="111"/>
      <c r="U480" s="112"/>
      <c r="V480" s="110"/>
      <c r="W480" s="112"/>
      <c r="X480" s="103"/>
      <c r="Y480" s="117"/>
      <c r="Z480" s="69"/>
      <c r="AA480" s="69"/>
      <c r="AB480" s="103"/>
      <c r="AC480" s="103"/>
      <c r="AD480" s="118"/>
      <c r="AE480" s="115"/>
      <c r="AF480" s="119"/>
      <c r="AG480" s="119"/>
      <c r="AH480" s="120"/>
      <c r="AI480" s="121"/>
      <c r="AJ480" s="120"/>
      <c r="AK480" s="69"/>
      <c r="AL480" s="103"/>
      <c r="AM480" s="103"/>
      <c r="AN480" s="118"/>
      <c r="AO480" s="115"/>
      <c r="AP480" s="119"/>
      <c r="AQ480" s="119"/>
      <c r="AR480" s="118"/>
      <c r="AS480" s="118"/>
      <c r="AT480" s="118"/>
      <c r="AU480" s="118"/>
      <c r="AV480" s="121"/>
      <c r="AW480" s="114"/>
      <c r="AX480" s="115"/>
      <c r="AY480" s="116"/>
      <c r="AZ480" s="115"/>
      <c r="BA480" s="116"/>
    </row>
    <row r="481" spans="2:53" x14ac:dyDescent="0.2">
      <c r="B481" s="266"/>
      <c r="D481" s="101"/>
      <c r="E481" s="67"/>
      <c r="F481" s="69"/>
      <c r="G481" s="69"/>
      <c r="H481" s="69"/>
      <c r="I481" s="95"/>
      <c r="J481" s="68"/>
      <c r="K481" s="106"/>
      <c r="L481" s="145"/>
      <c r="M481" s="146"/>
      <c r="N481" s="82"/>
      <c r="O481" s="82"/>
      <c r="P481" s="82"/>
      <c r="Q481" s="110"/>
      <c r="R481" s="111"/>
      <c r="S481" s="111"/>
      <c r="T481" s="111"/>
      <c r="U481" s="112"/>
      <c r="V481" s="110"/>
      <c r="W481" s="112"/>
      <c r="X481" s="103"/>
      <c r="Y481" s="117"/>
      <c r="Z481" s="69"/>
      <c r="AA481" s="69"/>
      <c r="AB481" s="103"/>
      <c r="AC481" s="103"/>
      <c r="AD481" s="118"/>
      <c r="AE481" s="115"/>
      <c r="AF481" s="119"/>
      <c r="AG481" s="119"/>
      <c r="AH481" s="120"/>
      <c r="AI481" s="121"/>
      <c r="AJ481" s="120"/>
      <c r="AK481" s="69"/>
      <c r="AL481" s="103"/>
      <c r="AM481" s="103"/>
      <c r="AN481" s="118"/>
      <c r="AO481" s="115"/>
      <c r="AP481" s="119"/>
      <c r="AQ481" s="119"/>
      <c r="AR481" s="118"/>
      <c r="AS481" s="118"/>
      <c r="AT481" s="118"/>
      <c r="AU481" s="118"/>
      <c r="AV481" s="121"/>
      <c r="AW481" s="114"/>
      <c r="AX481" s="115"/>
      <c r="AY481" s="116"/>
      <c r="AZ481" s="115"/>
      <c r="BA481" s="116"/>
    </row>
    <row r="482" spans="2:53" x14ac:dyDescent="0.2">
      <c r="B482" s="266"/>
      <c r="D482" s="101"/>
      <c r="E482" s="67"/>
      <c r="F482" s="69"/>
      <c r="G482" s="69"/>
      <c r="H482" s="69"/>
      <c r="I482" s="95"/>
      <c r="J482" s="68"/>
      <c r="K482" s="106"/>
      <c r="L482" s="145"/>
      <c r="M482" s="146"/>
      <c r="N482" s="82"/>
      <c r="O482" s="82"/>
      <c r="P482" s="82"/>
      <c r="Q482" s="110"/>
      <c r="R482" s="111"/>
      <c r="S482" s="111"/>
      <c r="T482" s="111"/>
      <c r="U482" s="112"/>
      <c r="V482" s="110"/>
      <c r="W482" s="112"/>
      <c r="X482" s="103"/>
      <c r="Y482" s="117"/>
      <c r="Z482" s="69"/>
      <c r="AA482" s="69"/>
      <c r="AB482" s="103"/>
      <c r="AC482" s="103"/>
      <c r="AD482" s="118"/>
      <c r="AE482" s="115"/>
      <c r="AF482" s="119"/>
      <c r="AG482" s="119"/>
      <c r="AH482" s="120"/>
      <c r="AI482" s="121"/>
      <c r="AJ482" s="120"/>
      <c r="AK482" s="69"/>
      <c r="AL482" s="103"/>
      <c r="AM482" s="103"/>
      <c r="AN482" s="118"/>
      <c r="AO482" s="115"/>
      <c r="AP482" s="119"/>
      <c r="AQ482" s="119"/>
      <c r="AR482" s="118"/>
      <c r="AS482" s="118"/>
      <c r="AT482" s="118"/>
      <c r="AU482" s="118"/>
      <c r="AV482" s="121"/>
      <c r="AW482" s="114"/>
      <c r="AX482" s="115"/>
      <c r="AY482" s="116"/>
      <c r="AZ482" s="115"/>
      <c r="BA482" s="116"/>
    </row>
    <row r="483" spans="2:53" x14ac:dyDescent="0.2">
      <c r="B483" s="266"/>
      <c r="D483" s="101"/>
      <c r="E483" s="67"/>
      <c r="F483" s="69"/>
      <c r="G483" s="69"/>
      <c r="H483" s="69"/>
      <c r="I483" s="95"/>
      <c r="J483" s="68"/>
      <c r="K483" s="106"/>
      <c r="L483" s="145"/>
      <c r="M483" s="146"/>
      <c r="N483" s="82"/>
      <c r="O483" s="82"/>
      <c r="P483" s="82"/>
      <c r="Q483" s="110"/>
      <c r="R483" s="111"/>
      <c r="S483" s="111"/>
      <c r="T483" s="111"/>
      <c r="U483" s="112"/>
      <c r="V483" s="110"/>
      <c r="W483" s="112"/>
      <c r="X483" s="103"/>
      <c r="Y483" s="117"/>
      <c r="Z483" s="69"/>
      <c r="AA483" s="69"/>
      <c r="AB483" s="103"/>
      <c r="AC483" s="103"/>
      <c r="AD483" s="118"/>
      <c r="AE483" s="115"/>
      <c r="AF483" s="119"/>
      <c r="AG483" s="119"/>
      <c r="AH483" s="120"/>
      <c r="AI483" s="121"/>
      <c r="AJ483" s="120"/>
      <c r="AK483" s="69"/>
      <c r="AL483" s="103"/>
      <c r="AM483" s="103"/>
      <c r="AN483" s="118"/>
      <c r="AO483" s="115"/>
      <c r="AP483" s="119"/>
      <c r="AQ483" s="119"/>
      <c r="AR483" s="118"/>
      <c r="AS483" s="118"/>
      <c r="AT483" s="118"/>
      <c r="AU483" s="118"/>
      <c r="AV483" s="121"/>
      <c r="AW483" s="114"/>
      <c r="AX483" s="115"/>
      <c r="AY483" s="116"/>
      <c r="AZ483" s="115"/>
      <c r="BA483" s="116"/>
    </row>
    <row r="484" spans="2:53" x14ac:dyDescent="0.2">
      <c r="B484" s="266"/>
      <c r="D484" s="101"/>
      <c r="E484" s="67"/>
      <c r="F484" s="69"/>
      <c r="G484" s="69"/>
      <c r="H484" s="69"/>
      <c r="I484" s="95"/>
      <c r="J484" s="68"/>
      <c r="K484" s="106"/>
      <c r="L484" s="145"/>
      <c r="M484" s="146"/>
      <c r="N484" s="82"/>
      <c r="O484" s="82"/>
      <c r="P484" s="82"/>
      <c r="Q484" s="110"/>
      <c r="R484" s="111"/>
      <c r="S484" s="111"/>
      <c r="T484" s="111"/>
      <c r="U484" s="112"/>
      <c r="V484" s="110"/>
      <c r="W484" s="112"/>
      <c r="X484" s="103"/>
      <c r="Y484" s="117"/>
      <c r="Z484" s="69"/>
      <c r="AA484" s="69"/>
      <c r="AB484" s="103"/>
      <c r="AC484" s="103"/>
      <c r="AD484" s="118"/>
      <c r="AE484" s="115"/>
      <c r="AF484" s="119"/>
      <c r="AG484" s="119"/>
      <c r="AH484" s="120"/>
      <c r="AI484" s="121"/>
      <c r="AJ484" s="120"/>
      <c r="AK484" s="69"/>
      <c r="AL484" s="103"/>
      <c r="AM484" s="103"/>
      <c r="AN484" s="118"/>
      <c r="AO484" s="115"/>
      <c r="AP484" s="119"/>
      <c r="AQ484" s="119"/>
      <c r="AR484" s="118"/>
      <c r="AS484" s="118"/>
      <c r="AT484" s="118"/>
      <c r="AU484" s="118"/>
      <c r="AV484" s="121"/>
      <c r="AW484" s="114"/>
      <c r="AX484" s="115"/>
      <c r="AY484" s="116"/>
      <c r="AZ484" s="115"/>
      <c r="BA484" s="116"/>
    </row>
    <row r="485" spans="2:53" x14ac:dyDescent="0.2">
      <c r="B485" s="266"/>
      <c r="D485" s="101"/>
      <c r="E485" s="67"/>
      <c r="F485" s="69"/>
      <c r="G485" s="69"/>
      <c r="H485" s="69"/>
      <c r="I485" s="95"/>
      <c r="J485" s="68"/>
      <c r="K485" s="106"/>
      <c r="L485" s="145"/>
      <c r="M485" s="146"/>
      <c r="N485" s="82"/>
      <c r="O485" s="82"/>
      <c r="P485" s="82"/>
      <c r="Q485" s="110"/>
      <c r="R485" s="111"/>
      <c r="S485" s="111"/>
      <c r="T485" s="111"/>
      <c r="U485" s="112"/>
      <c r="V485" s="110"/>
      <c r="W485" s="112"/>
      <c r="X485" s="103"/>
      <c r="Y485" s="117"/>
      <c r="Z485" s="69"/>
      <c r="AA485" s="69"/>
      <c r="AB485" s="103"/>
      <c r="AC485" s="103"/>
      <c r="AD485" s="118"/>
      <c r="AE485" s="115"/>
      <c r="AF485" s="119"/>
      <c r="AG485" s="119"/>
      <c r="AH485" s="120"/>
      <c r="AI485" s="121"/>
      <c r="AJ485" s="120"/>
      <c r="AK485" s="69"/>
      <c r="AL485" s="103"/>
      <c r="AM485" s="103"/>
      <c r="AN485" s="118"/>
      <c r="AO485" s="115"/>
      <c r="AP485" s="119"/>
      <c r="AQ485" s="119"/>
      <c r="AR485" s="118"/>
      <c r="AS485" s="118"/>
      <c r="AT485" s="118"/>
      <c r="AU485" s="118"/>
      <c r="AV485" s="121"/>
      <c r="AW485" s="114"/>
      <c r="AX485" s="115"/>
      <c r="AY485" s="116"/>
      <c r="AZ485" s="115"/>
      <c r="BA485" s="116"/>
    </row>
    <row r="486" spans="2:53" x14ac:dyDescent="0.2">
      <c r="B486" s="266"/>
      <c r="D486" s="101"/>
      <c r="E486" s="67"/>
      <c r="F486" s="69"/>
      <c r="G486" s="69"/>
      <c r="H486" s="69"/>
      <c r="I486" s="95"/>
      <c r="J486" s="68"/>
      <c r="K486" s="106"/>
      <c r="L486" s="145"/>
      <c r="M486" s="146"/>
      <c r="N486" s="82"/>
      <c r="O486" s="82"/>
      <c r="P486" s="82"/>
      <c r="Q486" s="110"/>
      <c r="R486" s="111"/>
      <c r="S486" s="111"/>
      <c r="T486" s="111"/>
      <c r="U486" s="112"/>
      <c r="V486" s="110"/>
      <c r="W486" s="112"/>
      <c r="X486" s="103"/>
      <c r="Y486" s="117"/>
      <c r="Z486" s="69"/>
      <c r="AA486" s="69"/>
      <c r="AB486" s="103"/>
      <c r="AC486" s="103"/>
      <c r="AD486" s="118"/>
      <c r="AE486" s="115"/>
      <c r="AF486" s="119"/>
      <c r="AG486" s="119"/>
      <c r="AH486" s="120"/>
      <c r="AI486" s="121"/>
      <c r="AJ486" s="120"/>
      <c r="AK486" s="69"/>
      <c r="AL486" s="103"/>
      <c r="AM486" s="103"/>
      <c r="AN486" s="118"/>
      <c r="AO486" s="115"/>
      <c r="AP486" s="119"/>
      <c r="AQ486" s="119"/>
      <c r="AR486" s="118"/>
      <c r="AS486" s="118"/>
      <c r="AT486" s="118"/>
      <c r="AU486" s="118"/>
      <c r="AV486" s="121"/>
      <c r="AW486" s="114"/>
      <c r="AX486" s="115"/>
      <c r="AY486" s="116"/>
      <c r="AZ486" s="115"/>
      <c r="BA486" s="116"/>
    </row>
    <row r="487" spans="2:53" x14ac:dyDescent="0.2">
      <c r="B487" s="266"/>
      <c r="D487" s="101"/>
      <c r="E487" s="67"/>
      <c r="F487" s="69"/>
      <c r="G487" s="69"/>
      <c r="H487" s="69"/>
      <c r="I487" s="95"/>
      <c r="J487" s="68"/>
      <c r="K487" s="106"/>
      <c r="L487" s="145"/>
      <c r="M487" s="146"/>
      <c r="N487" s="82"/>
      <c r="O487" s="82"/>
      <c r="P487" s="82"/>
      <c r="Q487" s="110"/>
      <c r="R487" s="111"/>
      <c r="S487" s="111"/>
      <c r="T487" s="111"/>
      <c r="U487" s="112"/>
      <c r="V487" s="110"/>
      <c r="W487" s="112"/>
      <c r="X487" s="103"/>
      <c r="Y487" s="117"/>
      <c r="Z487" s="69"/>
      <c r="AA487" s="69"/>
      <c r="AB487" s="103"/>
      <c r="AC487" s="103"/>
      <c r="AD487" s="118"/>
      <c r="AE487" s="115"/>
      <c r="AF487" s="119"/>
      <c r="AG487" s="119"/>
      <c r="AH487" s="120"/>
      <c r="AI487" s="121"/>
      <c r="AJ487" s="120"/>
      <c r="AK487" s="69"/>
      <c r="AL487" s="103"/>
      <c r="AM487" s="103"/>
      <c r="AN487" s="118"/>
      <c r="AO487" s="115"/>
      <c r="AP487" s="119"/>
      <c r="AQ487" s="119"/>
      <c r="AR487" s="118"/>
      <c r="AS487" s="118"/>
      <c r="AT487" s="118"/>
      <c r="AU487" s="118"/>
      <c r="AV487" s="121"/>
      <c r="AW487" s="114"/>
      <c r="AX487" s="115"/>
      <c r="AY487" s="116"/>
      <c r="AZ487" s="115"/>
      <c r="BA487" s="116"/>
    </row>
    <row r="488" spans="2:53" x14ac:dyDescent="0.2">
      <c r="B488" s="266"/>
      <c r="D488" s="101"/>
      <c r="E488" s="67"/>
      <c r="F488" s="69"/>
      <c r="G488" s="69"/>
      <c r="H488" s="69"/>
      <c r="I488" s="95"/>
      <c r="J488" s="68"/>
      <c r="K488" s="106"/>
      <c r="L488" s="145"/>
      <c r="M488" s="146"/>
      <c r="N488" s="82"/>
      <c r="O488" s="82"/>
      <c r="P488" s="82"/>
      <c r="Q488" s="110"/>
      <c r="R488" s="111"/>
      <c r="S488" s="111"/>
      <c r="T488" s="111"/>
      <c r="U488" s="112"/>
      <c r="V488" s="110"/>
      <c r="W488" s="112"/>
      <c r="X488" s="103"/>
      <c r="Y488" s="117"/>
      <c r="Z488" s="69"/>
      <c r="AA488" s="69"/>
      <c r="AB488" s="103"/>
      <c r="AC488" s="103"/>
      <c r="AD488" s="118"/>
      <c r="AE488" s="115"/>
      <c r="AF488" s="119"/>
      <c r="AG488" s="119"/>
      <c r="AH488" s="120"/>
      <c r="AI488" s="121"/>
      <c r="AJ488" s="120"/>
      <c r="AK488" s="69"/>
      <c r="AL488" s="103"/>
      <c r="AM488" s="103"/>
      <c r="AN488" s="118"/>
      <c r="AO488" s="115"/>
      <c r="AP488" s="119"/>
      <c r="AQ488" s="119"/>
      <c r="AR488" s="118"/>
      <c r="AS488" s="118"/>
      <c r="AT488" s="118"/>
      <c r="AU488" s="118"/>
      <c r="AV488" s="121"/>
      <c r="AW488" s="114"/>
      <c r="AX488" s="115"/>
      <c r="AY488" s="116"/>
      <c r="AZ488" s="115"/>
      <c r="BA488" s="116"/>
    </row>
    <row r="489" spans="2:53" x14ac:dyDescent="0.2">
      <c r="B489" s="266"/>
      <c r="D489" s="101"/>
      <c r="E489" s="67"/>
      <c r="F489" s="69"/>
      <c r="G489" s="69"/>
      <c r="H489" s="69"/>
      <c r="I489" s="95"/>
      <c r="J489" s="68"/>
      <c r="K489" s="106"/>
      <c r="L489" s="145"/>
      <c r="M489" s="146"/>
      <c r="N489" s="82"/>
      <c r="O489" s="82"/>
      <c r="P489" s="82"/>
      <c r="Q489" s="110"/>
      <c r="R489" s="111"/>
      <c r="S489" s="111"/>
      <c r="T489" s="111"/>
      <c r="U489" s="112"/>
      <c r="V489" s="110"/>
      <c r="W489" s="112"/>
      <c r="X489" s="103"/>
      <c r="Y489" s="117"/>
      <c r="Z489" s="69"/>
      <c r="AA489" s="69"/>
      <c r="AB489" s="103"/>
      <c r="AC489" s="103"/>
      <c r="AD489" s="118"/>
      <c r="AE489" s="115"/>
      <c r="AF489" s="119"/>
      <c r="AG489" s="119"/>
      <c r="AH489" s="120"/>
      <c r="AI489" s="121"/>
      <c r="AJ489" s="120"/>
      <c r="AK489" s="69"/>
      <c r="AL489" s="103"/>
      <c r="AM489" s="103"/>
      <c r="AN489" s="118"/>
      <c r="AO489" s="115"/>
      <c r="AP489" s="119"/>
      <c r="AQ489" s="119"/>
      <c r="AR489" s="118"/>
      <c r="AS489" s="118"/>
      <c r="AT489" s="118"/>
      <c r="AU489" s="118"/>
      <c r="AV489" s="121"/>
      <c r="AW489" s="114"/>
      <c r="AX489" s="115"/>
      <c r="AY489" s="116"/>
      <c r="AZ489" s="115"/>
      <c r="BA489" s="116"/>
    </row>
    <row r="490" spans="2:53" x14ac:dyDescent="0.2">
      <c r="B490" s="266"/>
      <c r="D490" s="101"/>
      <c r="E490" s="67"/>
      <c r="F490" s="69"/>
      <c r="G490" s="69"/>
      <c r="H490" s="69"/>
      <c r="I490" s="95"/>
      <c r="J490" s="68"/>
      <c r="K490" s="106"/>
      <c r="L490" s="145"/>
      <c r="M490" s="146"/>
      <c r="N490" s="82"/>
      <c r="O490" s="82"/>
      <c r="P490" s="82"/>
      <c r="Q490" s="110"/>
      <c r="R490" s="111"/>
      <c r="S490" s="111"/>
      <c r="T490" s="111"/>
      <c r="U490" s="112"/>
      <c r="V490" s="110"/>
      <c r="W490" s="112"/>
      <c r="X490" s="103"/>
      <c r="Y490" s="117"/>
      <c r="Z490" s="69"/>
      <c r="AA490" s="69"/>
      <c r="AB490" s="103"/>
      <c r="AC490" s="103"/>
      <c r="AD490" s="118"/>
      <c r="AE490" s="115"/>
      <c r="AF490" s="119"/>
      <c r="AG490" s="119"/>
      <c r="AH490" s="120"/>
      <c r="AI490" s="121"/>
      <c r="AJ490" s="120"/>
      <c r="AK490" s="69"/>
      <c r="AL490" s="103"/>
      <c r="AM490" s="103"/>
      <c r="AN490" s="118"/>
      <c r="AO490" s="115"/>
      <c r="AP490" s="119"/>
      <c r="AQ490" s="119"/>
      <c r="AR490" s="118"/>
      <c r="AS490" s="118"/>
      <c r="AT490" s="118"/>
      <c r="AU490" s="118"/>
      <c r="AV490" s="121"/>
      <c r="AW490" s="114"/>
      <c r="AX490" s="115"/>
      <c r="AY490" s="116"/>
      <c r="AZ490" s="115"/>
      <c r="BA490" s="116"/>
    </row>
    <row r="491" spans="2:53" x14ac:dyDescent="0.2">
      <c r="B491" s="266"/>
      <c r="D491" s="101"/>
      <c r="E491" s="67"/>
      <c r="F491" s="69"/>
      <c r="G491" s="69"/>
      <c r="H491" s="69"/>
      <c r="I491" s="95"/>
      <c r="J491" s="68"/>
      <c r="K491" s="106"/>
      <c r="L491" s="145"/>
      <c r="M491" s="146"/>
      <c r="N491" s="82"/>
      <c r="O491" s="82"/>
      <c r="P491" s="82"/>
      <c r="Q491" s="110"/>
      <c r="R491" s="111"/>
      <c r="S491" s="111"/>
      <c r="T491" s="111"/>
      <c r="U491" s="112"/>
      <c r="V491" s="110"/>
      <c r="W491" s="112"/>
      <c r="X491" s="103"/>
      <c r="Y491" s="117"/>
      <c r="Z491" s="69"/>
      <c r="AA491" s="69"/>
      <c r="AB491" s="103"/>
      <c r="AC491" s="103"/>
      <c r="AD491" s="118"/>
      <c r="AE491" s="115"/>
      <c r="AF491" s="119"/>
      <c r="AG491" s="119"/>
      <c r="AH491" s="120"/>
      <c r="AI491" s="121"/>
      <c r="AJ491" s="120"/>
      <c r="AK491" s="69"/>
      <c r="AL491" s="103"/>
      <c r="AM491" s="103"/>
      <c r="AN491" s="118"/>
      <c r="AO491" s="115"/>
      <c r="AP491" s="119"/>
      <c r="AQ491" s="119"/>
      <c r="AR491" s="118"/>
      <c r="AS491" s="118"/>
      <c r="AT491" s="118"/>
      <c r="AU491" s="118"/>
      <c r="AV491" s="121"/>
      <c r="AW491" s="114"/>
      <c r="AX491" s="115"/>
      <c r="AY491" s="116"/>
      <c r="AZ491" s="115"/>
      <c r="BA491" s="116"/>
    </row>
    <row r="492" spans="2:53" x14ac:dyDescent="0.2">
      <c r="B492" s="266"/>
      <c r="D492" s="101"/>
      <c r="E492" s="67"/>
      <c r="F492" s="69"/>
      <c r="G492" s="69"/>
      <c r="H492" s="69"/>
      <c r="I492" s="95"/>
      <c r="J492" s="68"/>
      <c r="K492" s="106"/>
      <c r="L492" s="145"/>
      <c r="M492" s="146"/>
      <c r="N492" s="82"/>
      <c r="O492" s="82"/>
      <c r="P492" s="82"/>
      <c r="Q492" s="110"/>
      <c r="R492" s="111"/>
      <c r="S492" s="111"/>
      <c r="T492" s="111"/>
      <c r="U492" s="112"/>
      <c r="V492" s="110"/>
      <c r="W492" s="112"/>
      <c r="X492" s="103"/>
      <c r="Y492" s="117"/>
      <c r="Z492" s="69"/>
      <c r="AA492" s="69"/>
      <c r="AB492" s="103"/>
      <c r="AC492" s="103"/>
      <c r="AD492" s="118"/>
      <c r="AE492" s="115"/>
      <c r="AF492" s="119"/>
      <c r="AG492" s="119"/>
      <c r="AH492" s="120"/>
      <c r="AI492" s="121"/>
      <c r="AJ492" s="120"/>
      <c r="AK492" s="69"/>
      <c r="AL492" s="103"/>
      <c r="AM492" s="103"/>
      <c r="AN492" s="118"/>
      <c r="AO492" s="115"/>
      <c r="AP492" s="119"/>
      <c r="AQ492" s="119"/>
      <c r="AR492" s="118"/>
      <c r="AS492" s="118"/>
      <c r="AT492" s="118"/>
      <c r="AU492" s="118"/>
      <c r="AV492" s="121"/>
      <c r="AW492" s="114"/>
      <c r="AX492" s="115"/>
      <c r="AY492" s="116"/>
      <c r="AZ492" s="115"/>
      <c r="BA492" s="116"/>
    </row>
    <row r="493" spans="2:53" x14ac:dyDescent="0.2">
      <c r="B493" s="266"/>
      <c r="D493" s="101"/>
      <c r="E493" s="67"/>
      <c r="F493" s="69"/>
      <c r="G493" s="69"/>
      <c r="H493" s="69"/>
      <c r="I493" s="95"/>
      <c r="J493" s="68"/>
      <c r="K493" s="106"/>
      <c r="L493" s="145"/>
      <c r="M493" s="146"/>
      <c r="N493" s="82"/>
      <c r="O493" s="82"/>
      <c r="P493" s="82"/>
      <c r="Q493" s="110"/>
      <c r="R493" s="111"/>
      <c r="S493" s="111"/>
      <c r="T493" s="111"/>
      <c r="U493" s="112"/>
      <c r="V493" s="110"/>
      <c r="W493" s="112"/>
      <c r="X493" s="103"/>
      <c r="Y493" s="117"/>
      <c r="Z493" s="69"/>
      <c r="AA493" s="69"/>
      <c r="AB493" s="103"/>
      <c r="AC493" s="103"/>
      <c r="AD493" s="118"/>
      <c r="AE493" s="115"/>
      <c r="AF493" s="119"/>
      <c r="AG493" s="119"/>
      <c r="AH493" s="120"/>
      <c r="AI493" s="121"/>
      <c r="AJ493" s="120"/>
      <c r="AK493" s="69"/>
      <c r="AL493" s="103"/>
      <c r="AM493" s="103"/>
      <c r="AN493" s="118"/>
      <c r="AO493" s="115"/>
      <c r="AP493" s="119"/>
      <c r="AQ493" s="119"/>
      <c r="AR493" s="118"/>
      <c r="AS493" s="118"/>
      <c r="AT493" s="118"/>
      <c r="AU493" s="118"/>
      <c r="AV493" s="121"/>
      <c r="AW493" s="114"/>
      <c r="AX493" s="115"/>
      <c r="AY493" s="116"/>
      <c r="AZ493" s="115"/>
      <c r="BA493" s="116"/>
    </row>
    <row r="494" spans="2:53" x14ac:dyDescent="0.2">
      <c r="B494" s="266"/>
      <c r="D494" s="101"/>
      <c r="E494" s="67"/>
      <c r="F494" s="69"/>
      <c r="G494" s="69"/>
      <c r="H494" s="69"/>
      <c r="I494" s="95"/>
      <c r="J494" s="68"/>
      <c r="K494" s="106"/>
      <c r="L494" s="145"/>
      <c r="M494" s="146"/>
      <c r="N494" s="82"/>
      <c r="O494" s="82"/>
      <c r="P494" s="82"/>
      <c r="Q494" s="110"/>
      <c r="R494" s="111"/>
      <c r="S494" s="111"/>
      <c r="T494" s="111"/>
      <c r="U494" s="112"/>
      <c r="V494" s="110"/>
      <c r="W494" s="112"/>
      <c r="X494" s="103"/>
      <c r="Y494" s="117"/>
      <c r="Z494" s="69"/>
      <c r="AA494" s="69"/>
      <c r="AB494" s="103"/>
      <c r="AC494" s="103"/>
      <c r="AD494" s="118"/>
      <c r="AE494" s="115"/>
      <c r="AF494" s="119"/>
      <c r="AG494" s="119"/>
      <c r="AH494" s="120"/>
      <c r="AI494" s="121"/>
      <c r="AJ494" s="120"/>
      <c r="AK494" s="69"/>
      <c r="AL494" s="103"/>
      <c r="AM494" s="103"/>
      <c r="AN494" s="118"/>
      <c r="AO494" s="115"/>
      <c r="AP494" s="119"/>
      <c r="AQ494" s="119"/>
      <c r="AR494" s="118"/>
      <c r="AS494" s="118"/>
      <c r="AT494" s="118"/>
      <c r="AU494" s="118"/>
      <c r="AV494" s="121"/>
      <c r="AW494" s="114"/>
      <c r="AX494" s="115"/>
      <c r="AY494" s="116"/>
      <c r="AZ494" s="115"/>
      <c r="BA494" s="116"/>
    </row>
    <row r="495" spans="2:53" x14ac:dyDescent="0.2">
      <c r="B495" s="266"/>
      <c r="D495" s="101"/>
      <c r="E495" s="67"/>
      <c r="F495" s="69"/>
      <c r="G495" s="69"/>
      <c r="H495" s="69"/>
      <c r="I495" s="95"/>
      <c r="J495" s="68"/>
      <c r="K495" s="106"/>
      <c r="L495" s="145"/>
      <c r="M495" s="146"/>
      <c r="N495" s="82"/>
      <c r="O495" s="82"/>
      <c r="P495" s="82"/>
      <c r="Q495" s="110"/>
      <c r="R495" s="111"/>
      <c r="S495" s="111"/>
      <c r="T495" s="111"/>
      <c r="U495" s="112"/>
      <c r="V495" s="110"/>
      <c r="W495" s="112"/>
      <c r="X495" s="103"/>
      <c r="Y495" s="117"/>
      <c r="Z495" s="69"/>
      <c r="AA495" s="69"/>
      <c r="AB495" s="103"/>
      <c r="AC495" s="103"/>
      <c r="AD495" s="118"/>
      <c r="AE495" s="115"/>
      <c r="AF495" s="119"/>
      <c r="AG495" s="119"/>
      <c r="AH495" s="120"/>
      <c r="AI495" s="121"/>
      <c r="AJ495" s="120"/>
      <c r="AK495" s="69"/>
      <c r="AL495" s="103"/>
      <c r="AM495" s="103"/>
      <c r="AN495" s="118"/>
      <c r="AO495" s="115"/>
      <c r="AP495" s="119"/>
      <c r="AQ495" s="119"/>
      <c r="AR495" s="118"/>
      <c r="AS495" s="118"/>
      <c r="AT495" s="118"/>
      <c r="AU495" s="118"/>
      <c r="AV495" s="121"/>
      <c r="AW495" s="114"/>
      <c r="AX495" s="115"/>
      <c r="AY495" s="116"/>
      <c r="AZ495" s="115"/>
      <c r="BA495" s="116"/>
    </row>
    <row r="496" spans="2:53" x14ac:dyDescent="0.2">
      <c r="B496" s="266"/>
      <c r="D496" s="101"/>
      <c r="E496" s="67"/>
      <c r="F496" s="69"/>
      <c r="G496" s="69"/>
      <c r="H496" s="69"/>
      <c r="I496" s="95"/>
      <c r="J496" s="68"/>
      <c r="K496" s="106"/>
      <c r="L496" s="145"/>
      <c r="M496" s="146"/>
      <c r="N496" s="82"/>
      <c r="O496" s="82"/>
      <c r="P496" s="82"/>
      <c r="Q496" s="110"/>
      <c r="R496" s="111"/>
      <c r="S496" s="111"/>
      <c r="T496" s="111"/>
      <c r="U496" s="112"/>
      <c r="V496" s="110"/>
      <c r="W496" s="112"/>
      <c r="X496" s="103"/>
      <c r="Y496" s="117"/>
      <c r="Z496" s="69"/>
      <c r="AA496" s="69"/>
      <c r="AB496" s="103"/>
      <c r="AC496" s="103"/>
      <c r="AD496" s="118"/>
      <c r="AE496" s="115"/>
      <c r="AF496" s="119"/>
      <c r="AG496" s="119"/>
      <c r="AH496" s="120"/>
      <c r="AI496" s="121"/>
      <c r="AJ496" s="120"/>
      <c r="AK496" s="69"/>
      <c r="AL496" s="103"/>
      <c r="AM496" s="103"/>
      <c r="AN496" s="118"/>
      <c r="AO496" s="115"/>
      <c r="AP496" s="119"/>
      <c r="AQ496" s="119"/>
      <c r="AR496" s="118"/>
      <c r="AS496" s="118"/>
      <c r="AT496" s="118"/>
      <c r="AU496" s="118"/>
      <c r="AV496" s="121"/>
      <c r="AW496" s="114"/>
      <c r="AX496" s="115"/>
      <c r="AY496" s="116"/>
      <c r="AZ496" s="115"/>
      <c r="BA496" s="116"/>
    </row>
    <row r="497" spans="2:53" x14ac:dyDescent="0.2">
      <c r="B497" s="266"/>
      <c r="D497" s="101"/>
      <c r="E497" s="67"/>
      <c r="F497" s="69"/>
      <c r="G497" s="69"/>
      <c r="H497" s="69"/>
      <c r="I497" s="95"/>
      <c r="J497" s="68"/>
      <c r="K497" s="106"/>
      <c r="L497" s="145"/>
      <c r="M497" s="146"/>
      <c r="N497" s="82"/>
      <c r="O497" s="82"/>
      <c r="P497" s="82"/>
      <c r="Q497" s="110"/>
      <c r="R497" s="111"/>
      <c r="S497" s="111"/>
      <c r="T497" s="111"/>
      <c r="U497" s="112"/>
      <c r="V497" s="110"/>
      <c r="W497" s="112"/>
      <c r="X497" s="103"/>
      <c r="Y497" s="117"/>
      <c r="Z497" s="69"/>
      <c r="AA497" s="69"/>
      <c r="AB497" s="103"/>
      <c r="AC497" s="103"/>
      <c r="AD497" s="118"/>
      <c r="AE497" s="115"/>
      <c r="AF497" s="119"/>
      <c r="AG497" s="119"/>
      <c r="AH497" s="120"/>
      <c r="AI497" s="121"/>
      <c r="AJ497" s="120"/>
      <c r="AK497" s="69"/>
      <c r="AL497" s="103"/>
      <c r="AM497" s="103"/>
      <c r="AN497" s="118"/>
      <c r="AO497" s="115"/>
      <c r="AP497" s="119"/>
      <c r="AQ497" s="119"/>
      <c r="AR497" s="118"/>
      <c r="AS497" s="118"/>
      <c r="AT497" s="118"/>
      <c r="AU497" s="118"/>
      <c r="AV497" s="121"/>
      <c r="AW497" s="114"/>
      <c r="AX497" s="115"/>
      <c r="AY497" s="116"/>
      <c r="AZ497" s="115"/>
      <c r="BA497" s="116"/>
    </row>
    <row r="498" spans="2:53" x14ac:dyDescent="0.2">
      <c r="B498" s="266"/>
      <c r="D498" s="101"/>
      <c r="E498" s="67"/>
      <c r="F498" s="69"/>
      <c r="G498" s="69"/>
      <c r="H498" s="69"/>
      <c r="I498" s="95"/>
      <c r="J498" s="68"/>
      <c r="K498" s="106"/>
      <c r="L498" s="145"/>
      <c r="M498" s="146"/>
      <c r="N498" s="82"/>
      <c r="O498" s="82"/>
      <c r="P498" s="82"/>
      <c r="Q498" s="110"/>
      <c r="R498" s="111"/>
      <c r="S498" s="111"/>
      <c r="T498" s="111"/>
      <c r="U498" s="112"/>
      <c r="V498" s="110"/>
      <c r="W498" s="112"/>
      <c r="X498" s="103"/>
      <c r="Y498" s="117"/>
      <c r="Z498" s="69"/>
      <c r="AA498" s="69"/>
      <c r="AB498" s="103"/>
      <c r="AC498" s="103"/>
      <c r="AD498" s="118"/>
      <c r="AE498" s="115"/>
      <c r="AF498" s="119"/>
      <c r="AG498" s="119"/>
      <c r="AH498" s="120"/>
      <c r="AI498" s="121"/>
      <c r="AJ498" s="120"/>
      <c r="AK498" s="69"/>
      <c r="AL498" s="103"/>
      <c r="AM498" s="103"/>
      <c r="AN498" s="118"/>
      <c r="AO498" s="115"/>
      <c r="AP498" s="119"/>
      <c r="AQ498" s="119"/>
      <c r="AR498" s="118"/>
      <c r="AS498" s="118"/>
      <c r="AT498" s="118"/>
      <c r="AU498" s="118"/>
      <c r="AV498" s="121"/>
      <c r="AW498" s="114"/>
      <c r="AX498" s="115"/>
      <c r="AY498" s="116"/>
      <c r="AZ498" s="115"/>
      <c r="BA498" s="116"/>
    </row>
    <row r="499" spans="2:53" x14ac:dyDescent="0.2">
      <c r="B499" s="266"/>
      <c r="D499" s="101"/>
      <c r="E499" s="67"/>
      <c r="F499" s="69"/>
      <c r="G499" s="69"/>
      <c r="H499" s="69"/>
      <c r="I499" s="95"/>
      <c r="J499" s="68"/>
      <c r="K499" s="106"/>
      <c r="L499" s="145"/>
      <c r="M499" s="146"/>
      <c r="N499" s="82"/>
      <c r="O499" s="82"/>
      <c r="P499" s="82"/>
      <c r="Q499" s="110"/>
      <c r="R499" s="111"/>
      <c r="S499" s="111"/>
      <c r="T499" s="111"/>
      <c r="U499" s="112"/>
      <c r="V499" s="110"/>
      <c r="W499" s="112"/>
      <c r="X499" s="103"/>
      <c r="Y499" s="117"/>
      <c r="Z499" s="69"/>
      <c r="AA499" s="69"/>
      <c r="AB499" s="103"/>
      <c r="AC499" s="103"/>
      <c r="AD499" s="118"/>
      <c r="AE499" s="115"/>
      <c r="AF499" s="119"/>
      <c r="AG499" s="119"/>
      <c r="AH499" s="120"/>
      <c r="AI499" s="121"/>
      <c r="AJ499" s="120"/>
      <c r="AK499" s="69"/>
      <c r="AL499" s="103"/>
      <c r="AM499" s="103"/>
      <c r="AN499" s="118"/>
      <c r="AO499" s="115"/>
      <c r="AP499" s="119"/>
      <c r="AQ499" s="119"/>
      <c r="AR499" s="118"/>
      <c r="AS499" s="118"/>
      <c r="AT499" s="118"/>
      <c r="AU499" s="118"/>
      <c r="AV499" s="121"/>
      <c r="AW499" s="114"/>
      <c r="AX499" s="115"/>
      <c r="AY499" s="116"/>
      <c r="AZ499" s="115"/>
      <c r="BA499" s="116"/>
    </row>
    <row r="500" spans="2:53" x14ac:dyDescent="0.2">
      <c r="B500" s="266"/>
      <c r="D500" s="101"/>
      <c r="E500" s="67"/>
      <c r="F500" s="69"/>
      <c r="G500" s="69"/>
      <c r="H500" s="69"/>
      <c r="I500" s="95"/>
      <c r="J500" s="68"/>
      <c r="K500" s="106"/>
      <c r="L500" s="145"/>
      <c r="M500" s="146"/>
      <c r="N500" s="82"/>
      <c r="O500" s="82"/>
      <c r="P500" s="82"/>
      <c r="Q500" s="110"/>
      <c r="R500" s="111"/>
      <c r="S500" s="111"/>
      <c r="T500" s="111"/>
      <c r="U500" s="112"/>
      <c r="V500" s="110"/>
      <c r="W500" s="112"/>
      <c r="X500" s="103"/>
      <c r="Y500" s="117"/>
      <c r="Z500" s="69"/>
      <c r="AA500" s="69"/>
      <c r="AB500" s="103"/>
      <c r="AC500" s="103"/>
      <c r="AD500" s="118"/>
      <c r="AE500" s="115"/>
      <c r="AF500" s="119"/>
      <c r="AG500" s="119"/>
      <c r="AH500" s="120"/>
      <c r="AI500" s="121"/>
      <c r="AJ500" s="120"/>
      <c r="AK500" s="69"/>
      <c r="AL500" s="103"/>
      <c r="AM500" s="103"/>
      <c r="AN500" s="118"/>
      <c r="AO500" s="115"/>
      <c r="AP500" s="119"/>
      <c r="AQ500" s="119"/>
      <c r="AR500" s="118"/>
      <c r="AS500" s="118"/>
      <c r="AT500" s="118"/>
      <c r="AU500" s="118"/>
      <c r="AV500" s="121"/>
      <c r="AW500" s="114"/>
      <c r="AX500" s="115"/>
      <c r="AY500" s="116"/>
      <c r="AZ500" s="115"/>
      <c r="BA500" s="116"/>
    </row>
    <row r="501" spans="2:53" x14ac:dyDescent="0.2">
      <c r="B501" s="266"/>
      <c r="D501" s="101"/>
      <c r="E501" s="67"/>
      <c r="F501" s="69"/>
      <c r="G501" s="69"/>
      <c r="H501" s="69"/>
      <c r="I501" s="95"/>
      <c r="J501" s="68"/>
      <c r="K501" s="106"/>
      <c r="L501" s="145"/>
      <c r="M501" s="146"/>
      <c r="N501" s="82"/>
      <c r="O501" s="82"/>
      <c r="P501" s="82"/>
      <c r="Q501" s="110"/>
      <c r="R501" s="111"/>
      <c r="S501" s="111"/>
      <c r="T501" s="111"/>
      <c r="U501" s="112"/>
      <c r="V501" s="110"/>
      <c r="W501" s="112"/>
      <c r="X501" s="103"/>
      <c r="Y501" s="117"/>
      <c r="Z501" s="69"/>
      <c r="AA501" s="69"/>
      <c r="AB501" s="103"/>
      <c r="AC501" s="103"/>
      <c r="AD501" s="118"/>
      <c r="AE501" s="115"/>
      <c r="AF501" s="119"/>
      <c r="AG501" s="119"/>
      <c r="AH501" s="120"/>
      <c r="AI501" s="121"/>
      <c r="AJ501" s="120"/>
      <c r="AK501" s="69"/>
      <c r="AL501" s="103"/>
      <c r="AM501" s="103"/>
      <c r="AN501" s="118"/>
      <c r="AO501" s="115"/>
      <c r="AP501" s="119"/>
      <c r="AQ501" s="119"/>
      <c r="AR501" s="118"/>
      <c r="AS501" s="118"/>
      <c r="AT501" s="118"/>
      <c r="AU501" s="118"/>
      <c r="AV501" s="121"/>
      <c r="AW501" s="114"/>
      <c r="AX501" s="115"/>
      <c r="AY501" s="116"/>
      <c r="AZ501" s="115"/>
      <c r="BA501" s="116"/>
    </row>
    <row r="502" spans="2:53" x14ac:dyDescent="0.2">
      <c r="B502" s="266"/>
      <c r="D502" s="101"/>
      <c r="E502" s="67"/>
      <c r="F502" s="69"/>
      <c r="G502" s="69"/>
      <c r="H502" s="69"/>
      <c r="I502" s="95"/>
      <c r="J502" s="68"/>
      <c r="K502" s="106"/>
      <c r="L502" s="145"/>
      <c r="M502" s="146"/>
      <c r="N502" s="82"/>
      <c r="O502" s="82"/>
      <c r="P502" s="82"/>
      <c r="Q502" s="110"/>
      <c r="R502" s="111"/>
      <c r="S502" s="111"/>
      <c r="T502" s="111"/>
      <c r="U502" s="112"/>
      <c r="V502" s="110"/>
      <c r="W502" s="112"/>
      <c r="X502" s="103"/>
      <c r="Y502" s="117"/>
      <c r="Z502" s="69"/>
      <c r="AA502" s="69"/>
      <c r="AB502" s="103"/>
      <c r="AC502" s="103"/>
      <c r="AD502" s="118"/>
      <c r="AE502" s="115"/>
      <c r="AF502" s="119"/>
      <c r="AG502" s="119"/>
      <c r="AH502" s="120"/>
      <c r="AI502" s="121"/>
      <c r="AJ502" s="120"/>
      <c r="AK502" s="69"/>
      <c r="AL502" s="103"/>
      <c r="AM502" s="103"/>
      <c r="AN502" s="118"/>
      <c r="AO502" s="115"/>
      <c r="AP502" s="119"/>
      <c r="AQ502" s="119"/>
      <c r="AR502" s="118"/>
      <c r="AS502" s="118"/>
      <c r="AT502" s="118"/>
      <c r="AU502" s="118"/>
      <c r="AV502" s="121"/>
      <c r="AW502" s="114"/>
      <c r="AX502" s="115"/>
      <c r="AY502" s="116"/>
      <c r="AZ502" s="115"/>
      <c r="BA502" s="116"/>
    </row>
    <row r="503" spans="2:53" x14ac:dyDescent="0.2">
      <c r="B503" s="266"/>
      <c r="D503" s="101"/>
      <c r="E503" s="67"/>
      <c r="F503" s="69"/>
      <c r="G503" s="69"/>
      <c r="H503" s="69"/>
      <c r="I503" s="95"/>
      <c r="J503" s="68"/>
      <c r="K503" s="106"/>
      <c r="L503" s="145"/>
      <c r="M503" s="146"/>
      <c r="N503" s="82"/>
      <c r="O503" s="82"/>
      <c r="P503" s="82"/>
      <c r="Q503" s="110"/>
      <c r="R503" s="111"/>
      <c r="S503" s="111"/>
      <c r="T503" s="111"/>
      <c r="U503" s="112"/>
      <c r="V503" s="110"/>
      <c r="W503" s="112"/>
      <c r="X503" s="103"/>
      <c r="Y503" s="117"/>
      <c r="Z503" s="69"/>
      <c r="AA503" s="69"/>
      <c r="AB503" s="103"/>
      <c r="AC503" s="103"/>
      <c r="AD503" s="118"/>
      <c r="AE503" s="115"/>
      <c r="AF503" s="119"/>
      <c r="AG503" s="119"/>
      <c r="AH503" s="120"/>
      <c r="AI503" s="121"/>
      <c r="AJ503" s="120"/>
      <c r="AK503" s="69"/>
      <c r="AL503" s="103"/>
      <c r="AM503" s="103"/>
      <c r="AN503" s="118"/>
      <c r="AO503" s="115"/>
      <c r="AP503" s="119"/>
      <c r="AQ503" s="119"/>
      <c r="AR503" s="118"/>
      <c r="AS503" s="118"/>
      <c r="AT503" s="118"/>
      <c r="AU503" s="118"/>
      <c r="AV503" s="121"/>
      <c r="AW503" s="114"/>
      <c r="AX503" s="115"/>
      <c r="AY503" s="116"/>
      <c r="AZ503" s="115"/>
      <c r="BA503" s="116"/>
    </row>
    <row r="504" spans="2:53" x14ac:dyDescent="0.2">
      <c r="B504" s="266"/>
      <c r="D504" s="101"/>
      <c r="E504" s="67"/>
      <c r="F504" s="69"/>
      <c r="G504" s="69"/>
      <c r="H504" s="69"/>
      <c r="I504" s="95"/>
      <c r="J504" s="68"/>
      <c r="K504" s="106"/>
      <c r="L504" s="145"/>
      <c r="M504" s="146"/>
      <c r="N504" s="82"/>
      <c r="O504" s="82"/>
      <c r="P504" s="82"/>
      <c r="Q504" s="110"/>
      <c r="R504" s="111"/>
      <c r="S504" s="111"/>
      <c r="T504" s="111"/>
      <c r="U504" s="112"/>
      <c r="V504" s="110"/>
      <c r="W504" s="112"/>
      <c r="X504" s="103"/>
      <c r="Y504" s="117"/>
      <c r="Z504" s="69"/>
      <c r="AA504" s="69"/>
      <c r="AB504" s="103"/>
      <c r="AC504" s="103"/>
      <c r="AD504" s="118"/>
      <c r="AE504" s="115"/>
      <c r="AF504" s="119"/>
      <c r="AG504" s="119"/>
      <c r="AH504" s="120"/>
      <c r="AI504" s="121"/>
      <c r="AJ504" s="120"/>
      <c r="AK504" s="69"/>
      <c r="AL504" s="103"/>
      <c r="AM504" s="103"/>
      <c r="AN504" s="118"/>
      <c r="AO504" s="115"/>
      <c r="AP504" s="119"/>
      <c r="AQ504" s="119"/>
      <c r="AR504" s="118"/>
      <c r="AS504" s="118"/>
      <c r="AT504" s="118"/>
      <c r="AU504" s="118"/>
      <c r="AV504" s="121"/>
      <c r="AW504" s="114"/>
      <c r="AX504" s="115"/>
      <c r="AY504" s="116"/>
      <c r="AZ504" s="115"/>
      <c r="BA504" s="116"/>
    </row>
    <row r="505" spans="2:53" x14ac:dyDescent="0.2">
      <c r="B505" s="266"/>
      <c r="D505" s="101"/>
      <c r="E505" s="67"/>
      <c r="F505" s="69"/>
      <c r="G505" s="69"/>
      <c r="H505" s="69"/>
      <c r="I505" s="95"/>
      <c r="J505" s="68"/>
      <c r="K505" s="106"/>
      <c r="L505" s="145"/>
      <c r="M505" s="146"/>
      <c r="N505" s="82"/>
      <c r="O505" s="82"/>
      <c r="P505" s="82"/>
      <c r="Q505" s="110"/>
      <c r="R505" s="111"/>
      <c r="S505" s="111"/>
      <c r="T505" s="111"/>
      <c r="U505" s="112"/>
      <c r="V505" s="110"/>
      <c r="W505" s="112"/>
      <c r="X505" s="103"/>
      <c r="Y505" s="117"/>
      <c r="Z505" s="69"/>
      <c r="AA505" s="69"/>
      <c r="AB505" s="103"/>
      <c r="AC505" s="103"/>
      <c r="AD505" s="118"/>
      <c r="AE505" s="115"/>
      <c r="AF505" s="119"/>
      <c r="AG505" s="119"/>
      <c r="AH505" s="120"/>
      <c r="AI505" s="121"/>
      <c r="AJ505" s="120"/>
      <c r="AK505" s="69"/>
      <c r="AL505" s="103"/>
      <c r="AM505" s="103"/>
      <c r="AN505" s="118"/>
      <c r="AO505" s="115"/>
      <c r="AP505" s="119"/>
      <c r="AQ505" s="119"/>
      <c r="AR505" s="118"/>
      <c r="AS505" s="118"/>
      <c r="AT505" s="118"/>
      <c r="AU505" s="118"/>
      <c r="AV505" s="121"/>
      <c r="AW505" s="114"/>
      <c r="AX505" s="115"/>
      <c r="AY505" s="116"/>
      <c r="AZ505" s="115"/>
      <c r="BA505" s="116"/>
    </row>
    <row r="506" spans="2:53" x14ac:dyDescent="0.2">
      <c r="B506" s="266"/>
      <c r="D506" s="101"/>
      <c r="E506" s="67"/>
      <c r="F506" s="69"/>
      <c r="G506" s="69"/>
      <c r="H506" s="69"/>
      <c r="I506" s="95"/>
      <c r="J506" s="68"/>
      <c r="K506" s="106"/>
      <c r="L506" s="145"/>
      <c r="M506" s="146"/>
      <c r="N506" s="82"/>
      <c r="O506" s="82"/>
      <c r="P506" s="82"/>
      <c r="Q506" s="110"/>
      <c r="R506" s="111"/>
      <c r="S506" s="111"/>
      <c r="T506" s="111"/>
      <c r="U506" s="112"/>
      <c r="V506" s="110"/>
      <c r="W506" s="112"/>
      <c r="X506" s="103"/>
      <c r="Y506" s="117"/>
      <c r="Z506" s="69"/>
      <c r="AA506" s="69"/>
      <c r="AB506" s="103"/>
      <c r="AC506" s="103"/>
      <c r="AD506" s="118"/>
      <c r="AE506" s="115"/>
      <c r="AF506" s="119"/>
      <c r="AG506" s="119"/>
      <c r="AH506" s="120"/>
      <c r="AI506" s="121"/>
      <c r="AJ506" s="120"/>
      <c r="AK506" s="69"/>
      <c r="AL506" s="103"/>
      <c r="AM506" s="103"/>
      <c r="AN506" s="118"/>
      <c r="AO506" s="115"/>
      <c r="AP506" s="119"/>
      <c r="AQ506" s="119"/>
      <c r="AR506" s="118"/>
      <c r="AS506" s="118"/>
      <c r="AT506" s="118"/>
      <c r="AU506" s="118"/>
      <c r="AV506" s="121"/>
      <c r="AW506" s="114"/>
      <c r="AX506" s="115"/>
      <c r="AY506" s="116"/>
      <c r="AZ506" s="115"/>
      <c r="BA506" s="116"/>
    </row>
    <row r="507" spans="2:53" x14ac:dyDescent="0.2">
      <c r="B507" s="266"/>
      <c r="D507" s="101"/>
      <c r="E507" s="67"/>
      <c r="F507" s="69"/>
      <c r="G507" s="69"/>
      <c r="H507" s="69"/>
      <c r="I507" s="95"/>
      <c r="J507" s="68"/>
      <c r="K507" s="106"/>
      <c r="L507" s="145"/>
      <c r="M507" s="146"/>
      <c r="N507" s="82"/>
      <c r="O507" s="82"/>
      <c r="P507" s="82"/>
      <c r="Q507" s="110"/>
      <c r="R507" s="111"/>
      <c r="S507" s="111"/>
      <c r="T507" s="111"/>
      <c r="U507" s="112"/>
      <c r="V507" s="110"/>
      <c r="W507" s="112"/>
      <c r="X507" s="103"/>
      <c r="Y507" s="117"/>
      <c r="Z507" s="69"/>
      <c r="AA507" s="69"/>
      <c r="AB507" s="103"/>
      <c r="AC507" s="103"/>
      <c r="AD507" s="118"/>
      <c r="AE507" s="115"/>
      <c r="AF507" s="119"/>
      <c r="AG507" s="119"/>
      <c r="AH507" s="120"/>
      <c r="AI507" s="121"/>
      <c r="AJ507" s="120"/>
      <c r="AK507" s="69"/>
      <c r="AL507" s="103"/>
      <c r="AM507" s="103"/>
      <c r="AN507" s="118"/>
      <c r="AO507" s="115"/>
      <c r="AP507" s="119"/>
      <c r="AQ507" s="119"/>
      <c r="AR507" s="118"/>
      <c r="AS507" s="118"/>
      <c r="AT507" s="118"/>
      <c r="AU507" s="118"/>
      <c r="AV507" s="121"/>
      <c r="AW507" s="114"/>
      <c r="AX507" s="115"/>
      <c r="AY507" s="116"/>
      <c r="AZ507" s="115"/>
      <c r="BA507" s="116"/>
    </row>
    <row r="508" spans="2:53" x14ac:dyDescent="0.2">
      <c r="B508" s="266"/>
      <c r="D508" s="101"/>
      <c r="E508" s="67"/>
      <c r="F508" s="69"/>
      <c r="G508" s="69"/>
      <c r="H508" s="69"/>
      <c r="I508" s="95"/>
      <c r="J508" s="68"/>
      <c r="K508" s="106"/>
      <c r="L508" s="145"/>
      <c r="M508" s="146"/>
      <c r="N508" s="82"/>
      <c r="O508" s="82"/>
      <c r="P508" s="82"/>
      <c r="Q508" s="110"/>
      <c r="R508" s="111"/>
      <c r="S508" s="111"/>
      <c r="T508" s="111"/>
      <c r="U508" s="112"/>
      <c r="V508" s="110"/>
      <c r="W508" s="112"/>
      <c r="X508" s="103"/>
      <c r="Y508" s="117"/>
      <c r="Z508" s="69"/>
      <c r="AA508" s="69"/>
      <c r="AB508" s="103"/>
      <c r="AC508" s="103"/>
      <c r="AD508" s="118"/>
      <c r="AE508" s="115"/>
      <c r="AF508" s="119"/>
      <c r="AG508" s="119"/>
      <c r="AH508" s="120"/>
      <c r="AI508" s="121"/>
      <c r="AJ508" s="120"/>
      <c r="AK508" s="69"/>
      <c r="AL508" s="103"/>
      <c r="AM508" s="103"/>
      <c r="AN508" s="118"/>
      <c r="AO508" s="115"/>
      <c r="AP508" s="119"/>
      <c r="AQ508" s="119"/>
      <c r="AR508" s="118"/>
      <c r="AS508" s="118"/>
      <c r="AT508" s="118"/>
      <c r="AU508" s="118"/>
      <c r="AV508" s="121"/>
      <c r="AW508" s="114"/>
      <c r="AX508" s="115"/>
      <c r="AY508" s="116"/>
      <c r="AZ508" s="115"/>
      <c r="BA508" s="116"/>
    </row>
    <row r="509" spans="2:53" x14ac:dyDescent="0.2">
      <c r="B509" s="266"/>
      <c r="D509" s="101"/>
      <c r="E509" s="67"/>
      <c r="F509" s="69"/>
      <c r="G509" s="69"/>
      <c r="H509" s="69"/>
      <c r="I509" s="95"/>
      <c r="J509" s="68"/>
      <c r="K509" s="106"/>
      <c r="L509" s="145"/>
      <c r="M509" s="146"/>
      <c r="N509" s="82"/>
      <c r="O509" s="82"/>
      <c r="P509" s="82"/>
      <c r="Q509" s="110"/>
      <c r="R509" s="111"/>
      <c r="S509" s="111"/>
      <c r="T509" s="111"/>
      <c r="U509" s="112"/>
      <c r="V509" s="110"/>
      <c r="W509" s="112"/>
      <c r="X509" s="103"/>
      <c r="Y509" s="117"/>
      <c r="Z509" s="69"/>
      <c r="AA509" s="69"/>
      <c r="AB509" s="103"/>
      <c r="AC509" s="103"/>
      <c r="AD509" s="118"/>
      <c r="AE509" s="115"/>
      <c r="AF509" s="119"/>
      <c r="AG509" s="119"/>
      <c r="AH509" s="120"/>
      <c r="AI509" s="121"/>
      <c r="AJ509" s="120"/>
      <c r="AK509" s="69"/>
      <c r="AL509" s="103"/>
      <c r="AM509" s="103"/>
      <c r="AN509" s="118"/>
      <c r="AO509" s="115"/>
      <c r="AP509" s="119"/>
      <c r="AQ509" s="119"/>
      <c r="AR509" s="118"/>
      <c r="AS509" s="118"/>
      <c r="AT509" s="118"/>
      <c r="AU509" s="118"/>
      <c r="AV509" s="121"/>
      <c r="AW509" s="114"/>
      <c r="AX509" s="115"/>
      <c r="AY509" s="116"/>
      <c r="AZ509" s="115"/>
      <c r="BA509" s="116"/>
    </row>
    <row r="510" spans="2:53" x14ac:dyDescent="0.2">
      <c r="B510" s="266"/>
      <c r="D510" s="101"/>
      <c r="E510" s="67"/>
      <c r="F510" s="69"/>
      <c r="G510" s="69"/>
      <c r="H510" s="69"/>
      <c r="I510" s="95"/>
      <c r="J510" s="68"/>
      <c r="K510" s="106"/>
      <c r="L510" s="145"/>
      <c r="M510" s="146"/>
      <c r="N510" s="82"/>
      <c r="O510" s="82"/>
      <c r="P510" s="82"/>
      <c r="Q510" s="110"/>
      <c r="R510" s="111"/>
      <c r="S510" s="111"/>
      <c r="T510" s="111"/>
      <c r="U510" s="112"/>
      <c r="V510" s="110"/>
      <c r="W510" s="112"/>
      <c r="X510" s="103"/>
      <c r="Y510" s="117"/>
      <c r="Z510" s="69"/>
      <c r="AA510" s="69"/>
      <c r="AB510" s="103"/>
      <c r="AC510" s="103"/>
      <c r="AD510" s="118"/>
      <c r="AE510" s="115"/>
      <c r="AF510" s="119"/>
      <c r="AG510" s="119"/>
      <c r="AH510" s="120"/>
      <c r="AI510" s="121"/>
      <c r="AJ510" s="120"/>
      <c r="AK510" s="69"/>
      <c r="AL510" s="103"/>
      <c r="AM510" s="103"/>
      <c r="AN510" s="118"/>
      <c r="AO510" s="115"/>
      <c r="AP510" s="119"/>
      <c r="AQ510" s="119"/>
      <c r="AR510" s="118"/>
      <c r="AS510" s="118"/>
      <c r="AT510" s="118"/>
      <c r="AU510" s="118"/>
      <c r="AV510" s="121"/>
      <c r="AW510" s="114"/>
      <c r="AX510" s="115"/>
      <c r="AY510" s="116"/>
      <c r="AZ510" s="115"/>
      <c r="BA510" s="116"/>
    </row>
    <row r="511" spans="2:53" x14ac:dyDescent="0.2">
      <c r="B511" s="266"/>
      <c r="D511" s="101"/>
      <c r="E511" s="67"/>
      <c r="F511" s="69"/>
      <c r="G511" s="69"/>
      <c r="H511" s="69"/>
      <c r="I511" s="95"/>
      <c r="J511" s="68"/>
      <c r="K511" s="106"/>
      <c r="L511" s="145"/>
      <c r="M511" s="146"/>
      <c r="N511" s="82"/>
      <c r="O511" s="82"/>
      <c r="P511" s="82"/>
      <c r="Q511" s="110"/>
      <c r="R511" s="111"/>
      <c r="S511" s="111"/>
      <c r="T511" s="111"/>
      <c r="U511" s="112"/>
      <c r="V511" s="110"/>
      <c r="W511" s="112"/>
      <c r="X511" s="103"/>
      <c r="Y511" s="117"/>
      <c r="Z511" s="69"/>
      <c r="AA511" s="69"/>
      <c r="AB511" s="103"/>
      <c r="AC511" s="103"/>
      <c r="AD511" s="118"/>
      <c r="AE511" s="115"/>
      <c r="AF511" s="119"/>
      <c r="AG511" s="119"/>
      <c r="AH511" s="120"/>
      <c r="AI511" s="121"/>
      <c r="AJ511" s="120"/>
      <c r="AK511" s="69"/>
      <c r="AL511" s="103"/>
      <c r="AM511" s="103"/>
      <c r="AN511" s="118"/>
      <c r="AO511" s="115"/>
      <c r="AP511" s="119"/>
      <c r="AQ511" s="119"/>
      <c r="AR511" s="118"/>
      <c r="AS511" s="118"/>
      <c r="AT511" s="118"/>
      <c r="AU511" s="118"/>
      <c r="AV511" s="121"/>
      <c r="AW511" s="114"/>
      <c r="AX511" s="115"/>
      <c r="AY511" s="116"/>
      <c r="AZ511" s="115"/>
      <c r="BA511" s="116"/>
    </row>
    <row r="512" spans="2:53" x14ac:dyDescent="0.2">
      <c r="B512" s="266"/>
      <c r="D512" s="101"/>
      <c r="E512" s="67"/>
      <c r="F512" s="69"/>
      <c r="G512" s="69"/>
      <c r="H512" s="69"/>
      <c r="I512" s="95"/>
      <c r="J512" s="68"/>
      <c r="K512" s="106"/>
      <c r="L512" s="145"/>
      <c r="M512" s="146"/>
      <c r="N512" s="82"/>
      <c r="O512" s="82"/>
      <c r="P512" s="82"/>
      <c r="Q512" s="110"/>
      <c r="R512" s="111"/>
      <c r="S512" s="111"/>
      <c r="T512" s="111"/>
      <c r="U512" s="112"/>
      <c r="V512" s="110"/>
      <c r="W512" s="112"/>
      <c r="X512" s="103"/>
      <c r="Y512" s="117"/>
      <c r="Z512" s="69"/>
      <c r="AA512" s="69"/>
      <c r="AB512" s="103"/>
      <c r="AC512" s="103"/>
      <c r="AD512" s="118"/>
      <c r="AE512" s="115"/>
      <c r="AF512" s="119"/>
      <c r="AG512" s="119"/>
      <c r="AH512" s="120"/>
      <c r="AI512" s="121"/>
      <c r="AJ512" s="120"/>
      <c r="AK512" s="69"/>
      <c r="AL512" s="103"/>
      <c r="AM512" s="103"/>
      <c r="AN512" s="118"/>
      <c r="AO512" s="115"/>
      <c r="AP512" s="119"/>
      <c r="AQ512" s="119"/>
      <c r="AR512" s="118"/>
      <c r="AS512" s="118"/>
      <c r="AT512" s="118"/>
      <c r="AU512" s="118"/>
      <c r="AV512" s="121"/>
      <c r="AW512" s="114"/>
      <c r="AX512" s="115"/>
      <c r="AY512" s="116"/>
      <c r="AZ512" s="115"/>
      <c r="BA512" s="116"/>
    </row>
    <row r="513" spans="2:53" x14ac:dyDescent="0.2">
      <c r="B513" s="266"/>
      <c r="D513" s="101"/>
      <c r="E513" s="67"/>
      <c r="F513" s="69"/>
      <c r="G513" s="69"/>
      <c r="H513" s="69"/>
      <c r="I513" s="95"/>
      <c r="J513" s="68"/>
      <c r="K513" s="106"/>
      <c r="L513" s="145"/>
      <c r="M513" s="146"/>
      <c r="N513" s="82"/>
      <c r="O513" s="82"/>
      <c r="P513" s="82"/>
      <c r="Q513" s="110"/>
      <c r="R513" s="111"/>
      <c r="S513" s="111"/>
      <c r="T513" s="111"/>
      <c r="U513" s="112"/>
      <c r="V513" s="110"/>
      <c r="W513" s="112"/>
      <c r="X513" s="103"/>
      <c r="Y513" s="117"/>
      <c r="Z513" s="69"/>
      <c r="AA513" s="69"/>
      <c r="AB513" s="103"/>
      <c r="AC513" s="103"/>
      <c r="AD513" s="118"/>
      <c r="AE513" s="115"/>
      <c r="AF513" s="119"/>
      <c r="AG513" s="119"/>
      <c r="AH513" s="120"/>
      <c r="AI513" s="121"/>
      <c r="AJ513" s="120"/>
      <c r="AK513" s="69"/>
      <c r="AL513" s="103"/>
      <c r="AM513" s="103"/>
      <c r="AN513" s="118"/>
      <c r="AO513" s="115"/>
      <c r="AP513" s="119"/>
      <c r="AQ513" s="119"/>
      <c r="AR513" s="118"/>
      <c r="AS513" s="118"/>
      <c r="AT513" s="118"/>
      <c r="AU513" s="118"/>
      <c r="AV513" s="121"/>
      <c r="AW513" s="114"/>
      <c r="AX513" s="115"/>
      <c r="AY513" s="116"/>
      <c r="AZ513" s="115"/>
      <c r="BA513" s="116"/>
    </row>
    <row r="514" spans="2:53" x14ac:dyDescent="0.2">
      <c r="B514" s="266"/>
      <c r="D514" s="101"/>
      <c r="E514" s="67"/>
      <c r="F514" s="69"/>
      <c r="G514" s="69"/>
      <c r="H514" s="69"/>
      <c r="I514" s="95"/>
      <c r="J514" s="68"/>
      <c r="K514" s="106"/>
      <c r="L514" s="145"/>
      <c r="M514" s="146"/>
      <c r="N514" s="82"/>
      <c r="O514" s="82"/>
      <c r="P514" s="82"/>
      <c r="Q514" s="110"/>
      <c r="R514" s="111"/>
      <c r="S514" s="111"/>
      <c r="T514" s="111"/>
      <c r="U514" s="112"/>
      <c r="V514" s="110"/>
      <c r="W514" s="112"/>
      <c r="X514" s="103"/>
      <c r="Y514" s="117"/>
      <c r="Z514" s="69"/>
      <c r="AA514" s="69"/>
      <c r="AB514" s="103"/>
      <c r="AC514" s="103"/>
      <c r="AD514" s="118"/>
      <c r="AE514" s="115"/>
      <c r="AF514" s="119"/>
      <c r="AG514" s="119"/>
      <c r="AH514" s="120"/>
      <c r="AI514" s="121"/>
      <c r="AJ514" s="120"/>
      <c r="AK514" s="69"/>
      <c r="AL514" s="103"/>
      <c r="AM514" s="103"/>
      <c r="AN514" s="118"/>
      <c r="AO514" s="115"/>
      <c r="AP514" s="119"/>
      <c r="AQ514" s="119"/>
      <c r="AR514" s="118"/>
      <c r="AS514" s="118"/>
      <c r="AT514" s="118"/>
      <c r="AU514" s="118"/>
      <c r="AV514" s="121"/>
      <c r="AW514" s="114"/>
      <c r="AX514" s="115"/>
      <c r="AY514" s="116"/>
      <c r="AZ514" s="115"/>
      <c r="BA514" s="116"/>
    </row>
    <row r="515" spans="2:53" x14ac:dyDescent="0.2">
      <c r="B515" s="266"/>
      <c r="D515" s="101"/>
      <c r="E515" s="67"/>
      <c r="F515" s="69"/>
      <c r="G515" s="69"/>
      <c r="H515" s="69"/>
      <c r="I515" s="95"/>
      <c r="J515" s="68"/>
      <c r="K515" s="106"/>
      <c r="L515" s="145"/>
      <c r="M515" s="146"/>
      <c r="N515" s="82"/>
      <c r="O515" s="82"/>
      <c r="P515" s="82"/>
      <c r="Q515" s="110"/>
      <c r="R515" s="111"/>
      <c r="S515" s="111"/>
      <c r="T515" s="111"/>
      <c r="U515" s="112"/>
      <c r="V515" s="110"/>
      <c r="W515" s="112"/>
      <c r="X515" s="103"/>
      <c r="Y515" s="117"/>
      <c r="Z515" s="69"/>
      <c r="AA515" s="69"/>
      <c r="AB515" s="103"/>
      <c r="AC515" s="103"/>
      <c r="AD515" s="118"/>
      <c r="AE515" s="115"/>
      <c r="AF515" s="119"/>
      <c r="AG515" s="119"/>
      <c r="AH515" s="120"/>
      <c r="AI515" s="121"/>
      <c r="AJ515" s="120"/>
      <c r="AK515" s="69"/>
      <c r="AL515" s="103"/>
      <c r="AM515" s="103"/>
      <c r="AN515" s="118"/>
      <c r="AO515" s="115"/>
      <c r="AP515" s="119"/>
      <c r="AQ515" s="119"/>
      <c r="AR515" s="118"/>
      <c r="AS515" s="118"/>
      <c r="AT515" s="118"/>
      <c r="AU515" s="118"/>
      <c r="AV515" s="121"/>
      <c r="AW515" s="114"/>
      <c r="AX515" s="115"/>
      <c r="AY515" s="116"/>
      <c r="AZ515" s="115"/>
      <c r="BA515" s="116"/>
    </row>
    <row r="516" spans="2:53" x14ac:dyDescent="0.2">
      <c r="B516" s="266"/>
      <c r="D516" s="101"/>
      <c r="E516" s="67"/>
      <c r="F516" s="69"/>
      <c r="G516" s="69"/>
      <c r="H516" s="69"/>
      <c r="I516" s="95"/>
      <c r="J516" s="68"/>
      <c r="K516" s="106"/>
      <c r="L516" s="145"/>
      <c r="M516" s="146"/>
      <c r="N516" s="82"/>
      <c r="O516" s="82"/>
      <c r="P516" s="82"/>
      <c r="Q516" s="110"/>
      <c r="R516" s="111"/>
      <c r="S516" s="111"/>
      <c r="T516" s="111"/>
      <c r="U516" s="112"/>
      <c r="V516" s="110"/>
      <c r="W516" s="112"/>
      <c r="X516" s="103"/>
      <c r="Y516" s="117"/>
      <c r="Z516" s="69"/>
      <c r="AA516" s="69"/>
      <c r="AB516" s="103"/>
      <c r="AC516" s="103"/>
      <c r="AD516" s="118"/>
      <c r="AE516" s="115"/>
      <c r="AF516" s="119"/>
      <c r="AG516" s="119"/>
      <c r="AH516" s="120"/>
      <c r="AI516" s="121"/>
      <c r="AJ516" s="120"/>
      <c r="AK516" s="69"/>
      <c r="AL516" s="103"/>
      <c r="AM516" s="103"/>
      <c r="AN516" s="118"/>
      <c r="AO516" s="115"/>
      <c r="AP516" s="119"/>
      <c r="AQ516" s="119"/>
      <c r="AR516" s="118"/>
      <c r="AS516" s="118"/>
      <c r="AT516" s="118"/>
      <c r="AU516" s="118"/>
      <c r="AV516" s="121"/>
      <c r="AW516" s="114"/>
      <c r="AX516" s="115"/>
      <c r="AY516" s="116"/>
      <c r="AZ516" s="115"/>
      <c r="BA516" s="116"/>
    </row>
    <row r="517" spans="2:53" x14ac:dyDescent="0.2">
      <c r="B517" s="266"/>
      <c r="D517" s="101"/>
      <c r="E517" s="67"/>
      <c r="F517" s="69"/>
      <c r="G517" s="69"/>
      <c r="H517" s="69"/>
      <c r="I517" s="95"/>
      <c r="J517" s="68"/>
      <c r="K517" s="106"/>
      <c r="L517" s="145"/>
      <c r="M517" s="146"/>
      <c r="N517" s="82"/>
      <c r="O517" s="82"/>
      <c r="P517" s="82"/>
      <c r="Q517" s="110"/>
      <c r="R517" s="111"/>
      <c r="S517" s="111"/>
      <c r="T517" s="111"/>
      <c r="U517" s="112"/>
      <c r="V517" s="110"/>
      <c r="W517" s="112"/>
      <c r="X517" s="103"/>
      <c r="Y517" s="117"/>
      <c r="Z517" s="69"/>
      <c r="AA517" s="69"/>
      <c r="AB517" s="103"/>
      <c r="AC517" s="103"/>
      <c r="AD517" s="118"/>
      <c r="AE517" s="115"/>
      <c r="AF517" s="119"/>
      <c r="AG517" s="119"/>
      <c r="AH517" s="120"/>
      <c r="AI517" s="121"/>
      <c r="AJ517" s="120"/>
      <c r="AK517" s="69"/>
      <c r="AL517" s="103"/>
      <c r="AM517" s="103"/>
      <c r="AN517" s="118"/>
      <c r="AO517" s="115"/>
      <c r="AP517" s="119"/>
      <c r="AQ517" s="119"/>
      <c r="AR517" s="118"/>
      <c r="AS517" s="118"/>
      <c r="AT517" s="118"/>
      <c r="AU517" s="118"/>
      <c r="AV517" s="121"/>
      <c r="AW517" s="114"/>
      <c r="AX517" s="115"/>
      <c r="AY517" s="116"/>
      <c r="AZ517" s="115"/>
      <c r="BA517" s="116"/>
    </row>
    <row r="518" spans="2:53" x14ac:dyDescent="0.2">
      <c r="B518" s="266"/>
      <c r="D518" s="101"/>
      <c r="E518" s="67"/>
      <c r="F518" s="69"/>
      <c r="G518" s="69"/>
      <c r="H518" s="69"/>
      <c r="I518" s="95"/>
      <c r="J518" s="68"/>
      <c r="K518" s="106"/>
      <c r="L518" s="145"/>
      <c r="M518" s="146"/>
      <c r="N518" s="82"/>
      <c r="O518" s="82"/>
      <c r="P518" s="82"/>
      <c r="Q518" s="110"/>
      <c r="R518" s="111"/>
      <c r="S518" s="111"/>
      <c r="T518" s="111"/>
      <c r="U518" s="112"/>
      <c r="V518" s="110"/>
      <c r="W518" s="112"/>
      <c r="X518" s="103"/>
      <c r="Y518" s="117"/>
      <c r="Z518" s="69"/>
      <c r="AA518" s="69"/>
      <c r="AB518" s="103"/>
      <c r="AC518" s="103"/>
      <c r="AD518" s="118"/>
      <c r="AE518" s="115"/>
      <c r="AF518" s="119"/>
      <c r="AG518" s="119"/>
      <c r="AH518" s="120"/>
      <c r="AI518" s="121"/>
      <c r="AJ518" s="120"/>
      <c r="AK518" s="69"/>
      <c r="AL518" s="103"/>
      <c r="AM518" s="103"/>
      <c r="AN518" s="118"/>
      <c r="AO518" s="115"/>
      <c r="AP518" s="119"/>
      <c r="AQ518" s="119"/>
      <c r="AR518" s="118"/>
      <c r="AS518" s="118"/>
      <c r="AT518" s="118"/>
      <c r="AU518" s="118"/>
      <c r="AV518" s="121"/>
      <c r="AW518" s="114"/>
      <c r="AX518" s="115"/>
      <c r="AY518" s="116"/>
      <c r="AZ518" s="115"/>
      <c r="BA518" s="116"/>
    </row>
    <row r="519" spans="2:53" x14ac:dyDescent="0.2">
      <c r="B519" s="266"/>
      <c r="D519" s="101"/>
      <c r="E519" s="67"/>
      <c r="F519" s="69"/>
      <c r="G519" s="69"/>
      <c r="H519" s="69"/>
      <c r="I519" s="95"/>
      <c r="J519" s="68"/>
      <c r="K519" s="106"/>
      <c r="L519" s="145"/>
      <c r="M519" s="146"/>
      <c r="N519" s="82"/>
      <c r="O519" s="82"/>
      <c r="P519" s="82"/>
      <c r="Q519" s="110"/>
      <c r="R519" s="111"/>
      <c r="S519" s="111"/>
      <c r="T519" s="111"/>
      <c r="U519" s="112"/>
      <c r="V519" s="110"/>
      <c r="W519" s="112"/>
      <c r="X519" s="103"/>
      <c r="Y519" s="117"/>
      <c r="Z519" s="69"/>
      <c r="AA519" s="69"/>
      <c r="AB519" s="103"/>
      <c r="AC519" s="103"/>
      <c r="AD519" s="118"/>
      <c r="AE519" s="115"/>
      <c r="AF519" s="119"/>
      <c r="AG519" s="119"/>
      <c r="AH519" s="120"/>
      <c r="AI519" s="121"/>
      <c r="AJ519" s="120"/>
      <c r="AK519" s="69"/>
      <c r="AL519" s="103"/>
      <c r="AM519" s="103"/>
      <c r="AN519" s="118"/>
      <c r="AO519" s="115"/>
      <c r="AP519" s="119"/>
      <c r="AQ519" s="119"/>
      <c r="AR519" s="118"/>
      <c r="AS519" s="118"/>
      <c r="AT519" s="118"/>
      <c r="AU519" s="118"/>
      <c r="AV519" s="121"/>
      <c r="AW519" s="114"/>
      <c r="AX519" s="115"/>
      <c r="AY519" s="116"/>
      <c r="AZ519" s="115"/>
      <c r="BA519" s="116"/>
    </row>
    <row r="520" spans="2:53" x14ac:dyDescent="0.2">
      <c r="B520" s="266"/>
      <c r="D520" s="101"/>
      <c r="E520" s="67"/>
      <c r="F520" s="69"/>
      <c r="G520" s="69"/>
      <c r="H520" s="69"/>
      <c r="I520" s="95"/>
      <c r="J520" s="68"/>
      <c r="K520" s="106"/>
      <c r="L520" s="145"/>
      <c r="M520" s="146"/>
      <c r="N520" s="82"/>
      <c r="O520" s="82"/>
      <c r="P520" s="82"/>
      <c r="Q520" s="110"/>
      <c r="R520" s="111"/>
      <c r="S520" s="111"/>
      <c r="T520" s="111"/>
      <c r="U520" s="112"/>
      <c r="V520" s="110"/>
      <c r="W520" s="112"/>
      <c r="X520" s="103"/>
      <c r="Y520" s="117"/>
      <c r="Z520" s="69"/>
      <c r="AA520" s="69"/>
      <c r="AB520" s="103"/>
      <c r="AC520" s="103"/>
      <c r="AD520" s="118"/>
      <c r="AE520" s="115"/>
      <c r="AF520" s="119"/>
      <c r="AG520" s="119"/>
      <c r="AH520" s="120"/>
      <c r="AI520" s="121"/>
      <c r="AJ520" s="120"/>
      <c r="AK520" s="69"/>
      <c r="AL520" s="103"/>
      <c r="AM520" s="103"/>
      <c r="AN520" s="118"/>
      <c r="AO520" s="115"/>
      <c r="AP520" s="119"/>
      <c r="AQ520" s="119"/>
      <c r="AR520" s="118"/>
      <c r="AS520" s="118"/>
      <c r="AT520" s="118"/>
      <c r="AU520" s="118"/>
      <c r="AV520" s="121"/>
      <c r="AW520" s="114"/>
      <c r="AX520" s="115"/>
      <c r="AY520" s="116"/>
      <c r="AZ520" s="115"/>
      <c r="BA520" s="116"/>
    </row>
    <row r="521" spans="2:53" x14ac:dyDescent="0.2">
      <c r="B521" s="266"/>
      <c r="D521" s="101"/>
      <c r="E521" s="67"/>
      <c r="F521" s="69"/>
      <c r="G521" s="69"/>
      <c r="H521" s="69"/>
      <c r="I521" s="95"/>
      <c r="J521" s="68"/>
      <c r="K521" s="106"/>
      <c r="L521" s="145"/>
      <c r="M521" s="146"/>
      <c r="N521" s="82"/>
      <c r="O521" s="82"/>
      <c r="P521" s="82"/>
      <c r="Q521" s="110"/>
      <c r="R521" s="111"/>
      <c r="S521" s="111"/>
      <c r="T521" s="111"/>
      <c r="U521" s="112"/>
      <c r="V521" s="110"/>
      <c r="W521" s="112"/>
      <c r="X521" s="103"/>
      <c r="Y521" s="117"/>
      <c r="Z521" s="69"/>
      <c r="AA521" s="69"/>
      <c r="AB521" s="103"/>
      <c r="AC521" s="103"/>
      <c r="AD521" s="118"/>
      <c r="AE521" s="115"/>
      <c r="AF521" s="119"/>
      <c r="AG521" s="119"/>
      <c r="AH521" s="120"/>
      <c r="AI521" s="121"/>
      <c r="AJ521" s="120"/>
      <c r="AK521" s="69"/>
      <c r="AL521" s="103"/>
      <c r="AM521" s="103"/>
      <c r="AN521" s="118"/>
      <c r="AO521" s="115"/>
      <c r="AP521" s="119"/>
      <c r="AQ521" s="119"/>
      <c r="AR521" s="118"/>
      <c r="AS521" s="118"/>
      <c r="AT521" s="118"/>
      <c r="AU521" s="118"/>
      <c r="AV521" s="121"/>
      <c r="AW521" s="114"/>
      <c r="AX521" s="115"/>
      <c r="AY521" s="116"/>
      <c r="AZ521" s="115"/>
      <c r="BA521" s="116"/>
    </row>
    <row r="522" spans="2:53" x14ac:dyDescent="0.2">
      <c r="B522" s="266"/>
      <c r="D522" s="101"/>
      <c r="E522" s="67"/>
      <c r="F522" s="69"/>
      <c r="G522" s="69"/>
      <c r="H522" s="69"/>
      <c r="I522" s="95"/>
      <c r="J522" s="68"/>
      <c r="K522" s="106"/>
      <c r="L522" s="145"/>
      <c r="M522" s="146"/>
      <c r="N522" s="82"/>
      <c r="O522" s="82"/>
      <c r="P522" s="82"/>
      <c r="Q522" s="110"/>
      <c r="R522" s="111"/>
      <c r="S522" s="111"/>
      <c r="T522" s="111"/>
      <c r="U522" s="112"/>
      <c r="V522" s="110"/>
      <c r="W522" s="112"/>
      <c r="X522" s="103"/>
      <c r="Y522" s="117"/>
      <c r="Z522" s="69"/>
      <c r="AA522" s="69"/>
      <c r="AB522" s="103"/>
      <c r="AC522" s="103"/>
      <c r="AD522" s="118"/>
      <c r="AE522" s="115"/>
      <c r="AF522" s="119"/>
      <c r="AG522" s="119"/>
      <c r="AH522" s="120"/>
      <c r="AI522" s="121"/>
      <c r="AJ522" s="120"/>
      <c r="AK522" s="69"/>
      <c r="AL522" s="103"/>
      <c r="AM522" s="103"/>
      <c r="AN522" s="118"/>
      <c r="AO522" s="115"/>
      <c r="AP522" s="119"/>
      <c r="AQ522" s="119"/>
      <c r="AR522" s="118"/>
      <c r="AS522" s="118"/>
      <c r="AT522" s="118"/>
      <c r="AU522" s="118"/>
      <c r="AV522" s="121"/>
      <c r="AW522" s="114"/>
      <c r="AX522" s="115"/>
      <c r="AY522" s="116"/>
      <c r="AZ522" s="115"/>
      <c r="BA522" s="116"/>
    </row>
    <row r="523" spans="2:53" x14ac:dyDescent="0.2">
      <c r="B523" s="266"/>
      <c r="D523" s="101"/>
      <c r="E523" s="67"/>
      <c r="F523" s="69"/>
      <c r="G523" s="69"/>
      <c r="H523" s="69"/>
      <c r="I523" s="95"/>
      <c r="J523" s="68"/>
      <c r="K523" s="106"/>
      <c r="L523" s="145"/>
      <c r="M523" s="146"/>
      <c r="N523" s="82"/>
      <c r="O523" s="82"/>
      <c r="P523" s="82"/>
      <c r="Q523" s="110"/>
      <c r="R523" s="111"/>
      <c r="S523" s="111"/>
      <c r="T523" s="111"/>
      <c r="U523" s="112"/>
      <c r="V523" s="110"/>
      <c r="W523" s="112"/>
      <c r="X523" s="103"/>
      <c r="Y523" s="117"/>
      <c r="Z523" s="69"/>
      <c r="AA523" s="69"/>
      <c r="AB523" s="103"/>
      <c r="AC523" s="103"/>
      <c r="AD523" s="118"/>
      <c r="AE523" s="115"/>
      <c r="AF523" s="119"/>
      <c r="AG523" s="119"/>
      <c r="AH523" s="120"/>
      <c r="AI523" s="121"/>
      <c r="AJ523" s="120"/>
      <c r="AK523" s="69"/>
      <c r="AL523" s="103"/>
      <c r="AM523" s="103"/>
      <c r="AN523" s="118"/>
      <c r="AO523" s="115"/>
      <c r="AP523" s="119"/>
      <c r="AQ523" s="119"/>
      <c r="AR523" s="118"/>
      <c r="AS523" s="118"/>
      <c r="AT523" s="118"/>
      <c r="AU523" s="118"/>
      <c r="AV523" s="121"/>
      <c r="AW523" s="114"/>
      <c r="AX523" s="115"/>
      <c r="AY523" s="116"/>
      <c r="AZ523" s="115"/>
      <c r="BA523" s="116"/>
    </row>
    <row r="524" spans="2:53" x14ac:dyDescent="0.2">
      <c r="B524" s="266"/>
      <c r="D524" s="101"/>
      <c r="E524" s="67"/>
      <c r="F524" s="69"/>
      <c r="G524" s="69"/>
      <c r="H524" s="69"/>
      <c r="I524" s="95"/>
      <c r="J524" s="68"/>
      <c r="K524" s="106"/>
      <c r="L524" s="145"/>
      <c r="M524" s="146"/>
      <c r="N524" s="82"/>
      <c r="O524" s="82"/>
      <c r="P524" s="82"/>
      <c r="Q524" s="110"/>
      <c r="R524" s="111"/>
      <c r="S524" s="111"/>
      <c r="T524" s="111"/>
      <c r="U524" s="112"/>
      <c r="V524" s="110"/>
      <c r="W524" s="112"/>
      <c r="X524" s="103"/>
      <c r="Y524" s="117"/>
      <c r="Z524" s="69"/>
      <c r="AA524" s="69"/>
      <c r="AB524" s="103"/>
      <c r="AC524" s="103"/>
      <c r="AD524" s="118"/>
      <c r="AE524" s="115"/>
      <c r="AF524" s="119"/>
      <c r="AG524" s="119"/>
      <c r="AH524" s="120"/>
      <c r="AI524" s="121"/>
      <c r="AJ524" s="120"/>
      <c r="AK524" s="69"/>
      <c r="AL524" s="103"/>
      <c r="AM524" s="103"/>
      <c r="AN524" s="118"/>
      <c r="AO524" s="115"/>
      <c r="AP524" s="119"/>
      <c r="AQ524" s="119"/>
      <c r="AR524" s="118"/>
      <c r="AS524" s="118"/>
      <c r="AT524" s="118"/>
      <c r="AU524" s="118"/>
      <c r="AV524" s="121"/>
      <c r="AW524" s="114"/>
      <c r="AX524" s="115"/>
      <c r="AY524" s="116"/>
      <c r="AZ524" s="115"/>
      <c r="BA524" s="116"/>
    </row>
    <row r="525" spans="2:53" x14ac:dyDescent="0.2">
      <c r="B525" s="266"/>
      <c r="D525" s="101"/>
      <c r="E525" s="67"/>
      <c r="F525" s="69"/>
      <c r="G525" s="69"/>
      <c r="H525" s="69"/>
      <c r="I525" s="95"/>
      <c r="J525" s="68"/>
      <c r="K525" s="106"/>
      <c r="L525" s="145"/>
      <c r="M525" s="146"/>
      <c r="N525" s="82"/>
      <c r="O525" s="82"/>
      <c r="P525" s="82"/>
      <c r="Q525" s="110"/>
      <c r="R525" s="111"/>
      <c r="S525" s="111"/>
      <c r="T525" s="111"/>
      <c r="U525" s="112"/>
      <c r="V525" s="110"/>
      <c r="W525" s="112"/>
      <c r="X525" s="103"/>
      <c r="Y525" s="117"/>
      <c r="Z525" s="69"/>
      <c r="AA525" s="69"/>
      <c r="AB525" s="103"/>
      <c r="AC525" s="103"/>
      <c r="AD525" s="118"/>
      <c r="AE525" s="115"/>
      <c r="AF525" s="119"/>
      <c r="AG525" s="119"/>
      <c r="AH525" s="120"/>
      <c r="AI525" s="121"/>
      <c r="AJ525" s="120"/>
      <c r="AK525" s="69"/>
      <c r="AL525" s="103"/>
      <c r="AM525" s="103"/>
      <c r="AN525" s="118"/>
      <c r="AO525" s="115"/>
      <c r="AP525" s="119"/>
      <c r="AQ525" s="119"/>
      <c r="AR525" s="118"/>
      <c r="AS525" s="118"/>
      <c r="AT525" s="118"/>
      <c r="AU525" s="118"/>
      <c r="AV525" s="121"/>
      <c r="AW525" s="114"/>
      <c r="AX525" s="115"/>
      <c r="AY525" s="116"/>
      <c r="AZ525" s="115"/>
      <c r="BA525" s="116"/>
    </row>
    <row r="526" spans="2:53" x14ac:dyDescent="0.2">
      <c r="B526" s="266"/>
      <c r="D526" s="101"/>
      <c r="E526" s="67"/>
      <c r="F526" s="69"/>
      <c r="G526" s="69"/>
      <c r="H526" s="69"/>
      <c r="I526" s="95"/>
      <c r="J526" s="68"/>
      <c r="K526" s="106"/>
      <c r="L526" s="145"/>
      <c r="M526" s="146"/>
      <c r="N526" s="82"/>
      <c r="O526" s="82"/>
      <c r="P526" s="82"/>
      <c r="Q526" s="110"/>
      <c r="R526" s="111"/>
      <c r="S526" s="111"/>
      <c r="T526" s="111"/>
      <c r="U526" s="112"/>
      <c r="V526" s="110"/>
      <c r="W526" s="112"/>
      <c r="X526" s="103"/>
      <c r="Y526" s="117"/>
      <c r="Z526" s="69"/>
      <c r="AA526" s="69"/>
      <c r="AB526" s="103"/>
      <c r="AC526" s="103"/>
      <c r="AD526" s="118"/>
      <c r="AE526" s="115"/>
      <c r="AF526" s="119"/>
      <c r="AG526" s="119"/>
      <c r="AH526" s="120"/>
      <c r="AI526" s="121"/>
      <c r="AJ526" s="120"/>
      <c r="AK526" s="69"/>
      <c r="AL526" s="103"/>
      <c r="AM526" s="103"/>
      <c r="AN526" s="118"/>
      <c r="AO526" s="115"/>
      <c r="AP526" s="119"/>
      <c r="AQ526" s="119"/>
      <c r="AR526" s="118"/>
      <c r="AS526" s="118"/>
      <c r="AT526" s="118"/>
      <c r="AU526" s="118"/>
      <c r="AV526" s="121"/>
      <c r="AW526" s="114"/>
      <c r="AX526" s="115"/>
      <c r="AY526" s="116"/>
      <c r="AZ526" s="115"/>
      <c r="BA526" s="116"/>
    </row>
    <row r="527" spans="2:53" x14ac:dyDescent="0.2">
      <c r="B527" s="266"/>
      <c r="D527" s="101"/>
      <c r="E527" s="67"/>
      <c r="F527" s="69"/>
      <c r="G527" s="69"/>
      <c r="H527" s="69"/>
      <c r="I527" s="95"/>
      <c r="J527" s="68"/>
      <c r="K527" s="106"/>
      <c r="L527" s="145"/>
      <c r="M527" s="146"/>
      <c r="N527" s="82"/>
      <c r="O527" s="82"/>
      <c r="P527" s="82"/>
      <c r="Q527" s="110"/>
      <c r="R527" s="111"/>
      <c r="S527" s="111"/>
      <c r="T527" s="111"/>
      <c r="U527" s="112"/>
      <c r="V527" s="110"/>
      <c r="W527" s="112"/>
      <c r="X527" s="103"/>
      <c r="Y527" s="117"/>
      <c r="Z527" s="69"/>
      <c r="AA527" s="69"/>
      <c r="AB527" s="103"/>
      <c r="AC527" s="103"/>
      <c r="AD527" s="118"/>
      <c r="AE527" s="115"/>
      <c r="AF527" s="119"/>
      <c r="AG527" s="119"/>
      <c r="AH527" s="120"/>
      <c r="AI527" s="121"/>
      <c r="AJ527" s="120"/>
      <c r="AK527" s="69"/>
      <c r="AL527" s="103"/>
      <c r="AM527" s="103"/>
      <c r="AN527" s="118"/>
      <c r="AO527" s="115"/>
      <c r="AP527" s="119"/>
      <c r="AQ527" s="119"/>
      <c r="AR527" s="118"/>
      <c r="AS527" s="118"/>
      <c r="AT527" s="118"/>
      <c r="AU527" s="118"/>
      <c r="AV527" s="121"/>
      <c r="AW527" s="114"/>
      <c r="AX527" s="115"/>
      <c r="AY527" s="116"/>
      <c r="AZ527" s="115"/>
      <c r="BA527" s="116"/>
    </row>
    <row r="528" spans="2:53" x14ac:dyDescent="0.2">
      <c r="B528" s="266"/>
      <c r="D528" s="101"/>
      <c r="E528" s="67"/>
      <c r="F528" s="69"/>
      <c r="G528" s="69"/>
      <c r="H528" s="69"/>
      <c r="I528" s="95"/>
      <c r="J528" s="68"/>
      <c r="K528" s="106"/>
      <c r="L528" s="145"/>
      <c r="M528" s="146"/>
      <c r="N528" s="82"/>
      <c r="O528" s="82"/>
      <c r="P528" s="82"/>
      <c r="Q528" s="110"/>
      <c r="R528" s="111"/>
      <c r="S528" s="111"/>
      <c r="T528" s="111"/>
      <c r="U528" s="112"/>
      <c r="V528" s="110"/>
      <c r="W528" s="112"/>
      <c r="X528" s="103"/>
      <c r="Y528" s="117"/>
      <c r="Z528" s="69"/>
      <c r="AA528" s="69"/>
      <c r="AB528" s="103"/>
      <c r="AC528" s="103"/>
      <c r="AD528" s="118"/>
      <c r="AE528" s="115"/>
      <c r="AF528" s="119"/>
      <c r="AG528" s="119"/>
      <c r="AH528" s="120"/>
      <c r="AI528" s="121"/>
      <c r="AJ528" s="120"/>
      <c r="AK528" s="69"/>
      <c r="AL528" s="103"/>
      <c r="AM528" s="103"/>
      <c r="AN528" s="118"/>
      <c r="AO528" s="115"/>
      <c r="AP528" s="119"/>
      <c r="AQ528" s="119"/>
      <c r="AR528" s="118"/>
      <c r="AS528" s="118"/>
      <c r="AT528" s="118"/>
      <c r="AU528" s="118"/>
      <c r="AV528" s="121"/>
      <c r="AW528" s="114"/>
      <c r="AX528" s="115"/>
      <c r="AY528" s="116"/>
      <c r="AZ528" s="115"/>
      <c r="BA528" s="116"/>
    </row>
    <row r="529" spans="2:53" x14ac:dyDescent="0.2">
      <c r="B529" s="266"/>
      <c r="D529" s="101"/>
      <c r="E529" s="67"/>
      <c r="F529" s="69"/>
      <c r="G529" s="69"/>
      <c r="H529" s="69"/>
      <c r="I529" s="95"/>
      <c r="J529" s="68"/>
      <c r="K529" s="106"/>
      <c r="L529" s="145"/>
      <c r="M529" s="146"/>
      <c r="N529" s="82"/>
      <c r="O529" s="82"/>
      <c r="P529" s="82"/>
      <c r="Q529" s="110"/>
      <c r="R529" s="111"/>
      <c r="S529" s="111"/>
      <c r="T529" s="111"/>
      <c r="U529" s="112"/>
      <c r="V529" s="110"/>
      <c r="W529" s="112"/>
      <c r="X529" s="103"/>
      <c r="Y529" s="117"/>
      <c r="Z529" s="69"/>
      <c r="AA529" s="69"/>
      <c r="AB529" s="103"/>
      <c r="AC529" s="103"/>
      <c r="AD529" s="118"/>
      <c r="AE529" s="115"/>
      <c r="AF529" s="119"/>
      <c r="AG529" s="119"/>
      <c r="AH529" s="120"/>
      <c r="AI529" s="121"/>
      <c r="AJ529" s="120"/>
      <c r="AK529" s="69"/>
      <c r="AL529" s="103"/>
      <c r="AM529" s="103"/>
      <c r="AN529" s="118"/>
      <c r="AO529" s="115"/>
      <c r="AP529" s="119"/>
      <c r="AQ529" s="119"/>
      <c r="AR529" s="118"/>
      <c r="AS529" s="118"/>
      <c r="AT529" s="118"/>
      <c r="AU529" s="118"/>
      <c r="AV529" s="121"/>
      <c r="AW529" s="114"/>
      <c r="AX529" s="115"/>
      <c r="AY529" s="116"/>
      <c r="AZ529" s="115"/>
      <c r="BA529" s="116"/>
    </row>
    <row r="530" spans="2:53" x14ac:dyDescent="0.2">
      <c r="B530" s="266"/>
      <c r="D530" s="101"/>
      <c r="E530" s="67"/>
      <c r="F530" s="69"/>
      <c r="G530" s="69"/>
      <c r="H530" s="69"/>
      <c r="I530" s="95"/>
      <c r="J530" s="68"/>
      <c r="K530" s="106"/>
      <c r="L530" s="145"/>
      <c r="M530" s="146"/>
      <c r="N530" s="82"/>
      <c r="O530" s="82"/>
      <c r="P530" s="82"/>
      <c r="Q530" s="110"/>
      <c r="R530" s="111"/>
      <c r="S530" s="111"/>
      <c r="T530" s="111"/>
      <c r="U530" s="112"/>
      <c r="V530" s="110"/>
      <c r="W530" s="112"/>
      <c r="X530" s="103"/>
      <c r="Y530" s="117"/>
      <c r="Z530" s="69"/>
      <c r="AA530" s="69"/>
      <c r="AB530" s="103"/>
      <c r="AC530" s="103"/>
      <c r="AD530" s="118"/>
      <c r="AE530" s="115"/>
      <c r="AF530" s="119"/>
      <c r="AG530" s="119"/>
      <c r="AH530" s="120"/>
      <c r="AI530" s="121"/>
      <c r="AJ530" s="120"/>
      <c r="AK530" s="69"/>
      <c r="AL530" s="103"/>
      <c r="AM530" s="103"/>
      <c r="AN530" s="118"/>
      <c r="AO530" s="115"/>
      <c r="AP530" s="119"/>
      <c r="AQ530" s="119"/>
      <c r="AR530" s="118"/>
      <c r="AS530" s="118"/>
      <c r="AT530" s="118"/>
      <c r="AU530" s="118"/>
      <c r="AV530" s="121"/>
      <c r="AW530" s="114"/>
      <c r="AX530" s="115"/>
      <c r="AY530" s="116"/>
      <c r="AZ530" s="115"/>
      <c r="BA530" s="116"/>
    </row>
    <row r="531" spans="2:53" x14ac:dyDescent="0.2">
      <c r="B531" s="266"/>
      <c r="D531" s="101"/>
      <c r="E531" s="67"/>
      <c r="F531" s="69"/>
      <c r="G531" s="69"/>
      <c r="H531" s="69"/>
      <c r="I531" s="95"/>
      <c r="J531" s="68"/>
      <c r="K531" s="106"/>
      <c r="L531" s="145"/>
      <c r="M531" s="146"/>
      <c r="N531" s="82"/>
      <c r="O531" s="82"/>
      <c r="P531" s="82"/>
      <c r="Q531" s="110"/>
      <c r="R531" s="111"/>
      <c r="S531" s="111"/>
      <c r="T531" s="111"/>
      <c r="U531" s="112"/>
      <c r="V531" s="110"/>
      <c r="W531" s="112"/>
      <c r="X531" s="103"/>
      <c r="Y531" s="117"/>
      <c r="Z531" s="69"/>
      <c r="AA531" s="69"/>
      <c r="AB531" s="103"/>
      <c r="AC531" s="103"/>
      <c r="AD531" s="118"/>
      <c r="AE531" s="115"/>
      <c r="AF531" s="119"/>
      <c r="AG531" s="119"/>
      <c r="AH531" s="120"/>
      <c r="AI531" s="121"/>
      <c r="AJ531" s="120"/>
      <c r="AK531" s="69"/>
      <c r="AL531" s="103"/>
      <c r="AM531" s="103"/>
      <c r="AN531" s="118"/>
      <c r="AO531" s="115"/>
      <c r="AP531" s="119"/>
      <c r="AQ531" s="119"/>
      <c r="AR531" s="118"/>
      <c r="AS531" s="118"/>
      <c r="AT531" s="118"/>
      <c r="AU531" s="118"/>
      <c r="AV531" s="121"/>
      <c r="AW531" s="114"/>
      <c r="AX531" s="115"/>
      <c r="AY531" s="116"/>
      <c r="AZ531" s="115"/>
      <c r="BA531" s="116"/>
    </row>
    <row r="532" spans="2:53" x14ac:dyDescent="0.2">
      <c r="B532" s="266"/>
      <c r="D532" s="101"/>
      <c r="E532" s="67"/>
      <c r="F532" s="69"/>
      <c r="G532" s="69"/>
      <c r="H532" s="69"/>
      <c r="I532" s="95"/>
      <c r="J532" s="68"/>
      <c r="K532" s="106"/>
      <c r="L532" s="145"/>
      <c r="M532" s="146"/>
      <c r="N532" s="82"/>
      <c r="O532" s="82"/>
      <c r="P532" s="82"/>
      <c r="Q532" s="110"/>
      <c r="R532" s="111"/>
      <c r="S532" s="111"/>
      <c r="T532" s="111"/>
      <c r="U532" s="112"/>
      <c r="V532" s="110"/>
      <c r="W532" s="112"/>
      <c r="X532" s="103"/>
      <c r="Y532" s="117"/>
      <c r="Z532" s="69"/>
      <c r="AA532" s="69"/>
      <c r="AB532" s="103"/>
      <c r="AC532" s="103"/>
      <c r="AD532" s="118"/>
      <c r="AE532" s="115"/>
      <c r="AF532" s="119"/>
      <c r="AG532" s="119"/>
      <c r="AH532" s="120"/>
      <c r="AI532" s="121"/>
      <c r="AJ532" s="120"/>
      <c r="AK532" s="69"/>
      <c r="AL532" s="103"/>
      <c r="AM532" s="103"/>
      <c r="AN532" s="118"/>
      <c r="AO532" s="115"/>
      <c r="AP532" s="119"/>
      <c r="AQ532" s="119"/>
      <c r="AR532" s="118"/>
      <c r="AS532" s="118"/>
      <c r="AT532" s="118"/>
      <c r="AU532" s="118"/>
      <c r="AV532" s="121"/>
      <c r="AW532" s="114"/>
      <c r="AX532" s="115"/>
      <c r="AY532" s="116"/>
      <c r="AZ532" s="115"/>
      <c r="BA532" s="116"/>
    </row>
    <row r="533" spans="2:53" x14ac:dyDescent="0.2">
      <c r="B533" s="266"/>
      <c r="D533" s="101"/>
      <c r="E533" s="67"/>
      <c r="F533" s="69"/>
      <c r="G533" s="69"/>
      <c r="H533" s="69"/>
      <c r="I533" s="95"/>
      <c r="J533" s="68"/>
      <c r="K533" s="106"/>
      <c r="L533" s="145"/>
      <c r="M533" s="146"/>
      <c r="N533" s="82"/>
      <c r="O533" s="82"/>
      <c r="P533" s="82"/>
      <c r="Q533" s="110"/>
      <c r="R533" s="111"/>
      <c r="S533" s="111"/>
      <c r="T533" s="111"/>
      <c r="U533" s="112"/>
      <c r="V533" s="110"/>
      <c r="W533" s="112"/>
      <c r="X533" s="103"/>
      <c r="Y533" s="117"/>
      <c r="Z533" s="69"/>
      <c r="AA533" s="69"/>
      <c r="AB533" s="103"/>
      <c r="AC533" s="103"/>
      <c r="AD533" s="118"/>
      <c r="AE533" s="115"/>
      <c r="AF533" s="119"/>
      <c r="AG533" s="119"/>
      <c r="AH533" s="120"/>
      <c r="AI533" s="121"/>
      <c r="AJ533" s="120"/>
      <c r="AK533" s="69"/>
      <c r="AL533" s="103"/>
      <c r="AM533" s="103"/>
      <c r="AN533" s="118"/>
      <c r="AO533" s="115"/>
      <c r="AP533" s="119"/>
      <c r="AQ533" s="119"/>
      <c r="AR533" s="118"/>
      <c r="AS533" s="118"/>
      <c r="AT533" s="118"/>
      <c r="AU533" s="118"/>
      <c r="AV533" s="121"/>
      <c r="AW533" s="114"/>
      <c r="AX533" s="115"/>
      <c r="AY533" s="116"/>
      <c r="AZ533" s="115"/>
      <c r="BA533" s="116"/>
    </row>
    <row r="534" spans="2:53" x14ac:dyDescent="0.2">
      <c r="B534" s="266"/>
      <c r="D534" s="101"/>
      <c r="E534" s="67"/>
      <c r="F534" s="69"/>
      <c r="G534" s="69"/>
      <c r="H534" s="69"/>
      <c r="I534" s="95"/>
      <c r="J534" s="68"/>
      <c r="K534" s="106"/>
      <c r="L534" s="145"/>
      <c r="M534" s="146"/>
      <c r="N534" s="82"/>
      <c r="O534" s="82"/>
      <c r="P534" s="82"/>
      <c r="Q534" s="110"/>
      <c r="R534" s="111"/>
      <c r="S534" s="111"/>
      <c r="T534" s="111"/>
      <c r="U534" s="112"/>
      <c r="V534" s="110"/>
      <c r="W534" s="112"/>
      <c r="X534" s="103"/>
      <c r="Y534" s="117"/>
      <c r="Z534" s="69"/>
      <c r="AA534" s="69"/>
      <c r="AB534" s="103"/>
      <c r="AC534" s="103"/>
      <c r="AD534" s="118"/>
      <c r="AE534" s="115"/>
      <c r="AF534" s="119"/>
      <c r="AG534" s="119"/>
      <c r="AH534" s="120"/>
      <c r="AI534" s="121"/>
      <c r="AJ534" s="120"/>
      <c r="AK534" s="69"/>
      <c r="AL534" s="103"/>
      <c r="AM534" s="103"/>
      <c r="AN534" s="118"/>
      <c r="AO534" s="115"/>
      <c r="AP534" s="119"/>
      <c r="AQ534" s="119"/>
      <c r="AR534" s="118"/>
      <c r="AS534" s="118"/>
      <c r="AT534" s="118"/>
      <c r="AU534" s="118"/>
      <c r="AV534" s="121"/>
      <c r="AW534" s="114"/>
      <c r="AX534" s="115"/>
      <c r="AY534" s="116"/>
      <c r="AZ534" s="115"/>
      <c r="BA534" s="116"/>
    </row>
    <row r="535" spans="2:53" x14ac:dyDescent="0.2">
      <c r="B535" s="266"/>
      <c r="D535" s="101"/>
      <c r="E535" s="67"/>
      <c r="F535" s="69"/>
      <c r="G535" s="69"/>
      <c r="H535" s="69"/>
      <c r="I535" s="95"/>
      <c r="J535" s="68"/>
      <c r="K535" s="106"/>
      <c r="L535" s="145"/>
      <c r="M535" s="146"/>
      <c r="N535" s="82"/>
      <c r="O535" s="82"/>
      <c r="P535" s="82"/>
      <c r="Q535" s="110"/>
      <c r="R535" s="111"/>
      <c r="S535" s="111"/>
      <c r="T535" s="111"/>
      <c r="U535" s="112"/>
      <c r="V535" s="110"/>
      <c r="W535" s="112"/>
      <c r="X535" s="103"/>
      <c r="Y535" s="117"/>
      <c r="Z535" s="69"/>
      <c r="AA535" s="69"/>
      <c r="AB535" s="103"/>
      <c r="AC535" s="103"/>
      <c r="AD535" s="118"/>
      <c r="AE535" s="115"/>
      <c r="AF535" s="119"/>
      <c r="AG535" s="119"/>
      <c r="AH535" s="120"/>
      <c r="AI535" s="121"/>
      <c r="AJ535" s="120"/>
      <c r="AK535" s="69"/>
      <c r="AL535" s="103"/>
      <c r="AM535" s="103"/>
      <c r="AN535" s="118"/>
      <c r="AO535" s="115"/>
      <c r="AP535" s="119"/>
      <c r="AQ535" s="119"/>
      <c r="AR535" s="118"/>
      <c r="AS535" s="118"/>
      <c r="AT535" s="118"/>
      <c r="AU535" s="118"/>
      <c r="AV535" s="121"/>
      <c r="AW535" s="114"/>
      <c r="AX535" s="115"/>
      <c r="AY535" s="116"/>
      <c r="AZ535" s="115"/>
      <c r="BA535" s="116"/>
    </row>
    <row r="536" spans="2:53" x14ac:dyDescent="0.2">
      <c r="B536" s="266"/>
      <c r="D536" s="101"/>
      <c r="E536" s="67"/>
      <c r="F536" s="69"/>
      <c r="G536" s="69"/>
      <c r="H536" s="69"/>
      <c r="I536" s="95"/>
      <c r="J536" s="68"/>
      <c r="K536" s="106"/>
      <c r="L536" s="145"/>
      <c r="M536" s="146"/>
      <c r="N536" s="82"/>
      <c r="O536" s="82"/>
      <c r="P536" s="82"/>
      <c r="Q536" s="110"/>
      <c r="R536" s="111"/>
      <c r="S536" s="111"/>
      <c r="T536" s="111"/>
      <c r="U536" s="112"/>
      <c r="V536" s="110"/>
      <c r="W536" s="112"/>
      <c r="X536" s="103"/>
      <c r="Y536" s="117"/>
      <c r="Z536" s="69"/>
      <c r="AA536" s="69"/>
      <c r="AB536" s="103"/>
      <c r="AC536" s="103"/>
      <c r="AD536" s="118"/>
      <c r="AE536" s="115"/>
      <c r="AF536" s="119"/>
      <c r="AG536" s="119"/>
      <c r="AH536" s="120"/>
      <c r="AI536" s="121"/>
      <c r="AJ536" s="120"/>
      <c r="AK536" s="69"/>
      <c r="AL536" s="103"/>
      <c r="AM536" s="103"/>
      <c r="AN536" s="118"/>
      <c r="AO536" s="115"/>
      <c r="AP536" s="119"/>
      <c r="AQ536" s="119"/>
      <c r="AR536" s="118"/>
      <c r="AS536" s="118"/>
      <c r="AT536" s="118"/>
      <c r="AU536" s="118"/>
      <c r="AV536" s="121"/>
      <c r="AW536" s="114"/>
      <c r="AX536" s="115"/>
      <c r="AY536" s="116"/>
      <c r="AZ536" s="115"/>
      <c r="BA536" s="116"/>
    </row>
    <row r="537" spans="2:53" x14ac:dyDescent="0.2">
      <c r="B537" s="266"/>
      <c r="D537" s="101"/>
      <c r="E537" s="67"/>
      <c r="F537" s="69"/>
      <c r="G537" s="69"/>
      <c r="H537" s="69"/>
      <c r="I537" s="95"/>
      <c r="J537" s="68"/>
      <c r="K537" s="106"/>
      <c r="L537" s="145"/>
      <c r="M537" s="146"/>
      <c r="N537" s="82"/>
      <c r="O537" s="82"/>
      <c r="P537" s="82"/>
      <c r="Q537" s="110"/>
      <c r="R537" s="111"/>
      <c r="S537" s="111"/>
      <c r="T537" s="111"/>
      <c r="U537" s="112"/>
      <c r="V537" s="110"/>
      <c r="W537" s="112"/>
      <c r="X537" s="103"/>
      <c r="Y537" s="117"/>
      <c r="Z537" s="69"/>
      <c r="AA537" s="69"/>
      <c r="AB537" s="103"/>
      <c r="AC537" s="103"/>
      <c r="AD537" s="118"/>
      <c r="AE537" s="115"/>
      <c r="AF537" s="119"/>
      <c r="AG537" s="119"/>
      <c r="AH537" s="120"/>
      <c r="AI537" s="121"/>
      <c r="AJ537" s="120"/>
      <c r="AK537" s="69"/>
      <c r="AL537" s="103"/>
      <c r="AM537" s="103"/>
      <c r="AN537" s="118"/>
      <c r="AO537" s="115"/>
      <c r="AP537" s="119"/>
      <c r="AQ537" s="119"/>
      <c r="AR537" s="118"/>
      <c r="AS537" s="118"/>
      <c r="AT537" s="118"/>
      <c r="AU537" s="118"/>
      <c r="AV537" s="121"/>
      <c r="AW537" s="114"/>
      <c r="AX537" s="115"/>
      <c r="AY537" s="116"/>
      <c r="AZ537" s="115"/>
      <c r="BA537" s="116"/>
    </row>
    <row r="538" spans="2:53" x14ac:dyDescent="0.2">
      <c r="B538" s="266"/>
      <c r="D538" s="101"/>
      <c r="E538" s="67"/>
      <c r="F538" s="69"/>
      <c r="G538" s="69"/>
      <c r="H538" s="69"/>
      <c r="I538" s="95"/>
      <c r="J538" s="68"/>
      <c r="K538" s="106"/>
      <c r="L538" s="145"/>
      <c r="M538" s="146"/>
      <c r="N538" s="82"/>
      <c r="O538" s="82"/>
      <c r="P538" s="82"/>
      <c r="Q538" s="110"/>
      <c r="R538" s="111"/>
      <c r="S538" s="111"/>
      <c r="T538" s="111"/>
      <c r="U538" s="112"/>
      <c r="V538" s="110"/>
      <c r="W538" s="112"/>
      <c r="X538" s="103"/>
      <c r="Y538" s="117"/>
      <c r="Z538" s="69"/>
      <c r="AA538" s="69"/>
      <c r="AB538" s="103"/>
      <c r="AC538" s="103"/>
      <c r="AD538" s="118"/>
      <c r="AE538" s="115"/>
      <c r="AF538" s="119"/>
      <c r="AG538" s="119"/>
      <c r="AH538" s="120"/>
      <c r="AI538" s="121"/>
      <c r="AJ538" s="120"/>
      <c r="AK538" s="69"/>
      <c r="AL538" s="103"/>
      <c r="AM538" s="103"/>
      <c r="AN538" s="118"/>
      <c r="AO538" s="115"/>
      <c r="AP538" s="119"/>
      <c r="AQ538" s="119"/>
      <c r="AR538" s="118"/>
      <c r="AS538" s="118"/>
      <c r="AT538" s="118"/>
      <c r="AU538" s="118"/>
      <c r="AV538" s="121"/>
      <c r="AW538" s="114"/>
      <c r="AX538" s="115"/>
      <c r="AY538" s="116"/>
      <c r="AZ538" s="115"/>
      <c r="BA538" s="116"/>
    </row>
    <row r="539" spans="2:53" x14ac:dyDescent="0.2">
      <c r="B539" s="266"/>
      <c r="D539" s="101"/>
      <c r="E539" s="67"/>
      <c r="F539" s="69"/>
      <c r="G539" s="69"/>
      <c r="H539" s="69"/>
      <c r="I539" s="95"/>
      <c r="J539" s="68"/>
      <c r="K539" s="106"/>
      <c r="L539" s="145"/>
      <c r="M539" s="146"/>
      <c r="N539" s="82"/>
      <c r="O539" s="82"/>
      <c r="P539" s="82"/>
      <c r="Q539" s="110"/>
      <c r="R539" s="111"/>
      <c r="S539" s="111"/>
      <c r="T539" s="111"/>
      <c r="U539" s="112"/>
      <c r="V539" s="110"/>
      <c r="W539" s="112"/>
      <c r="X539" s="103"/>
      <c r="Y539" s="117"/>
      <c r="Z539" s="69"/>
      <c r="AA539" s="69"/>
      <c r="AB539" s="103"/>
      <c r="AC539" s="103"/>
      <c r="AD539" s="118"/>
      <c r="AE539" s="115"/>
      <c r="AF539" s="119"/>
      <c r="AG539" s="119"/>
      <c r="AH539" s="120"/>
      <c r="AI539" s="121"/>
      <c r="AJ539" s="120"/>
      <c r="AK539" s="69"/>
      <c r="AL539" s="103"/>
      <c r="AM539" s="103"/>
      <c r="AN539" s="118"/>
      <c r="AO539" s="115"/>
      <c r="AP539" s="119"/>
      <c r="AQ539" s="119"/>
      <c r="AR539" s="118"/>
      <c r="AS539" s="118"/>
      <c r="AT539" s="118"/>
      <c r="AU539" s="118"/>
      <c r="AV539" s="121"/>
      <c r="AW539" s="114"/>
      <c r="AX539" s="115"/>
      <c r="AY539" s="116"/>
      <c r="AZ539" s="115"/>
      <c r="BA539" s="116"/>
    </row>
    <row r="540" spans="2:53" x14ac:dyDescent="0.2">
      <c r="B540" s="266"/>
      <c r="D540" s="101"/>
      <c r="E540" s="67"/>
      <c r="F540" s="69"/>
      <c r="G540" s="69"/>
      <c r="H540" s="69"/>
      <c r="I540" s="95"/>
      <c r="J540" s="68"/>
      <c r="K540" s="106"/>
      <c r="L540" s="145"/>
      <c r="M540" s="146"/>
      <c r="N540" s="82"/>
      <c r="O540" s="82"/>
      <c r="P540" s="82"/>
      <c r="Q540" s="110"/>
      <c r="R540" s="111"/>
      <c r="S540" s="111"/>
      <c r="T540" s="111"/>
      <c r="U540" s="112"/>
      <c r="V540" s="110"/>
      <c r="W540" s="112"/>
      <c r="X540" s="103"/>
      <c r="Y540" s="117"/>
      <c r="Z540" s="69"/>
      <c r="AA540" s="69"/>
      <c r="AB540" s="103"/>
      <c r="AC540" s="103"/>
      <c r="AD540" s="118"/>
      <c r="AE540" s="115"/>
      <c r="AF540" s="119"/>
      <c r="AG540" s="119"/>
      <c r="AH540" s="120"/>
      <c r="AI540" s="121"/>
      <c r="AJ540" s="120"/>
      <c r="AK540" s="69"/>
      <c r="AL540" s="103"/>
      <c r="AM540" s="103"/>
      <c r="AN540" s="118"/>
      <c r="AO540" s="115"/>
      <c r="AP540" s="119"/>
      <c r="AQ540" s="119"/>
      <c r="AR540" s="118"/>
      <c r="AS540" s="118"/>
      <c r="AT540" s="118"/>
      <c r="AU540" s="118"/>
      <c r="AV540" s="121"/>
      <c r="AW540" s="114"/>
      <c r="AX540" s="115"/>
      <c r="AY540" s="116"/>
      <c r="AZ540" s="115"/>
      <c r="BA540" s="116"/>
    </row>
    <row r="541" spans="2:53" x14ac:dyDescent="0.2">
      <c r="B541" s="266"/>
      <c r="D541" s="101"/>
      <c r="E541" s="67"/>
      <c r="F541" s="69"/>
      <c r="G541" s="69"/>
      <c r="H541" s="69"/>
      <c r="I541" s="95"/>
      <c r="J541" s="68"/>
      <c r="K541" s="106"/>
      <c r="L541" s="145"/>
      <c r="M541" s="146"/>
      <c r="N541" s="82"/>
      <c r="O541" s="82"/>
      <c r="P541" s="82"/>
      <c r="Q541" s="110"/>
      <c r="R541" s="111"/>
      <c r="S541" s="111"/>
      <c r="T541" s="111"/>
      <c r="U541" s="112"/>
      <c r="V541" s="110"/>
      <c r="W541" s="112"/>
      <c r="X541" s="103"/>
      <c r="Y541" s="117"/>
      <c r="Z541" s="69"/>
      <c r="AA541" s="69"/>
      <c r="AB541" s="103"/>
      <c r="AC541" s="103"/>
      <c r="AD541" s="118"/>
      <c r="AE541" s="115"/>
      <c r="AF541" s="119"/>
      <c r="AG541" s="119"/>
      <c r="AH541" s="120"/>
      <c r="AI541" s="121"/>
      <c r="AJ541" s="120"/>
      <c r="AK541" s="69"/>
      <c r="AL541" s="103"/>
      <c r="AM541" s="103"/>
      <c r="AN541" s="118"/>
      <c r="AO541" s="115"/>
      <c r="AP541" s="119"/>
      <c r="AQ541" s="119"/>
      <c r="AR541" s="118"/>
      <c r="AS541" s="118"/>
      <c r="AT541" s="118"/>
      <c r="AU541" s="118"/>
      <c r="AV541" s="121"/>
      <c r="AW541" s="114"/>
      <c r="AX541" s="115"/>
      <c r="AY541" s="116"/>
      <c r="AZ541" s="115"/>
      <c r="BA541" s="116"/>
    </row>
    <row r="542" spans="2:53" x14ac:dyDescent="0.2">
      <c r="B542" s="266"/>
      <c r="D542" s="101"/>
      <c r="E542" s="67"/>
      <c r="F542" s="69"/>
      <c r="G542" s="69"/>
      <c r="H542" s="69"/>
      <c r="I542" s="95"/>
      <c r="J542" s="68"/>
      <c r="K542" s="106"/>
      <c r="L542" s="145"/>
      <c r="M542" s="146"/>
      <c r="N542" s="82"/>
      <c r="O542" s="82"/>
      <c r="P542" s="82"/>
      <c r="Q542" s="110"/>
      <c r="R542" s="111"/>
      <c r="S542" s="111"/>
      <c r="T542" s="111"/>
      <c r="U542" s="112"/>
      <c r="V542" s="110"/>
      <c r="W542" s="112"/>
      <c r="X542" s="103"/>
      <c r="Y542" s="117"/>
      <c r="Z542" s="69"/>
      <c r="AA542" s="69"/>
      <c r="AB542" s="103"/>
      <c r="AC542" s="103"/>
      <c r="AD542" s="118"/>
      <c r="AE542" s="115"/>
      <c r="AF542" s="119"/>
      <c r="AG542" s="119"/>
      <c r="AH542" s="120"/>
      <c r="AI542" s="121"/>
      <c r="AJ542" s="120"/>
      <c r="AK542" s="69"/>
      <c r="AL542" s="103"/>
      <c r="AM542" s="103"/>
      <c r="AN542" s="118"/>
      <c r="AO542" s="115"/>
      <c r="AP542" s="119"/>
      <c r="AQ542" s="119"/>
      <c r="AR542" s="118"/>
      <c r="AS542" s="118"/>
      <c r="AT542" s="118"/>
      <c r="AU542" s="118"/>
      <c r="AV542" s="121"/>
      <c r="AW542" s="114"/>
      <c r="AX542" s="115"/>
      <c r="AY542" s="116"/>
      <c r="AZ542" s="115"/>
      <c r="BA542" s="116"/>
    </row>
    <row r="543" spans="2:53" x14ac:dyDescent="0.2">
      <c r="B543" s="266"/>
      <c r="D543" s="101"/>
      <c r="E543" s="67"/>
      <c r="F543" s="69"/>
      <c r="G543" s="69"/>
      <c r="H543" s="69"/>
      <c r="I543" s="95"/>
      <c r="J543" s="68"/>
      <c r="K543" s="106"/>
      <c r="L543" s="145"/>
      <c r="M543" s="146"/>
      <c r="N543" s="82"/>
      <c r="O543" s="82"/>
      <c r="P543" s="82"/>
      <c r="Q543" s="110"/>
      <c r="R543" s="111"/>
      <c r="S543" s="111"/>
      <c r="T543" s="111"/>
      <c r="U543" s="112"/>
      <c r="V543" s="110"/>
      <c r="W543" s="112"/>
      <c r="X543" s="103"/>
      <c r="Y543" s="117"/>
      <c r="Z543" s="69"/>
      <c r="AA543" s="69"/>
      <c r="AB543" s="103"/>
      <c r="AC543" s="103"/>
      <c r="AD543" s="118"/>
      <c r="AE543" s="115"/>
      <c r="AF543" s="119"/>
      <c r="AG543" s="119"/>
      <c r="AH543" s="120"/>
      <c r="AI543" s="121"/>
      <c r="AJ543" s="120"/>
      <c r="AK543" s="69"/>
      <c r="AL543" s="103"/>
      <c r="AM543" s="103"/>
      <c r="AN543" s="118"/>
      <c r="AO543" s="115"/>
      <c r="AP543" s="119"/>
      <c r="AQ543" s="119"/>
      <c r="AR543" s="118"/>
      <c r="AS543" s="118"/>
      <c r="AT543" s="118"/>
      <c r="AU543" s="118"/>
      <c r="AV543" s="121"/>
      <c r="AW543" s="114"/>
      <c r="AX543" s="115"/>
      <c r="AY543" s="116"/>
      <c r="AZ543" s="115"/>
      <c r="BA543" s="116"/>
    </row>
    <row r="544" spans="2:53" x14ac:dyDescent="0.2">
      <c r="B544" s="266"/>
      <c r="D544" s="101"/>
      <c r="E544" s="67"/>
      <c r="F544" s="69"/>
      <c r="G544" s="69"/>
      <c r="H544" s="69"/>
      <c r="I544" s="95"/>
      <c r="J544" s="68"/>
      <c r="K544" s="106"/>
      <c r="L544" s="145"/>
      <c r="M544" s="146"/>
      <c r="N544" s="82"/>
      <c r="O544" s="82"/>
      <c r="P544" s="82"/>
      <c r="Q544" s="110"/>
      <c r="R544" s="111"/>
      <c r="S544" s="111"/>
      <c r="T544" s="111"/>
      <c r="U544" s="112"/>
      <c r="V544" s="110"/>
      <c r="W544" s="112"/>
      <c r="X544" s="103"/>
      <c r="Y544" s="117"/>
      <c r="Z544" s="69"/>
      <c r="AA544" s="69"/>
      <c r="AB544" s="103"/>
      <c r="AC544" s="103"/>
      <c r="AD544" s="118"/>
      <c r="AE544" s="115"/>
      <c r="AF544" s="119"/>
      <c r="AG544" s="119"/>
      <c r="AH544" s="120"/>
      <c r="AI544" s="121"/>
      <c r="AJ544" s="120"/>
      <c r="AK544" s="69"/>
      <c r="AL544" s="103"/>
      <c r="AM544" s="103"/>
      <c r="AN544" s="118"/>
      <c r="AO544" s="115"/>
      <c r="AP544" s="119"/>
      <c r="AQ544" s="119"/>
      <c r="AR544" s="118"/>
      <c r="AS544" s="118"/>
      <c r="AT544" s="118"/>
      <c r="AU544" s="118"/>
      <c r="AV544" s="121"/>
      <c r="AW544" s="114"/>
      <c r="AX544" s="115"/>
      <c r="AY544" s="116"/>
      <c r="AZ544" s="115"/>
      <c r="BA544" s="116"/>
    </row>
    <row r="545" spans="2:53" x14ac:dyDescent="0.2">
      <c r="B545" s="266"/>
      <c r="D545" s="101"/>
      <c r="E545" s="67"/>
      <c r="F545" s="69"/>
      <c r="G545" s="69"/>
      <c r="H545" s="69"/>
      <c r="I545" s="95"/>
      <c r="J545" s="68"/>
      <c r="K545" s="106"/>
      <c r="L545" s="145"/>
      <c r="M545" s="146"/>
      <c r="N545" s="82"/>
      <c r="O545" s="82"/>
      <c r="P545" s="82"/>
      <c r="Q545" s="110"/>
      <c r="R545" s="111"/>
      <c r="S545" s="111"/>
      <c r="T545" s="111"/>
      <c r="U545" s="112"/>
      <c r="V545" s="110"/>
      <c r="W545" s="112"/>
      <c r="X545" s="103"/>
      <c r="Y545" s="117"/>
      <c r="Z545" s="69"/>
      <c r="AA545" s="69"/>
      <c r="AB545" s="103"/>
      <c r="AC545" s="103"/>
      <c r="AD545" s="118"/>
      <c r="AE545" s="115"/>
      <c r="AF545" s="119"/>
      <c r="AG545" s="119"/>
      <c r="AH545" s="120"/>
      <c r="AI545" s="121"/>
      <c r="AJ545" s="120"/>
      <c r="AK545" s="69"/>
      <c r="AL545" s="103"/>
      <c r="AM545" s="103"/>
      <c r="AN545" s="118"/>
      <c r="AO545" s="115"/>
      <c r="AP545" s="119"/>
      <c r="AQ545" s="119"/>
      <c r="AR545" s="118"/>
      <c r="AS545" s="118"/>
      <c r="AT545" s="118"/>
      <c r="AU545" s="118"/>
      <c r="AV545" s="121"/>
      <c r="AW545" s="114"/>
      <c r="AX545" s="115"/>
      <c r="AY545" s="116"/>
      <c r="AZ545" s="115"/>
      <c r="BA545" s="116"/>
    </row>
    <row r="546" spans="2:53" x14ac:dyDescent="0.2">
      <c r="B546" s="266"/>
      <c r="D546" s="101"/>
      <c r="E546" s="67"/>
      <c r="F546" s="69"/>
      <c r="G546" s="69"/>
      <c r="H546" s="69"/>
      <c r="I546" s="95"/>
      <c r="J546" s="68"/>
      <c r="K546" s="106"/>
      <c r="L546" s="145"/>
      <c r="M546" s="146"/>
      <c r="N546" s="82"/>
      <c r="O546" s="82"/>
      <c r="P546" s="82"/>
      <c r="Q546" s="110"/>
      <c r="R546" s="111"/>
      <c r="S546" s="111"/>
      <c r="T546" s="111"/>
      <c r="U546" s="112"/>
      <c r="V546" s="110"/>
      <c r="W546" s="112"/>
      <c r="X546" s="103"/>
      <c r="Y546" s="117"/>
      <c r="Z546" s="69"/>
      <c r="AA546" s="69"/>
      <c r="AB546" s="103"/>
      <c r="AC546" s="103"/>
      <c r="AD546" s="118"/>
      <c r="AE546" s="115"/>
      <c r="AF546" s="119"/>
      <c r="AG546" s="119"/>
      <c r="AH546" s="120"/>
      <c r="AI546" s="121"/>
      <c r="AJ546" s="120"/>
      <c r="AK546" s="69"/>
      <c r="AL546" s="103"/>
      <c r="AM546" s="103"/>
      <c r="AN546" s="118"/>
      <c r="AO546" s="115"/>
      <c r="AP546" s="119"/>
      <c r="AQ546" s="119"/>
      <c r="AR546" s="118"/>
      <c r="AS546" s="118"/>
      <c r="AT546" s="118"/>
      <c r="AU546" s="118"/>
      <c r="AV546" s="121"/>
      <c r="AW546" s="114"/>
      <c r="AX546" s="115"/>
      <c r="AY546" s="116"/>
      <c r="AZ546" s="115"/>
      <c r="BA546" s="116"/>
    </row>
    <row r="547" spans="2:53" x14ac:dyDescent="0.2">
      <c r="B547" s="266"/>
      <c r="D547" s="101"/>
      <c r="E547" s="67"/>
      <c r="F547" s="69"/>
      <c r="G547" s="69"/>
      <c r="H547" s="69"/>
      <c r="I547" s="95"/>
      <c r="J547" s="68"/>
      <c r="K547" s="106"/>
      <c r="L547" s="145"/>
      <c r="M547" s="146"/>
      <c r="N547" s="82"/>
      <c r="O547" s="82"/>
      <c r="P547" s="82"/>
      <c r="Q547" s="110"/>
      <c r="R547" s="111"/>
      <c r="S547" s="111"/>
      <c r="T547" s="111"/>
      <c r="U547" s="112"/>
      <c r="V547" s="110"/>
      <c r="W547" s="112"/>
      <c r="X547" s="103"/>
      <c r="Y547" s="117"/>
      <c r="Z547" s="69"/>
      <c r="AA547" s="69"/>
      <c r="AB547" s="103"/>
      <c r="AC547" s="103"/>
      <c r="AD547" s="118"/>
      <c r="AE547" s="115"/>
      <c r="AF547" s="119"/>
      <c r="AG547" s="119"/>
      <c r="AH547" s="120"/>
      <c r="AI547" s="121"/>
      <c r="AJ547" s="120"/>
      <c r="AK547" s="69"/>
      <c r="AL547" s="103"/>
      <c r="AM547" s="103"/>
      <c r="AN547" s="118"/>
      <c r="AO547" s="115"/>
      <c r="AP547" s="119"/>
      <c r="AQ547" s="119"/>
      <c r="AR547" s="118"/>
      <c r="AS547" s="118"/>
      <c r="AT547" s="118"/>
      <c r="AU547" s="118"/>
      <c r="AV547" s="121"/>
      <c r="AW547" s="114"/>
      <c r="AX547" s="115"/>
      <c r="AY547" s="116"/>
      <c r="AZ547" s="115"/>
      <c r="BA547" s="116"/>
    </row>
    <row r="548" spans="2:53" x14ac:dyDescent="0.2">
      <c r="B548" s="266"/>
      <c r="D548" s="101"/>
      <c r="E548" s="67"/>
      <c r="F548" s="69"/>
      <c r="G548" s="69"/>
      <c r="H548" s="69"/>
      <c r="I548" s="95"/>
      <c r="J548" s="68"/>
      <c r="K548" s="106"/>
      <c r="L548" s="145"/>
      <c r="M548" s="146"/>
      <c r="N548" s="82"/>
      <c r="O548" s="82"/>
      <c r="P548" s="82"/>
      <c r="Q548" s="110"/>
      <c r="R548" s="111"/>
      <c r="S548" s="111"/>
      <c r="T548" s="111"/>
      <c r="U548" s="112"/>
      <c r="V548" s="110"/>
      <c r="W548" s="112"/>
      <c r="X548" s="103"/>
      <c r="Y548" s="117"/>
      <c r="Z548" s="69"/>
      <c r="AA548" s="69"/>
      <c r="AB548" s="103"/>
      <c r="AC548" s="103"/>
      <c r="AD548" s="118"/>
      <c r="AE548" s="115"/>
      <c r="AF548" s="119"/>
      <c r="AG548" s="119"/>
      <c r="AH548" s="120"/>
      <c r="AI548" s="121"/>
      <c r="AJ548" s="120"/>
      <c r="AK548" s="69"/>
      <c r="AL548" s="103"/>
      <c r="AM548" s="103"/>
      <c r="AN548" s="118"/>
      <c r="AO548" s="115"/>
      <c r="AP548" s="119"/>
      <c r="AQ548" s="119"/>
      <c r="AR548" s="118"/>
      <c r="AS548" s="118"/>
      <c r="AT548" s="118"/>
      <c r="AU548" s="118"/>
      <c r="AV548" s="121"/>
      <c r="AW548" s="114"/>
      <c r="AX548" s="115"/>
      <c r="AY548" s="116"/>
      <c r="AZ548" s="115"/>
      <c r="BA548" s="116"/>
    </row>
    <row r="549" spans="2:53" x14ac:dyDescent="0.2">
      <c r="B549" s="266"/>
      <c r="D549" s="101"/>
      <c r="E549" s="67"/>
      <c r="F549" s="69"/>
      <c r="G549" s="69"/>
      <c r="H549" s="69"/>
      <c r="I549" s="95"/>
      <c r="J549" s="68"/>
      <c r="K549" s="106"/>
      <c r="L549" s="145"/>
      <c r="M549" s="146"/>
      <c r="N549" s="82"/>
      <c r="O549" s="82"/>
      <c r="P549" s="82"/>
      <c r="Q549" s="110"/>
      <c r="R549" s="111"/>
      <c r="S549" s="111"/>
      <c r="T549" s="111"/>
      <c r="U549" s="112"/>
      <c r="V549" s="110"/>
      <c r="W549" s="112"/>
      <c r="X549" s="103"/>
      <c r="Y549" s="117"/>
      <c r="Z549" s="69"/>
      <c r="AA549" s="69"/>
      <c r="AB549" s="103"/>
      <c r="AC549" s="103"/>
      <c r="AD549" s="118"/>
      <c r="AE549" s="115"/>
      <c r="AF549" s="119"/>
      <c r="AG549" s="119"/>
      <c r="AH549" s="120"/>
      <c r="AI549" s="121"/>
      <c r="AJ549" s="120"/>
      <c r="AK549" s="69"/>
      <c r="AL549" s="103"/>
      <c r="AM549" s="103"/>
      <c r="AN549" s="118"/>
      <c r="AO549" s="115"/>
      <c r="AP549" s="119"/>
      <c r="AQ549" s="119"/>
      <c r="AR549" s="118"/>
      <c r="AS549" s="118"/>
      <c r="AT549" s="118"/>
      <c r="AU549" s="118"/>
      <c r="AV549" s="121"/>
      <c r="AW549" s="114"/>
      <c r="AX549" s="115"/>
      <c r="AY549" s="116"/>
      <c r="AZ549" s="115"/>
      <c r="BA549" s="116"/>
    </row>
    <row r="550" spans="2:53" x14ac:dyDescent="0.2">
      <c r="B550" s="266"/>
      <c r="D550" s="101"/>
      <c r="E550" s="67"/>
      <c r="F550" s="69"/>
      <c r="G550" s="69"/>
      <c r="H550" s="69"/>
      <c r="I550" s="95"/>
      <c r="J550" s="68"/>
      <c r="K550" s="106"/>
      <c r="L550" s="145"/>
      <c r="M550" s="146"/>
      <c r="N550" s="82"/>
      <c r="O550" s="82"/>
      <c r="P550" s="82"/>
      <c r="Q550" s="110"/>
      <c r="R550" s="111"/>
      <c r="S550" s="111"/>
      <c r="T550" s="111"/>
      <c r="U550" s="112"/>
      <c r="V550" s="110"/>
      <c r="W550" s="112"/>
      <c r="X550" s="103"/>
      <c r="Y550" s="117"/>
      <c r="Z550" s="69"/>
      <c r="AA550" s="69"/>
      <c r="AB550" s="103"/>
      <c r="AC550" s="103"/>
      <c r="AD550" s="118"/>
      <c r="AE550" s="115"/>
      <c r="AF550" s="119"/>
      <c r="AG550" s="119"/>
      <c r="AH550" s="120"/>
      <c r="AI550" s="121"/>
      <c r="AJ550" s="120"/>
      <c r="AK550" s="69"/>
      <c r="AL550" s="103"/>
      <c r="AM550" s="103"/>
      <c r="AN550" s="118"/>
      <c r="AO550" s="115"/>
      <c r="AP550" s="119"/>
      <c r="AQ550" s="119"/>
      <c r="AR550" s="118"/>
      <c r="AS550" s="118"/>
      <c r="AT550" s="118"/>
      <c r="AU550" s="118"/>
      <c r="AV550" s="121"/>
      <c r="AW550" s="114"/>
      <c r="AX550" s="115"/>
      <c r="AY550" s="116"/>
      <c r="AZ550" s="115"/>
      <c r="BA550" s="116"/>
    </row>
    <row r="551" spans="2:53" x14ac:dyDescent="0.2">
      <c r="B551" s="266"/>
      <c r="D551" s="101"/>
      <c r="E551" s="67"/>
      <c r="F551" s="69"/>
      <c r="G551" s="69"/>
      <c r="H551" s="69"/>
      <c r="I551" s="95"/>
      <c r="J551" s="68"/>
      <c r="K551" s="106"/>
      <c r="L551" s="145"/>
      <c r="M551" s="146"/>
      <c r="N551" s="82"/>
      <c r="O551" s="82"/>
      <c r="P551" s="82"/>
      <c r="Q551" s="110"/>
      <c r="R551" s="111"/>
      <c r="S551" s="111"/>
      <c r="T551" s="111"/>
      <c r="U551" s="112"/>
      <c r="V551" s="110"/>
      <c r="W551" s="112"/>
      <c r="X551" s="103"/>
      <c r="Y551" s="117"/>
      <c r="Z551" s="69"/>
      <c r="AA551" s="69"/>
      <c r="AB551" s="103"/>
      <c r="AC551" s="103"/>
      <c r="AD551" s="118"/>
      <c r="AE551" s="115"/>
      <c r="AF551" s="119"/>
      <c r="AG551" s="119"/>
      <c r="AH551" s="120"/>
      <c r="AI551" s="121"/>
      <c r="AJ551" s="120"/>
      <c r="AK551" s="69"/>
      <c r="AL551" s="103"/>
      <c r="AM551" s="103"/>
      <c r="AN551" s="118"/>
      <c r="AO551" s="115"/>
      <c r="AP551" s="119"/>
      <c r="AQ551" s="119"/>
      <c r="AR551" s="118"/>
      <c r="AS551" s="118"/>
      <c r="AT551" s="118"/>
      <c r="AU551" s="118"/>
      <c r="AV551" s="121"/>
      <c r="AW551" s="114"/>
      <c r="AX551" s="115"/>
      <c r="AY551" s="116"/>
      <c r="AZ551" s="115"/>
      <c r="BA551" s="116"/>
    </row>
    <row r="552" spans="2:53" x14ac:dyDescent="0.2">
      <c r="B552" s="266"/>
      <c r="D552" s="101"/>
      <c r="E552" s="67"/>
      <c r="F552" s="69"/>
      <c r="G552" s="69"/>
      <c r="H552" s="69"/>
      <c r="I552" s="95"/>
      <c r="J552" s="68"/>
      <c r="K552" s="106"/>
      <c r="L552" s="145"/>
      <c r="M552" s="146"/>
      <c r="N552" s="82"/>
      <c r="O552" s="82"/>
      <c r="P552" s="82"/>
      <c r="Q552" s="110"/>
      <c r="R552" s="111"/>
      <c r="S552" s="111"/>
      <c r="T552" s="111"/>
      <c r="U552" s="112"/>
      <c r="V552" s="110"/>
      <c r="W552" s="112"/>
      <c r="X552" s="103"/>
      <c r="Y552" s="117"/>
      <c r="Z552" s="69"/>
      <c r="AA552" s="69"/>
      <c r="AB552" s="103"/>
      <c r="AC552" s="103"/>
      <c r="AD552" s="118"/>
      <c r="AE552" s="115"/>
      <c r="AF552" s="119"/>
      <c r="AG552" s="119"/>
      <c r="AH552" s="120"/>
      <c r="AI552" s="121"/>
      <c r="AJ552" s="120"/>
      <c r="AK552" s="69"/>
      <c r="AL552" s="103"/>
      <c r="AM552" s="103"/>
      <c r="AN552" s="118"/>
      <c r="AO552" s="115"/>
      <c r="AP552" s="119"/>
      <c r="AQ552" s="119"/>
      <c r="AR552" s="118"/>
      <c r="AS552" s="118"/>
      <c r="AT552" s="118"/>
      <c r="AU552" s="118"/>
      <c r="AV552" s="121"/>
      <c r="AW552" s="114"/>
      <c r="AX552" s="115"/>
      <c r="AY552" s="116"/>
      <c r="AZ552" s="115"/>
      <c r="BA552" s="116"/>
    </row>
    <row r="553" spans="2:53" x14ac:dyDescent="0.2">
      <c r="B553" s="266"/>
      <c r="D553" s="101"/>
      <c r="E553" s="67"/>
      <c r="F553" s="69"/>
      <c r="G553" s="69"/>
      <c r="H553" s="69"/>
      <c r="I553" s="95"/>
      <c r="J553" s="68"/>
      <c r="K553" s="106"/>
      <c r="L553" s="145"/>
      <c r="M553" s="146"/>
      <c r="N553" s="82"/>
      <c r="O553" s="82"/>
      <c r="P553" s="82"/>
      <c r="Q553" s="110"/>
      <c r="R553" s="111"/>
      <c r="S553" s="111"/>
      <c r="T553" s="111"/>
      <c r="U553" s="112"/>
      <c r="V553" s="110"/>
      <c r="W553" s="112"/>
      <c r="X553" s="103"/>
      <c r="Y553" s="117"/>
      <c r="Z553" s="69"/>
      <c r="AA553" s="69"/>
      <c r="AB553" s="103"/>
      <c r="AC553" s="103"/>
      <c r="AD553" s="118"/>
      <c r="AE553" s="115"/>
      <c r="AF553" s="119"/>
      <c r="AG553" s="119"/>
      <c r="AH553" s="120"/>
      <c r="AI553" s="121"/>
      <c r="AJ553" s="120"/>
      <c r="AK553" s="69"/>
      <c r="AL553" s="103"/>
      <c r="AM553" s="103"/>
      <c r="AN553" s="118"/>
      <c r="AO553" s="115"/>
      <c r="AP553" s="119"/>
      <c r="AQ553" s="119"/>
      <c r="AR553" s="118"/>
      <c r="AS553" s="118"/>
      <c r="AT553" s="118"/>
      <c r="AU553" s="118"/>
      <c r="AV553" s="121"/>
      <c r="AW553" s="114"/>
      <c r="AX553" s="115"/>
      <c r="AY553" s="116"/>
      <c r="AZ553" s="115"/>
      <c r="BA553" s="116"/>
    </row>
    <row r="554" spans="2:53" x14ac:dyDescent="0.2">
      <c r="B554" s="266"/>
      <c r="D554" s="101"/>
      <c r="E554" s="67"/>
      <c r="F554" s="69"/>
      <c r="G554" s="69"/>
      <c r="H554" s="69"/>
      <c r="I554" s="95"/>
      <c r="J554" s="68"/>
      <c r="K554" s="106"/>
      <c r="L554" s="145"/>
      <c r="M554" s="146"/>
      <c r="N554" s="82"/>
      <c r="O554" s="82"/>
      <c r="P554" s="82"/>
      <c r="Q554" s="110"/>
      <c r="R554" s="111"/>
      <c r="S554" s="111"/>
      <c r="T554" s="111"/>
      <c r="U554" s="112"/>
      <c r="V554" s="110"/>
      <c r="W554" s="112"/>
      <c r="X554" s="103"/>
      <c r="Y554" s="117"/>
      <c r="Z554" s="69"/>
      <c r="AA554" s="69"/>
      <c r="AB554" s="103"/>
      <c r="AC554" s="103"/>
      <c r="AD554" s="118"/>
      <c r="AE554" s="115"/>
      <c r="AF554" s="119"/>
      <c r="AG554" s="119"/>
      <c r="AH554" s="120"/>
      <c r="AI554" s="121"/>
      <c r="AJ554" s="120"/>
      <c r="AK554" s="69"/>
      <c r="AL554" s="103"/>
      <c r="AM554" s="103"/>
      <c r="AN554" s="118"/>
      <c r="AO554" s="115"/>
      <c r="AP554" s="119"/>
      <c r="AQ554" s="119"/>
      <c r="AR554" s="118"/>
      <c r="AS554" s="118"/>
      <c r="AT554" s="118"/>
      <c r="AU554" s="118"/>
      <c r="AV554" s="121"/>
      <c r="AW554" s="114"/>
      <c r="AX554" s="115"/>
      <c r="AY554" s="116"/>
      <c r="AZ554" s="115"/>
      <c r="BA554" s="116"/>
    </row>
    <row r="555" spans="2:53" x14ac:dyDescent="0.2">
      <c r="B555" s="266"/>
      <c r="D555" s="101"/>
      <c r="E555" s="67"/>
      <c r="F555" s="69"/>
      <c r="G555" s="69"/>
      <c r="H555" s="69"/>
      <c r="I555" s="95"/>
      <c r="J555" s="68"/>
      <c r="K555" s="106"/>
      <c r="L555" s="145"/>
      <c r="M555" s="146"/>
      <c r="N555" s="82"/>
      <c r="O555" s="82"/>
      <c r="P555" s="82"/>
      <c r="Q555" s="110"/>
      <c r="R555" s="111"/>
      <c r="S555" s="111"/>
      <c r="T555" s="111"/>
      <c r="U555" s="112"/>
      <c r="V555" s="110"/>
      <c r="W555" s="112"/>
      <c r="X555" s="103"/>
      <c r="Y555" s="117"/>
      <c r="Z555" s="69"/>
      <c r="AA555" s="69"/>
      <c r="AB555" s="103"/>
      <c r="AC555" s="103"/>
      <c r="AD555" s="118"/>
      <c r="AE555" s="115"/>
      <c r="AF555" s="119"/>
      <c r="AG555" s="119"/>
      <c r="AH555" s="120"/>
      <c r="AI555" s="121"/>
      <c r="AJ555" s="120"/>
      <c r="AK555" s="69"/>
      <c r="AL555" s="103"/>
      <c r="AM555" s="103"/>
      <c r="AN555" s="118"/>
      <c r="AO555" s="115"/>
      <c r="AP555" s="119"/>
      <c r="AQ555" s="119"/>
      <c r="AR555" s="118"/>
      <c r="AS555" s="118"/>
      <c r="AT555" s="118"/>
      <c r="AU555" s="118"/>
      <c r="AV555" s="121"/>
      <c r="AW555" s="114"/>
      <c r="AX555" s="115"/>
      <c r="AY555" s="116"/>
      <c r="AZ555" s="115"/>
      <c r="BA555" s="116"/>
    </row>
    <row r="556" spans="2:53" x14ac:dyDescent="0.2">
      <c r="B556" s="266"/>
      <c r="D556" s="101"/>
      <c r="E556" s="67"/>
      <c r="F556" s="69"/>
      <c r="G556" s="69"/>
      <c r="H556" s="69"/>
      <c r="I556" s="95"/>
      <c r="J556" s="68"/>
      <c r="K556" s="106"/>
      <c r="L556" s="145"/>
      <c r="M556" s="146"/>
      <c r="N556" s="82"/>
      <c r="O556" s="82"/>
      <c r="P556" s="82"/>
      <c r="Q556" s="110"/>
      <c r="R556" s="111"/>
      <c r="S556" s="111"/>
      <c r="T556" s="111"/>
      <c r="U556" s="112"/>
      <c r="V556" s="110"/>
      <c r="W556" s="112"/>
      <c r="X556" s="103"/>
      <c r="Y556" s="117"/>
      <c r="Z556" s="69"/>
      <c r="AA556" s="69"/>
      <c r="AB556" s="103"/>
      <c r="AC556" s="103"/>
      <c r="AD556" s="118"/>
      <c r="AE556" s="115"/>
      <c r="AF556" s="119"/>
      <c r="AG556" s="119"/>
      <c r="AH556" s="120"/>
      <c r="AI556" s="121"/>
      <c r="AJ556" s="120"/>
      <c r="AK556" s="69"/>
      <c r="AL556" s="103"/>
      <c r="AM556" s="103"/>
      <c r="AN556" s="118"/>
      <c r="AO556" s="115"/>
      <c r="AP556" s="119"/>
      <c r="AQ556" s="119"/>
      <c r="AR556" s="118"/>
      <c r="AS556" s="118"/>
      <c r="AT556" s="118"/>
      <c r="AU556" s="118"/>
      <c r="AV556" s="121"/>
      <c r="AW556" s="114"/>
      <c r="AX556" s="115"/>
      <c r="AY556" s="116"/>
      <c r="AZ556" s="115"/>
      <c r="BA556" s="116"/>
    </row>
    <row r="557" spans="2:53" x14ac:dyDescent="0.2">
      <c r="B557" s="266"/>
      <c r="D557" s="101"/>
      <c r="E557" s="67"/>
      <c r="F557" s="69"/>
      <c r="G557" s="69"/>
      <c r="H557" s="69"/>
      <c r="I557" s="95"/>
      <c r="J557" s="68"/>
      <c r="K557" s="106"/>
      <c r="L557" s="145"/>
      <c r="M557" s="146"/>
      <c r="N557" s="82"/>
      <c r="O557" s="82"/>
      <c r="P557" s="82"/>
      <c r="Q557" s="110"/>
      <c r="R557" s="111"/>
      <c r="S557" s="111"/>
      <c r="T557" s="111"/>
      <c r="U557" s="112"/>
      <c r="V557" s="110"/>
      <c r="W557" s="112"/>
      <c r="X557" s="103"/>
      <c r="Y557" s="117"/>
      <c r="Z557" s="69"/>
      <c r="AA557" s="69"/>
      <c r="AB557" s="103"/>
      <c r="AC557" s="103"/>
      <c r="AD557" s="118"/>
      <c r="AE557" s="115"/>
      <c r="AF557" s="119"/>
      <c r="AG557" s="119"/>
      <c r="AH557" s="120"/>
      <c r="AI557" s="121"/>
      <c r="AJ557" s="120"/>
      <c r="AK557" s="69"/>
      <c r="AL557" s="103"/>
      <c r="AM557" s="103"/>
      <c r="AN557" s="118"/>
      <c r="AO557" s="115"/>
      <c r="AP557" s="119"/>
      <c r="AQ557" s="119"/>
      <c r="AR557" s="118"/>
      <c r="AS557" s="118"/>
      <c r="AT557" s="118"/>
      <c r="AU557" s="118"/>
      <c r="AV557" s="121"/>
      <c r="AW557" s="114"/>
      <c r="AX557" s="115"/>
      <c r="AY557" s="116"/>
      <c r="AZ557" s="115"/>
      <c r="BA557" s="116"/>
    </row>
    <row r="558" spans="2:53" x14ac:dyDescent="0.2">
      <c r="B558" s="266"/>
      <c r="D558" s="101"/>
      <c r="E558" s="67"/>
      <c r="F558" s="69"/>
      <c r="G558" s="69"/>
      <c r="H558" s="69"/>
      <c r="I558" s="95"/>
      <c r="J558" s="68"/>
      <c r="K558" s="106"/>
      <c r="L558" s="145"/>
      <c r="M558" s="146"/>
      <c r="N558" s="82"/>
      <c r="O558" s="82"/>
      <c r="P558" s="82"/>
      <c r="Q558" s="110"/>
      <c r="R558" s="111"/>
      <c r="S558" s="111"/>
      <c r="T558" s="111"/>
      <c r="U558" s="112"/>
      <c r="V558" s="110"/>
      <c r="W558" s="112"/>
      <c r="X558" s="103"/>
      <c r="Y558" s="117"/>
      <c r="Z558" s="69"/>
      <c r="AA558" s="69"/>
      <c r="AB558" s="103"/>
      <c r="AC558" s="103"/>
      <c r="AD558" s="118"/>
      <c r="AE558" s="115"/>
      <c r="AF558" s="119"/>
      <c r="AG558" s="119"/>
      <c r="AH558" s="120"/>
      <c r="AI558" s="121"/>
      <c r="AJ558" s="120"/>
      <c r="AK558" s="69"/>
      <c r="AL558" s="103"/>
      <c r="AM558" s="103"/>
      <c r="AN558" s="118"/>
      <c r="AO558" s="115"/>
      <c r="AP558" s="119"/>
      <c r="AQ558" s="119"/>
      <c r="AR558" s="118"/>
      <c r="AS558" s="118"/>
      <c r="AT558" s="118"/>
      <c r="AU558" s="118"/>
      <c r="AV558" s="121"/>
      <c r="AW558" s="114"/>
      <c r="AX558" s="115"/>
      <c r="AY558" s="116"/>
      <c r="AZ558" s="115"/>
      <c r="BA558" s="116"/>
    </row>
    <row r="559" spans="2:53" x14ac:dyDescent="0.2">
      <c r="B559" s="266"/>
      <c r="D559" s="101"/>
      <c r="E559" s="67"/>
      <c r="F559" s="69"/>
      <c r="G559" s="69"/>
      <c r="H559" s="69"/>
      <c r="I559" s="95"/>
      <c r="J559" s="68"/>
      <c r="K559" s="106"/>
      <c r="L559" s="145"/>
      <c r="M559" s="146"/>
      <c r="N559" s="82"/>
      <c r="O559" s="82"/>
      <c r="P559" s="82"/>
      <c r="Q559" s="110"/>
      <c r="R559" s="111"/>
      <c r="S559" s="111"/>
      <c r="T559" s="111"/>
      <c r="U559" s="112"/>
      <c r="V559" s="110"/>
      <c r="W559" s="112"/>
      <c r="X559" s="103"/>
      <c r="Y559" s="117"/>
      <c r="Z559" s="69"/>
      <c r="AA559" s="69"/>
      <c r="AB559" s="103"/>
      <c r="AC559" s="103"/>
      <c r="AD559" s="118"/>
      <c r="AE559" s="115"/>
      <c r="AF559" s="119"/>
      <c r="AG559" s="119"/>
      <c r="AH559" s="120"/>
      <c r="AI559" s="121"/>
      <c r="AJ559" s="120"/>
      <c r="AK559" s="69"/>
      <c r="AL559" s="103"/>
      <c r="AM559" s="103"/>
      <c r="AN559" s="118"/>
      <c r="AO559" s="115"/>
      <c r="AP559" s="119"/>
      <c r="AQ559" s="119"/>
      <c r="AR559" s="118"/>
      <c r="AS559" s="118"/>
      <c r="AT559" s="118"/>
      <c r="AU559" s="118"/>
      <c r="AV559" s="121"/>
      <c r="AW559" s="114"/>
      <c r="AX559" s="115"/>
      <c r="AY559" s="116"/>
      <c r="AZ559" s="115"/>
      <c r="BA559" s="116"/>
    </row>
    <row r="560" spans="2:53" x14ac:dyDescent="0.2">
      <c r="B560" s="266"/>
      <c r="D560" s="101"/>
      <c r="E560" s="67"/>
      <c r="F560" s="69"/>
      <c r="G560" s="69"/>
      <c r="H560" s="69"/>
      <c r="I560" s="95"/>
      <c r="J560" s="68"/>
      <c r="K560" s="106"/>
      <c r="L560" s="145"/>
      <c r="M560" s="146"/>
      <c r="N560" s="82"/>
      <c r="O560" s="82"/>
      <c r="P560" s="82"/>
      <c r="Q560" s="110"/>
      <c r="R560" s="111"/>
      <c r="S560" s="111"/>
      <c r="T560" s="111"/>
      <c r="U560" s="112"/>
      <c r="V560" s="110"/>
      <c r="W560" s="112"/>
      <c r="X560" s="103"/>
      <c r="Y560" s="117"/>
      <c r="Z560" s="69"/>
      <c r="AA560" s="69"/>
      <c r="AB560" s="103"/>
      <c r="AC560" s="103"/>
      <c r="AD560" s="118"/>
      <c r="AE560" s="115"/>
      <c r="AF560" s="119"/>
      <c r="AG560" s="119"/>
      <c r="AH560" s="120"/>
      <c r="AI560" s="121"/>
      <c r="AJ560" s="120"/>
      <c r="AK560" s="69"/>
      <c r="AL560" s="103"/>
      <c r="AM560" s="103"/>
      <c r="AN560" s="118"/>
      <c r="AO560" s="115"/>
      <c r="AP560" s="119"/>
      <c r="AQ560" s="119"/>
      <c r="AR560" s="118"/>
      <c r="AS560" s="118"/>
      <c r="AT560" s="118"/>
      <c r="AU560" s="118"/>
      <c r="AV560" s="121"/>
      <c r="AW560" s="114"/>
      <c r="AX560" s="115"/>
      <c r="AY560" s="116"/>
      <c r="AZ560" s="115"/>
      <c r="BA560" s="116"/>
    </row>
    <row r="561" spans="2:53" x14ac:dyDescent="0.2">
      <c r="B561" s="266"/>
      <c r="D561" s="101"/>
      <c r="E561" s="67"/>
      <c r="F561" s="69"/>
      <c r="G561" s="69"/>
      <c r="H561" s="69"/>
      <c r="I561" s="95"/>
      <c r="J561" s="68"/>
      <c r="K561" s="106"/>
      <c r="L561" s="145"/>
      <c r="M561" s="146"/>
      <c r="N561" s="82"/>
      <c r="O561" s="82"/>
      <c r="P561" s="82"/>
      <c r="Q561" s="110"/>
      <c r="R561" s="111"/>
      <c r="S561" s="111"/>
      <c r="T561" s="111"/>
      <c r="U561" s="112"/>
      <c r="V561" s="110"/>
      <c r="W561" s="112"/>
      <c r="X561" s="103"/>
      <c r="Y561" s="117"/>
      <c r="Z561" s="69"/>
      <c r="AA561" s="69"/>
      <c r="AB561" s="103"/>
      <c r="AC561" s="103"/>
      <c r="AD561" s="118"/>
      <c r="AE561" s="115"/>
      <c r="AF561" s="119"/>
      <c r="AG561" s="119"/>
      <c r="AH561" s="120"/>
      <c r="AI561" s="121"/>
      <c r="AJ561" s="120"/>
      <c r="AK561" s="69"/>
      <c r="AL561" s="103"/>
      <c r="AM561" s="103"/>
      <c r="AN561" s="118"/>
      <c r="AO561" s="115"/>
      <c r="AP561" s="119"/>
      <c r="AQ561" s="119"/>
      <c r="AR561" s="118"/>
      <c r="AS561" s="118"/>
      <c r="AT561" s="118"/>
      <c r="AU561" s="118"/>
      <c r="AV561" s="121"/>
      <c r="AW561" s="114"/>
      <c r="AX561" s="115"/>
      <c r="AY561" s="116"/>
      <c r="AZ561" s="115"/>
      <c r="BA561" s="116"/>
    </row>
    <row r="562" spans="2:53" x14ac:dyDescent="0.2">
      <c r="B562" s="266"/>
      <c r="D562" s="101"/>
      <c r="E562" s="67"/>
      <c r="F562" s="69"/>
      <c r="G562" s="69"/>
      <c r="H562" s="69"/>
      <c r="I562" s="95"/>
      <c r="J562" s="68"/>
      <c r="K562" s="106"/>
      <c r="L562" s="145"/>
      <c r="M562" s="146"/>
      <c r="N562" s="82"/>
      <c r="O562" s="82"/>
      <c r="P562" s="82"/>
      <c r="Q562" s="110"/>
      <c r="R562" s="111"/>
      <c r="S562" s="111"/>
      <c r="T562" s="111"/>
      <c r="U562" s="112"/>
      <c r="V562" s="110"/>
      <c r="W562" s="112"/>
      <c r="X562" s="103"/>
      <c r="Y562" s="117"/>
      <c r="Z562" s="69"/>
      <c r="AA562" s="69"/>
      <c r="AB562" s="103"/>
      <c r="AC562" s="103"/>
      <c r="AD562" s="118"/>
      <c r="AE562" s="115"/>
      <c r="AF562" s="119"/>
      <c r="AG562" s="119"/>
      <c r="AH562" s="120"/>
      <c r="AI562" s="121"/>
      <c r="AJ562" s="120"/>
      <c r="AK562" s="69"/>
      <c r="AL562" s="103"/>
      <c r="AM562" s="103"/>
      <c r="AN562" s="118"/>
      <c r="AO562" s="115"/>
      <c r="AP562" s="119"/>
      <c r="AQ562" s="119"/>
      <c r="AR562" s="118"/>
      <c r="AS562" s="118"/>
      <c r="AT562" s="118"/>
      <c r="AU562" s="118"/>
      <c r="AV562" s="121"/>
      <c r="AW562" s="114"/>
      <c r="AX562" s="115"/>
      <c r="AY562" s="116"/>
      <c r="AZ562" s="115"/>
      <c r="BA562" s="116"/>
    </row>
    <row r="563" spans="2:53" x14ac:dyDescent="0.2">
      <c r="B563" s="266"/>
      <c r="D563" s="101"/>
      <c r="E563" s="67"/>
      <c r="F563" s="69"/>
      <c r="G563" s="69"/>
      <c r="H563" s="69"/>
      <c r="I563" s="95"/>
      <c r="J563" s="68"/>
      <c r="K563" s="106"/>
      <c r="L563" s="145"/>
      <c r="M563" s="146"/>
      <c r="N563" s="82"/>
      <c r="O563" s="82"/>
      <c r="P563" s="82"/>
      <c r="Q563" s="110"/>
      <c r="R563" s="111"/>
      <c r="S563" s="111"/>
      <c r="T563" s="111"/>
      <c r="U563" s="112"/>
      <c r="V563" s="110"/>
      <c r="W563" s="112"/>
      <c r="X563" s="103"/>
      <c r="Y563" s="117"/>
      <c r="Z563" s="69"/>
      <c r="AA563" s="69"/>
      <c r="AB563" s="103"/>
      <c r="AC563" s="103"/>
      <c r="AD563" s="118"/>
      <c r="AE563" s="115"/>
      <c r="AF563" s="119"/>
      <c r="AG563" s="119"/>
      <c r="AH563" s="120"/>
      <c r="AI563" s="121"/>
      <c r="AJ563" s="120"/>
      <c r="AK563" s="69"/>
      <c r="AL563" s="103"/>
      <c r="AM563" s="103"/>
      <c r="AN563" s="118"/>
      <c r="AO563" s="115"/>
      <c r="AP563" s="119"/>
      <c r="AQ563" s="119"/>
      <c r="AR563" s="118"/>
      <c r="AS563" s="118"/>
      <c r="AT563" s="118"/>
      <c r="AU563" s="118"/>
      <c r="AV563" s="121"/>
      <c r="AW563" s="114"/>
      <c r="AX563" s="115"/>
      <c r="AY563" s="116"/>
      <c r="AZ563" s="115"/>
      <c r="BA563" s="116"/>
    </row>
    <row r="564" spans="2:53" x14ac:dyDescent="0.2">
      <c r="B564" s="266"/>
      <c r="D564" s="101"/>
      <c r="E564" s="67"/>
      <c r="F564" s="69"/>
      <c r="G564" s="69"/>
      <c r="H564" s="69"/>
      <c r="I564" s="95"/>
      <c r="J564" s="68"/>
      <c r="K564" s="106"/>
      <c r="L564" s="145"/>
      <c r="M564" s="146"/>
      <c r="N564" s="82"/>
      <c r="O564" s="82"/>
      <c r="P564" s="82"/>
      <c r="Q564" s="110"/>
      <c r="R564" s="111"/>
      <c r="S564" s="111"/>
      <c r="T564" s="111"/>
      <c r="U564" s="112"/>
      <c r="V564" s="110"/>
      <c r="W564" s="112"/>
      <c r="X564" s="103"/>
      <c r="Y564" s="117"/>
      <c r="Z564" s="69"/>
      <c r="AA564" s="69"/>
      <c r="AB564" s="103"/>
      <c r="AC564" s="103"/>
      <c r="AD564" s="118"/>
      <c r="AE564" s="115"/>
      <c r="AF564" s="119"/>
      <c r="AG564" s="119"/>
      <c r="AH564" s="120"/>
      <c r="AI564" s="121"/>
      <c r="AJ564" s="120"/>
      <c r="AK564" s="69"/>
      <c r="AL564" s="103"/>
      <c r="AM564" s="103"/>
      <c r="AN564" s="118"/>
      <c r="AO564" s="115"/>
      <c r="AP564" s="119"/>
      <c r="AQ564" s="119"/>
      <c r="AR564" s="118"/>
      <c r="AS564" s="118"/>
      <c r="AT564" s="118"/>
      <c r="AU564" s="118"/>
      <c r="AV564" s="121"/>
      <c r="AW564" s="114"/>
      <c r="AX564" s="115"/>
      <c r="AY564" s="116"/>
      <c r="AZ564" s="115"/>
      <c r="BA564" s="116"/>
    </row>
    <row r="565" spans="2:53" x14ac:dyDescent="0.2">
      <c r="B565" s="266"/>
      <c r="D565" s="101"/>
      <c r="E565" s="67"/>
      <c r="F565" s="69"/>
      <c r="G565" s="69"/>
      <c r="H565" s="69"/>
      <c r="I565" s="95"/>
      <c r="J565" s="68"/>
      <c r="K565" s="106"/>
      <c r="L565" s="145"/>
      <c r="M565" s="146"/>
      <c r="N565" s="82"/>
      <c r="O565" s="82"/>
      <c r="P565" s="82"/>
      <c r="Q565" s="110"/>
      <c r="R565" s="111"/>
      <c r="S565" s="111"/>
      <c r="T565" s="111"/>
      <c r="U565" s="112"/>
      <c r="V565" s="110"/>
      <c r="W565" s="112"/>
      <c r="X565" s="103"/>
      <c r="Y565" s="117"/>
      <c r="Z565" s="69"/>
      <c r="AA565" s="69"/>
      <c r="AB565" s="103"/>
      <c r="AC565" s="103"/>
      <c r="AD565" s="118"/>
      <c r="AE565" s="115"/>
      <c r="AF565" s="119"/>
      <c r="AG565" s="119"/>
      <c r="AH565" s="120"/>
      <c r="AI565" s="121"/>
      <c r="AJ565" s="120"/>
      <c r="AK565" s="69"/>
      <c r="AL565" s="103"/>
      <c r="AM565" s="103"/>
      <c r="AN565" s="118"/>
      <c r="AO565" s="115"/>
      <c r="AP565" s="119"/>
      <c r="AQ565" s="119"/>
      <c r="AR565" s="118"/>
      <c r="AS565" s="118"/>
      <c r="AT565" s="118"/>
      <c r="AU565" s="118"/>
      <c r="AV565" s="121"/>
      <c r="AW565" s="114"/>
      <c r="AX565" s="115"/>
      <c r="AY565" s="116"/>
      <c r="AZ565" s="115"/>
      <c r="BA565" s="116"/>
    </row>
    <row r="566" spans="2:53" x14ac:dyDescent="0.2">
      <c r="B566" s="266"/>
      <c r="D566" s="101"/>
      <c r="E566" s="67"/>
      <c r="F566" s="69"/>
      <c r="G566" s="69"/>
      <c r="H566" s="69"/>
      <c r="I566" s="95"/>
      <c r="J566" s="68"/>
      <c r="K566" s="106"/>
      <c r="L566" s="145"/>
      <c r="M566" s="146"/>
      <c r="N566" s="82"/>
      <c r="O566" s="82"/>
      <c r="P566" s="82"/>
      <c r="Q566" s="110"/>
      <c r="R566" s="111"/>
      <c r="S566" s="111"/>
      <c r="T566" s="111"/>
      <c r="U566" s="112"/>
      <c r="V566" s="110"/>
      <c r="W566" s="112"/>
      <c r="X566" s="103"/>
      <c r="Y566" s="117"/>
      <c r="Z566" s="69"/>
      <c r="AA566" s="69"/>
      <c r="AB566" s="103"/>
      <c r="AC566" s="103"/>
      <c r="AD566" s="118"/>
      <c r="AE566" s="115"/>
      <c r="AF566" s="119"/>
      <c r="AG566" s="119"/>
      <c r="AH566" s="120"/>
      <c r="AI566" s="121"/>
      <c r="AJ566" s="120"/>
      <c r="AK566" s="69"/>
      <c r="AL566" s="103"/>
      <c r="AM566" s="103"/>
      <c r="AN566" s="118"/>
      <c r="AO566" s="115"/>
      <c r="AP566" s="119"/>
      <c r="AQ566" s="119"/>
      <c r="AR566" s="118"/>
      <c r="AS566" s="118"/>
      <c r="AT566" s="118"/>
      <c r="AU566" s="118"/>
      <c r="AV566" s="121"/>
      <c r="AW566" s="114"/>
      <c r="AX566" s="115"/>
      <c r="AY566" s="116"/>
      <c r="AZ566" s="115"/>
      <c r="BA566" s="116"/>
    </row>
    <row r="567" spans="2:53" x14ac:dyDescent="0.2">
      <c r="B567" s="266"/>
      <c r="D567" s="101"/>
      <c r="E567" s="67"/>
      <c r="F567" s="69"/>
      <c r="G567" s="69"/>
      <c r="H567" s="69"/>
      <c r="I567" s="95"/>
      <c r="J567" s="68"/>
      <c r="K567" s="106"/>
      <c r="L567" s="145"/>
      <c r="M567" s="146"/>
      <c r="N567" s="82"/>
      <c r="O567" s="82"/>
      <c r="P567" s="82"/>
      <c r="Q567" s="110"/>
      <c r="R567" s="111"/>
      <c r="S567" s="111"/>
      <c r="T567" s="111"/>
      <c r="U567" s="112"/>
      <c r="V567" s="110"/>
      <c r="W567" s="112"/>
      <c r="X567" s="103"/>
      <c r="Y567" s="117"/>
      <c r="Z567" s="69"/>
      <c r="AA567" s="69"/>
      <c r="AB567" s="103"/>
      <c r="AC567" s="103"/>
      <c r="AD567" s="118"/>
      <c r="AE567" s="115"/>
      <c r="AF567" s="119"/>
      <c r="AG567" s="119"/>
      <c r="AH567" s="120"/>
      <c r="AI567" s="121"/>
      <c r="AJ567" s="120"/>
      <c r="AK567" s="69"/>
      <c r="AL567" s="103"/>
      <c r="AM567" s="103"/>
      <c r="AN567" s="118"/>
      <c r="AO567" s="115"/>
      <c r="AP567" s="119"/>
      <c r="AQ567" s="119"/>
      <c r="AR567" s="118"/>
      <c r="AS567" s="118"/>
      <c r="AT567" s="118"/>
      <c r="AU567" s="118"/>
      <c r="AV567" s="121"/>
      <c r="AW567" s="114"/>
      <c r="AX567" s="115"/>
      <c r="AY567" s="116"/>
      <c r="AZ567" s="115"/>
      <c r="BA567" s="116"/>
    </row>
    <row r="568" spans="2:53" x14ac:dyDescent="0.2">
      <c r="B568" s="266"/>
      <c r="D568" s="101"/>
      <c r="E568" s="67"/>
      <c r="F568" s="69"/>
      <c r="G568" s="69"/>
      <c r="H568" s="69"/>
      <c r="I568" s="95"/>
      <c r="J568" s="68"/>
      <c r="K568" s="106"/>
      <c r="L568" s="145"/>
      <c r="M568" s="146"/>
      <c r="N568" s="82"/>
      <c r="O568" s="82"/>
      <c r="P568" s="82"/>
      <c r="Q568" s="110"/>
      <c r="R568" s="111"/>
      <c r="S568" s="111"/>
      <c r="T568" s="111"/>
      <c r="U568" s="112"/>
      <c r="V568" s="110"/>
      <c r="W568" s="112"/>
      <c r="X568" s="103"/>
      <c r="Y568" s="117"/>
      <c r="Z568" s="69"/>
      <c r="AA568" s="69"/>
      <c r="AB568" s="103"/>
      <c r="AC568" s="103"/>
      <c r="AD568" s="118"/>
      <c r="AE568" s="115"/>
      <c r="AF568" s="119"/>
      <c r="AG568" s="119"/>
      <c r="AH568" s="120"/>
      <c r="AI568" s="121"/>
      <c r="AJ568" s="120"/>
      <c r="AK568" s="69"/>
      <c r="AL568" s="103"/>
      <c r="AM568" s="103"/>
      <c r="AN568" s="118"/>
      <c r="AO568" s="115"/>
      <c r="AP568" s="119"/>
      <c r="AQ568" s="119"/>
      <c r="AR568" s="118"/>
      <c r="AS568" s="118"/>
      <c r="AT568" s="118"/>
      <c r="AU568" s="118"/>
      <c r="AV568" s="121"/>
      <c r="AW568" s="114"/>
      <c r="AX568" s="115"/>
      <c r="AY568" s="116"/>
      <c r="AZ568" s="115"/>
      <c r="BA568" s="116"/>
    </row>
    <row r="569" spans="2:53" x14ac:dyDescent="0.2">
      <c r="B569" s="266"/>
      <c r="D569" s="101"/>
      <c r="E569" s="67"/>
      <c r="F569" s="69"/>
      <c r="G569" s="69"/>
      <c r="H569" s="69"/>
      <c r="I569" s="95"/>
      <c r="J569" s="68"/>
      <c r="K569" s="106"/>
      <c r="L569" s="145"/>
      <c r="M569" s="146"/>
      <c r="N569" s="82"/>
      <c r="O569" s="82"/>
      <c r="P569" s="82"/>
      <c r="Q569" s="110"/>
      <c r="R569" s="111"/>
      <c r="S569" s="111"/>
      <c r="T569" s="111"/>
      <c r="U569" s="112"/>
      <c r="V569" s="110"/>
      <c r="W569" s="112"/>
      <c r="X569" s="103"/>
      <c r="Y569" s="117"/>
      <c r="Z569" s="69"/>
      <c r="AA569" s="69"/>
      <c r="AB569" s="103"/>
      <c r="AC569" s="103"/>
      <c r="AD569" s="118"/>
      <c r="AE569" s="115"/>
      <c r="AF569" s="119"/>
      <c r="AG569" s="119"/>
      <c r="AH569" s="120"/>
      <c r="AI569" s="121"/>
      <c r="AJ569" s="120"/>
      <c r="AK569" s="69"/>
      <c r="AL569" s="103"/>
      <c r="AM569" s="103"/>
      <c r="AN569" s="118"/>
      <c r="AO569" s="115"/>
      <c r="AP569" s="119"/>
      <c r="AQ569" s="119"/>
      <c r="AR569" s="118"/>
      <c r="AS569" s="118"/>
      <c r="AT569" s="118"/>
      <c r="AU569" s="118"/>
      <c r="AV569" s="121"/>
      <c r="AW569" s="114"/>
      <c r="AX569" s="115"/>
      <c r="AY569" s="116"/>
      <c r="AZ569" s="115"/>
      <c r="BA569" s="116"/>
    </row>
    <row r="570" spans="2:53" x14ac:dyDescent="0.2">
      <c r="B570" s="266"/>
      <c r="D570" s="101"/>
      <c r="E570" s="67"/>
      <c r="F570" s="69"/>
      <c r="G570" s="69"/>
      <c r="H570" s="69"/>
      <c r="I570" s="95"/>
      <c r="J570" s="68"/>
      <c r="K570" s="106"/>
      <c r="L570" s="145"/>
      <c r="M570" s="146"/>
      <c r="N570" s="82"/>
      <c r="O570" s="82"/>
      <c r="P570" s="82"/>
      <c r="Q570" s="110"/>
      <c r="R570" s="111"/>
      <c r="S570" s="111"/>
      <c r="T570" s="111"/>
      <c r="U570" s="112"/>
      <c r="V570" s="110"/>
      <c r="W570" s="112"/>
      <c r="X570" s="103"/>
      <c r="Y570" s="117"/>
      <c r="Z570" s="69"/>
      <c r="AA570" s="69"/>
      <c r="AB570" s="103"/>
      <c r="AC570" s="103"/>
      <c r="AD570" s="118"/>
      <c r="AE570" s="115"/>
      <c r="AF570" s="119"/>
      <c r="AG570" s="119"/>
      <c r="AH570" s="120"/>
      <c r="AI570" s="121"/>
      <c r="AJ570" s="120"/>
      <c r="AK570" s="69"/>
      <c r="AL570" s="103"/>
      <c r="AM570" s="103"/>
      <c r="AN570" s="118"/>
      <c r="AO570" s="115"/>
      <c r="AP570" s="119"/>
      <c r="AQ570" s="119"/>
      <c r="AR570" s="118"/>
      <c r="AS570" s="118"/>
      <c r="AT570" s="118"/>
      <c r="AU570" s="118"/>
      <c r="AV570" s="121"/>
      <c r="AW570" s="114"/>
      <c r="AX570" s="115"/>
      <c r="AY570" s="116"/>
      <c r="AZ570" s="115"/>
      <c r="BA570" s="116"/>
    </row>
    <row r="571" spans="2:53" x14ac:dyDescent="0.2">
      <c r="B571" s="266"/>
      <c r="D571" s="101"/>
      <c r="E571" s="67"/>
      <c r="F571" s="69"/>
      <c r="G571" s="69"/>
      <c r="H571" s="69"/>
      <c r="I571" s="95"/>
      <c r="J571" s="68"/>
      <c r="K571" s="106"/>
      <c r="L571" s="145"/>
      <c r="M571" s="146"/>
      <c r="N571" s="82"/>
      <c r="O571" s="82"/>
      <c r="P571" s="82"/>
      <c r="Q571" s="110"/>
      <c r="R571" s="111"/>
      <c r="S571" s="111"/>
      <c r="T571" s="111"/>
      <c r="U571" s="112"/>
      <c r="V571" s="110"/>
      <c r="W571" s="112"/>
      <c r="X571" s="103"/>
      <c r="Y571" s="117"/>
      <c r="Z571" s="69"/>
      <c r="AA571" s="69"/>
      <c r="AB571" s="103"/>
      <c r="AC571" s="103"/>
      <c r="AD571" s="118"/>
      <c r="AE571" s="115"/>
      <c r="AF571" s="119"/>
      <c r="AG571" s="119"/>
      <c r="AH571" s="120"/>
      <c r="AI571" s="121"/>
      <c r="AJ571" s="120"/>
      <c r="AK571" s="69"/>
      <c r="AL571" s="103"/>
      <c r="AM571" s="103"/>
      <c r="AN571" s="118"/>
      <c r="AO571" s="115"/>
      <c r="AP571" s="119"/>
      <c r="AQ571" s="119"/>
      <c r="AR571" s="118"/>
      <c r="AS571" s="118"/>
      <c r="AT571" s="118"/>
      <c r="AU571" s="118"/>
      <c r="AV571" s="121"/>
      <c r="AW571" s="114"/>
      <c r="AX571" s="115"/>
      <c r="AY571" s="116"/>
      <c r="AZ571" s="115"/>
      <c r="BA571" s="116"/>
    </row>
    <row r="572" spans="2:53" x14ac:dyDescent="0.2">
      <c r="B572" s="266"/>
      <c r="D572" s="101"/>
      <c r="E572" s="67"/>
      <c r="F572" s="69"/>
      <c r="G572" s="69"/>
      <c r="H572" s="69"/>
      <c r="I572" s="95"/>
      <c r="J572" s="68"/>
      <c r="K572" s="106"/>
      <c r="L572" s="145"/>
      <c r="M572" s="146"/>
      <c r="N572" s="82"/>
      <c r="O572" s="82"/>
      <c r="P572" s="82"/>
      <c r="Q572" s="110"/>
      <c r="R572" s="111"/>
      <c r="S572" s="111"/>
      <c r="T572" s="111"/>
      <c r="U572" s="112"/>
      <c r="V572" s="110"/>
      <c r="W572" s="112"/>
      <c r="X572" s="103"/>
      <c r="Y572" s="117"/>
      <c r="Z572" s="69"/>
      <c r="AA572" s="69"/>
      <c r="AB572" s="103"/>
      <c r="AC572" s="103"/>
      <c r="AD572" s="118"/>
      <c r="AE572" s="115"/>
      <c r="AF572" s="119"/>
      <c r="AG572" s="119"/>
      <c r="AH572" s="120"/>
      <c r="AI572" s="121"/>
      <c r="AJ572" s="120"/>
      <c r="AK572" s="69"/>
      <c r="AL572" s="103"/>
      <c r="AM572" s="103"/>
      <c r="AN572" s="118"/>
      <c r="AO572" s="115"/>
      <c r="AP572" s="119"/>
      <c r="AQ572" s="119"/>
      <c r="AR572" s="118"/>
      <c r="AS572" s="118"/>
      <c r="AT572" s="118"/>
      <c r="AU572" s="118"/>
      <c r="AV572" s="121"/>
      <c r="AW572" s="114"/>
      <c r="AX572" s="115"/>
      <c r="AY572" s="116"/>
      <c r="AZ572" s="115"/>
      <c r="BA572" s="116"/>
    </row>
    <row r="573" spans="2:53" x14ac:dyDescent="0.2">
      <c r="B573" s="266"/>
      <c r="D573" s="101"/>
      <c r="E573" s="67"/>
      <c r="F573" s="69"/>
      <c r="G573" s="69"/>
      <c r="H573" s="69"/>
      <c r="I573" s="95"/>
      <c r="J573" s="68"/>
      <c r="K573" s="106"/>
      <c r="L573" s="145"/>
      <c r="M573" s="146"/>
      <c r="N573" s="82"/>
      <c r="O573" s="82"/>
      <c r="P573" s="82"/>
      <c r="Q573" s="110"/>
      <c r="R573" s="111"/>
      <c r="S573" s="111"/>
      <c r="T573" s="111"/>
      <c r="U573" s="112"/>
      <c r="V573" s="110"/>
      <c r="W573" s="112"/>
      <c r="X573" s="103"/>
      <c r="Y573" s="117"/>
      <c r="Z573" s="69"/>
      <c r="AA573" s="69"/>
      <c r="AB573" s="103"/>
      <c r="AC573" s="103"/>
      <c r="AD573" s="118"/>
      <c r="AE573" s="115"/>
      <c r="AF573" s="119"/>
      <c r="AG573" s="119"/>
      <c r="AH573" s="120"/>
      <c r="AI573" s="121"/>
      <c r="AJ573" s="120"/>
      <c r="AK573" s="69"/>
      <c r="AL573" s="103"/>
      <c r="AM573" s="103"/>
      <c r="AN573" s="118"/>
      <c r="AO573" s="115"/>
      <c r="AP573" s="119"/>
      <c r="AQ573" s="119"/>
      <c r="AR573" s="118"/>
      <c r="AS573" s="118"/>
      <c r="AT573" s="118"/>
      <c r="AU573" s="118"/>
      <c r="AV573" s="121"/>
      <c r="AW573" s="114"/>
      <c r="AX573" s="115"/>
      <c r="AY573" s="116"/>
      <c r="AZ573" s="115"/>
      <c r="BA573" s="116"/>
    </row>
    <row r="574" spans="2:53" x14ac:dyDescent="0.2">
      <c r="B574" s="266"/>
      <c r="D574" s="101"/>
      <c r="E574" s="67"/>
      <c r="F574" s="69"/>
      <c r="G574" s="69"/>
      <c r="H574" s="69"/>
      <c r="I574" s="95"/>
      <c r="J574" s="68"/>
      <c r="K574" s="106"/>
      <c r="L574" s="145"/>
      <c r="M574" s="146"/>
      <c r="N574" s="82"/>
      <c r="O574" s="82"/>
      <c r="P574" s="82"/>
      <c r="Q574" s="110"/>
      <c r="R574" s="111"/>
      <c r="S574" s="111"/>
      <c r="T574" s="111"/>
      <c r="U574" s="112"/>
      <c r="V574" s="110"/>
      <c r="W574" s="112"/>
      <c r="X574" s="103"/>
      <c r="Y574" s="117"/>
      <c r="Z574" s="69"/>
      <c r="AA574" s="69"/>
      <c r="AB574" s="103"/>
      <c r="AC574" s="103"/>
      <c r="AD574" s="118"/>
      <c r="AE574" s="115"/>
      <c r="AF574" s="119"/>
      <c r="AG574" s="119"/>
      <c r="AH574" s="120"/>
      <c r="AI574" s="121"/>
      <c r="AJ574" s="120"/>
      <c r="AK574" s="69"/>
      <c r="AL574" s="103"/>
      <c r="AM574" s="103"/>
      <c r="AN574" s="118"/>
      <c r="AO574" s="115"/>
      <c r="AP574" s="119"/>
      <c r="AQ574" s="119"/>
      <c r="AR574" s="118"/>
      <c r="AS574" s="118"/>
      <c r="AT574" s="118"/>
      <c r="AU574" s="118"/>
      <c r="AV574" s="121"/>
      <c r="AW574" s="114"/>
      <c r="AX574" s="115"/>
      <c r="AY574" s="116"/>
      <c r="AZ574" s="115"/>
      <c r="BA574" s="116"/>
    </row>
    <row r="575" spans="2:53" x14ac:dyDescent="0.2">
      <c r="B575" s="266"/>
      <c r="D575" s="101"/>
      <c r="E575" s="67"/>
      <c r="F575" s="69"/>
      <c r="G575" s="69"/>
      <c r="H575" s="69"/>
      <c r="I575" s="95"/>
      <c r="J575" s="68"/>
      <c r="K575" s="106"/>
      <c r="L575" s="145"/>
      <c r="M575" s="146"/>
      <c r="N575" s="82"/>
      <c r="O575" s="82"/>
      <c r="P575" s="82"/>
      <c r="Q575" s="110"/>
      <c r="R575" s="111"/>
      <c r="S575" s="111"/>
      <c r="T575" s="111"/>
      <c r="U575" s="112"/>
      <c r="V575" s="110"/>
      <c r="W575" s="112"/>
      <c r="X575" s="103"/>
      <c r="Y575" s="117"/>
      <c r="Z575" s="69"/>
      <c r="AA575" s="69"/>
      <c r="AB575" s="103"/>
      <c r="AC575" s="103"/>
      <c r="AD575" s="118"/>
      <c r="AE575" s="115"/>
      <c r="AF575" s="119"/>
      <c r="AG575" s="119"/>
      <c r="AH575" s="120"/>
      <c r="AI575" s="121"/>
      <c r="AJ575" s="120"/>
      <c r="AK575" s="69"/>
      <c r="AL575" s="103"/>
      <c r="AM575" s="103"/>
      <c r="AN575" s="118"/>
      <c r="AO575" s="115"/>
      <c r="AP575" s="119"/>
      <c r="AQ575" s="119"/>
      <c r="AR575" s="118"/>
      <c r="AS575" s="118"/>
      <c r="AT575" s="118"/>
      <c r="AU575" s="118"/>
      <c r="AV575" s="121"/>
      <c r="AW575" s="114"/>
      <c r="AX575" s="115"/>
      <c r="AY575" s="116"/>
      <c r="AZ575" s="115"/>
      <c r="BA575" s="116"/>
    </row>
    <row r="576" spans="2:53" x14ac:dyDescent="0.2">
      <c r="B576" s="266"/>
      <c r="D576" s="101"/>
      <c r="E576" s="67"/>
      <c r="F576" s="69"/>
      <c r="G576" s="69"/>
      <c r="H576" s="69"/>
      <c r="I576" s="95"/>
      <c r="J576" s="68"/>
      <c r="K576" s="106"/>
      <c r="L576" s="145"/>
      <c r="M576" s="146"/>
      <c r="N576" s="82"/>
      <c r="O576" s="82"/>
      <c r="P576" s="82"/>
      <c r="Q576" s="110"/>
      <c r="R576" s="111"/>
      <c r="S576" s="111"/>
      <c r="T576" s="111"/>
      <c r="U576" s="112"/>
      <c r="V576" s="110"/>
      <c r="W576" s="112"/>
      <c r="X576" s="103"/>
      <c r="Y576" s="117"/>
      <c r="Z576" s="69"/>
      <c r="AA576" s="69"/>
      <c r="AB576" s="103"/>
      <c r="AC576" s="103"/>
      <c r="AD576" s="118"/>
      <c r="AE576" s="115"/>
      <c r="AF576" s="119"/>
      <c r="AG576" s="119"/>
      <c r="AH576" s="120"/>
      <c r="AI576" s="121"/>
      <c r="AJ576" s="120"/>
      <c r="AK576" s="69"/>
      <c r="AL576" s="103"/>
      <c r="AM576" s="103"/>
      <c r="AN576" s="118"/>
      <c r="AO576" s="115"/>
      <c r="AP576" s="119"/>
      <c r="AQ576" s="119"/>
      <c r="AR576" s="118"/>
      <c r="AS576" s="118"/>
      <c r="AT576" s="118"/>
      <c r="AU576" s="118"/>
      <c r="AV576" s="121"/>
      <c r="AW576" s="114"/>
      <c r="AX576" s="115"/>
      <c r="AY576" s="116"/>
      <c r="AZ576" s="115"/>
      <c r="BA576" s="116"/>
    </row>
    <row r="577" spans="2:53" x14ac:dyDescent="0.2">
      <c r="B577" s="266"/>
      <c r="D577" s="101"/>
      <c r="E577" s="67"/>
      <c r="F577" s="69"/>
      <c r="G577" s="69"/>
      <c r="H577" s="69"/>
      <c r="I577" s="95"/>
      <c r="J577" s="68"/>
      <c r="K577" s="106"/>
      <c r="L577" s="145"/>
      <c r="M577" s="146"/>
      <c r="N577" s="82"/>
      <c r="O577" s="82"/>
      <c r="P577" s="82"/>
      <c r="Q577" s="110"/>
      <c r="R577" s="111"/>
      <c r="S577" s="111"/>
      <c r="T577" s="111"/>
      <c r="U577" s="112"/>
      <c r="V577" s="110"/>
      <c r="W577" s="112"/>
      <c r="X577" s="103"/>
      <c r="Y577" s="117"/>
      <c r="Z577" s="69"/>
      <c r="AA577" s="69"/>
      <c r="AB577" s="103"/>
      <c r="AC577" s="103"/>
      <c r="AD577" s="118"/>
      <c r="AE577" s="115"/>
      <c r="AF577" s="119"/>
      <c r="AG577" s="119"/>
      <c r="AH577" s="120"/>
      <c r="AI577" s="121"/>
      <c r="AJ577" s="120"/>
      <c r="AK577" s="69"/>
      <c r="AL577" s="103"/>
      <c r="AM577" s="103"/>
      <c r="AN577" s="118"/>
      <c r="AO577" s="115"/>
      <c r="AP577" s="119"/>
      <c r="AQ577" s="119"/>
      <c r="AR577" s="118"/>
      <c r="AS577" s="118"/>
      <c r="AT577" s="118"/>
      <c r="AU577" s="118"/>
      <c r="AV577" s="121"/>
      <c r="AW577" s="114"/>
      <c r="AX577" s="115"/>
      <c r="AY577" s="116"/>
      <c r="AZ577" s="115"/>
      <c r="BA577" s="116"/>
    </row>
    <row r="578" spans="2:53" x14ac:dyDescent="0.2">
      <c r="B578" s="266"/>
      <c r="D578" s="101"/>
      <c r="E578" s="67"/>
      <c r="F578" s="69"/>
      <c r="G578" s="69"/>
      <c r="H578" s="69"/>
      <c r="I578" s="95"/>
      <c r="J578" s="68"/>
      <c r="K578" s="106"/>
      <c r="L578" s="145"/>
      <c r="M578" s="146"/>
      <c r="N578" s="82"/>
      <c r="O578" s="82"/>
      <c r="P578" s="82"/>
      <c r="Q578" s="110"/>
      <c r="R578" s="111"/>
      <c r="S578" s="111"/>
      <c r="T578" s="111"/>
      <c r="U578" s="112"/>
      <c r="V578" s="110"/>
      <c r="W578" s="112"/>
      <c r="X578" s="103"/>
      <c r="Y578" s="117"/>
      <c r="Z578" s="69"/>
      <c r="AA578" s="69"/>
      <c r="AB578" s="103"/>
      <c r="AC578" s="103"/>
      <c r="AD578" s="118"/>
      <c r="AE578" s="115"/>
      <c r="AF578" s="119"/>
      <c r="AG578" s="119"/>
      <c r="AH578" s="120"/>
      <c r="AI578" s="121"/>
      <c r="AJ578" s="120"/>
      <c r="AK578" s="69"/>
      <c r="AL578" s="103"/>
      <c r="AM578" s="103"/>
      <c r="AN578" s="118"/>
      <c r="AO578" s="115"/>
      <c r="AP578" s="119"/>
      <c r="AQ578" s="119"/>
      <c r="AR578" s="118"/>
      <c r="AS578" s="118"/>
      <c r="AT578" s="118"/>
      <c r="AU578" s="118"/>
      <c r="AV578" s="121"/>
      <c r="AW578" s="114"/>
      <c r="AX578" s="115"/>
      <c r="AY578" s="116"/>
      <c r="AZ578" s="115"/>
      <c r="BA578" s="116"/>
    </row>
    <row r="579" spans="2:53" x14ac:dyDescent="0.2">
      <c r="B579" s="266"/>
      <c r="D579" s="101"/>
      <c r="E579" s="67"/>
      <c r="F579" s="69"/>
      <c r="G579" s="69"/>
      <c r="H579" s="69"/>
      <c r="I579" s="95"/>
      <c r="J579" s="68"/>
      <c r="K579" s="106"/>
      <c r="L579" s="145"/>
      <c r="M579" s="146"/>
      <c r="N579" s="82"/>
      <c r="O579" s="82"/>
      <c r="P579" s="82"/>
      <c r="Q579" s="110"/>
      <c r="R579" s="111"/>
      <c r="S579" s="111"/>
      <c r="T579" s="111"/>
      <c r="U579" s="112"/>
      <c r="V579" s="110"/>
      <c r="W579" s="112"/>
      <c r="X579" s="103"/>
      <c r="Y579" s="117"/>
      <c r="Z579" s="69"/>
      <c r="AA579" s="69"/>
      <c r="AB579" s="103"/>
      <c r="AC579" s="103"/>
      <c r="AD579" s="118"/>
      <c r="AE579" s="115"/>
      <c r="AF579" s="119"/>
      <c r="AG579" s="119"/>
      <c r="AH579" s="120"/>
      <c r="AI579" s="121"/>
      <c r="AJ579" s="120"/>
      <c r="AK579" s="69"/>
      <c r="AL579" s="103"/>
      <c r="AM579" s="103"/>
      <c r="AN579" s="118"/>
      <c r="AO579" s="115"/>
      <c r="AP579" s="119"/>
      <c r="AQ579" s="119"/>
      <c r="AR579" s="118"/>
      <c r="AS579" s="118"/>
      <c r="AT579" s="118"/>
      <c r="AU579" s="118"/>
      <c r="AV579" s="121"/>
      <c r="AW579" s="114"/>
      <c r="AX579" s="115"/>
      <c r="AY579" s="116"/>
      <c r="AZ579" s="115"/>
      <c r="BA579" s="116"/>
    </row>
    <row r="580" spans="2:53" x14ac:dyDescent="0.2">
      <c r="B580" s="266"/>
      <c r="D580" s="101"/>
      <c r="E580" s="67"/>
      <c r="F580" s="69"/>
      <c r="G580" s="69"/>
      <c r="H580" s="69"/>
      <c r="I580" s="95"/>
      <c r="J580" s="68"/>
      <c r="K580" s="106"/>
      <c r="L580" s="145"/>
      <c r="M580" s="146"/>
      <c r="N580" s="82"/>
      <c r="O580" s="82"/>
      <c r="P580" s="82"/>
      <c r="Q580" s="110"/>
      <c r="R580" s="111"/>
      <c r="S580" s="111"/>
      <c r="T580" s="111"/>
      <c r="U580" s="112"/>
      <c r="V580" s="110"/>
      <c r="W580" s="112"/>
      <c r="X580" s="103"/>
      <c r="Y580" s="117"/>
      <c r="Z580" s="69"/>
      <c r="AA580" s="69"/>
      <c r="AB580" s="103"/>
      <c r="AC580" s="103"/>
      <c r="AD580" s="118"/>
      <c r="AE580" s="115"/>
      <c r="AF580" s="119"/>
      <c r="AG580" s="119"/>
      <c r="AH580" s="120"/>
      <c r="AI580" s="121"/>
      <c r="AJ580" s="120"/>
      <c r="AK580" s="69"/>
      <c r="AL580" s="103"/>
      <c r="AM580" s="103"/>
      <c r="AN580" s="118"/>
      <c r="AO580" s="115"/>
      <c r="AP580" s="119"/>
      <c r="AQ580" s="119"/>
      <c r="AR580" s="118"/>
      <c r="AS580" s="118"/>
      <c r="AT580" s="118"/>
      <c r="AU580" s="118"/>
      <c r="AV580" s="121"/>
      <c r="AW580" s="114"/>
      <c r="AX580" s="115"/>
      <c r="AY580" s="116"/>
      <c r="AZ580" s="115"/>
      <c r="BA580" s="116"/>
    </row>
    <row r="581" spans="2:53" x14ac:dyDescent="0.2">
      <c r="B581" s="266"/>
      <c r="D581" s="101"/>
      <c r="E581" s="67"/>
      <c r="F581" s="69"/>
      <c r="G581" s="69"/>
      <c r="H581" s="69"/>
      <c r="I581" s="95"/>
      <c r="J581" s="68"/>
      <c r="K581" s="106"/>
      <c r="L581" s="145"/>
      <c r="M581" s="146"/>
      <c r="N581" s="82"/>
      <c r="O581" s="82"/>
      <c r="P581" s="82"/>
      <c r="Q581" s="110"/>
      <c r="R581" s="111"/>
      <c r="S581" s="111"/>
      <c r="T581" s="111"/>
      <c r="U581" s="112"/>
      <c r="V581" s="110"/>
      <c r="W581" s="112"/>
      <c r="X581" s="103"/>
      <c r="Y581" s="117"/>
      <c r="Z581" s="69"/>
      <c r="AA581" s="69"/>
      <c r="AB581" s="103"/>
      <c r="AC581" s="103"/>
      <c r="AD581" s="118"/>
      <c r="AE581" s="115"/>
      <c r="AF581" s="119"/>
      <c r="AG581" s="119"/>
      <c r="AH581" s="120"/>
      <c r="AI581" s="121"/>
      <c r="AJ581" s="120"/>
      <c r="AK581" s="69"/>
      <c r="AL581" s="103"/>
      <c r="AM581" s="103"/>
      <c r="AN581" s="118"/>
      <c r="AO581" s="115"/>
      <c r="AP581" s="119"/>
      <c r="AQ581" s="119"/>
      <c r="AR581" s="118"/>
      <c r="AS581" s="118"/>
      <c r="AT581" s="118"/>
      <c r="AU581" s="118"/>
      <c r="AV581" s="121"/>
      <c r="AW581" s="114"/>
      <c r="AX581" s="115"/>
      <c r="AY581" s="116"/>
      <c r="AZ581" s="115"/>
      <c r="BA581" s="116"/>
    </row>
    <row r="582" spans="2:53" x14ac:dyDescent="0.2">
      <c r="B582" s="266"/>
      <c r="D582" s="101"/>
      <c r="E582" s="67"/>
      <c r="F582" s="69"/>
      <c r="G582" s="69"/>
      <c r="H582" s="69"/>
      <c r="I582" s="95"/>
      <c r="J582" s="68"/>
      <c r="K582" s="106"/>
      <c r="L582" s="145"/>
      <c r="M582" s="146"/>
      <c r="N582" s="82"/>
      <c r="O582" s="82"/>
      <c r="P582" s="82"/>
      <c r="Q582" s="110"/>
      <c r="R582" s="111"/>
      <c r="S582" s="111"/>
      <c r="T582" s="111"/>
      <c r="U582" s="112"/>
      <c r="V582" s="110"/>
      <c r="W582" s="112"/>
      <c r="X582" s="103"/>
      <c r="Y582" s="117"/>
      <c r="Z582" s="69"/>
      <c r="AA582" s="69"/>
      <c r="AB582" s="103"/>
      <c r="AC582" s="103"/>
      <c r="AD582" s="118"/>
      <c r="AE582" s="115"/>
      <c r="AF582" s="119"/>
      <c r="AG582" s="119"/>
      <c r="AH582" s="120"/>
      <c r="AI582" s="121"/>
      <c r="AJ582" s="120"/>
      <c r="AK582" s="69"/>
      <c r="AL582" s="103"/>
      <c r="AM582" s="103"/>
      <c r="AN582" s="118"/>
      <c r="AO582" s="115"/>
      <c r="AP582" s="119"/>
      <c r="AQ582" s="119"/>
      <c r="AR582" s="118"/>
      <c r="AS582" s="118"/>
      <c r="AT582" s="118"/>
      <c r="AU582" s="118"/>
      <c r="AV582" s="121"/>
      <c r="AW582" s="114"/>
      <c r="AX582" s="115"/>
      <c r="AY582" s="116"/>
      <c r="AZ582" s="115"/>
      <c r="BA582" s="116"/>
    </row>
    <row r="583" spans="2:53" x14ac:dyDescent="0.2">
      <c r="B583" s="266"/>
      <c r="D583" s="101"/>
      <c r="E583" s="67"/>
      <c r="F583" s="69"/>
      <c r="G583" s="69"/>
      <c r="H583" s="69"/>
      <c r="I583" s="95"/>
      <c r="J583" s="68"/>
      <c r="K583" s="106"/>
      <c r="L583" s="145"/>
      <c r="M583" s="146"/>
      <c r="N583" s="82"/>
      <c r="O583" s="82"/>
      <c r="P583" s="82"/>
      <c r="Q583" s="110"/>
      <c r="R583" s="111"/>
      <c r="S583" s="111"/>
      <c r="T583" s="111"/>
      <c r="U583" s="112"/>
      <c r="V583" s="110"/>
      <c r="W583" s="112"/>
      <c r="X583" s="103"/>
      <c r="Y583" s="117"/>
      <c r="Z583" s="69"/>
      <c r="AA583" s="69"/>
      <c r="AB583" s="103"/>
      <c r="AC583" s="103"/>
      <c r="AD583" s="118"/>
      <c r="AE583" s="115"/>
      <c r="AF583" s="119"/>
      <c r="AG583" s="119"/>
      <c r="AH583" s="120"/>
      <c r="AI583" s="121"/>
      <c r="AJ583" s="120"/>
      <c r="AK583" s="69"/>
      <c r="AL583" s="103"/>
      <c r="AM583" s="103"/>
      <c r="AN583" s="118"/>
      <c r="AO583" s="115"/>
      <c r="AP583" s="119"/>
      <c r="AQ583" s="119"/>
      <c r="AR583" s="118"/>
      <c r="AS583" s="118"/>
      <c r="AT583" s="118"/>
      <c r="AU583" s="118"/>
      <c r="AV583" s="121"/>
      <c r="AW583" s="114"/>
      <c r="AX583" s="115"/>
      <c r="AY583" s="116"/>
      <c r="AZ583" s="115"/>
      <c r="BA583" s="116"/>
    </row>
    <row r="584" spans="2:53" x14ac:dyDescent="0.2">
      <c r="B584" s="266"/>
      <c r="D584" s="101"/>
      <c r="E584" s="67"/>
      <c r="F584" s="69"/>
      <c r="G584" s="69"/>
      <c r="H584" s="69"/>
      <c r="I584" s="95"/>
      <c r="J584" s="68"/>
      <c r="K584" s="106"/>
      <c r="L584" s="145"/>
      <c r="M584" s="146"/>
      <c r="N584" s="82"/>
      <c r="O584" s="82"/>
      <c r="P584" s="82"/>
      <c r="Q584" s="110"/>
      <c r="R584" s="111"/>
      <c r="S584" s="111"/>
      <c r="T584" s="111"/>
      <c r="U584" s="112"/>
      <c r="V584" s="110"/>
      <c r="W584" s="112"/>
      <c r="X584" s="103"/>
      <c r="Y584" s="117"/>
      <c r="Z584" s="69"/>
      <c r="AA584" s="69"/>
      <c r="AB584" s="103"/>
      <c r="AC584" s="103"/>
      <c r="AD584" s="118"/>
      <c r="AE584" s="115"/>
      <c r="AF584" s="119"/>
      <c r="AG584" s="119"/>
      <c r="AH584" s="120"/>
      <c r="AI584" s="121"/>
      <c r="AJ584" s="120"/>
      <c r="AK584" s="69"/>
      <c r="AL584" s="103"/>
      <c r="AM584" s="103"/>
      <c r="AN584" s="118"/>
      <c r="AO584" s="115"/>
      <c r="AP584" s="119"/>
      <c r="AQ584" s="119"/>
      <c r="AR584" s="118"/>
      <c r="AS584" s="118"/>
      <c r="AT584" s="118"/>
      <c r="AU584" s="118"/>
      <c r="AV584" s="121"/>
      <c r="AW584" s="114"/>
      <c r="AX584" s="115"/>
      <c r="AY584" s="116"/>
      <c r="AZ584" s="115"/>
      <c r="BA584" s="116"/>
    </row>
    <row r="585" spans="2:53" x14ac:dyDescent="0.2">
      <c r="B585" s="266"/>
      <c r="D585" s="101"/>
      <c r="E585" s="67"/>
      <c r="F585" s="69"/>
      <c r="G585" s="69"/>
      <c r="H585" s="69"/>
      <c r="I585" s="95"/>
      <c r="J585" s="68"/>
      <c r="K585" s="106"/>
      <c r="L585" s="145"/>
      <c r="M585" s="146"/>
      <c r="N585" s="82"/>
      <c r="O585" s="82"/>
      <c r="P585" s="82"/>
      <c r="Q585" s="110"/>
      <c r="R585" s="111"/>
      <c r="S585" s="111"/>
      <c r="T585" s="111"/>
      <c r="U585" s="112"/>
      <c r="V585" s="110"/>
      <c r="W585" s="112"/>
      <c r="X585" s="103"/>
      <c r="Y585" s="117"/>
      <c r="Z585" s="69"/>
      <c r="AA585" s="69"/>
      <c r="AB585" s="103"/>
      <c r="AC585" s="103"/>
      <c r="AD585" s="118"/>
      <c r="AE585" s="115"/>
      <c r="AF585" s="119"/>
      <c r="AG585" s="119"/>
      <c r="AH585" s="120"/>
      <c r="AI585" s="121"/>
      <c r="AJ585" s="120"/>
      <c r="AK585" s="69"/>
      <c r="AL585" s="103"/>
      <c r="AM585" s="103"/>
      <c r="AN585" s="118"/>
      <c r="AO585" s="115"/>
      <c r="AP585" s="119"/>
      <c r="AQ585" s="119"/>
      <c r="AR585" s="118"/>
      <c r="AS585" s="118"/>
      <c r="AT585" s="118"/>
      <c r="AU585" s="118"/>
      <c r="AV585" s="121"/>
      <c r="AW585" s="114"/>
      <c r="AX585" s="115"/>
      <c r="AY585" s="116"/>
      <c r="AZ585" s="115"/>
      <c r="BA585" s="116"/>
    </row>
    <row r="586" spans="2:53" x14ac:dyDescent="0.2">
      <c r="B586" s="266"/>
      <c r="D586" s="101"/>
      <c r="E586" s="67"/>
      <c r="F586" s="69"/>
      <c r="G586" s="69"/>
      <c r="H586" s="69"/>
      <c r="I586" s="95"/>
      <c r="J586" s="68"/>
      <c r="K586" s="106"/>
      <c r="L586" s="145"/>
      <c r="M586" s="146"/>
      <c r="N586" s="82"/>
      <c r="O586" s="82"/>
      <c r="P586" s="82"/>
      <c r="Q586" s="110"/>
      <c r="R586" s="111"/>
      <c r="S586" s="111"/>
      <c r="T586" s="111"/>
      <c r="U586" s="112"/>
      <c r="V586" s="110"/>
      <c r="W586" s="112"/>
      <c r="X586" s="103"/>
      <c r="Y586" s="117"/>
      <c r="Z586" s="69"/>
      <c r="AA586" s="69"/>
      <c r="AB586" s="103"/>
      <c r="AC586" s="103"/>
      <c r="AD586" s="118"/>
      <c r="AE586" s="115"/>
      <c r="AF586" s="119"/>
      <c r="AG586" s="119"/>
      <c r="AH586" s="120"/>
      <c r="AI586" s="121"/>
      <c r="AJ586" s="120"/>
      <c r="AK586" s="69"/>
      <c r="AL586" s="103"/>
      <c r="AM586" s="103"/>
      <c r="AN586" s="118"/>
      <c r="AO586" s="115"/>
      <c r="AP586" s="119"/>
      <c r="AQ586" s="119"/>
      <c r="AR586" s="118"/>
      <c r="AS586" s="118"/>
      <c r="AT586" s="118"/>
      <c r="AU586" s="118"/>
      <c r="AV586" s="121"/>
      <c r="AW586" s="114"/>
      <c r="AX586" s="115"/>
      <c r="AY586" s="116"/>
      <c r="AZ586" s="115"/>
      <c r="BA586" s="116"/>
    </row>
    <row r="587" spans="2:53" x14ac:dyDescent="0.2">
      <c r="B587" s="266"/>
      <c r="D587" s="101"/>
      <c r="E587" s="67"/>
      <c r="F587" s="69"/>
      <c r="G587" s="69"/>
      <c r="H587" s="69"/>
      <c r="I587" s="95"/>
      <c r="J587" s="68"/>
      <c r="K587" s="106"/>
      <c r="L587" s="145"/>
      <c r="M587" s="146"/>
      <c r="N587" s="82"/>
      <c r="O587" s="82"/>
      <c r="P587" s="82"/>
      <c r="Q587" s="110"/>
      <c r="R587" s="111"/>
      <c r="S587" s="111"/>
      <c r="T587" s="111"/>
      <c r="U587" s="112"/>
      <c r="V587" s="110"/>
      <c r="W587" s="112"/>
      <c r="X587" s="103"/>
      <c r="Y587" s="117"/>
      <c r="Z587" s="69"/>
      <c r="AA587" s="69"/>
      <c r="AB587" s="103"/>
      <c r="AC587" s="103"/>
      <c r="AD587" s="118"/>
      <c r="AE587" s="115"/>
      <c r="AF587" s="119"/>
      <c r="AG587" s="119"/>
      <c r="AH587" s="120"/>
      <c r="AI587" s="121"/>
      <c r="AJ587" s="120"/>
      <c r="AK587" s="69"/>
      <c r="AL587" s="103"/>
      <c r="AM587" s="103"/>
      <c r="AN587" s="118"/>
      <c r="AO587" s="115"/>
      <c r="AP587" s="119"/>
      <c r="AQ587" s="119"/>
      <c r="AR587" s="118"/>
      <c r="AS587" s="118"/>
      <c r="AT587" s="118"/>
      <c r="AU587" s="118"/>
      <c r="AV587" s="121"/>
      <c r="AW587" s="114"/>
      <c r="AX587" s="115"/>
      <c r="AY587" s="116"/>
      <c r="AZ587" s="115"/>
      <c r="BA587" s="116"/>
    </row>
    <row r="588" spans="2:53" x14ac:dyDescent="0.2">
      <c r="B588" s="266"/>
      <c r="D588" s="101"/>
      <c r="E588" s="67"/>
      <c r="F588" s="69"/>
      <c r="G588" s="69"/>
      <c r="H588" s="69"/>
      <c r="I588" s="95"/>
      <c r="J588" s="68"/>
      <c r="K588" s="106"/>
      <c r="L588" s="145"/>
      <c r="M588" s="146"/>
      <c r="N588" s="82"/>
      <c r="O588" s="82"/>
      <c r="P588" s="82"/>
      <c r="Q588" s="110"/>
      <c r="R588" s="111"/>
      <c r="S588" s="111"/>
      <c r="T588" s="111"/>
      <c r="U588" s="112"/>
      <c r="V588" s="110"/>
      <c r="W588" s="112"/>
      <c r="X588" s="103"/>
      <c r="Y588" s="117"/>
      <c r="Z588" s="69"/>
      <c r="AA588" s="69"/>
      <c r="AB588" s="103"/>
      <c r="AC588" s="103"/>
      <c r="AD588" s="118"/>
      <c r="AE588" s="115"/>
      <c r="AF588" s="119"/>
      <c r="AG588" s="119"/>
      <c r="AH588" s="120"/>
      <c r="AI588" s="121"/>
      <c r="AJ588" s="120"/>
      <c r="AK588" s="69"/>
      <c r="AL588" s="103"/>
      <c r="AM588" s="103"/>
      <c r="AN588" s="118"/>
      <c r="AO588" s="115"/>
      <c r="AP588" s="119"/>
      <c r="AQ588" s="119"/>
      <c r="AR588" s="118"/>
      <c r="AS588" s="118"/>
      <c r="AT588" s="118"/>
      <c r="AU588" s="118"/>
      <c r="AV588" s="121"/>
      <c r="AW588" s="114"/>
      <c r="AX588" s="115"/>
      <c r="AY588" s="116"/>
      <c r="AZ588" s="115"/>
      <c r="BA588" s="116"/>
    </row>
    <row r="589" spans="2:53" x14ac:dyDescent="0.2">
      <c r="B589" s="266"/>
      <c r="D589" s="101"/>
      <c r="E589" s="67"/>
      <c r="F589" s="69"/>
      <c r="G589" s="69"/>
      <c r="H589" s="69"/>
      <c r="I589" s="95"/>
      <c r="J589" s="68"/>
      <c r="K589" s="106"/>
      <c r="L589" s="145"/>
      <c r="M589" s="146"/>
      <c r="N589" s="82"/>
      <c r="O589" s="82"/>
      <c r="P589" s="82"/>
      <c r="Q589" s="110"/>
      <c r="R589" s="111"/>
      <c r="S589" s="111"/>
      <c r="T589" s="111"/>
      <c r="U589" s="112"/>
      <c r="V589" s="110"/>
      <c r="W589" s="112"/>
      <c r="X589" s="103"/>
      <c r="Y589" s="117"/>
      <c r="Z589" s="69"/>
      <c r="AA589" s="69"/>
      <c r="AB589" s="103"/>
      <c r="AC589" s="103"/>
      <c r="AD589" s="118"/>
      <c r="AE589" s="115"/>
      <c r="AF589" s="119"/>
      <c r="AG589" s="119"/>
      <c r="AH589" s="120"/>
      <c r="AI589" s="121"/>
      <c r="AJ589" s="120"/>
      <c r="AK589" s="69"/>
      <c r="AL589" s="103"/>
      <c r="AM589" s="103"/>
      <c r="AN589" s="118"/>
      <c r="AO589" s="115"/>
      <c r="AP589" s="119"/>
      <c r="AQ589" s="119"/>
      <c r="AR589" s="118"/>
      <c r="AS589" s="118"/>
      <c r="AT589" s="118"/>
      <c r="AU589" s="118"/>
      <c r="AV589" s="121"/>
      <c r="AW589" s="114"/>
      <c r="AX589" s="115"/>
      <c r="AY589" s="116"/>
      <c r="AZ589" s="115"/>
      <c r="BA589" s="116"/>
    </row>
    <row r="590" spans="2:53" x14ac:dyDescent="0.2">
      <c r="B590" s="266"/>
      <c r="D590" s="101"/>
      <c r="E590" s="67"/>
      <c r="F590" s="69"/>
      <c r="G590" s="69"/>
      <c r="H590" s="69"/>
      <c r="I590" s="95"/>
      <c r="J590" s="68"/>
      <c r="K590" s="106"/>
      <c r="L590" s="145"/>
      <c r="M590" s="146"/>
      <c r="N590" s="82"/>
      <c r="O590" s="82"/>
      <c r="P590" s="82"/>
      <c r="Q590" s="110"/>
      <c r="R590" s="111"/>
      <c r="S590" s="111"/>
      <c r="T590" s="111"/>
      <c r="U590" s="112"/>
      <c r="V590" s="110"/>
      <c r="W590" s="112"/>
      <c r="X590" s="103"/>
      <c r="Y590" s="117"/>
      <c r="Z590" s="69"/>
      <c r="AA590" s="69"/>
      <c r="AB590" s="103"/>
      <c r="AC590" s="103"/>
      <c r="AD590" s="118"/>
      <c r="AE590" s="115"/>
      <c r="AF590" s="119"/>
      <c r="AG590" s="119"/>
      <c r="AH590" s="120"/>
      <c r="AI590" s="121"/>
      <c r="AJ590" s="120"/>
      <c r="AK590" s="69"/>
      <c r="AL590" s="103"/>
      <c r="AM590" s="103"/>
      <c r="AN590" s="118"/>
      <c r="AO590" s="115"/>
      <c r="AP590" s="119"/>
      <c r="AQ590" s="119"/>
      <c r="AR590" s="118"/>
      <c r="AS590" s="118"/>
      <c r="AT590" s="118"/>
      <c r="AU590" s="118"/>
      <c r="AV590" s="121"/>
      <c r="AW590" s="114"/>
      <c r="AX590" s="115"/>
      <c r="AY590" s="116"/>
      <c r="AZ590" s="115"/>
      <c r="BA590" s="116"/>
    </row>
    <row r="591" spans="2:53" x14ac:dyDescent="0.2">
      <c r="B591" s="266"/>
      <c r="D591" s="101"/>
      <c r="E591" s="67"/>
      <c r="F591" s="69"/>
      <c r="G591" s="69"/>
      <c r="H591" s="69"/>
      <c r="I591" s="95"/>
      <c r="J591" s="68"/>
      <c r="K591" s="106"/>
      <c r="L591" s="145"/>
      <c r="M591" s="146"/>
      <c r="N591" s="82"/>
      <c r="O591" s="82"/>
      <c r="P591" s="82"/>
      <c r="Q591" s="110"/>
      <c r="R591" s="111"/>
      <c r="S591" s="111"/>
      <c r="T591" s="111"/>
      <c r="U591" s="112"/>
      <c r="V591" s="110"/>
      <c r="W591" s="112"/>
      <c r="X591" s="103"/>
      <c r="Y591" s="117"/>
      <c r="Z591" s="69"/>
      <c r="AA591" s="69"/>
      <c r="AB591" s="103"/>
      <c r="AC591" s="103"/>
      <c r="AD591" s="118"/>
      <c r="AE591" s="115"/>
      <c r="AF591" s="119"/>
      <c r="AG591" s="119"/>
      <c r="AH591" s="120"/>
      <c r="AI591" s="121"/>
      <c r="AJ591" s="120"/>
      <c r="AK591" s="69"/>
      <c r="AL591" s="103"/>
      <c r="AM591" s="103"/>
      <c r="AN591" s="118"/>
      <c r="AO591" s="115"/>
      <c r="AP591" s="119"/>
      <c r="AQ591" s="119"/>
      <c r="AR591" s="118"/>
      <c r="AS591" s="118"/>
      <c r="AT591" s="118"/>
      <c r="AU591" s="118"/>
      <c r="AV591" s="121"/>
      <c r="AW591" s="114"/>
      <c r="AX591" s="115"/>
      <c r="AY591" s="116"/>
      <c r="AZ591" s="115"/>
      <c r="BA591" s="116"/>
    </row>
    <row r="592" spans="2:53" x14ac:dyDescent="0.2">
      <c r="B592" s="266"/>
      <c r="D592" s="101"/>
      <c r="E592" s="67"/>
      <c r="F592" s="69"/>
      <c r="G592" s="69"/>
      <c r="H592" s="69"/>
      <c r="I592" s="95"/>
      <c r="J592" s="68"/>
      <c r="K592" s="106"/>
      <c r="L592" s="145"/>
      <c r="M592" s="146"/>
      <c r="N592" s="82"/>
      <c r="O592" s="82"/>
      <c r="P592" s="82"/>
      <c r="Q592" s="110"/>
      <c r="R592" s="111"/>
      <c r="S592" s="111"/>
      <c r="T592" s="111"/>
      <c r="U592" s="112"/>
      <c r="V592" s="110"/>
      <c r="W592" s="112"/>
      <c r="X592" s="103"/>
      <c r="Y592" s="117"/>
      <c r="Z592" s="69"/>
      <c r="AA592" s="69"/>
      <c r="AB592" s="103"/>
      <c r="AC592" s="103"/>
      <c r="AD592" s="118"/>
      <c r="AE592" s="115"/>
      <c r="AF592" s="119"/>
      <c r="AG592" s="119"/>
      <c r="AH592" s="120"/>
      <c r="AI592" s="121"/>
      <c r="AJ592" s="120"/>
      <c r="AK592" s="69"/>
      <c r="AL592" s="103"/>
      <c r="AM592" s="103"/>
      <c r="AN592" s="118"/>
      <c r="AO592" s="115"/>
      <c r="AP592" s="119"/>
      <c r="AQ592" s="119"/>
      <c r="AR592" s="118"/>
      <c r="AS592" s="118"/>
      <c r="AT592" s="118"/>
      <c r="AU592" s="118"/>
      <c r="AV592" s="121"/>
      <c r="AW592" s="114"/>
      <c r="AX592" s="115"/>
      <c r="AY592" s="116"/>
      <c r="AZ592" s="115"/>
      <c r="BA592" s="116"/>
    </row>
    <row r="593" spans="2:53" x14ac:dyDescent="0.2">
      <c r="B593" s="266"/>
      <c r="D593" s="101"/>
      <c r="E593" s="67"/>
      <c r="F593" s="69"/>
      <c r="G593" s="69"/>
      <c r="H593" s="69"/>
      <c r="I593" s="95"/>
      <c r="J593" s="68"/>
      <c r="K593" s="106"/>
      <c r="L593" s="145"/>
      <c r="M593" s="146"/>
      <c r="N593" s="82"/>
      <c r="O593" s="82"/>
      <c r="P593" s="82"/>
      <c r="Q593" s="110"/>
      <c r="R593" s="111"/>
      <c r="S593" s="111"/>
      <c r="T593" s="111"/>
      <c r="U593" s="112"/>
      <c r="V593" s="110"/>
      <c r="W593" s="112"/>
      <c r="X593" s="103"/>
      <c r="Y593" s="117"/>
      <c r="Z593" s="69"/>
      <c r="AA593" s="69"/>
      <c r="AB593" s="103"/>
      <c r="AC593" s="103"/>
      <c r="AD593" s="118"/>
      <c r="AE593" s="115"/>
      <c r="AF593" s="119"/>
      <c r="AG593" s="119"/>
      <c r="AH593" s="120"/>
      <c r="AI593" s="121"/>
      <c r="AJ593" s="120"/>
      <c r="AK593" s="69"/>
      <c r="AL593" s="103"/>
      <c r="AM593" s="103"/>
      <c r="AN593" s="118"/>
      <c r="AO593" s="115"/>
      <c r="AP593" s="119"/>
      <c r="AQ593" s="119"/>
      <c r="AR593" s="118"/>
      <c r="AS593" s="118"/>
      <c r="AT593" s="118"/>
      <c r="AU593" s="118"/>
      <c r="AV593" s="121"/>
      <c r="AW593" s="114"/>
      <c r="AX593" s="115"/>
      <c r="AY593" s="116"/>
      <c r="AZ593" s="115"/>
      <c r="BA593" s="116"/>
    </row>
    <row r="594" spans="2:53" x14ac:dyDescent="0.2">
      <c r="B594" s="266"/>
      <c r="D594" s="101"/>
      <c r="E594" s="67"/>
      <c r="F594" s="69"/>
      <c r="G594" s="69"/>
      <c r="H594" s="69"/>
      <c r="I594" s="95"/>
      <c r="J594" s="68"/>
      <c r="K594" s="106"/>
      <c r="L594" s="145"/>
      <c r="M594" s="146"/>
      <c r="N594" s="82"/>
      <c r="O594" s="82"/>
      <c r="P594" s="82"/>
      <c r="Q594" s="110"/>
      <c r="R594" s="111"/>
      <c r="S594" s="111"/>
      <c r="T594" s="111"/>
      <c r="U594" s="112"/>
      <c r="V594" s="110"/>
      <c r="W594" s="112"/>
      <c r="X594" s="103"/>
      <c r="Y594" s="117"/>
      <c r="Z594" s="69"/>
      <c r="AA594" s="69"/>
      <c r="AB594" s="103"/>
      <c r="AC594" s="103"/>
      <c r="AD594" s="118"/>
      <c r="AE594" s="115"/>
      <c r="AF594" s="119"/>
      <c r="AG594" s="119"/>
      <c r="AH594" s="120"/>
      <c r="AI594" s="121"/>
      <c r="AJ594" s="120"/>
      <c r="AK594" s="69"/>
      <c r="AL594" s="103"/>
      <c r="AM594" s="103"/>
      <c r="AN594" s="118"/>
      <c r="AO594" s="115"/>
      <c r="AP594" s="119"/>
      <c r="AQ594" s="119"/>
      <c r="AR594" s="118"/>
      <c r="AS594" s="118"/>
      <c r="AT594" s="118"/>
      <c r="AU594" s="118"/>
      <c r="AV594" s="121"/>
      <c r="AW594" s="114"/>
      <c r="AX594" s="115"/>
      <c r="AY594" s="116"/>
      <c r="AZ594" s="115"/>
      <c r="BA594" s="116"/>
    </row>
    <row r="595" spans="2:53" x14ac:dyDescent="0.2">
      <c r="B595" s="266"/>
      <c r="D595" s="101"/>
      <c r="E595" s="67"/>
      <c r="F595" s="69"/>
      <c r="G595" s="69"/>
      <c r="H595" s="69"/>
      <c r="I595" s="95"/>
      <c r="J595" s="68"/>
      <c r="K595" s="106"/>
      <c r="L595" s="145"/>
      <c r="M595" s="146"/>
      <c r="N595" s="82"/>
      <c r="O595" s="82"/>
      <c r="P595" s="82"/>
      <c r="Q595" s="110"/>
      <c r="R595" s="111"/>
      <c r="S595" s="111"/>
      <c r="T595" s="111"/>
      <c r="U595" s="112"/>
      <c r="V595" s="110"/>
      <c r="W595" s="112"/>
      <c r="X595" s="103"/>
      <c r="Y595" s="117"/>
      <c r="Z595" s="69"/>
      <c r="AA595" s="69"/>
      <c r="AB595" s="103"/>
      <c r="AC595" s="103"/>
      <c r="AD595" s="118"/>
      <c r="AE595" s="115"/>
      <c r="AF595" s="119"/>
      <c r="AG595" s="119"/>
      <c r="AH595" s="120"/>
      <c r="AI595" s="121"/>
      <c r="AJ595" s="120"/>
      <c r="AK595" s="69"/>
      <c r="AL595" s="103"/>
      <c r="AM595" s="103"/>
      <c r="AN595" s="118"/>
      <c r="AO595" s="115"/>
      <c r="AP595" s="119"/>
      <c r="AQ595" s="119"/>
      <c r="AR595" s="118"/>
      <c r="AS595" s="118"/>
      <c r="AT595" s="118"/>
      <c r="AU595" s="118"/>
      <c r="AV595" s="121"/>
      <c r="AW595" s="114"/>
      <c r="AX595" s="115"/>
      <c r="AY595" s="116"/>
      <c r="AZ595" s="115"/>
      <c r="BA595" s="116"/>
    </row>
    <row r="596" spans="2:53" x14ac:dyDescent="0.2">
      <c r="B596" s="266"/>
      <c r="D596" s="101"/>
      <c r="E596" s="67"/>
      <c r="F596" s="69"/>
      <c r="G596" s="69"/>
      <c r="H596" s="69"/>
      <c r="I596" s="95"/>
      <c r="J596" s="68"/>
      <c r="K596" s="106"/>
      <c r="L596" s="145"/>
      <c r="M596" s="146"/>
      <c r="N596" s="82"/>
      <c r="O596" s="82"/>
      <c r="P596" s="82"/>
      <c r="Q596" s="110"/>
      <c r="R596" s="111"/>
      <c r="S596" s="111"/>
      <c r="T596" s="111"/>
      <c r="U596" s="112"/>
      <c r="V596" s="110"/>
      <c r="W596" s="112"/>
      <c r="X596" s="103"/>
      <c r="Y596" s="117"/>
      <c r="Z596" s="69"/>
      <c r="AA596" s="69"/>
      <c r="AB596" s="103"/>
      <c r="AC596" s="103"/>
      <c r="AD596" s="118"/>
      <c r="AE596" s="115"/>
      <c r="AF596" s="119"/>
      <c r="AG596" s="119"/>
      <c r="AH596" s="120"/>
      <c r="AI596" s="121"/>
      <c r="AJ596" s="120"/>
      <c r="AK596" s="69"/>
      <c r="AL596" s="103"/>
      <c r="AM596" s="103"/>
      <c r="AN596" s="118"/>
      <c r="AO596" s="115"/>
      <c r="AP596" s="119"/>
      <c r="AQ596" s="119"/>
      <c r="AR596" s="118"/>
      <c r="AS596" s="118"/>
      <c r="AT596" s="118"/>
      <c r="AU596" s="118"/>
      <c r="AV596" s="121"/>
      <c r="AW596" s="114"/>
      <c r="AX596" s="115"/>
      <c r="AY596" s="116"/>
      <c r="AZ596" s="115"/>
      <c r="BA596" s="116"/>
    </row>
    <row r="597" spans="2:53" x14ac:dyDescent="0.2">
      <c r="B597" s="266"/>
      <c r="D597" s="101"/>
      <c r="E597" s="67"/>
      <c r="F597" s="69"/>
      <c r="G597" s="69"/>
      <c r="H597" s="69"/>
      <c r="I597" s="95"/>
      <c r="J597" s="68"/>
      <c r="K597" s="106"/>
      <c r="L597" s="145"/>
      <c r="M597" s="146"/>
      <c r="N597" s="82"/>
      <c r="O597" s="82"/>
      <c r="P597" s="82"/>
      <c r="Q597" s="110"/>
      <c r="R597" s="111"/>
      <c r="S597" s="111"/>
      <c r="T597" s="111"/>
      <c r="U597" s="112"/>
      <c r="V597" s="110"/>
      <c r="W597" s="112"/>
      <c r="X597" s="103"/>
      <c r="Y597" s="117"/>
      <c r="Z597" s="69"/>
      <c r="AA597" s="69"/>
      <c r="AB597" s="103"/>
      <c r="AC597" s="103"/>
      <c r="AD597" s="118"/>
      <c r="AE597" s="115"/>
      <c r="AF597" s="119"/>
      <c r="AG597" s="119"/>
      <c r="AH597" s="120"/>
      <c r="AI597" s="121"/>
      <c r="AJ597" s="120"/>
      <c r="AK597" s="69"/>
      <c r="AL597" s="103"/>
      <c r="AM597" s="103"/>
      <c r="AN597" s="118"/>
      <c r="AO597" s="115"/>
      <c r="AP597" s="119"/>
      <c r="AQ597" s="119"/>
      <c r="AR597" s="118"/>
      <c r="AS597" s="118"/>
      <c r="AT597" s="118"/>
      <c r="AU597" s="118"/>
      <c r="AV597" s="121"/>
      <c r="AW597" s="114"/>
      <c r="AX597" s="115"/>
      <c r="AY597" s="116"/>
      <c r="AZ597" s="115"/>
      <c r="BA597" s="116"/>
    </row>
    <row r="598" spans="2:53" x14ac:dyDescent="0.2">
      <c r="B598" s="266"/>
      <c r="D598" s="101"/>
      <c r="E598" s="67"/>
      <c r="F598" s="69"/>
      <c r="G598" s="69"/>
      <c r="H598" s="69"/>
      <c r="I598" s="95"/>
      <c r="J598" s="68"/>
      <c r="K598" s="106"/>
      <c r="L598" s="145"/>
      <c r="M598" s="146"/>
      <c r="N598" s="82"/>
      <c r="O598" s="82"/>
      <c r="P598" s="82"/>
      <c r="Q598" s="110"/>
      <c r="R598" s="111"/>
      <c r="S598" s="111"/>
      <c r="T598" s="111"/>
      <c r="U598" s="112"/>
      <c r="V598" s="110"/>
      <c r="W598" s="112"/>
      <c r="X598" s="103"/>
      <c r="Y598" s="117"/>
      <c r="Z598" s="69"/>
      <c r="AA598" s="69"/>
      <c r="AB598" s="103"/>
      <c r="AC598" s="103"/>
      <c r="AD598" s="118"/>
      <c r="AE598" s="115"/>
      <c r="AF598" s="119"/>
      <c r="AG598" s="119"/>
      <c r="AH598" s="120"/>
      <c r="AI598" s="121"/>
      <c r="AJ598" s="120"/>
      <c r="AK598" s="69"/>
      <c r="AL598" s="103"/>
      <c r="AM598" s="103"/>
      <c r="AN598" s="118"/>
      <c r="AO598" s="115"/>
      <c r="AP598" s="119"/>
      <c r="AQ598" s="119"/>
      <c r="AR598" s="118"/>
      <c r="AS598" s="118"/>
      <c r="AT598" s="118"/>
      <c r="AU598" s="118"/>
      <c r="AV598" s="121"/>
      <c r="AW598" s="114"/>
      <c r="AX598" s="115"/>
      <c r="AY598" s="116"/>
      <c r="AZ598" s="115"/>
      <c r="BA598" s="116"/>
    </row>
    <row r="599" spans="2:53" x14ac:dyDescent="0.2">
      <c r="B599" s="266"/>
      <c r="D599" s="101"/>
      <c r="E599" s="67"/>
      <c r="F599" s="69"/>
      <c r="G599" s="69"/>
      <c r="H599" s="69"/>
      <c r="I599" s="95"/>
      <c r="J599" s="68"/>
      <c r="K599" s="106"/>
      <c r="L599" s="145"/>
      <c r="M599" s="146"/>
      <c r="N599" s="82"/>
      <c r="O599" s="82"/>
      <c r="P599" s="82"/>
      <c r="Q599" s="110"/>
      <c r="R599" s="111"/>
      <c r="S599" s="111"/>
      <c r="T599" s="111"/>
      <c r="U599" s="112"/>
      <c r="V599" s="110"/>
      <c r="W599" s="112"/>
      <c r="X599" s="103"/>
      <c r="Y599" s="117"/>
      <c r="Z599" s="69"/>
      <c r="AA599" s="69"/>
      <c r="AB599" s="103"/>
      <c r="AC599" s="103"/>
      <c r="AD599" s="118"/>
      <c r="AE599" s="115"/>
      <c r="AF599" s="119"/>
      <c r="AG599" s="119"/>
      <c r="AH599" s="120"/>
      <c r="AI599" s="121"/>
      <c r="AJ599" s="120"/>
      <c r="AK599" s="69"/>
      <c r="AL599" s="103"/>
      <c r="AM599" s="103"/>
      <c r="AN599" s="118"/>
      <c r="AO599" s="115"/>
      <c r="AP599" s="119"/>
      <c r="AQ599" s="119"/>
      <c r="AR599" s="118"/>
      <c r="AS599" s="118"/>
      <c r="AT599" s="118"/>
      <c r="AU599" s="118"/>
      <c r="AV599" s="121"/>
      <c r="AW599" s="114"/>
      <c r="AX599" s="115"/>
      <c r="AY599" s="116"/>
      <c r="AZ599" s="115"/>
      <c r="BA599" s="116"/>
    </row>
    <row r="600" spans="2:53" x14ac:dyDescent="0.2">
      <c r="B600" s="266"/>
      <c r="D600" s="101"/>
      <c r="E600" s="67"/>
      <c r="F600" s="69"/>
      <c r="G600" s="69"/>
      <c r="H600" s="69"/>
      <c r="I600" s="95"/>
      <c r="J600" s="68"/>
      <c r="K600" s="106"/>
      <c r="L600" s="145"/>
      <c r="M600" s="146"/>
      <c r="N600" s="82"/>
      <c r="O600" s="82"/>
      <c r="P600" s="82"/>
      <c r="Q600" s="110"/>
      <c r="R600" s="111"/>
      <c r="S600" s="111"/>
      <c r="T600" s="111"/>
      <c r="U600" s="112"/>
      <c r="V600" s="110"/>
      <c r="W600" s="112"/>
      <c r="X600" s="103"/>
      <c r="Y600" s="117"/>
      <c r="Z600" s="69"/>
      <c r="AA600" s="69"/>
      <c r="AB600" s="103"/>
      <c r="AC600" s="103"/>
      <c r="AD600" s="118"/>
      <c r="AE600" s="115"/>
      <c r="AF600" s="119"/>
      <c r="AG600" s="119"/>
      <c r="AH600" s="120"/>
      <c r="AI600" s="121"/>
      <c r="AJ600" s="120"/>
      <c r="AK600" s="69"/>
      <c r="AL600" s="103"/>
      <c r="AM600" s="103"/>
      <c r="AN600" s="118"/>
      <c r="AO600" s="115"/>
      <c r="AP600" s="119"/>
      <c r="AQ600" s="119"/>
      <c r="AR600" s="118"/>
      <c r="AS600" s="118"/>
      <c r="AT600" s="118"/>
      <c r="AU600" s="118"/>
      <c r="AV600" s="121"/>
      <c r="AW600" s="114"/>
      <c r="AX600" s="115"/>
      <c r="AY600" s="116"/>
      <c r="AZ600" s="115"/>
      <c r="BA600" s="116"/>
    </row>
    <row r="601" spans="2:53" x14ac:dyDescent="0.2">
      <c r="B601" s="266"/>
      <c r="D601" s="101"/>
      <c r="E601" s="67"/>
      <c r="F601" s="69"/>
      <c r="G601" s="69"/>
      <c r="H601" s="69"/>
      <c r="I601" s="95"/>
      <c r="J601" s="68"/>
      <c r="K601" s="106"/>
      <c r="L601" s="145"/>
      <c r="M601" s="146"/>
      <c r="N601" s="82"/>
      <c r="O601" s="82"/>
      <c r="P601" s="82"/>
      <c r="Q601" s="110"/>
      <c r="R601" s="111"/>
      <c r="S601" s="111"/>
      <c r="T601" s="111"/>
      <c r="U601" s="112"/>
      <c r="V601" s="110"/>
      <c r="W601" s="112"/>
      <c r="X601" s="103"/>
      <c r="Y601" s="117"/>
      <c r="Z601" s="69"/>
      <c r="AA601" s="69"/>
      <c r="AB601" s="103"/>
      <c r="AC601" s="103"/>
      <c r="AD601" s="118"/>
      <c r="AE601" s="115"/>
      <c r="AF601" s="119"/>
      <c r="AG601" s="119"/>
      <c r="AH601" s="120"/>
      <c r="AI601" s="121"/>
      <c r="AJ601" s="120"/>
      <c r="AK601" s="69"/>
      <c r="AL601" s="103"/>
      <c r="AM601" s="103"/>
      <c r="AN601" s="118"/>
      <c r="AO601" s="115"/>
      <c r="AP601" s="119"/>
      <c r="AQ601" s="119"/>
      <c r="AR601" s="118"/>
      <c r="AS601" s="118"/>
      <c r="AT601" s="118"/>
      <c r="AU601" s="118"/>
      <c r="AV601" s="121"/>
      <c r="AW601" s="114"/>
      <c r="AX601" s="115"/>
      <c r="AY601" s="116"/>
      <c r="AZ601" s="115"/>
      <c r="BA601" s="116"/>
    </row>
    <row r="602" spans="2:53" x14ac:dyDescent="0.2">
      <c r="B602" s="266"/>
      <c r="D602" s="101"/>
      <c r="E602" s="67"/>
      <c r="F602" s="69"/>
      <c r="G602" s="69"/>
      <c r="H602" s="69"/>
      <c r="I602" s="95"/>
      <c r="J602" s="68"/>
      <c r="K602" s="106"/>
      <c r="L602" s="145"/>
      <c r="M602" s="146"/>
      <c r="N602" s="82"/>
      <c r="O602" s="82"/>
      <c r="P602" s="82"/>
      <c r="Q602" s="110"/>
      <c r="R602" s="111"/>
      <c r="S602" s="111"/>
      <c r="T602" s="111"/>
      <c r="U602" s="112"/>
      <c r="V602" s="110"/>
      <c r="W602" s="112"/>
      <c r="X602" s="103"/>
      <c r="Y602" s="117"/>
      <c r="Z602" s="69"/>
      <c r="AA602" s="69"/>
      <c r="AB602" s="103"/>
      <c r="AC602" s="103"/>
      <c r="AD602" s="118"/>
      <c r="AE602" s="115"/>
      <c r="AF602" s="119"/>
      <c r="AG602" s="119"/>
      <c r="AH602" s="120"/>
      <c r="AI602" s="121"/>
      <c r="AJ602" s="120"/>
      <c r="AK602" s="69"/>
      <c r="AL602" s="103"/>
      <c r="AM602" s="103"/>
      <c r="AN602" s="118"/>
      <c r="AO602" s="115"/>
      <c r="AP602" s="119"/>
      <c r="AQ602" s="119"/>
      <c r="AR602" s="118"/>
      <c r="AS602" s="118"/>
      <c r="AT602" s="118"/>
      <c r="AU602" s="118"/>
      <c r="AV602" s="121"/>
      <c r="AW602" s="114"/>
      <c r="AX602" s="115"/>
      <c r="AY602" s="116"/>
      <c r="AZ602" s="115"/>
      <c r="BA602" s="116"/>
    </row>
    <row r="603" spans="2:53" x14ac:dyDescent="0.2">
      <c r="B603" s="266"/>
      <c r="D603" s="101"/>
      <c r="E603" s="67"/>
      <c r="F603" s="69"/>
      <c r="G603" s="69"/>
      <c r="H603" s="69"/>
      <c r="I603" s="95"/>
      <c r="J603" s="68"/>
      <c r="K603" s="106"/>
      <c r="L603" s="145"/>
      <c r="M603" s="146"/>
      <c r="N603" s="82"/>
      <c r="O603" s="82"/>
      <c r="P603" s="82"/>
      <c r="Q603" s="110"/>
      <c r="R603" s="111"/>
      <c r="S603" s="111"/>
      <c r="T603" s="111"/>
      <c r="U603" s="112"/>
      <c r="V603" s="110"/>
      <c r="W603" s="112"/>
      <c r="X603" s="103"/>
      <c r="Y603" s="117"/>
      <c r="Z603" s="69"/>
      <c r="AA603" s="69"/>
      <c r="AB603" s="103"/>
      <c r="AC603" s="103"/>
      <c r="AD603" s="118"/>
      <c r="AE603" s="115"/>
      <c r="AF603" s="119"/>
      <c r="AG603" s="119"/>
      <c r="AH603" s="120"/>
      <c r="AI603" s="121"/>
      <c r="AJ603" s="120"/>
      <c r="AK603" s="69"/>
      <c r="AL603" s="103"/>
      <c r="AM603" s="103"/>
      <c r="AN603" s="118"/>
      <c r="AO603" s="115"/>
      <c r="AP603" s="119"/>
      <c r="AQ603" s="119"/>
      <c r="AR603" s="118"/>
      <c r="AS603" s="118"/>
      <c r="AT603" s="118"/>
      <c r="AU603" s="118"/>
      <c r="AV603" s="121"/>
      <c r="AW603" s="114"/>
      <c r="AX603" s="115"/>
      <c r="AY603" s="116"/>
      <c r="AZ603" s="115"/>
      <c r="BA603" s="116"/>
    </row>
    <row r="604" spans="2:53" x14ac:dyDescent="0.2">
      <c r="B604" s="266"/>
      <c r="D604" s="101"/>
      <c r="E604" s="67"/>
      <c r="F604" s="69"/>
      <c r="G604" s="69"/>
      <c r="H604" s="69"/>
      <c r="I604" s="95"/>
      <c r="J604" s="68"/>
      <c r="K604" s="106"/>
      <c r="L604" s="145"/>
      <c r="M604" s="146"/>
      <c r="N604" s="82"/>
      <c r="O604" s="82"/>
      <c r="P604" s="82"/>
      <c r="Q604" s="110"/>
      <c r="R604" s="111"/>
      <c r="S604" s="111"/>
      <c r="T604" s="111"/>
      <c r="U604" s="112"/>
      <c r="V604" s="110"/>
      <c r="W604" s="112"/>
      <c r="X604" s="103"/>
      <c r="Y604" s="117"/>
      <c r="Z604" s="69"/>
      <c r="AA604" s="69"/>
      <c r="AB604" s="103"/>
      <c r="AC604" s="103"/>
      <c r="AD604" s="118"/>
      <c r="AE604" s="115"/>
      <c r="AF604" s="119"/>
      <c r="AG604" s="119"/>
      <c r="AH604" s="120"/>
      <c r="AI604" s="121"/>
      <c r="AJ604" s="120"/>
      <c r="AK604" s="69"/>
      <c r="AL604" s="103"/>
      <c r="AM604" s="103"/>
      <c r="AN604" s="118"/>
      <c r="AO604" s="115"/>
      <c r="AP604" s="119"/>
      <c r="AQ604" s="119"/>
      <c r="AR604" s="118"/>
      <c r="AS604" s="118"/>
      <c r="AT604" s="118"/>
      <c r="AU604" s="118"/>
      <c r="AV604" s="121"/>
      <c r="AW604" s="114"/>
      <c r="AX604" s="115"/>
      <c r="AY604" s="116"/>
      <c r="AZ604" s="115"/>
      <c r="BA604" s="116"/>
    </row>
    <row r="605" spans="2:53" x14ac:dyDescent="0.2">
      <c r="B605" s="266"/>
      <c r="D605" s="101"/>
      <c r="E605" s="67"/>
      <c r="F605" s="69"/>
      <c r="G605" s="69"/>
      <c r="H605" s="69"/>
      <c r="I605" s="95"/>
      <c r="J605" s="68"/>
      <c r="K605" s="106"/>
      <c r="L605" s="145"/>
      <c r="M605" s="146"/>
      <c r="N605" s="82"/>
      <c r="O605" s="82"/>
      <c r="P605" s="82"/>
      <c r="Q605" s="110"/>
      <c r="R605" s="111"/>
      <c r="S605" s="111"/>
      <c r="T605" s="111"/>
      <c r="U605" s="112"/>
      <c r="V605" s="110"/>
      <c r="W605" s="112"/>
      <c r="X605" s="103"/>
      <c r="Y605" s="117"/>
      <c r="Z605" s="69"/>
      <c r="AA605" s="69"/>
      <c r="AB605" s="103"/>
      <c r="AC605" s="103"/>
      <c r="AD605" s="118"/>
      <c r="AE605" s="115"/>
      <c r="AF605" s="119"/>
      <c r="AG605" s="119"/>
      <c r="AH605" s="120"/>
      <c r="AI605" s="121"/>
      <c r="AJ605" s="120"/>
      <c r="AK605" s="69"/>
      <c r="AL605" s="103"/>
      <c r="AM605" s="103"/>
      <c r="AN605" s="118"/>
      <c r="AO605" s="115"/>
      <c r="AP605" s="119"/>
      <c r="AQ605" s="119"/>
      <c r="AR605" s="118"/>
      <c r="AS605" s="118"/>
      <c r="AT605" s="118"/>
      <c r="AU605" s="118"/>
      <c r="AV605" s="121"/>
      <c r="AW605" s="114"/>
      <c r="AX605" s="115"/>
      <c r="AY605" s="116"/>
      <c r="AZ605" s="115"/>
      <c r="BA605" s="116"/>
    </row>
    <row r="606" spans="2:53" x14ac:dyDescent="0.2">
      <c r="B606" s="266"/>
      <c r="D606" s="101"/>
      <c r="E606" s="67"/>
      <c r="F606" s="69"/>
      <c r="G606" s="69"/>
      <c r="H606" s="69"/>
      <c r="I606" s="95"/>
      <c r="J606" s="68"/>
      <c r="K606" s="106"/>
      <c r="L606" s="145"/>
      <c r="M606" s="146"/>
      <c r="N606" s="82"/>
      <c r="O606" s="82"/>
      <c r="P606" s="82"/>
      <c r="Q606" s="110"/>
      <c r="R606" s="111"/>
      <c r="S606" s="111"/>
      <c r="T606" s="111"/>
      <c r="U606" s="112"/>
      <c r="V606" s="110"/>
      <c r="W606" s="112"/>
      <c r="X606" s="103"/>
      <c r="Y606" s="117"/>
      <c r="Z606" s="69"/>
      <c r="AA606" s="69"/>
      <c r="AB606" s="103"/>
      <c r="AC606" s="103"/>
      <c r="AD606" s="118"/>
      <c r="AE606" s="115"/>
      <c r="AF606" s="119"/>
      <c r="AG606" s="119"/>
      <c r="AH606" s="120"/>
      <c r="AI606" s="121"/>
      <c r="AJ606" s="120"/>
      <c r="AK606" s="69"/>
      <c r="AL606" s="103"/>
      <c r="AM606" s="103"/>
      <c r="AN606" s="118"/>
      <c r="AO606" s="115"/>
      <c r="AP606" s="119"/>
      <c r="AQ606" s="119"/>
      <c r="AR606" s="118"/>
      <c r="AS606" s="118"/>
      <c r="AT606" s="118"/>
      <c r="AU606" s="118"/>
      <c r="AV606" s="121"/>
      <c r="AW606" s="114"/>
      <c r="AX606" s="115"/>
      <c r="AY606" s="116"/>
      <c r="AZ606" s="115"/>
      <c r="BA606" s="116"/>
    </row>
    <row r="607" spans="2:53" x14ac:dyDescent="0.2">
      <c r="B607" s="266"/>
      <c r="D607" s="101"/>
      <c r="E607" s="67"/>
      <c r="F607" s="69"/>
      <c r="G607" s="69"/>
      <c r="H607" s="69"/>
      <c r="I607" s="95"/>
      <c r="J607" s="68"/>
      <c r="K607" s="106"/>
      <c r="L607" s="145"/>
      <c r="M607" s="146"/>
      <c r="N607" s="82"/>
      <c r="O607" s="82"/>
      <c r="P607" s="82"/>
      <c r="Q607" s="110"/>
      <c r="R607" s="111"/>
      <c r="S607" s="111"/>
      <c r="T607" s="111"/>
      <c r="U607" s="112"/>
      <c r="V607" s="110"/>
      <c r="W607" s="112"/>
      <c r="X607" s="103"/>
      <c r="Y607" s="117"/>
      <c r="Z607" s="69"/>
      <c r="AA607" s="69"/>
      <c r="AB607" s="103"/>
      <c r="AC607" s="103"/>
      <c r="AD607" s="118"/>
      <c r="AE607" s="115"/>
      <c r="AF607" s="119"/>
      <c r="AG607" s="119"/>
      <c r="AH607" s="120"/>
      <c r="AI607" s="121"/>
      <c r="AJ607" s="120"/>
      <c r="AK607" s="69"/>
      <c r="AL607" s="103"/>
      <c r="AM607" s="103"/>
      <c r="AN607" s="118"/>
      <c r="AO607" s="115"/>
      <c r="AP607" s="119"/>
      <c r="AQ607" s="119"/>
      <c r="AR607" s="118"/>
      <c r="AS607" s="118"/>
      <c r="AT607" s="118"/>
      <c r="AU607" s="118"/>
      <c r="AV607" s="121"/>
      <c r="AW607" s="114"/>
      <c r="AX607" s="115"/>
      <c r="AY607" s="116"/>
      <c r="AZ607" s="115"/>
      <c r="BA607" s="116"/>
    </row>
    <row r="608" spans="2:53" x14ac:dyDescent="0.2">
      <c r="B608" s="266"/>
      <c r="D608" s="101"/>
      <c r="E608" s="67"/>
      <c r="F608" s="69"/>
      <c r="G608" s="69"/>
      <c r="H608" s="69"/>
      <c r="I608" s="95"/>
      <c r="J608" s="68"/>
      <c r="K608" s="106"/>
      <c r="L608" s="145"/>
      <c r="M608" s="146"/>
      <c r="N608" s="82"/>
      <c r="O608" s="82"/>
      <c r="P608" s="82"/>
      <c r="Q608" s="110"/>
      <c r="R608" s="111"/>
      <c r="S608" s="111"/>
      <c r="T608" s="111"/>
      <c r="U608" s="112"/>
      <c r="V608" s="110"/>
      <c r="W608" s="112"/>
      <c r="X608" s="103"/>
      <c r="Y608" s="117"/>
      <c r="Z608" s="69"/>
      <c r="AA608" s="69"/>
      <c r="AB608" s="103"/>
      <c r="AC608" s="103"/>
      <c r="AD608" s="118"/>
      <c r="AE608" s="115"/>
      <c r="AF608" s="119"/>
      <c r="AG608" s="119"/>
      <c r="AH608" s="120"/>
      <c r="AI608" s="121"/>
      <c r="AJ608" s="120"/>
      <c r="AK608" s="69"/>
      <c r="AL608" s="103"/>
      <c r="AM608" s="103"/>
      <c r="AN608" s="118"/>
      <c r="AO608" s="115"/>
      <c r="AP608" s="119"/>
      <c r="AQ608" s="119"/>
      <c r="AR608" s="118"/>
      <c r="AS608" s="118"/>
      <c r="AT608" s="118"/>
      <c r="AU608" s="118"/>
      <c r="AV608" s="121"/>
      <c r="AW608" s="114"/>
      <c r="AX608" s="115"/>
      <c r="AY608" s="116"/>
      <c r="AZ608" s="115"/>
      <c r="BA608" s="116"/>
    </row>
    <row r="609" spans="2:53" x14ac:dyDescent="0.2">
      <c r="B609" s="266"/>
      <c r="D609" s="101"/>
      <c r="E609" s="67"/>
      <c r="F609" s="69"/>
      <c r="G609" s="69"/>
      <c r="H609" s="69"/>
      <c r="I609" s="95"/>
      <c r="J609" s="68"/>
      <c r="K609" s="106"/>
      <c r="L609" s="145"/>
      <c r="M609" s="146"/>
      <c r="N609" s="82"/>
      <c r="O609" s="82"/>
      <c r="P609" s="82"/>
      <c r="Q609" s="110"/>
      <c r="R609" s="111"/>
      <c r="S609" s="111"/>
      <c r="T609" s="111"/>
      <c r="U609" s="112"/>
      <c r="V609" s="110"/>
      <c r="W609" s="112"/>
      <c r="X609" s="103"/>
      <c r="Y609" s="117"/>
      <c r="Z609" s="69"/>
      <c r="AA609" s="69"/>
      <c r="AB609" s="103"/>
      <c r="AC609" s="103"/>
      <c r="AD609" s="118"/>
      <c r="AE609" s="115"/>
      <c r="AF609" s="119"/>
      <c r="AG609" s="119"/>
      <c r="AH609" s="120"/>
      <c r="AI609" s="121"/>
      <c r="AJ609" s="120"/>
      <c r="AK609" s="69"/>
      <c r="AL609" s="103"/>
      <c r="AM609" s="103"/>
      <c r="AN609" s="118"/>
      <c r="AO609" s="115"/>
      <c r="AP609" s="119"/>
      <c r="AQ609" s="119"/>
      <c r="AR609" s="118"/>
      <c r="AS609" s="118"/>
      <c r="AT609" s="118"/>
      <c r="AU609" s="118"/>
      <c r="AV609" s="121"/>
      <c r="AW609" s="114"/>
      <c r="AX609" s="115"/>
      <c r="AY609" s="116"/>
      <c r="AZ609" s="115"/>
      <c r="BA609" s="116"/>
    </row>
    <row r="610" spans="2:53" x14ac:dyDescent="0.2">
      <c r="B610" s="266"/>
      <c r="D610" s="101"/>
      <c r="E610" s="67"/>
      <c r="F610" s="69"/>
      <c r="G610" s="69"/>
      <c r="H610" s="69"/>
      <c r="I610" s="95"/>
      <c r="J610" s="68"/>
      <c r="K610" s="106"/>
      <c r="L610" s="145"/>
      <c r="M610" s="146"/>
      <c r="N610" s="82"/>
      <c r="O610" s="82"/>
      <c r="P610" s="82"/>
      <c r="Q610" s="110"/>
      <c r="R610" s="111"/>
      <c r="S610" s="111"/>
      <c r="T610" s="111"/>
      <c r="U610" s="112"/>
      <c r="V610" s="110"/>
      <c r="W610" s="112"/>
      <c r="X610" s="103"/>
      <c r="Y610" s="117"/>
      <c r="Z610" s="69"/>
      <c r="AA610" s="69"/>
      <c r="AB610" s="103"/>
      <c r="AC610" s="103"/>
      <c r="AD610" s="118"/>
      <c r="AE610" s="115"/>
      <c r="AF610" s="119"/>
      <c r="AG610" s="119"/>
      <c r="AH610" s="120"/>
      <c r="AI610" s="121"/>
      <c r="AJ610" s="120"/>
      <c r="AK610" s="69"/>
      <c r="AL610" s="103"/>
      <c r="AM610" s="103"/>
      <c r="AN610" s="118"/>
      <c r="AO610" s="115"/>
      <c r="AP610" s="119"/>
      <c r="AQ610" s="119"/>
      <c r="AR610" s="118"/>
      <c r="AS610" s="118"/>
      <c r="AT610" s="118"/>
      <c r="AU610" s="118"/>
      <c r="AV610" s="121"/>
      <c r="AW610" s="114"/>
      <c r="AX610" s="115"/>
      <c r="AY610" s="116"/>
      <c r="AZ610" s="115"/>
      <c r="BA610" s="116"/>
    </row>
    <row r="611" spans="2:53" x14ac:dyDescent="0.2">
      <c r="B611" s="266"/>
      <c r="D611" s="101"/>
      <c r="E611" s="67"/>
      <c r="F611" s="69"/>
      <c r="G611" s="69"/>
      <c r="H611" s="69"/>
      <c r="I611" s="95"/>
      <c r="J611" s="68"/>
      <c r="K611" s="106"/>
      <c r="L611" s="145"/>
      <c r="M611" s="146"/>
      <c r="N611" s="82"/>
      <c r="O611" s="82"/>
      <c r="P611" s="82"/>
      <c r="Q611" s="110"/>
      <c r="R611" s="111"/>
      <c r="S611" s="111"/>
      <c r="T611" s="111"/>
      <c r="U611" s="112"/>
      <c r="V611" s="110"/>
      <c r="W611" s="112"/>
      <c r="X611" s="103"/>
      <c r="Y611" s="117"/>
      <c r="Z611" s="69"/>
      <c r="AA611" s="69"/>
      <c r="AB611" s="103"/>
      <c r="AC611" s="103"/>
      <c r="AD611" s="118"/>
      <c r="AE611" s="115"/>
      <c r="AF611" s="119"/>
      <c r="AG611" s="119"/>
      <c r="AH611" s="120"/>
      <c r="AI611" s="121"/>
      <c r="AJ611" s="120"/>
      <c r="AK611" s="69"/>
      <c r="AL611" s="103"/>
      <c r="AM611" s="103"/>
      <c r="AN611" s="118"/>
      <c r="AO611" s="115"/>
      <c r="AP611" s="119"/>
      <c r="AQ611" s="119"/>
      <c r="AR611" s="118"/>
      <c r="AS611" s="118"/>
      <c r="AT611" s="118"/>
      <c r="AU611" s="118"/>
      <c r="AV611" s="121"/>
      <c r="AW611" s="114"/>
      <c r="AX611" s="115"/>
      <c r="AY611" s="116"/>
      <c r="AZ611" s="115"/>
      <c r="BA611" s="116"/>
    </row>
    <row r="612" spans="2:53" x14ac:dyDescent="0.2">
      <c r="B612" s="266"/>
      <c r="D612" s="101"/>
      <c r="E612" s="67"/>
      <c r="F612" s="69"/>
      <c r="G612" s="69"/>
      <c r="H612" s="69"/>
      <c r="I612" s="95"/>
      <c r="J612" s="68"/>
      <c r="K612" s="106"/>
      <c r="L612" s="145"/>
      <c r="M612" s="146"/>
      <c r="N612" s="82"/>
      <c r="O612" s="82"/>
      <c r="P612" s="82"/>
      <c r="Q612" s="110"/>
      <c r="R612" s="111"/>
      <c r="S612" s="111"/>
      <c r="T612" s="111"/>
      <c r="U612" s="112"/>
      <c r="V612" s="110"/>
      <c r="W612" s="112"/>
      <c r="X612" s="103"/>
      <c r="Y612" s="117"/>
      <c r="Z612" s="69"/>
      <c r="AA612" s="69"/>
      <c r="AB612" s="103"/>
      <c r="AC612" s="103"/>
      <c r="AD612" s="118"/>
      <c r="AE612" s="115"/>
      <c r="AF612" s="119"/>
      <c r="AG612" s="119"/>
      <c r="AH612" s="120"/>
      <c r="AI612" s="121"/>
      <c r="AJ612" s="120"/>
      <c r="AK612" s="69"/>
      <c r="AL612" s="103"/>
      <c r="AM612" s="103"/>
      <c r="AN612" s="118"/>
      <c r="AO612" s="115"/>
      <c r="AP612" s="119"/>
      <c r="AQ612" s="119"/>
      <c r="AR612" s="118"/>
      <c r="AS612" s="118"/>
      <c r="AT612" s="118"/>
      <c r="AU612" s="118"/>
      <c r="AV612" s="121"/>
      <c r="AW612" s="114"/>
      <c r="AX612" s="115"/>
      <c r="AY612" s="116"/>
      <c r="AZ612" s="115"/>
      <c r="BA612" s="116"/>
    </row>
    <row r="613" spans="2:53" x14ac:dyDescent="0.2">
      <c r="B613" s="266"/>
      <c r="D613" s="101"/>
      <c r="E613" s="67"/>
      <c r="F613" s="69"/>
      <c r="G613" s="69"/>
      <c r="H613" s="69"/>
      <c r="I613" s="95"/>
      <c r="J613" s="68"/>
      <c r="K613" s="106"/>
      <c r="L613" s="145"/>
      <c r="M613" s="146"/>
      <c r="N613" s="82"/>
      <c r="O613" s="82"/>
      <c r="P613" s="82"/>
      <c r="Q613" s="110"/>
      <c r="R613" s="111"/>
      <c r="S613" s="111"/>
      <c r="T613" s="111"/>
      <c r="U613" s="112"/>
      <c r="V613" s="110"/>
      <c r="W613" s="112"/>
      <c r="X613" s="103"/>
      <c r="Y613" s="117"/>
      <c r="Z613" s="69"/>
      <c r="AA613" s="69"/>
      <c r="AB613" s="103"/>
      <c r="AC613" s="103"/>
      <c r="AD613" s="118"/>
      <c r="AE613" s="115"/>
      <c r="AF613" s="119"/>
      <c r="AG613" s="119"/>
      <c r="AH613" s="120"/>
      <c r="AI613" s="121"/>
      <c r="AJ613" s="120"/>
      <c r="AK613" s="69"/>
      <c r="AL613" s="103"/>
      <c r="AM613" s="103"/>
      <c r="AN613" s="118"/>
      <c r="AO613" s="115"/>
      <c r="AP613" s="119"/>
      <c r="AQ613" s="119"/>
      <c r="AR613" s="118"/>
      <c r="AS613" s="118"/>
      <c r="AT613" s="118"/>
      <c r="AU613" s="118"/>
      <c r="AV613" s="121"/>
      <c r="AW613" s="114"/>
      <c r="AX613" s="115"/>
      <c r="AY613" s="116"/>
      <c r="AZ613" s="115"/>
      <c r="BA613" s="116"/>
    </row>
    <row r="614" spans="2:53" x14ac:dyDescent="0.2">
      <c r="B614" s="266"/>
      <c r="D614" s="101"/>
      <c r="E614" s="67"/>
      <c r="F614" s="69"/>
      <c r="G614" s="69"/>
      <c r="H614" s="69"/>
      <c r="I614" s="95"/>
      <c r="J614" s="68"/>
      <c r="K614" s="106"/>
      <c r="L614" s="145"/>
      <c r="M614" s="146"/>
      <c r="N614" s="82"/>
      <c r="O614" s="82"/>
      <c r="P614" s="82"/>
      <c r="Q614" s="110"/>
      <c r="R614" s="111"/>
      <c r="S614" s="111"/>
      <c r="T614" s="111"/>
      <c r="U614" s="112"/>
      <c r="V614" s="110"/>
      <c r="W614" s="112"/>
      <c r="X614" s="103"/>
      <c r="Y614" s="117"/>
      <c r="Z614" s="69"/>
      <c r="AA614" s="69"/>
      <c r="AB614" s="103"/>
      <c r="AC614" s="103"/>
      <c r="AD614" s="118"/>
      <c r="AE614" s="115"/>
      <c r="AF614" s="119"/>
      <c r="AG614" s="119"/>
      <c r="AH614" s="120"/>
      <c r="AI614" s="121"/>
      <c r="AJ614" s="120"/>
      <c r="AK614" s="69"/>
      <c r="AL614" s="103"/>
      <c r="AM614" s="103"/>
      <c r="AN614" s="118"/>
      <c r="AO614" s="115"/>
      <c r="AP614" s="119"/>
      <c r="AQ614" s="119"/>
      <c r="AR614" s="118"/>
      <c r="AS614" s="118"/>
      <c r="AT614" s="118"/>
      <c r="AU614" s="118"/>
      <c r="AV614" s="121"/>
      <c r="AW614" s="114"/>
      <c r="AX614" s="115"/>
      <c r="AY614" s="116"/>
      <c r="AZ614" s="115"/>
      <c r="BA614" s="116"/>
    </row>
    <row r="615" spans="2:53" x14ac:dyDescent="0.2">
      <c r="B615" s="266"/>
      <c r="D615" s="101"/>
      <c r="E615" s="67"/>
      <c r="F615" s="69"/>
      <c r="G615" s="69"/>
      <c r="H615" s="69"/>
      <c r="I615" s="95"/>
      <c r="J615" s="68"/>
      <c r="K615" s="106"/>
      <c r="L615" s="145"/>
      <c r="M615" s="146"/>
      <c r="N615" s="82"/>
      <c r="O615" s="82"/>
      <c r="P615" s="82"/>
      <c r="Q615" s="110"/>
      <c r="R615" s="111"/>
      <c r="S615" s="111"/>
      <c r="T615" s="111"/>
      <c r="U615" s="112"/>
      <c r="V615" s="110"/>
      <c r="W615" s="112"/>
      <c r="X615" s="103"/>
      <c r="Y615" s="117"/>
      <c r="Z615" s="69"/>
      <c r="AA615" s="69"/>
      <c r="AB615" s="103"/>
      <c r="AC615" s="103"/>
      <c r="AD615" s="118"/>
      <c r="AE615" s="115"/>
      <c r="AF615" s="119"/>
      <c r="AG615" s="119"/>
      <c r="AH615" s="120"/>
      <c r="AI615" s="121"/>
      <c r="AJ615" s="120"/>
      <c r="AK615" s="69"/>
      <c r="AL615" s="103"/>
      <c r="AM615" s="103"/>
      <c r="AN615" s="118"/>
      <c r="AO615" s="115"/>
      <c r="AP615" s="119"/>
      <c r="AQ615" s="119"/>
      <c r="AR615" s="118"/>
      <c r="AS615" s="118"/>
      <c r="AT615" s="118"/>
      <c r="AU615" s="118"/>
      <c r="AV615" s="121"/>
      <c r="AW615" s="114"/>
      <c r="AX615" s="115"/>
      <c r="AY615" s="116"/>
      <c r="AZ615" s="115"/>
      <c r="BA615" s="116"/>
    </row>
    <row r="616" spans="2:53" x14ac:dyDescent="0.2">
      <c r="B616" s="266"/>
      <c r="D616" s="101"/>
      <c r="E616" s="67"/>
      <c r="F616" s="69"/>
      <c r="G616" s="69"/>
      <c r="H616" s="69"/>
      <c r="I616" s="95"/>
      <c r="J616" s="68"/>
      <c r="K616" s="106"/>
      <c r="L616" s="145"/>
      <c r="M616" s="146"/>
      <c r="N616" s="82"/>
      <c r="O616" s="82"/>
      <c r="P616" s="82"/>
      <c r="Q616" s="110"/>
      <c r="R616" s="111"/>
      <c r="S616" s="111"/>
      <c r="T616" s="111"/>
      <c r="U616" s="112"/>
      <c r="V616" s="110"/>
      <c r="W616" s="112"/>
      <c r="X616" s="103"/>
      <c r="Y616" s="117"/>
      <c r="Z616" s="69"/>
      <c r="AA616" s="69"/>
      <c r="AB616" s="103"/>
      <c r="AC616" s="103"/>
      <c r="AD616" s="118"/>
      <c r="AE616" s="115"/>
      <c r="AF616" s="119"/>
      <c r="AG616" s="119"/>
      <c r="AH616" s="120"/>
      <c r="AI616" s="121"/>
      <c r="AJ616" s="120"/>
      <c r="AK616" s="69"/>
      <c r="AL616" s="103"/>
      <c r="AM616" s="103"/>
      <c r="AN616" s="118"/>
      <c r="AO616" s="115"/>
      <c r="AP616" s="119"/>
      <c r="AQ616" s="119"/>
      <c r="AR616" s="118"/>
      <c r="AS616" s="118"/>
      <c r="AT616" s="118"/>
      <c r="AU616" s="118"/>
      <c r="AV616" s="121"/>
      <c r="AW616" s="114"/>
      <c r="AX616" s="115"/>
      <c r="AY616" s="116"/>
      <c r="AZ616" s="115"/>
      <c r="BA616" s="116"/>
    </row>
    <row r="617" spans="2:53" x14ac:dyDescent="0.2">
      <c r="B617" s="266"/>
      <c r="D617" s="101"/>
      <c r="E617" s="67"/>
      <c r="F617" s="69"/>
      <c r="G617" s="69"/>
      <c r="H617" s="69"/>
      <c r="I617" s="95"/>
      <c r="J617" s="68"/>
      <c r="K617" s="106"/>
      <c r="L617" s="145"/>
      <c r="M617" s="146"/>
      <c r="N617" s="82"/>
      <c r="O617" s="82"/>
      <c r="P617" s="82"/>
      <c r="Q617" s="110"/>
      <c r="R617" s="111"/>
      <c r="S617" s="111"/>
      <c r="T617" s="111"/>
      <c r="U617" s="112"/>
      <c r="V617" s="110"/>
      <c r="W617" s="112"/>
      <c r="X617" s="103"/>
      <c r="Y617" s="117"/>
      <c r="Z617" s="69"/>
      <c r="AA617" s="69"/>
      <c r="AB617" s="103"/>
      <c r="AC617" s="103"/>
      <c r="AD617" s="118"/>
      <c r="AE617" s="115"/>
      <c r="AF617" s="119"/>
      <c r="AG617" s="119"/>
      <c r="AH617" s="120"/>
      <c r="AI617" s="121"/>
      <c r="AJ617" s="120"/>
      <c r="AK617" s="69"/>
      <c r="AL617" s="103"/>
      <c r="AM617" s="103"/>
      <c r="AN617" s="118"/>
      <c r="AO617" s="115"/>
      <c r="AP617" s="119"/>
      <c r="AQ617" s="119"/>
      <c r="AR617" s="118"/>
      <c r="AS617" s="118"/>
      <c r="AT617" s="118"/>
      <c r="AU617" s="118"/>
      <c r="AV617" s="121"/>
      <c r="AW617" s="114"/>
      <c r="AX617" s="115"/>
      <c r="AY617" s="116"/>
      <c r="AZ617" s="115"/>
      <c r="BA617" s="116"/>
    </row>
    <row r="618" spans="2:53" x14ac:dyDescent="0.2">
      <c r="B618" s="266"/>
      <c r="D618" s="101"/>
      <c r="E618" s="67"/>
      <c r="F618" s="69"/>
      <c r="G618" s="69"/>
      <c r="H618" s="69"/>
      <c r="I618" s="95"/>
      <c r="J618" s="68"/>
      <c r="K618" s="106"/>
      <c r="L618" s="145"/>
      <c r="M618" s="146"/>
      <c r="N618" s="82"/>
      <c r="O618" s="82"/>
      <c r="P618" s="82"/>
      <c r="Q618" s="110"/>
      <c r="R618" s="111"/>
      <c r="S618" s="111"/>
      <c r="T618" s="111"/>
      <c r="U618" s="112"/>
      <c r="V618" s="110"/>
      <c r="W618" s="112"/>
      <c r="X618" s="103"/>
      <c r="Y618" s="117"/>
      <c r="Z618" s="69"/>
      <c r="AA618" s="69"/>
      <c r="AB618" s="103"/>
      <c r="AC618" s="103"/>
      <c r="AD618" s="118"/>
      <c r="AE618" s="115"/>
      <c r="AF618" s="119"/>
      <c r="AG618" s="119"/>
      <c r="AH618" s="120"/>
      <c r="AI618" s="121"/>
      <c r="AJ618" s="120"/>
      <c r="AK618" s="69"/>
      <c r="AL618" s="103"/>
      <c r="AM618" s="103"/>
      <c r="AN618" s="118"/>
      <c r="AO618" s="115"/>
      <c r="AP618" s="119"/>
      <c r="AQ618" s="119"/>
      <c r="AR618" s="118"/>
      <c r="AS618" s="118"/>
      <c r="AT618" s="118"/>
      <c r="AU618" s="118"/>
      <c r="AV618" s="121"/>
      <c r="AW618" s="114"/>
      <c r="AX618" s="115"/>
      <c r="AY618" s="116"/>
      <c r="AZ618" s="115"/>
      <c r="BA618" s="116"/>
    </row>
    <row r="619" spans="2:53" x14ac:dyDescent="0.2">
      <c r="B619" s="266"/>
      <c r="D619" s="101"/>
      <c r="E619" s="67"/>
      <c r="F619" s="69"/>
      <c r="G619" s="69"/>
      <c r="H619" s="69"/>
      <c r="I619" s="95"/>
      <c r="J619" s="68"/>
      <c r="K619" s="106"/>
      <c r="L619" s="145"/>
      <c r="M619" s="146"/>
      <c r="N619" s="82"/>
      <c r="O619" s="82"/>
      <c r="P619" s="82"/>
      <c r="Q619" s="110"/>
      <c r="R619" s="111"/>
      <c r="S619" s="111"/>
      <c r="T619" s="111"/>
      <c r="U619" s="112"/>
      <c r="V619" s="110"/>
      <c r="W619" s="112"/>
      <c r="X619" s="103"/>
      <c r="Y619" s="117"/>
      <c r="Z619" s="69"/>
      <c r="AA619" s="69"/>
      <c r="AB619" s="103"/>
      <c r="AC619" s="103"/>
      <c r="AD619" s="118"/>
      <c r="AE619" s="115"/>
      <c r="AF619" s="119"/>
      <c r="AG619" s="119"/>
      <c r="AH619" s="120"/>
      <c r="AI619" s="121"/>
      <c r="AJ619" s="120"/>
      <c r="AK619" s="69"/>
      <c r="AL619" s="103"/>
      <c r="AM619" s="103"/>
      <c r="AN619" s="118"/>
      <c r="AO619" s="115"/>
      <c r="AP619" s="119"/>
      <c r="AQ619" s="119"/>
      <c r="AR619" s="118"/>
      <c r="AS619" s="118"/>
      <c r="AT619" s="118"/>
      <c r="AU619" s="118"/>
      <c r="AV619" s="121"/>
      <c r="AW619" s="114"/>
      <c r="AX619" s="115"/>
      <c r="AY619" s="116"/>
      <c r="AZ619" s="115"/>
      <c r="BA619" s="116"/>
    </row>
    <row r="620" spans="2:53" x14ac:dyDescent="0.2">
      <c r="B620" s="266"/>
      <c r="D620" s="101"/>
      <c r="E620" s="67"/>
      <c r="F620" s="69"/>
      <c r="G620" s="69"/>
      <c r="H620" s="69"/>
      <c r="I620" s="95"/>
      <c r="J620" s="68"/>
      <c r="K620" s="106"/>
      <c r="L620" s="145"/>
      <c r="M620" s="146"/>
      <c r="N620" s="82"/>
      <c r="O620" s="82"/>
      <c r="P620" s="82"/>
      <c r="Q620" s="110"/>
      <c r="R620" s="111"/>
      <c r="S620" s="111"/>
      <c r="T620" s="111"/>
      <c r="U620" s="112"/>
      <c r="V620" s="110"/>
      <c r="W620" s="112"/>
      <c r="X620" s="103"/>
      <c r="Y620" s="117"/>
      <c r="Z620" s="69"/>
      <c r="AA620" s="69"/>
      <c r="AB620" s="103"/>
      <c r="AC620" s="103"/>
      <c r="AD620" s="118"/>
      <c r="AE620" s="115"/>
      <c r="AF620" s="119"/>
      <c r="AG620" s="119"/>
      <c r="AH620" s="120"/>
      <c r="AI620" s="121"/>
      <c r="AJ620" s="120"/>
      <c r="AK620" s="69"/>
      <c r="AL620" s="103"/>
      <c r="AM620" s="103"/>
      <c r="AN620" s="118"/>
      <c r="AO620" s="115"/>
      <c r="AP620" s="119"/>
      <c r="AQ620" s="119"/>
      <c r="AR620" s="118"/>
      <c r="AS620" s="118"/>
      <c r="AT620" s="118"/>
      <c r="AU620" s="118"/>
      <c r="AV620" s="121"/>
      <c r="AW620" s="114"/>
      <c r="AX620" s="115"/>
      <c r="AY620" s="116"/>
      <c r="AZ620" s="115"/>
      <c r="BA620" s="116"/>
    </row>
    <row r="621" spans="2:53" x14ac:dyDescent="0.2">
      <c r="B621" s="266"/>
      <c r="D621" s="101"/>
      <c r="E621" s="67"/>
      <c r="F621" s="69"/>
      <c r="G621" s="69"/>
      <c r="H621" s="69"/>
      <c r="I621" s="95"/>
      <c r="J621" s="68"/>
      <c r="K621" s="106"/>
      <c r="L621" s="145"/>
      <c r="M621" s="146"/>
      <c r="N621" s="82"/>
      <c r="O621" s="82"/>
      <c r="P621" s="82"/>
      <c r="Q621" s="110"/>
      <c r="R621" s="111"/>
      <c r="S621" s="111"/>
      <c r="T621" s="111"/>
      <c r="U621" s="112"/>
      <c r="V621" s="110"/>
      <c r="W621" s="112"/>
      <c r="X621" s="103"/>
      <c r="Y621" s="117"/>
      <c r="Z621" s="69"/>
      <c r="AA621" s="69"/>
      <c r="AB621" s="103"/>
      <c r="AC621" s="103"/>
      <c r="AD621" s="118"/>
      <c r="AE621" s="115"/>
      <c r="AF621" s="119"/>
      <c r="AG621" s="119"/>
      <c r="AH621" s="120"/>
      <c r="AI621" s="121"/>
      <c r="AJ621" s="120"/>
      <c r="AK621" s="69"/>
      <c r="AL621" s="103"/>
      <c r="AM621" s="103"/>
      <c r="AN621" s="118"/>
      <c r="AO621" s="115"/>
      <c r="AP621" s="119"/>
      <c r="AQ621" s="119"/>
      <c r="AR621" s="118"/>
      <c r="AS621" s="118"/>
      <c r="AT621" s="118"/>
      <c r="AU621" s="118"/>
      <c r="AV621" s="121"/>
      <c r="AW621" s="114"/>
      <c r="AX621" s="115"/>
      <c r="AY621" s="116"/>
      <c r="AZ621" s="115"/>
      <c r="BA621" s="116"/>
    </row>
    <row r="622" spans="2:53" x14ac:dyDescent="0.2">
      <c r="B622" s="266"/>
      <c r="D622" s="101"/>
      <c r="E622" s="67"/>
      <c r="F622" s="69"/>
      <c r="G622" s="69"/>
      <c r="H622" s="69"/>
      <c r="I622" s="95"/>
      <c r="J622" s="68"/>
      <c r="K622" s="106"/>
      <c r="L622" s="145"/>
      <c r="M622" s="146"/>
      <c r="N622" s="82"/>
      <c r="O622" s="82"/>
      <c r="P622" s="82"/>
      <c r="Q622" s="110"/>
      <c r="R622" s="111"/>
      <c r="S622" s="111"/>
      <c r="T622" s="111"/>
      <c r="U622" s="112"/>
      <c r="V622" s="110"/>
      <c r="W622" s="112"/>
      <c r="X622" s="103"/>
      <c r="Y622" s="117"/>
      <c r="Z622" s="69"/>
      <c r="AA622" s="69"/>
      <c r="AB622" s="103"/>
      <c r="AC622" s="103"/>
      <c r="AD622" s="118"/>
      <c r="AE622" s="115"/>
      <c r="AF622" s="119"/>
      <c r="AG622" s="119"/>
      <c r="AH622" s="120"/>
      <c r="AI622" s="121"/>
      <c r="AJ622" s="120"/>
      <c r="AK622" s="69"/>
      <c r="AL622" s="103"/>
      <c r="AM622" s="103"/>
      <c r="AN622" s="118"/>
      <c r="AO622" s="115"/>
      <c r="AP622" s="119"/>
      <c r="AQ622" s="119"/>
      <c r="AR622" s="118"/>
      <c r="AS622" s="118"/>
      <c r="AT622" s="118"/>
      <c r="AU622" s="118"/>
      <c r="AV622" s="121"/>
      <c r="AW622" s="114"/>
      <c r="AX622" s="115"/>
      <c r="AY622" s="116"/>
      <c r="AZ622" s="115"/>
      <c r="BA622" s="116"/>
    </row>
    <row r="623" spans="2:53" x14ac:dyDescent="0.2">
      <c r="B623" s="266"/>
      <c r="D623" s="101"/>
      <c r="E623" s="67"/>
      <c r="F623" s="69"/>
      <c r="G623" s="69"/>
      <c r="H623" s="69"/>
      <c r="I623" s="95"/>
      <c r="J623" s="68"/>
      <c r="K623" s="106"/>
      <c r="L623" s="145"/>
      <c r="M623" s="146"/>
      <c r="N623" s="82"/>
      <c r="O623" s="82"/>
      <c r="P623" s="82"/>
      <c r="Q623" s="110"/>
      <c r="R623" s="111"/>
      <c r="S623" s="111"/>
      <c r="T623" s="111"/>
      <c r="U623" s="112"/>
      <c r="V623" s="110"/>
      <c r="W623" s="112"/>
      <c r="X623" s="103"/>
      <c r="Y623" s="117"/>
      <c r="Z623" s="69"/>
      <c r="AA623" s="69"/>
      <c r="AB623" s="103"/>
      <c r="AC623" s="103"/>
      <c r="AD623" s="118"/>
      <c r="AE623" s="115"/>
      <c r="AF623" s="119"/>
      <c r="AG623" s="119"/>
      <c r="AH623" s="120"/>
      <c r="AI623" s="121"/>
      <c r="AJ623" s="120"/>
      <c r="AK623" s="69"/>
      <c r="AL623" s="103"/>
      <c r="AM623" s="103"/>
      <c r="AN623" s="118"/>
      <c r="AO623" s="115"/>
      <c r="AP623" s="119"/>
      <c r="AQ623" s="119"/>
      <c r="AR623" s="118"/>
      <c r="AS623" s="118"/>
      <c r="AT623" s="118"/>
      <c r="AU623" s="118"/>
      <c r="AV623" s="121"/>
      <c r="AW623" s="114"/>
      <c r="AX623" s="115"/>
      <c r="AY623" s="116"/>
      <c r="AZ623" s="115"/>
      <c r="BA623" s="116"/>
    </row>
    <row r="624" spans="2:53" x14ac:dyDescent="0.2">
      <c r="B624" s="266"/>
      <c r="D624" s="101"/>
      <c r="E624" s="67"/>
      <c r="F624" s="69"/>
      <c r="G624" s="69"/>
      <c r="H624" s="69"/>
      <c r="I624" s="95"/>
      <c r="J624" s="68"/>
      <c r="K624" s="106"/>
      <c r="L624" s="145"/>
      <c r="M624" s="146"/>
      <c r="N624" s="82"/>
      <c r="O624" s="82"/>
      <c r="P624" s="82"/>
      <c r="Q624" s="110"/>
      <c r="R624" s="111"/>
      <c r="S624" s="111"/>
      <c r="T624" s="111"/>
      <c r="U624" s="112"/>
      <c r="V624" s="110"/>
      <c r="W624" s="112"/>
      <c r="X624" s="103"/>
      <c r="Y624" s="117"/>
      <c r="Z624" s="69"/>
      <c r="AA624" s="69"/>
      <c r="AB624" s="103"/>
      <c r="AC624" s="103"/>
      <c r="AD624" s="118"/>
      <c r="AE624" s="115"/>
      <c r="AF624" s="119"/>
      <c r="AG624" s="119"/>
      <c r="AH624" s="120"/>
      <c r="AI624" s="121"/>
      <c r="AJ624" s="120"/>
      <c r="AK624" s="69"/>
      <c r="AL624" s="103"/>
      <c r="AM624" s="103"/>
      <c r="AN624" s="118"/>
      <c r="AO624" s="115"/>
      <c r="AP624" s="119"/>
      <c r="AQ624" s="119"/>
      <c r="AR624" s="118"/>
      <c r="AS624" s="118"/>
      <c r="AT624" s="118"/>
      <c r="AU624" s="118"/>
      <c r="AV624" s="121"/>
      <c r="AW624" s="114"/>
      <c r="AX624" s="115"/>
      <c r="AY624" s="116"/>
      <c r="AZ624" s="115"/>
      <c r="BA624" s="116"/>
    </row>
    <row r="625" spans="2:53" x14ac:dyDescent="0.2">
      <c r="B625" s="266"/>
      <c r="D625" s="101"/>
      <c r="E625" s="67"/>
      <c r="F625" s="69"/>
      <c r="G625" s="69"/>
      <c r="H625" s="69"/>
      <c r="I625" s="95"/>
      <c r="J625" s="68"/>
      <c r="K625" s="106"/>
      <c r="L625" s="145"/>
      <c r="M625" s="146"/>
      <c r="N625" s="82"/>
      <c r="O625" s="82"/>
      <c r="P625" s="82"/>
      <c r="Q625" s="110"/>
      <c r="R625" s="111"/>
      <c r="S625" s="111"/>
      <c r="T625" s="111"/>
      <c r="U625" s="112"/>
      <c r="V625" s="110"/>
      <c r="W625" s="112"/>
      <c r="X625" s="103"/>
      <c r="Y625" s="117"/>
      <c r="Z625" s="69"/>
      <c r="AA625" s="69"/>
      <c r="AB625" s="103"/>
      <c r="AC625" s="103"/>
      <c r="AD625" s="118"/>
      <c r="AE625" s="115"/>
      <c r="AF625" s="119"/>
      <c r="AG625" s="119"/>
      <c r="AH625" s="120"/>
      <c r="AI625" s="121"/>
      <c r="AJ625" s="120"/>
      <c r="AK625" s="69"/>
      <c r="AL625" s="103"/>
      <c r="AM625" s="103"/>
      <c r="AN625" s="118"/>
      <c r="AO625" s="115"/>
      <c r="AP625" s="119"/>
      <c r="AQ625" s="119"/>
      <c r="AR625" s="118"/>
      <c r="AS625" s="118"/>
      <c r="AT625" s="118"/>
      <c r="AU625" s="118"/>
      <c r="AV625" s="121"/>
      <c r="AW625" s="114"/>
      <c r="AX625" s="115"/>
      <c r="AY625" s="116"/>
      <c r="AZ625" s="115"/>
      <c r="BA625" s="116"/>
    </row>
    <row r="626" spans="2:53" x14ac:dyDescent="0.2">
      <c r="B626" s="266"/>
      <c r="D626" s="101"/>
      <c r="E626" s="67"/>
      <c r="F626" s="69"/>
      <c r="G626" s="69"/>
      <c r="H626" s="69"/>
      <c r="I626" s="95"/>
      <c r="J626" s="68"/>
      <c r="K626" s="106"/>
      <c r="L626" s="145"/>
      <c r="M626" s="146"/>
      <c r="N626" s="82"/>
      <c r="O626" s="82"/>
      <c r="P626" s="82"/>
      <c r="Q626" s="110"/>
      <c r="R626" s="111"/>
      <c r="S626" s="111"/>
      <c r="T626" s="111"/>
      <c r="U626" s="112"/>
      <c r="V626" s="110"/>
      <c r="W626" s="112"/>
      <c r="X626" s="103"/>
      <c r="Y626" s="117"/>
      <c r="Z626" s="69"/>
      <c r="AA626" s="69"/>
      <c r="AB626" s="103"/>
      <c r="AC626" s="103"/>
      <c r="AD626" s="118"/>
      <c r="AE626" s="115"/>
      <c r="AF626" s="119"/>
      <c r="AG626" s="119"/>
      <c r="AH626" s="120"/>
      <c r="AI626" s="121"/>
      <c r="AJ626" s="120"/>
      <c r="AK626" s="69"/>
      <c r="AL626" s="103"/>
      <c r="AM626" s="103"/>
      <c r="AN626" s="118"/>
      <c r="AO626" s="115"/>
      <c r="AP626" s="119"/>
      <c r="AQ626" s="119"/>
      <c r="AR626" s="118"/>
      <c r="AS626" s="118"/>
      <c r="AT626" s="118"/>
      <c r="AU626" s="118"/>
      <c r="AV626" s="121"/>
      <c r="AW626" s="114"/>
      <c r="AX626" s="115"/>
      <c r="AY626" s="116"/>
      <c r="AZ626" s="115"/>
      <c r="BA626" s="116"/>
    </row>
    <row r="627" spans="2:53" x14ac:dyDescent="0.2">
      <c r="B627" s="266"/>
      <c r="D627" s="101"/>
      <c r="E627" s="67"/>
      <c r="F627" s="69"/>
      <c r="G627" s="69"/>
      <c r="H627" s="69"/>
      <c r="I627" s="95"/>
      <c r="J627" s="68"/>
      <c r="K627" s="106"/>
      <c r="L627" s="145"/>
      <c r="M627" s="146"/>
      <c r="N627" s="82"/>
      <c r="O627" s="82"/>
      <c r="P627" s="82"/>
      <c r="Q627" s="110"/>
      <c r="R627" s="111"/>
      <c r="S627" s="111"/>
      <c r="T627" s="111"/>
      <c r="U627" s="112"/>
      <c r="V627" s="110"/>
      <c r="W627" s="112"/>
      <c r="X627" s="103"/>
      <c r="Y627" s="117"/>
      <c r="Z627" s="69"/>
      <c r="AA627" s="69"/>
      <c r="AB627" s="103"/>
      <c r="AC627" s="103"/>
      <c r="AD627" s="118"/>
      <c r="AE627" s="115"/>
      <c r="AF627" s="119"/>
      <c r="AG627" s="119"/>
      <c r="AH627" s="120"/>
      <c r="AI627" s="121"/>
      <c r="AJ627" s="120"/>
      <c r="AK627" s="69"/>
      <c r="AL627" s="103"/>
      <c r="AM627" s="103"/>
      <c r="AN627" s="118"/>
      <c r="AO627" s="115"/>
      <c r="AP627" s="119"/>
      <c r="AQ627" s="119"/>
      <c r="AR627" s="118"/>
      <c r="AS627" s="118"/>
      <c r="AT627" s="118"/>
      <c r="AU627" s="118"/>
      <c r="AV627" s="121"/>
      <c r="AW627" s="114"/>
      <c r="AX627" s="115"/>
      <c r="AY627" s="116"/>
      <c r="AZ627" s="115"/>
      <c r="BA627" s="116"/>
    </row>
    <row r="628" spans="2:53" x14ac:dyDescent="0.2">
      <c r="B628" s="266"/>
      <c r="D628" s="101"/>
      <c r="E628" s="67"/>
      <c r="F628" s="69"/>
      <c r="G628" s="69"/>
      <c r="H628" s="69"/>
      <c r="I628" s="95"/>
      <c r="J628" s="68"/>
      <c r="K628" s="106"/>
      <c r="L628" s="145"/>
      <c r="M628" s="146"/>
      <c r="N628" s="82"/>
      <c r="O628" s="82"/>
      <c r="P628" s="82"/>
      <c r="Q628" s="110"/>
      <c r="R628" s="111"/>
      <c r="S628" s="111"/>
      <c r="T628" s="111"/>
      <c r="U628" s="112"/>
      <c r="V628" s="110"/>
      <c r="W628" s="112"/>
      <c r="X628" s="103"/>
      <c r="Y628" s="117"/>
      <c r="Z628" s="69"/>
      <c r="AA628" s="69"/>
      <c r="AB628" s="103"/>
      <c r="AC628" s="103"/>
      <c r="AD628" s="118"/>
      <c r="AE628" s="115"/>
      <c r="AF628" s="119"/>
      <c r="AG628" s="119"/>
      <c r="AH628" s="120"/>
      <c r="AI628" s="121"/>
      <c r="AJ628" s="120"/>
      <c r="AK628" s="69"/>
      <c r="AL628" s="103"/>
      <c r="AM628" s="103"/>
      <c r="AN628" s="118"/>
      <c r="AO628" s="115"/>
      <c r="AP628" s="119"/>
      <c r="AQ628" s="119"/>
      <c r="AR628" s="118"/>
      <c r="AS628" s="118"/>
      <c r="AT628" s="118"/>
      <c r="AU628" s="118"/>
      <c r="AV628" s="121"/>
      <c r="AW628" s="114"/>
      <c r="AX628" s="115"/>
      <c r="AY628" s="116"/>
      <c r="AZ628" s="115"/>
      <c r="BA628" s="116"/>
    </row>
    <row r="629" spans="2:53" x14ac:dyDescent="0.2">
      <c r="B629" s="266"/>
      <c r="D629" s="101"/>
      <c r="E629" s="67"/>
      <c r="F629" s="69"/>
      <c r="G629" s="69"/>
      <c r="H629" s="69"/>
      <c r="I629" s="95"/>
      <c r="J629" s="68"/>
      <c r="K629" s="106"/>
      <c r="L629" s="145"/>
      <c r="M629" s="146"/>
      <c r="N629" s="82"/>
      <c r="O629" s="82"/>
      <c r="P629" s="82"/>
      <c r="Q629" s="110"/>
      <c r="R629" s="111"/>
      <c r="S629" s="111"/>
      <c r="T629" s="111"/>
      <c r="U629" s="112"/>
      <c r="V629" s="110"/>
      <c r="W629" s="112"/>
      <c r="X629" s="103"/>
      <c r="Y629" s="117"/>
      <c r="Z629" s="69"/>
      <c r="AA629" s="69"/>
      <c r="AB629" s="103"/>
      <c r="AC629" s="103"/>
      <c r="AD629" s="118"/>
      <c r="AE629" s="115"/>
      <c r="AF629" s="119"/>
      <c r="AG629" s="119"/>
      <c r="AH629" s="120"/>
      <c r="AI629" s="121"/>
      <c r="AJ629" s="120"/>
      <c r="AK629" s="69"/>
      <c r="AL629" s="103"/>
      <c r="AM629" s="103"/>
      <c r="AN629" s="118"/>
      <c r="AO629" s="115"/>
      <c r="AP629" s="119"/>
      <c r="AQ629" s="119"/>
      <c r="AR629" s="118"/>
      <c r="AS629" s="118"/>
      <c r="AT629" s="118"/>
      <c r="AU629" s="118"/>
      <c r="AV629" s="121"/>
      <c r="AW629" s="114"/>
      <c r="AX629" s="115"/>
      <c r="AY629" s="116"/>
      <c r="AZ629" s="115"/>
      <c r="BA629" s="116"/>
    </row>
    <row r="630" spans="2:53" x14ac:dyDescent="0.2">
      <c r="B630" s="266"/>
      <c r="D630" s="101"/>
      <c r="E630" s="67"/>
      <c r="F630" s="69"/>
      <c r="G630" s="69"/>
      <c r="H630" s="69"/>
      <c r="I630" s="95"/>
      <c r="J630" s="68"/>
      <c r="K630" s="106"/>
      <c r="L630" s="145"/>
      <c r="M630" s="146"/>
      <c r="N630" s="82"/>
      <c r="O630" s="82"/>
      <c r="P630" s="82"/>
      <c r="Q630" s="110"/>
      <c r="R630" s="111"/>
      <c r="S630" s="111"/>
      <c r="T630" s="111"/>
      <c r="U630" s="112"/>
      <c r="V630" s="110"/>
      <c r="W630" s="112"/>
      <c r="X630" s="103"/>
      <c r="Y630" s="117"/>
      <c r="Z630" s="69"/>
      <c r="AA630" s="69"/>
      <c r="AB630" s="103"/>
      <c r="AC630" s="103"/>
      <c r="AD630" s="118"/>
      <c r="AE630" s="115"/>
      <c r="AF630" s="119"/>
      <c r="AG630" s="119"/>
      <c r="AH630" s="120"/>
      <c r="AI630" s="121"/>
      <c r="AJ630" s="120"/>
      <c r="AK630" s="69"/>
      <c r="AL630" s="103"/>
      <c r="AM630" s="103"/>
      <c r="AN630" s="118"/>
      <c r="AO630" s="115"/>
      <c r="AP630" s="119"/>
      <c r="AQ630" s="119"/>
      <c r="AR630" s="118"/>
      <c r="AS630" s="118"/>
      <c r="AT630" s="118"/>
      <c r="AU630" s="118"/>
      <c r="AV630" s="121"/>
      <c r="AW630" s="114"/>
      <c r="AX630" s="115"/>
      <c r="AY630" s="116"/>
      <c r="AZ630" s="115"/>
      <c r="BA630" s="116"/>
    </row>
    <row r="631" spans="2:53" x14ac:dyDescent="0.2">
      <c r="B631" s="266"/>
      <c r="D631" s="101"/>
      <c r="E631" s="67"/>
      <c r="F631" s="69"/>
      <c r="G631" s="69"/>
      <c r="H631" s="69"/>
      <c r="I631" s="95"/>
      <c r="J631" s="68"/>
      <c r="K631" s="106"/>
      <c r="L631" s="145"/>
      <c r="M631" s="146"/>
      <c r="N631" s="82"/>
      <c r="O631" s="82"/>
      <c r="P631" s="82"/>
      <c r="Q631" s="110"/>
      <c r="R631" s="111"/>
      <c r="S631" s="111"/>
      <c r="T631" s="111"/>
      <c r="U631" s="112"/>
      <c r="V631" s="110"/>
      <c r="W631" s="112"/>
      <c r="X631" s="103"/>
      <c r="Y631" s="117"/>
      <c r="Z631" s="69"/>
      <c r="AA631" s="69"/>
      <c r="AB631" s="103"/>
      <c r="AC631" s="103"/>
      <c r="AD631" s="118"/>
      <c r="AE631" s="115"/>
      <c r="AF631" s="119"/>
      <c r="AG631" s="119"/>
      <c r="AH631" s="120"/>
      <c r="AI631" s="121"/>
      <c r="AJ631" s="120"/>
      <c r="AK631" s="69"/>
      <c r="AL631" s="103"/>
      <c r="AM631" s="103"/>
      <c r="AN631" s="118"/>
      <c r="AO631" s="115"/>
      <c r="AP631" s="119"/>
      <c r="AQ631" s="119"/>
      <c r="AR631" s="118"/>
      <c r="AS631" s="118"/>
      <c r="AT631" s="118"/>
      <c r="AU631" s="118"/>
      <c r="AV631" s="121"/>
      <c r="AW631" s="114"/>
      <c r="AX631" s="115"/>
      <c r="AY631" s="116"/>
      <c r="AZ631" s="115"/>
      <c r="BA631" s="116"/>
    </row>
    <row r="632" spans="2:53" x14ac:dyDescent="0.2">
      <c r="B632" s="266"/>
      <c r="D632" s="101"/>
      <c r="E632" s="67"/>
      <c r="F632" s="69"/>
      <c r="G632" s="69"/>
      <c r="H632" s="69"/>
      <c r="I632" s="95"/>
      <c r="J632" s="68"/>
      <c r="K632" s="106"/>
      <c r="L632" s="145"/>
      <c r="M632" s="146"/>
      <c r="N632" s="82"/>
      <c r="O632" s="82"/>
      <c r="P632" s="82"/>
      <c r="Q632" s="110"/>
      <c r="R632" s="111"/>
      <c r="S632" s="111"/>
      <c r="T632" s="111"/>
      <c r="U632" s="112"/>
      <c r="V632" s="110"/>
      <c r="W632" s="112"/>
      <c r="X632" s="103"/>
      <c r="Y632" s="117"/>
      <c r="Z632" s="69"/>
      <c r="AA632" s="69"/>
      <c r="AB632" s="103"/>
      <c r="AC632" s="103"/>
      <c r="AD632" s="118"/>
      <c r="AE632" s="115"/>
      <c r="AF632" s="119"/>
      <c r="AG632" s="119"/>
      <c r="AH632" s="120"/>
      <c r="AI632" s="121"/>
      <c r="AJ632" s="120"/>
      <c r="AK632" s="69"/>
      <c r="AL632" s="103"/>
      <c r="AM632" s="103"/>
      <c r="AN632" s="118"/>
      <c r="AO632" s="115"/>
      <c r="AP632" s="119"/>
      <c r="AQ632" s="119"/>
      <c r="AR632" s="118"/>
      <c r="AS632" s="118"/>
      <c r="AT632" s="118"/>
      <c r="AU632" s="118"/>
      <c r="AV632" s="121"/>
      <c r="AW632" s="114"/>
      <c r="AX632" s="115"/>
      <c r="AY632" s="116"/>
      <c r="AZ632" s="115"/>
      <c r="BA632" s="116"/>
    </row>
    <row r="633" spans="2:53" x14ac:dyDescent="0.2">
      <c r="B633" s="266"/>
      <c r="D633" s="101"/>
      <c r="E633" s="67"/>
      <c r="F633" s="69"/>
      <c r="G633" s="69"/>
      <c r="H633" s="69"/>
      <c r="I633" s="95"/>
      <c r="J633" s="68"/>
      <c r="K633" s="106"/>
      <c r="L633" s="145"/>
      <c r="M633" s="146"/>
      <c r="N633" s="82"/>
      <c r="O633" s="82"/>
      <c r="P633" s="82"/>
      <c r="Q633" s="110"/>
      <c r="R633" s="111"/>
      <c r="S633" s="111"/>
      <c r="T633" s="111"/>
      <c r="U633" s="112"/>
      <c r="V633" s="110"/>
      <c r="W633" s="112"/>
      <c r="X633" s="103"/>
      <c r="Y633" s="117"/>
      <c r="Z633" s="69"/>
      <c r="AA633" s="69"/>
      <c r="AB633" s="103"/>
      <c r="AC633" s="103"/>
      <c r="AD633" s="118"/>
      <c r="AE633" s="115"/>
      <c r="AF633" s="119"/>
      <c r="AG633" s="119"/>
      <c r="AH633" s="120"/>
      <c r="AI633" s="121"/>
      <c r="AJ633" s="120"/>
      <c r="AK633" s="69"/>
      <c r="AL633" s="103"/>
      <c r="AM633" s="103"/>
      <c r="AN633" s="118"/>
      <c r="AO633" s="115"/>
      <c r="AP633" s="119"/>
      <c r="AQ633" s="119"/>
      <c r="AR633" s="118"/>
      <c r="AS633" s="118"/>
      <c r="AT633" s="118"/>
      <c r="AU633" s="118"/>
      <c r="AV633" s="121"/>
      <c r="AW633" s="114"/>
      <c r="AX633" s="115"/>
      <c r="AY633" s="116"/>
      <c r="AZ633" s="115"/>
      <c r="BA633" s="116"/>
    </row>
    <row r="634" spans="2:53" x14ac:dyDescent="0.2">
      <c r="B634" s="266"/>
      <c r="D634" s="101"/>
      <c r="E634" s="67"/>
      <c r="F634" s="69"/>
      <c r="G634" s="69"/>
      <c r="H634" s="69"/>
      <c r="I634" s="95"/>
      <c r="J634" s="68"/>
      <c r="K634" s="106"/>
      <c r="L634" s="145"/>
      <c r="M634" s="146"/>
      <c r="N634" s="82"/>
      <c r="O634" s="82"/>
      <c r="P634" s="82"/>
      <c r="Q634" s="110"/>
      <c r="R634" s="111"/>
      <c r="S634" s="111"/>
      <c r="T634" s="111"/>
      <c r="U634" s="112"/>
      <c r="V634" s="110"/>
      <c r="W634" s="112"/>
      <c r="X634" s="103"/>
      <c r="Y634" s="117"/>
      <c r="Z634" s="69"/>
      <c r="AA634" s="69"/>
      <c r="AB634" s="103"/>
      <c r="AC634" s="103"/>
      <c r="AD634" s="118"/>
      <c r="AE634" s="115"/>
      <c r="AF634" s="119"/>
      <c r="AG634" s="119"/>
      <c r="AH634" s="120"/>
      <c r="AI634" s="121"/>
      <c r="AJ634" s="120"/>
      <c r="AK634" s="69"/>
      <c r="AL634" s="103"/>
      <c r="AM634" s="103"/>
      <c r="AN634" s="118"/>
      <c r="AO634" s="115"/>
      <c r="AP634" s="119"/>
      <c r="AQ634" s="119"/>
      <c r="AR634" s="118"/>
      <c r="AS634" s="118"/>
      <c r="AT634" s="118"/>
      <c r="AU634" s="118"/>
      <c r="AV634" s="121"/>
      <c r="AW634" s="114"/>
      <c r="AX634" s="115"/>
      <c r="AY634" s="116"/>
      <c r="AZ634" s="115"/>
      <c r="BA634" s="116"/>
    </row>
    <row r="635" spans="2:53" x14ac:dyDescent="0.2">
      <c r="B635" s="266"/>
      <c r="D635" s="101"/>
      <c r="E635" s="67"/>
      <c r="F635" s="69"/>
      <c r="G635" s="69"/>
      <c r="H635" s="69"/>
      <c r="I635" s="95"/>
      <c r="J635" s="68"/>
      <c r="K635" s="106"/>
      <c r="L635" s="145"/>
      <c r="M635" s="146"/>
      <c r="N635" s="82"/>
      <c r="O635" s="82"/>
      <c r="P635" s="82"/>
      <c r="Q635" s="110"/>
      <c r="R635" s="111"/>
      <c r="S635" s="111"/>
      <c r="T635" s="111"/>
      <c r="U635" s="112"/>
      <c r="V635" s="110"/>
      <c r="W635" s="112"/>
      <c r="X635" s="103"/>
      <c r="Y635" s="117"/>
      <c r="Z635" s="69"/>
      <c r="AA635" s="69"/>
      <c r="AB635" s="103"/>
      <c r="AC635" s="103"/>
      <c r="AD635" s="118"/>
      <c r="AE635" s="115"/>
      <c r="AF635" s="119"/>
      <c r="AG635" s="119"/>
      <c r="AH635" s="120"/>
      <c r="AI635" s="121"/>
      <c r="AJ635" s="120"/>
      <c r="AK635" s="69"/>
      <c r="AL635" s="103"/>
      <c r="AM635" s="103"/>
      <c r="AN635" s="118"/>
      <c r="AO635" s="115"/>
      <c r="AP635" s="119"/>
      <c r="AQ635" s="119"/>
      <c r="AR635" s="118"/>
      <c r="AS635" s="118"/>
      <c r="AT635" s="118"/>
      <c r="AU635" s="118"/>
      <c r="AV635" s="121"/>
      <c r="AW635" s="114"/>
      <c r="AX635" s="115"/>
      <c r="AY635" s="116"/>
      <c r="AZ635" s="115"/>
      <c r="BA635" s="116"/>
    </row>
    <row r="636" spans="2:53" x14ac:dyDescent="0.2">
      <c r="B636" s="266"/>
      <c r="D636" s="101"/>
      <c r="E636" s="67"/>
      <c r="F636" s="69"/>
      <c r="G636" s="69"/>
      <c r="H636" s="69"/>
      <c r="I636" s="95"/>
      <c r="J636" s="68"/>
      <c r="K636" s="106"/>
      <c r="L636" s="145"/>
      <c r="M636" s="146"/>
      <c r="N636" s="82"/>
      <c r="O636" s="82"/>
      <c r="P636" s="82"/>
      <c r="Q636" s="110"/>
      <c r="R636" s="111"/>
      <c r="S636" s="111"/>
      <c r="T636" s="111"/>
      <c r="U636" s="112"/>
      <c r="V636" s="110"/>
      <c r="W636" s="112"/>
      <c r="X636" s="103"/>
      <c r="Y636" s="117"/>
      <c r="Z636" s="69"/>
      <c r="AA636" s="69"/>
      <c r="AB636" s="103"/>
      <c r="AC636" s="103"/>
      <c r="AD636" s="118"/>
      <c r="AE636" s="115"/>
      <c r="AF636" s="119"/>
      <c r="AG636" s="119"/>
      <c r="AH636" s="120"/>
      <c r="AI636" s="121"/>
      <c r="AJ636" s="120"/>
      <c r="AK636" s="69"/>
      <c r="AL636" s="103"/>
      <c r="AM636" s="103"/>
      <c r="AN636" s="118"/>
      <c r="AO636" s="115"/>
      <c r="AP636" s="119"/>
      <c r="AQ636" s="119"/>
      <c r="AR636" s="118"/>
      <c r="AS636" s="118"/>
      <c r="AT636" s="118"/>
      <c r="AU636" s="118"/>
      <c r="AV636" s="121"/>
      <c r="AW636" s="114"/>
      <c r="AX636" s="115"/>
      <c r="AY636" s="116"/>
      <c r="AZ636" s="115"/>
      <c r="BA636" s="116"/>
    </row>
    <row r="637" spans="2:53" x14ac:dyDescent="0.2">
      <c r="B637" s="266"/>
      <c r="D637" s="101"/>
      <c r="E637" s="67"/>
      <c r="F637" s="69"/>
      <c r="G637" s="69"/>
      <c r="H637" s="69"/>
      <c r="I637" s="95"/>
      <c r="J637" s="68"/>
      <c r="K637" s="106"/>
      <c r="L637" s="145"/>
      <c r="M637" s="146"/>
      <c r="N637" s="82"/>
      <c r="O637" s="82"/>
      <c r="P637" s="82"/>
      <c r="Q637" s="110"/>
      <c r="R637" s="111"/>
      <c r="S637" s="111"/>
      <c r="T637" s="111"/>
      <c r="U637" s="112"/>
      <c r="V637" s="110"/>
      <c r="W637" s="112"/>
      <c r="X637" s="103"/>
      <c r="Y637" s="117"/>
      <c r="Z637" s="69"/>
      <c r="AA637" s="69"/>
      <c r="AB637" s="103"/>
      <c r="AC637" s="103"/>
      <c r="AD637" s="118"/>
      <c r="AE637" s="115"/>
      <c r="AF637" s="119"/>
      <c r="AG637" s="119"/>
      <c r="AH637" s="120"/>
      <c r="AI637" s="121"/>
      <c r="AJ637" s="120"/>
      <c r="AK637" s="69"/>
      <c r="AL637" s="103"/>
      <c r="AM637" s="103"/>
      <c r="AN637" s="118"/>
      <c r="AO637" s="115"/>
      <c r="AP637" s="119"/>
      <c r="AQ637" s="119"/>
      <c r="AR637" s="118"/>
      <c r="AS637" s="118"/>
      <c r="AT637" s="118"/>
      <c r="AU637" s="118"/>
      <c r="AV637" s="121"/>
      <c r="AW637" s="114"/>
      <c r="AX637" s="115"/>
      <c r="AY637" s="116"/>
      <c r="AZ637" s="115"/>
      <c r="BA637" s="116"/>
    </row>
    <row r="638" spans="2:53" x14ac:dyDescent="0.2">
      <c r="B638" s="266"/>
      <c r="D638" s="101"/>
      <c r="E638" s="67"/>
      <c r="F638" s="69"/>
      <c r="G638" s="69"/>
      <c r="H638" s="69"/>
      <c r="I638" s="95"/>
      <c r="J638" s="68"/>
      <c r="K638" s="106"/>
      <c r="L638" s="145"/>
      <c r="M638" s="146"/>
      <c r="N638" s="82"/>
      <c r="O638" s="82"/>
      <c r="P638" s="82"/>
      <c r="Q638" s="110"/>
      <c r="R638" s="111"/>
      <c r="S638" s="111"/>
      <c r="T638" s="111"/>
      <c r="U638" s="112"/>
      <c r="V638" s="110"/>
      <c r="W638" s="112"/>
      <c r="X638" s="103"/>
      <c r="Y638" s="117"/>
      <c r="Z638" s="69"/>
      <c r="AA638" s="69"/>
      <c r="AB638" s="103"/>
      <c r="AC638" s="103"/>
      <c r="AD638" s="118"/>
      <c r="AE638" s="115"/>
      <c r="AF638" s="119"/>
      <c r="AG638" s="119"/>
      <c r="AH638" s="120"/>
      <c r="AI638" s="121"/>
      <c r="AJ638" s="120"/>
      <c r="AK638" s="69"/>
      <c r="AL638" s="103"/>
      <c r="AM638" s="103"/>
      <c r="AN638" s="118"/>
      <c r="AO638" s="115"/>
      <c r="AP638" s="119"/>
      <c r="AQ638" s="119"/>
      <c r="AR638" s="118"/>
      <c r="AS638" s="118"/>
      <c r="AT638" s="118"/>
      <c r="AU638" s="118"/>
      <c r="AV638" s="121"/>
      <c r="AW638" s="114"/>
      <c r="AX638" s="115"/>
      <c r="AY638" s="116"/>
      <c r="AZ638" s="115"/>
      <c r="BA638" s="116"/>
    </row>
    <row r="639" spans="2:53" x14ac:dyDescent="0.2">
      <c r="B639" s="266"/>
      <c r="D639" s="101"/>
      <c r="E639" s="67"/>
      <c r="F639" s="69"/>
      <c r="G639" s="69"/>
      <c r="H639" s="69"/>
      <c r="I639" s="95"/>
      <c r="J639" s="68"/>
      <c r="K639" s="106"/>
      <c r="L639" s="145"/>
      <c r="M639" s="146"/>
      <c r="N639" s="82"/>
      <c r="O639" s="82"/>
      <c r="P639" s="82"/>
      <c r="Q639" s="110"/>
      <c r="R639" s="111"/>
      <c r="S639" s="111"/>
      <c r="T639" s="111"/>
      <c r="U639" s="112"/>
      <c r="V639" s="110"/>
      <c r="W639" s="112"/>
      <c r="X639" s="103"/>
      <c r="Y639" s="117"/>
      <c r="Z639" s="69"/>
      <c r="AA639" s="69"/>
      <c r="AB639" s="103"/>
      <c r="AC639" s="103"/>
      <c r="AD639" s="118"/>
      <c r="AE639" s="115"/>
      <c r="AF639" s="119"/>
      <c r="AG639" s="119"/>
      <c r="AH639" s="120"/>
      <c r="AI639" s="121"/>
      <c r="AJ639" s="120"/>
      <c r="AK639" s="69"/>
      <c r="AL639" s="103"/>
      <c r="AM639" s="103"/>
      <c r="AN639" s="118"/>
      <c r="AO639" s="115"/>
      <c r="AP639" s="119"/>
      <c r="AQ639" s="119"/>
      <c r="AR639" s="118"/>
      <c r="AS639" s="118"/>
      <c r="AT639" s="118"/>
      <c r="AU639" s="118"/>
      <c r="AV639" s="121"/>
      <c r="AW639" s="114"/>
      <c r="AX639" s="115"/>
      <c r="AY639" s="116"/>
      <c r="AZ639" s="115"/>
      <c r="BA639" s="116"/>
    </row>
    <row r="640" spans="2:53" x14ac:dyDescent="0.2">
      <c r="B640" s="266"/>
      <c r="D640" s="101"/>
      <c r="E640" s="67"/>
      <c r="F640" s="69"/>
      <c r="G640" s="69"/>
      <c r="H640" s="69"/>
      <c r="I640" s="95"/>
      <c r="J640" s="68"/>
      <c r="K640" s="106"/>
      <c r="L640" s="145"/>
      <c r="M640" s="146"/>
      <c r="N640" s="82"/>
      <c r="O640" s="82"/>
      <c r="P640" s="82"/>
      <c r="Q640" s="110"/>
      <c r="R640" s="111"/>
      <c r="S640" s="111"/>
      <c r="T640" s="111"/>
      <c r="U640" s="112"/>
      <c r="V640" s="110"/>
      <c r="W640" s="112"/>
      <c r="X640" s="103"/>
      <c r="Y640" s="117"/>
      <c r="Z640" s="69"/>
      <c r="AA640" s="69"/>
      <c r="AB640" s="103"/>
      <c r="AC640" s="103"/>
      <c r="AD640" s="118"/>
      <c r="AE640" s="115"/>
      <c r="AF640" s="119"/>
      <c r="AG640" s="119"/>
      <c r="AH640" s="120"/>
      <c r="AI640" s="121"/>
      <c r="AJ640" s="120"/>
      <c r="AK640" s="69"/>
      <c r="AL640" s="103"/>
      <c r="AM640" s="103"/>
      <c r="AN640" s="118"/>
      <c r="AO640" s="115"/>
      <c r="AP640" s="119"/>
      <c r="AQ640" s="119"/>
      <c r="AR640" s="118"/>
      <c r="AS640" s="118"/>
      <c r="AT640" s="118"/>
      <c r="AU640" s="118"/>
      <c r="AV640" s="121"/>
      <c r="AW640" s="114"/>
      <c r="AX640" s="115"/>
      <c r="AY640" s="116"/>
      <c r="AZ640" s="115"/>
      <c r="BA640" s="116"/>
    </row>
    <row r="641" spans="2:53" x14ac:dyDescent="0.2">
      <c r="B641" s="266"/>
      <c r="D641" s="101"/>
      <c r="E641" s="67"/>
      <c r="F641" s="69"/>
      <c r="G641" s="69"/>
      <c r="H641" s="69"/>
      <c r="I641" s="95"/>
      <c r="J641" s="68"/>
      <c r="K641" s="106"/>
      <c r="L641" s="145"/>
      <c r="M641" s="146"/>
      <c r="N641" s="82"/>
      <c r="O641" s="82"/>
      <c r="P641" s="82"/>
      <c r="Q641" s="110"/>
      <c r="R641" s="111"/>
      <c r="S641" s="111"/>
      <c r="T641" s="111"/>
      <c r="U641" s="112"/>
      <c r="V641" s="110"/>
      <c r="W641" s="112"/>
      <c r="X641" s="103"/>
      <c r="Y641" s="117"/>
      <c r="Z641" s="69"/>
      <c r="AA641" s="69"/>
      <c r="AB641" s="103"/>
      <c r="AC641" s="103"/>
      <c r="AD641" s="118"/>
      <c r="AE641" s="115"/>
      <c r="AF641" s="119"/>
      <c r="AG641" s="119"/>
      <c r="AH641" s="120"/>
      <c r="AI641" s="121"/>
      <c r="AJ641" s="120"/>
      <c r="AK641" s="69"/>
      <c r="AL641" s="103"/>
      <c r="AM641" s="103"/>
      <c r="AN641" s="118"/>
      <c r="AO641" s="115"/>
      <c r="AP641" s="119"/>
      <c r="AQ641" s="119"/>
      <c r="AR641" s="118"/>
      <c r="AS641" s="118"/>
      <c r="AT641" s="118"/>
      <c r="AU641" s="118"/>
      <c r="AV641" s="121"/>
      <c r="AW641" s="114"/>
      <c r="AX641" s="115"/>
      <c r="AY641" s="116"/>
      <c r="AZ641" s="115"/>
      <c r="BA641" s="116"/>
    </row>
    <row r="642" spans="2:53" x14ac:dyDescent="0.2">
      <c r="B642" s="266"/>
      <c r="D642" s="101"/>
      <c r="E642" s="67"/>
      <c r="F642" s="69"/>
      <c r="G642" s="69"/>
      <c r="H642" s="69"/>
      <c r="I642" s="95"/>
      <c r="J642" s="68"/>
      <c r="K642" s="106"/>
      <c r="L642" s="145"/>
      <c r="M642" s="146"/>
      <c r="N642" s="82"/>
      <c r="O642" s="82"/>
      <c r="P642" s="82"/>
      <c r="Q642" s="110"/>
      <c r="R642" s="111"/>
      <c r="S642" s="111"/>
      <c r="T642" s="111"/>
      <c r="U642" s="112"/>
      <c r="V642" s="110"/>
      <c r="W642" s="112"/>
      <c r="X642" s="103"/>
      <c r="Y642" s="117"/>
      <c r="Z642" s="69"/>
      <c r="AA642" s="69"/>
      <c r="AB642" s="103"/>
      <c r="AC642" s="103"/>
      <c r="AD642" s="118"/>
      <c r="AE642" s="115"/>
      <c r="AF642" s="119"/>
      <c r="AG642" s="119"/>
      <c r="AH642" s="120"/>
      <c r="AI642" s="121"/>
      <c r="AJ642" s="120"/>
      <c r="AK642" s="69"/>
      <c r="AL642" s="103"/>
      <c r="AM642" s="103"/>
      <c r="AN642" s="118"/>
      <c r="AO642" s="115"/>
      <c r="AP642" s="119"/>
      <c r="AQ642" s="119"/>
      <c r="AR642" s="118"/>
      <c r="AS642" s="118"/>
      <c r="AT642" s="118"/>
      <c r="AU642" s="118"/>
      <c r="AV642" s="121"/>
      <c r="AW642" s="114"/>
      <c r="AX642" s="115"/>
      <c r="AY642" s="116"/>
      <c r="AZ642" s="115"/>
      <c r="BA642" s="116"/>
    </row>
    <row r="643" spans="2:53" x14ac:dyDescent="0.2">
      <c r="B643" s="266"/>
      <c r="D643" s="101"/>
      <c r="E643" s="67"/>
      <c r="F643" s="69"/>
      <c r="G643" s="69"/>
      <c r="H643" s="69"/>
      <c r="I643" s="95"/>
      <c r="J643" s="68"/>
      <c r="K643" s="106"/>
      <c r="L643" s="145"/>
      <c r="M643" s="146"/>
      <c r="N643" s="82"/>
      <c r="O643" s="82"/>
      <c r="P643" s="82"/>
      <c r="Q643" s="110"/>
      <c r="R643" s="111"/>
      <c r="S643" s="111"/>
      <c r="T643" s="111"/>
      <c r="U643" s="112"/>
      <c r="V643" s="110"/>
      <c r="W643" s="112"/>
      <c r="X643" s="103"/>
      <c r="Y643" s="117"/>
      <c r="Z643" s="69"/>
      <c r="AA643" s="69"/>
      <c r="AB643" s="103"/>
      <c r="AC643" s="103"/>
      <c r="AD643" s="118"/>
      <c r="AE643" s="115"/>
      <c r="AF643" s="119"/>
      <c r="AG643" s="119"/>
      <c r="AH643" s="120"/>
      <c r="AI643" s="121"/>
      <c r="AJ643" s="120"/>
      <c r="AK643" s="69"/>
      <c r="AL643" s="103"/>
      <c r="AM643" s="103"/>
      <c r="AN643" s="118"/>
      <c r="AO643" s="115"/>
      <c r="AP643" s="119"/>
      <c r="AQ643" s="119"/>
      <c r="AR643" s="118"/>
      <c r="AS643" s="118"/>
      <c r="AT643" s="118"/>
      <c r="AU643" s="118"/>
      <c r="AV643" s="121"/>
      <c r="AW643" s="114"/>
      <c r="AX643" s="115"/>
      <c r="AY643" s="116"/>
      <c r="AZ643" s="115"/>
      <c r="BA643" s="116"/>
    </row>
    <row r="644" spans="2:53" x14ac:dyDescent="0.2">
      <c r="B644" s="266"/>
      <c r="D644" s="101"/>
      <c r="E644" s="67"/>
      <c r="F644" s="69"/>
      <c r="G644" s="69"/>
      <c r="H644" s="69"/>
      <c r="I644" s="95"/>
      <c r="J644" s="68"/>
      <c r="K644" s="106"/>
      <c r="L644" s="145"/>
      <c r="M644" s="146"/>
      <c r="N644" s="82"/>
      <c r="O644" s="82"/>
      <c r="P644" s="82"/>
      <c r="Q644" s="110"/>
      <c r="R644" s="111"/>
      <c r="S644" s="111"/>
      <c r="T644" s="111"/>
      <c r="U644" s="112"/>
      <c r="V644" s="110"/>
      <c r="W644" s="112"/>
      <c r="X644" s="103"/>
      <c r="Y644" s="117"/>
      <c r="Z644" s="69"/>
      <c r="AA644" s="69"/>
      <c r="AB644" s="103"/>
      <c r="AC644" s="103"/>
      <c r="AD644" s="118"/>
      <c r="AE644" s="115"/>
      <c r="AF644" s="119"/>
      <c r="AG644" s="119"/>
      <c r="AH644" s="120"/>
      <c r="AI644" s="121"/>
      <c r="AJ644" s="120"/>
      <c r="AK644" s="69"/>
      <c r="AL644" s="103"/>
      <c r="AM644" s="103"/>
      <c r="AN644" s="118"/>
      <c r="AO644" s="115"/>
      <c r="AP644" s="119"/>
      <c r="AQ644" s="119"/>
      <c r="AR644" s="118"/>
      <c r="AS644" s="118"/>
      <c r="AT644" s="118"/>
      <c r="AU644" s="118"/>
      <c r="AV644" s="121"/>
      <c r="AW644" s="114"/>
      <c r="AX644" s="115"/>
      <c r="AY644" s="116"/>
      <c r="AZ644" s="115"/>
      <c r="BA644" s="116"/>
    </row>
    <row r="645" spans="2:53" x14ac:dyDescent="0.2">
      <c r="B645" s="266"/>
      <c r="D645" s="101"/>
      <c r="E645" s="67"/>
      <c r="F645" s="69"/>
      <c r="G645" s="69"/>
      <c r="H645" s="69"/>
      <c r="I645" s="95"/>
      <c r="J645" s="68"/>
      <c r="K645" s="106"/>
      <c r="L645" s="145"/>
      <c r="M645" s="146"/>
      <c r="N645" s="82"/>
      <c r="O645" s="82"/>
      <c r="P645" s="82"/>
      <c r="Q645" s="110"/>
      <c r="R645" s="111"/>
      <c r="S645" s="111"/>
      <c r="T645" s="111"/>
      <c r="U645" s="112"/>
      <c r="V645" s="110"/>
      <c r="W645" s="112"/>
      <c r="X645" s="103"/>
      <c r="Y645" s="117"/>
      <c r="Z645" s="69"/>
      <c r="AA645" s="69"/>
      <c r="AB645" s="103"/>
      <c r="AC645" s="103"/>
      <c r="AD645" s="118"/>
      <c r="AE645" s="115"/>
      <c r="AF645" s="119"/>
      <c r="AG645" s="119"/>
      <c r="AH645" s="120"/>
      <c r="AI645" s="121"/>
      <c r="AJ645" s="120"/>
      <c r="AK645" s="69"/>
      <c r="AL645" s="103"/>
      <c r="AM645" s="103"/>
      <c r="AN645" s="118"/>
      <c r="AO645" s="115"/>
      <c r="AP645" s="119"/>
      <c r="AQ645" s="119"/>
      <c r="AR645" s="118"/>
      <c r="AS645" s="118"/>
      <c r="AT645" s="118"/>
      <c r="AU645" s="118"/>
      <c r="AV645" s="121"/>
      <c r="AW645" s="114"/>
      <c r="AX645" s="115"/>
      <c r="AY645" s="116"/>
      <c r="AZ645" s="115"/>
      <c r="BA645" s="116"/>
    </row>
    <row r="646" spans="2:53" x14ac:dyDescent="0.2">
      <c r="B646" s="266"/>
      <c r="D646" s="101"/>
      <c r="E646" s="67"/>
      <c r="F646" s="69"/>
      <c r="G646" s="69"/>
      <c r="H646" s="69"/>
      <c r="I646" s="95"/>
      <c r="J646" s="68"/>
      <c r="K646" s="106"/>
      <c r="L646" s="145"/>
      <c r="M646" s="146"/>
      <c r="N646" s="82"/>
      <c r="O646" s="82"/>
      <c r="P646" s="82"/>
      <c r="Q646" s="110"/>
      <c r="R646" s="111"/>
      <c r="S646" s="111"/>
      <c r="T646" s="111"/>
      <c r="U646" s="112"/>
      <c r="V646" s="110"/>
      <c r="W646" s="112"/>
      <c r="X646" s="103"/>
      <c r="Y646" s="117"/>
      <c r="Z646" s="69"/>
      <c r="AA646" s="69"/>
      <c r="AB646" s="103"/>
      <c r="AC646" s="103"/>
      <c r="AD646" s="118"/>
      <c r="AE646" s="115"/>
      <c r="AF646" s="119"/>
      <c r="AG646" s="119"/>
      <c r="AH646" s="120"/>
      <c r="AI646" s="121"/>
      <c r="AJ646" s="120"/>
      <c r="AK646" s="69"/>
      <c r="AL646" s="103"/>
      <c r="AM646" s="103"/>
      <c r="AN646" s="118"/>
      <c r="AO646" s="115"/>
      <c r="AP646" s="119"/>
      <c r="AQ646" s="119"/>
      <c r="AR646" s="118"/>
      <c r="AS646" s="118"/>
      <c r="AT646" s="118"/>
      <c r="AU646" s="118"/>
      <c r="AV646" s="121"/>
      <c r="AW646" s="114"/>
      <c r="AX646" s="115"/>
      <c r="AY646" s="116"/>
      <c r="AZ646" s="115"/>
      <c r="BA646" s="116"/>
    </row>
    <row r="647" spans="2:53" x14ac:dyDescent="0.2">
      <c r="B647" s="266"/>
      <c r="D647" s="101"/>
      <c r="E647" s="67"/>
      <c r="F647" s="69"/>
      <c r="G647" s="69"/>
      <c r="H647" s="69"/>
      <c r="I647" s="95"/>
      <c r="J647" s="68"/>
      <c r="K647" s="106"/>
      <c r="L647" s="145"/>
      <c r="M647" s="146"/>
      <c r="N647" s="82"/>
      <c r="O647" s="82"/>
      <c r="P647" s="82"/>
      <c r="Q647" s="110"/>
      <c r="R647" s="111"/>
      <c r="S647" s="111"/>
      <c r="T647" s="111"/>
      <c r="U647" s="112"/>
      <c r="V647" s="110"/>
      <c r="W647" s="112"/>
      <c r="X647" s="103"/>
      <c r="Y647" s="117"/>
      <c r="Z647" s="69"/>
      <c r="AA647" s="69"/>
      <c r="AB647" s="103"/>
      <c r="AC647" s="103"/>
      <c r="AD647" s="118"/>
      <c r="AE647" s="115"/>
      <c r="AF647" s="119"/>
      <c r="AG647" s="119"/>
      <c r="AH647" s="120"/>
      <c r="AI647" s="121"/>
      <c r="AJ647" s="120"/>
      <c r="AK647" s="69"/>
      <c r="AL647" s="103"/>
      <c r="AM647" s="103"/>
      <c r="AN647" s="118"/>
      <c r="AO647" s="115"/>
      <c r="AP647" s="119"/>
      <c r="AQ647" s="119"/>
      <c r="AR647" s="118"/>
      <c r="AS647" s="118"/>
      <c r="AT647" s="118"/>
      <c r="AU647" s="118"/>
      <c r="AV647" s="121"/>
      <c r="AW647" s="114"/>
      <c r="AX647" s="115"/>
      <c r="AY647" s="116"/>
      <c r="AZ647" s="115"/>
      <c r="BA647" s="116"/>
    </row>
    <row r="648" spans="2:53" x14ac:dyDescent="0.2">
      <c r="B648" s="266"/>
      <c r="D648" s="101"/>
      <c r="E648" s="67"/>
      <c r="F648" s="69"/>
      <c r="G648" s="69"/>
      <c r="H648" s="69"/>
      <c r="I648" s="95"/>
      <c r="J648" s="68"/>
      <c r="K648" s="106"/>
      <c r="L648" s="145"/>
      <c r="M648" s="146"/>
      <c r="N648" s="82"/>
      <c r="O648" s="82"/>
      <c r="P648" s="82"/>
      <c r="Q648" s="110"/>
      <c r="R648" s="111"/>
      <c r="S648" s="111"/>
      <c r="T648" s="111"/>
      <c r="U648" s="112"/>
      <c r="V648" s="110"/>
      <c r="W648" s="112"/>
      <c r="X648" s="103"/>
      <c r="Y648" s="117"/>
      <c r="Z648" s="69"/>
      <c r="AA648" s="69"/>
      <c r="AB648" s="103"/>
      <c r="AC648" s="103"/>
      <c r="AD648" s="118"/>
      <c r="AE648" s="115"/>
      <c r="AF648" s="119"/>
      <c r="AG648" s="119"/>
      <c r="AH648" s="120"/>
      <c r="AI648" s="121"/>
      <c r="AJ648" s="120"/>
      <c r="AK648" s="69"/>
      <c r="AL648" s="103"/>
      <c r="AM648" s="103"/>
      <c r="AN648" s="118"/>
      <c r="AO648" s="115"/>
      <c r="AP648" s="119"/>
      <c r="AQ648" s="119"/>
      <c r="AR648" s="118"/>
      <c r="AS648" s="118"/>
      <c r="AT648" s="118"/>
      <c r="AU648" s="118"/>
      <c r="AV648" s="121"/>
      <c r="AW648" s="114"/>
      <c r="AX648" s="115"/>
      <c r="AY648" s="116"/>
      <c r="AZ648" s="115"/>
      <c r="BA648" s="116"/>
    </row>
    <row r="649" spans="2:53" x14ac:dyDescent="0.2">
      <c r="B649" s="266"/>
      <c r="D649" s="101"/>
      <c r="E649" s="67"/>
      <c r="F649" s="69"/>
      <c r="G649" s="69"/>
      <c r="H649" s="69"/>
      <c r="I649" s="95"/>
      <c r="J649" s="68"/>
      <c r="K649" s="106"/>
      <c r="L649" s="145"/>
      <c r="M649" s="146"/>
      <c r="N649" s="82"/>
      <c r="O649" s="82"/>
      <c r="P649" s="82"/>
      <c r="Q649" s="110"/>
      <c r="R649" s="111"/>
      <c r="S649" s="111"/>
      <c r="T649" s="111"/>
      <c r="U649" s="112"/>
      <c r="V649" s="110"/>
      <c r="W649" s="112"/>
      <c r="X649" s="103"/>
      <c r="Y649" s="117"/>
      <c r="Z649" s="69"/>
      <c r="AA649" s="69"/>
      <c r="AB649" s="103"/>
      <c r="AC649" s="103"/>
      <c r="AD649" s="118"/>
      <c r="AE649" s="115"/>
      <c r="AF649" s="119"/>
      <c r="AG649" s="119"/>
      <c r="AH649" s="120"/>
      <c r="AI649" s="121"/>
      <c r="AJ649" s="120"/>
      <c r="AK649" s="69"/>
      <c r="AL649" s="103"/>
      <c r="AM649" s="103"/>
      <c r="AN649" s="118"/>
      <c r="AO649" s="115"/>
      <c r="AP649" s="119"/>
      <c r="AQ649" s="119"/>
      <c r="AR649" s="118"/>
      <c r="AS649" s="118"/>
      <c r="AT649" s="118"/>
      <c r="AU649" s="118"/>
      <c r="AV649" s="121"/>
      <c r="AW649" s="114"/>
      <c r="AX649" s="115"/>
      <c r="AY649" s="116"/>
      <c r="AZ649" s="115"/>
      <c r="BA649" s="116"/>
    </row>
    <row r="650" spans="2:53" x14ac:dyDescent="0.2">
      <c r="B650" s="266"/>
      <c r="D650" s="101"/>
      <c r="E650" s="67"/>
      <c r="F650" s="69"/>
      <c r="G650" s="69"/>
      <c r="H650" s="69"/>
      <c r="I650" s="95"/>
      <c r="J650" s="68"/>
      <c r="K650" s="106"/>
      <c r="L650" s="145"/>
      <c r="M650" s="146"/>
      <c r="N650" s="82"/>
      <c r="O650" s="82"/>
      <c r="P650" s="82"/>
      <c r="Q650" s="110"/>
      <c r="R650" s="111"/>
      <c r="S650" s="111"/>
      <c r="T650" s="111"/>
      <c r="U650" s="112"/>
      <c r="V650" s="110"/>
      <c r="W650" s="112"/>
      <c r="X650" s="103"/>
      <c r="Y650" s="117"/>
      <c r="Z650" s="69"/>
      <c r="AA650" s="69"/>
      <c r="AB650" s="103"/>
      <c r="AC650" s="103"/>
      <c r="AD650" s="118"/>
      <c r="AE650" s="115"/>
      <c r="AF650" s="119"/>
      <c r="AG650" s="119"/>
      <c r="AH650" s="120"/>
      <c r="AI650" s="121"/>
      <c r="AJ650" s="120"/>
      <c r="AK650" s="69"/>
      <c r="AL650" s="103"/>
      <c r="AM650" s="103"/>
      <c r="AN650" s="118"/>
      <c r="AO650" s="115"/>
      <c r="AP650" s="119"/>
      <c r="AQ650" s="119"/>
      <c r="AR650" s="118"/>
      <c r="AS650" s="118"/>
      <c r="AT650" s="118"/>
      <c r="AU650" s="118"/>
      <c r="AV650" s="121"/>
      <c r="AW650" s="114"/>
      <c r="AX650" s="115"/>
      <c r="AY650" s="116"/>
      <c r="AZ650" s="115"/>
      <c r="BA650" s="116"/>
    </row>
    <row r="651" spans="2:53" x14ac:dyDescent="0.2">
      <c r="B651" s="266"/>
      <c r="D651" s="101"/>
      <c r="E651" s="67"/>
      <c r="F651" s="69"/>
      <c r="G651" s="69"/>
      <c r="H651" s="69"/>
      <c r="I651" s="95"/>
      <c r="J651" s="68"/>
      <c r="K651" s="106"/>
      <c r="L651" s="145"/>
      <c r="M651" s="146"/>
      <c r="N651" s="82"/>
      <c r="O651" s="82"/>
      <c r="P651" s="82"/>
      <c r="Q651" s="110"/>
      <c r="R651" s="111"/>
      <c r="S651" s="111"/>
      <c r="T651" s="111"/>
      <c r="U651" s="112"/>
      <c r="V651" s="110"/>
      <c r="W651" s="112"/>
      <c r="X651" s="103"/>
      <c r="Y651" s="117"/>
      <c r="Z651" s="69"/>
      <c r="AA651" s="69"/>
      <c r="AB651" s="103"/>
      <c r="AC651" s="103"/>
      <c r="AD651" s="118"/>
      <c r="AE651" s="115"/>
      <c r="AF651" s="119"/>
      <c r="AG651" s="119"/>
      <c r="AH651" s="120"/>
      <c r="AI651" s="121"/>
      <c r="AJ651" s="120"/>
      <c r="AK651" s="69"/>
      <c r="AL651" s="103"/>
      <c r="AM651" s="103"/>
      <c r="AN651" s="118"/>
      <c r="AO651" s="115"/>
      <c r="AP651" s="119"/>
      <c r="AQ651" s="119"/>
      <c r="AR651" s="118"/>
      <c r="AS651" s="118"/>
      <c r="AT651" s="118"/>
      <c r="AU651" s="118"/>
      <c r="AV651" s="121"/>
      <c r="AW651" s="114"/>
      <c r="AX651" s="115"/>
      <c r="AY651" s="116"/>
      <c r="AZ651" s="115"/>
      <c r="BA651" s="116"/>
    </row>
    <row r="652" spans="2:53" x14ac:dyDescent="0.2">
      <c r="B652" s="266"/>
      <c r="D652" s="101"/>
      <c r="E652" s="67"/>
      <c r="F652" s="69"/>
      <c r="G652" s="69"/>
      <c r="H652" s="69"/>
      <c r="I652" s="95"/>
      <c r="J652" s="68"/>
      <c r="K652" s="106"/>
      <c r="L652" s="145"/>
      <c r="M652" s="146"/>
      <c r="N652" s="82"/>
      <c r="O652" s="82"/>
      <c r="P652" s="82"/>
      <c r="Q652" s="110"/>
      <c r="R652" s="111"/>
      <c r="S652" s="111"/>
      <c r="T652" s="111"/>
      <c r="U652" s="112"/>
      <c r="V652" s="110"/>
      <c r="W652" s="112"/>
      <c r="X652" s="103"/>
      <c r="Y652" s="117"/>
      <c r="Z652" s="69"/>
      <c r="AA652" s="69"/>
      <c r="AB652" s="103"/>
      <c r="AC652" s="103"/>
      <c r="AD652" s="118"/>
      <c r="AE652" s="115"/>
      <c r="AF652" s="119"/>
      <c r="AG652" s="119"/>
      <c r="AH652" s="120"/>
      <c r="AI652" s="121"/>
      <c r="AJ652" s="120"/>
      <c r="AK652" s="69"/>
      <c r="AL652" s="103"/>
      <c r="AM652" s="103"/>
      <c r="AN652" s="118"/>
      <c r="AO652" s="115"/>
      <c r="AP652" s="119"/>
      <c r="AQ652" s="119"/>
      <c r="AR652" s="118"/>
      <c r="AS652" s="118"/>
      <c r="AT652" s="118"/>
      <c r="AU652" s="118"/>
      <c r="AV652" s="121"/>
      <c r="AW652" s="114"/>
      <c r="AX652" s="115"/>
      <c r="AY652" s="116"/>
      <c r="AZ652" s="115"/>
      <c r="BA652" s="116"/>
    </row>
    <row r="653" spans="2:53" x14ac:dyDescent="0.2">
      <c r="B653" s="266"/>
      <c r="D653" s="101"/>
      <c r="E653" s="67"/>
      <c r="F653" s="69"/>
      <c r="G653" s="69"/>
      <c r="H653" s="69"/>
      <c r="I653" s="95"/>
      <c r="J653" s="68"/>
      <c r="K653" s="106"/>
      <c r="L653" s="145"/>
      <c r="M653" s="146"/>
      <c r="N653" s="82"/>
      <c r="O653" s="82"/>
      <c r="P653" s="82"/>
      <c r="Q653" s="110"/>
      <c r="R653" s="111"/>
      <c r="S653" s="111"/>
      <c r="T653" s="111"/>
      <c r="U653" s="112"/>
      <c r="V653" s="110"/>
      <c r="W653" s="112"/>
      <c r="X653" s="103"/>
      <c r="Y653" s="117"/>
      <c r="Z653" s="69"/>
      <c r="AA653" s="69"/>
      <c r="AB653" s="103"/>
      <c r="AC653" s="103"/>
      <c r="AD653" s="118"/>
      <c r="AE653" s="115"/>
      <c r="AF653" s="119"/>
      <c r="AG653" s="119"/>
      <c r="AH653" s="120"/>
      <c r="AI653" s="121"/>
      <c r="AJ653" s="120"/>
      <c r="AK653" s="69"/>
      <c r="AL653" s="103"/>
      <c r="AM653" s="103"/>
      <c r="AN653" s="118"/>
      <c r="AO653" s="115"/>
      <c r="AP653" s="119"/>
      <c r="AQ653" s="119"/>
      <c r="AR653" s="118"/>
      <c r="AS653" s="118"/>
      <c r="AT653" s="118"/>
      <c r="AU653" s="118"/>
      <c r="AV653" s="121"/>
      <c r="AW653" s="114"/>
      <c r="AX653" s="115"/>
      <c r="AY653" s="116"/>
      <c r="AZ653" s="115"/>
      <c r="BA653" s="116"/>
    </row>
    <row r="654" spans="2:53" x14ac:dyDescent="0.2">
      <c r="B654" s="266"/>
      <c r="D654" s="101"/>
      <c r="E654" s="67"/>
      <c r="F654" s="69"/>
      <c r="G654" s="69"/>
      <c r="H654" s="69"/>
      <c r="I654" s="95"/>
      <c r="J654" s="68"/>
      <c r="K654" s="106"/>
      <c r="L654" s="145"/>
      <c r="M654" s="146"/>
      <c r="N654" s="82"/>
      <c r="O654" s="82"/>
      <c r="P654" s="82"/>
      <c r="Q654" s="110"/>
      <c r="R654" s="111"/>
      <c r="S654" s="111"/>
      <c r="T654" s="111"/>
      <c r="U654" s="112"/>
      <c r="V654" s="110"/>
      <c r="W654" s="112"/>
      <c r="X654" s="103"/>
      <c r="Y654" s="117"/>
      <c r="Z654" s="69"/>
      <c r="AA654" s="69"/>
      <c r="AB654" s="103"/>
      <c r="AC654" s="103"/>
      <c r="AD654" s="118"/>
      <c r="AE654" s="115"/>
      <c r="AF654" s="119"/>
      <c r="AG654" s="119"/>
      <c r="AH654" s="120"/>
      <c r="AI654" s="121"/>
      <c r="AJ654" s="120"/>
      <c r="AK654" s="69"/>
      <c r="AL654" s="103"/>
      <c r="AM654" s="103"/>
      <c r="AN654" s="118"/>
      <c r="AO654" s="115"/>
      <c r="AP654" s="119"/>
      <c r="AQ654" s="119"/>
      <c r="AR654" s="118"/>
      <c r="AS654" s="118"/>
      <c r="AT654" s="118"/>
      <c r="AU654" s="118"/>
      <c r="AV654" s="121"/>
      <c r="AW654" s="114"/>
      <c r="AX654" s="115"/>
      <c r="AY654" s="116"/>
      <c r="AZ654" s="115"/>
      <c r="BA654" s="116"/>
    </row>
    <row r="655" spans="2:53" x14ac:dyDescent="0.2">
      <c r="B655" s="266"/>
      <c r="D655" s="101"/>
      <c r="E655" s="67"/>
      <c r="F655" s="69"/>
      <c r="G655" s="69"/>
      <c r="H655" s="69"/>
      <c r="I655" s="95"/>
      <c r="J655" s="68"/>
      <c r="K655" s="106"/>
      <c r="L655" s="145"/>
      <c r="M655" s="146"/>
      <c r="N655" s="82"/>
      <c r="O655" s="82"/>
      <c r="P655" s="82"/>
      <c r="Q655" s="110"/>
      <c r="R655" s="111"/>
      <c r="S655" s="111"/>
      <c r="T655" s="111"/>
      <c r="U655" s="112"/>
      <c r="V655" s="110"/>
      <c r="W655" s="112"/>
      <c r="X655" s="103"/>
      <c r="Y655" s="117"/>
      <c r="Z655" s="69"/>
      <c r="AA655" s="69"/>
      <c r="AB655" s="103"/>
      <c r="AC655" s="103"/>
      <c r="AD655" s="118"/>
      <c r="AE655" s="115"/>
      <c r="AF655" s="119"/>
      <c r="AG655" s="119"/>
      <c r="AH655" s="120"/>
      <c r="AI655" s="121"/>
      <c r="AJ655" s="120"/>
      <c r="AK655" s="69"/>
      <c r="AL655" s="103"/>
      <c r="AM655" s="103"/>
      <c r="AN655" s="118"/>
      <c r="AO655" s="115"/>
      <c r="AP655" s="119"/>
      <c r="AQ655" s="119"/>
      <c r="AR655" s="118"/>
      <c r="AS655" s="118"/>
      <c r="AT655" s="118"/>
      <c r="AU655" s="118"/>
      <c r="AV655" s="121"/>
      <c r="AW655" s="114"/>
      <c r="AX655" s="115"/>
      <c r="AY655" s="116"/>
      <c r="AZ655" s="115"/>
      <c r="BA655" s="116"/>
    </row>
    <row r="656" spans="2:53" x14ac:dyDescent="0.2">
      <c r="B656" s="266"/>
      <c r="D656" s="101"/>
      <c r="E656" s="67"/>
      <c r="F656" s="69"/>
      <c r="G656" s="69"/>
      <c r="H656" s="69"/>
      <c r="I656" s="95"/>
      <c r="J656" s="68"/>
      <c r="K656" s="106"/>
      <c r="L656" s="145"/>
      <c r="M656" s="146"/>
      <c r="N656" s="82"/>
      <c r="O656" s="82"/>
      <c r="P656" s="82"/>
      <c r="Q656" s="110"/>
      <c r="R656" s="111"/>
      <c r="S656" s="111"/>
      <c r="T656" s="111"/>
      <c r="U656" s="112"/>
      <c r="V656" s="110"/>
      <c r="W656" s="112"/>
      <c r="X656" s="103"/>
      <c r="Y656" s="117"/>
      <c r="Z656" s="69"/>
      <c r="AA656" s="69"/>
      <c r="AB656" s="103"/>
      <c r="AC656" s="103"/>
      <c r="AD656" s="118"/>
      <c r="AE656" s="115"/>
      <c r="AF656" s="119"/>
      <c r="AG656" s="119"/>
      <c r="AH656" s="120"/>
      <c r="AI656" s="121"/>
      <c r="AJ656" s="120"/>
      <c r="AK656" s="69"/>
      <c r="AL656" s="103"/>
      <c r="AM656" s="103"/>
      <c r="AN656" s="118"/>
      <c r="AO656" s="115"/>
      <c r="AP656" s="119"/>
      <c r="AQ656" s="119"/>
      <c r="AR656" s="118"/>
      <c r="AS656" s="118"/>
      <c r="AT656" s="118"/>
      <c r="AU656" s="118"/>
      <c r="AV656" s="121"/>
      <c r="AW656" s="114"/>
      <c r="AX656" s="115"/>
      <c r="AY656" s="116"/>
      <c r="AZ656" s="115"/>
      <c r="BA656" s="116"/>
    </row>
    <row r="657" spans="2:53" x14ac:dyDescent="0.2">
      <c r="B657" s="266"/>
      <c r="D657" s="101"/>
      <c r="E657" s="67"/>
      <c r="F657" s="69"/>
      <c r="G657" s="69"/>
      <c r="H657" s="69"/>
      <c r="I657" s="95"/>
      <c r="J657" s="68"/>
      <c r="K657" s="106"/>
      <c r="L657" s="145"/>
      <c r="M657" s="146"/>
      <c r="N657" s="82"/>
      <c r="O657" s="82"/>
      <c r="P657" s="82"/>
      <c r="Q657" s="110"/>
      <c r="R657" s="111"/>
      <c r="S657" s="111"/>
      <c r="T657" s="111"/>
      <c r="U657" s="112"/>
      <c r="V657" s="110"/>
      <c r="W657" s="112"/>
      <c r="X657" s="103"/>
      <c r="Y657" s="117"/>
      <c r="Z657" s="69"/>
      <c r="AA657" s="69"/>
      <c r="AB657" s="103"/>
      <c r="AC657" s="103"/>
      <c r="AD657" s="118"/>
      <c r="AE657" s="115"/>
      <c r="AF657" s="119"/>
      <c r="AG657" s="119"/>
      <c r="AH657" s="120"/>
      <c r="AI657" s="121"/>
      <c r="AJ657" s="120"/>
      <c r="AK657" s="69"/>
      <c r="AL657" s="103"/>
      <c r="AM657" s="103"/>
      <c r="AN657" s="118"/>
      <c r="AO657" s="115"/>
      <c r="AP657" s="119"/>
      <c r="AQ657" s="119"/>
      <c r="AR657" s="118"/>
      <c r="AS657" s="118"/>
      <c r="AT657" s="118"/>
      <c r="AU657" s="118"/>
      <c r="AV657" s="121"/>
      <c r="AW657" s="114"/>
      <c r="AX657" s="115"/>
      <c r="AY657" s="116"/>
      <c r="AZ657" s="115"/>
      <c r="BA657" s="116"/>
    </row>
    <row r="658" spans="2:53" x14ac:dyDescent="0.2">
      <c r="B658" s="266"/>
      <c r="D658" s="101"/>
      <c r="E658" s="67"/>
      <c r="F658" s="69"/>
      <c r="G658" s="69"/>
      <c r="H658" s="69"/>
      <c r="I658" s="95"/>
      <c r="J658" s="68"/>
      <c r="K658" s="106"/>
      <c r="L658" s="145"/>
      <c r="M658" s="146"/>
      <c r="N658" s="82"/>
      <c r="O658" s="82"/>
      <c r="P658" s="82"/>
      <c r="Q658" s="110"/>
      <c r="R658" s="111"/>
      <c r="S658" s="111"/>
      <c r="T658" s="111"/>
      <c r="U658" s="112"/>
      <c r="V658" s="110"/>
      <c r="W658" s="112"/>
      <c r="X658" s="103"/>
      <c r="Y658" s="117"/>
      <c r="Z658" s="69"/>
      <c r="AA658" s="69"/>
      <c r="AB658" s="103"/>
      <c r="AC658" s="103"/>
      <c r="AD658" s="118"/>
      <c r="AE658" s="115"/>
      <c r="AF658" s="119"/>
      <c r="AG658" s="119"/>
      <c r="AH658" s="120"/>
      <c r="AI658" s="121"/>
      <c r="AJ658" s="120"/>
      <c r="AK658" s="69"/>
      <c r="AL658" s="103"/>
      <c r="AM658" s="103"/>
      <c r="AN658" s="118"/>
      <c r="AO658" s="115"/>
      <c r="AP658" s="119"/>
      <c r="AQ658" s="119"/>
      <c r="AR658" s="118"/>
      <c r="AS658" s="118"/>
      <c r="AT658" s="118"/>
      <c r="AU658" s="118"/>
      <c r="AV658" s="121"/>
      <c r="AW658" s="114"/>
      <c r="AX658" s="115"/>
      <c r="AY658" s="116"/>
      <c r="AZ658" s="115"/>
      <c r="BA658" s="116"/>
    </row>
    <row r="659" spans="2:53" x14ac:dyDescent="0.2">
      <c r="B659" s="266"/>
      <c r="D659" s="101"/>
      <c r="E659" s="67"/>
      <c r="F659" s="69"/>
      <c r="G659" s="69"/>
      <c r="H659" s="69"/>
      <c r="I659" s="95"/>
      <c r="J659" s="68"/>
      <c r="K659" s="106"/>
      <c r="L659" s="145"/>
      <c r="M659" s="146"/>
      <c r="N659" s="82"/>
      <c r="O659" s="82"/>
      <c r="P659" s="82"/>
      <c r="Q659" s="110"/>
      <c r="R659" s="111"/>
      <c r="S659" s="111"/>
      <c r="T659" s="111"/>
      <c r="U659" s="112"/>
      <c r="V659" s="110"/>
      <c r="W659" s="112"/>
      <c r="X659" s="103"/>
      <c r="Y659" s="117"/>
      <c r="Z659" s="69"/>
      <c r="AA659" s="69"/>
      <c r="AB659" s="103"/>
      <c r="AC659" s="103"/>
      <c r="AD659" s="118"/>
      <c r="AE659" s="115"/>
      <c r="AF659" s="119"/>
      <c r="AG659" s="119"/>
      <c r="AH659" s="120"/>
      <c r="AI659" s="121"/>
      <c r="AJ659" s="120"/>
      <c r="AK659" s="69"/>
      <c r="AL659" s="103"/>
      <c r="AM659" s="103"/>
      <c r="AN659" s="118"/>
      <c r="AO659" s="115"/>
      <c r="AP659" s="119"/>
      <c r="AQ659" s="119"/>
      <c r="AR659" s="118"/>
      <c r="AS659" s="118"/>
      <c r="AT659" s="118"/>
      <c r="AU659" s="118"/>
      <c r="AV659" s="121"/>
      <c r="AW659" s="114"/>
      <c r="AX659" s="115"/>
      <c r="AY659" s="116"/>
      <c r="AZ659" s="115"/>
      <c r="BA659" s="116"/>
    </row>
    <row r="660" spans="2:53" x14ac:dyDescent="0.2">
      <c r="B660" s="266"/>
      <c r="D660" s="101"/>
      <c r="E660" s="67"/>
      <c r="F660" s="69"/>
      <c r="G660" s="69"/>
      <c r="H660" s="69"/>
      <c r="I660" s="95"/>
      <c r="J660" s="68"/>
      <c r="K660" s="106"/>
      <c r="L660" s="145"/>
      <c r="M660" s="146"/>
      <c r="N660" s="82"/>
      <c r="O660" s="82"/>
      <c r="P660" s="82"/>
      <c r="Q660" s="110"/>
      <c r="R660" s="111"/>
      <c r="S660" s="111"/>
      <c r="T660" s="111"/>
      <c r="U660" s="112"/>
      <c r="V660" s="110"/>
      <c r="W660" s="112"/>
      <c r="X660" s="103"/>
      <c r="Y660" s="117"/>
      <c r="Z660" s="69"/>
      <c r="AA660" s="69"/>
      <c r="AB660" s="103"/>
      <c r="AC660" s="103"/>
      <c r="AD660" s="118"/>
      <c r="AE660" s="115"/>
      <c r="AF660" s="119"/>
      <c r="AG660" s="119"/>
      <c r="AH660" s="120"/>
      <c r="AI660" s="121"/>
      <c r="AJ660" s="120"/>
      <c r="AK660" s="69"/>
      <c r="AL660" s="103"/>
      <c r="AM660" s="103"/>
      <c r="AN660" s="118"/>
      <c r="AO660" s="115"/>
      <c r="AP660" s="119"/>
      <c r="AQ660" s="119"/>
      <c r="AR660" s="118"/>
      <c r="AS660" s="118"/>
      <c r="AT660" s="118"/>
      <c r="AU660" s="118"/>
      <c r="AV660" s="121"/>
      <c r="AW660" s="114"/>
      <c r="AX660" s="115"/>
      <c r="AY660" s="116"/>
      <c r="AZ660" s="115"/>
      <c r="BA660" s="116"/>
    </row>
    <row r="661" spans="2:53" x14ac:dyDescent="0.2">
      <c r="B661" s="266"/>
      <c r="D661" s="101"/>
      <c r="E661" s="67"/>
      <c r="F661" s="69"/>
      <c r="G661" s="69"/>
      <c r="H661" s="69"/>
      <c r="I661" s="95"/>
      <c r="J661" s="68"/>
      <c r="K661" s="106"/>
      <c r="L661" s="145"/>
      <c r="M661" s="146"/>
      <c r="N661" s="82"/>
      <c r="O661" s="82"/>
      <c r="P661" s="82"/>
      <c r="Q661" s="110"/>
      <c r="R661" s="111"/>
      <c r="S661" s="111"/>
      <c r="T661" s="111"/>
      <c r="U661" s="112"/>
      <c r="V661" s="110"/>
      <c r="W661" s="112"/>
      <c r="X661" s="103"/>
      <c r="Y661" s="117"/>
      <c r="Z661" s="69"/>
      <c r="AA661" s="69"/>
      <c r="AB661" s="103"/>
      <c r="AC661" s="103"/>
      <c r="AD661" s="118"/>
      <c r="AE661" s="115"/>
      <c r="AF661" s="119"/>
      <c r="AG661" s="119"/>
      <c r="AH661" s="120"/>
      <c r="AI661" s="121"/>
      <c r="AJ661" s="120"/>
      <c r="AK661" s="69"/>
      <c r="AL661" s="103"/>
      <c r="AM661" s="103"/>
      <c r="AN661" s="118"/>
      <c r="AO661" s="115"/>
      <c r="AP661" s="119"/>
      <c r="AQ661" s="119"/>
      <c r="AR661" s="118"/>
      <c r="AS661" s="118"/>
      <c r="AT661" s="118"/>
      <c r="AU661" s="118"/>
      <c r="AV661" s="121"/>
      <c r="AW661" s="114"/>
      <c r="AX661" s="115"/>
      <c r="AY661" s="116"/>
      <c r="AZ661" s="115"/>
      <c r="BA661" s="116"/>
    </row>
    <row r="662" spans="2:53" x14ac:dyDescent="0.2">
      <c r="B662" s="266"/>
      <c r="D662" s="101"/>
      <c r="E662" s="67"/>
      <c r="F662" s="69"/>
      <c r="G662" s="69"/>
      <c r="H662" s="69"/>
      <c r="I662" s="95"/>
      <c r="J662" s="68"/>
      <c r="K662" s="106"/>
      <c r="L662" s="145"/>
      <c r="M662" s="146"/>
      <c r="N662" s="82"/>
      <c r="O662" s="82"/>
      <c r="P662" s="82"/>
      <c r="Q662" s="110"/>
      <c r="R662" s="111"/>
      <c r="S662" s="111"/>
      <c r="T662" s="111"/>
      <c r="U662" s="112"/>
      <c r="V662" s="110"/>
      <c r="W662" s="112"/>
      <c r="X662" s="103"/>
      <c r="Y662" s="117"/>
      <c r="Z662" s="69"/>
      <c r="AA662" s="69"/>
      <c r="AB662" s="103"/>
      <c r="AC662" s="103"/>
      <c r="AD662" s="118"/>
      <c r="AE662" s="115"/>
      <c r="AF662" s="119"/>
      <c r="AG662" s="119"/>
      <c r="AH662" s="120"/>
      <c r="AI662" s="121"/>
      <c r="AJ662" s="120"/>
      <c r="AK662" s="69"/>
      <c r="AL662" s="103"/>
      <c r="AM662" s="103"/>
      <c r="AN662" s="118"/>
      <c r="AO662" s="115"/>
      <c r="AP662" s="119"/>
      <c r="AQ662" s="119"/>
      <c r="AR662" s="118"/>
      <c r="AS662" s="118"/>
      <c r="AT662" s="118"/>
      <c r="AU662" s="118"/>
      <c r="AV662" s="121"/>
      <c r="AW662" s="114"/>
      <c r="AX662" s="115"/>
      <c r="AY662" s="116"/>
      <c r="AZ662" s="115"/>
      <c r="BA662" s="116"/>
    </row>
    <row r="663" spans="2:53" x14ac:dyDescent="0.2">
      <c r="B663" s="266"/>
      <c r="D663" s="101"/>
      <c r="E663" s="67"/>
      <c r="F663" s="69"/>
      <c r="G663" s="69"/>
      <c r="H663" s="69"/>
      <c r="I663" s="95"/>
      <c r="J663" s="68"/>
      <c r="K663" s="106"/>
      <c r="L663" s="145"/>
      <c r="M663" s="146"/>
      <c r="N663" s="82"/>
      <c r="O663" s="82"/>
      <c r="P663" s="82"/>
      <c r="Q663" s="110"/>
      <c r="R663" s="111"/>
      <c r="S663" s="111"/>
      <c r="T663" s="111"/>
      <c r="U663" s="112"/>
      <c r="V663" s="110"/>
      <c r="W663" s="112"/>
      <c r="X663" s="103"/>
      <c r="Y663" s="117"/>
      <c r="Z663" s="69"/>
      <c r="AA663" s="69"/>
      <c r="AB663" s="103"/>
      <c r="AC663" s="103"/>
      <c r="AD663" s="118"/>
      <c r="AE663" s="115"/>
      <c r="AF663" s="119"/>
      <c r="AG663" s="119"/>
      <c r="AH663" s="120"/>
      <c r="AI663" s="121"/>
      <c r="AJ663" s="120"/>
      <c r="AK663" s="69"/>
      <c r="AL663" s="103"/>
      <c r="AM663" s="103"/>
      <c r="AN663" s="118"/>
      <c r="AO663" s="115"/>
      <c r="AP663" s="119"/>
      <c r="AQ663" s="119"/>
      <c r="AR663" s="118"/>
      <c r="AS663" s="118"/>
      <c r="AT663" s="118"/>
      <c r="AU663" s="118"/>
      <c r="AV663" s="121"/>
      <c r="AW663" s="114"/>
      <c r="AX663" s="115"/>
      <c r="AY663" s="116"/>
      <c r="AZ663" s="115"/>
      <c r="BA663" s="116"/>
    </row>
    <row r="664" spans="2:53" x14ac:dyDescent="0.2">
      <c r="B664" s="266"/>
      <c r="D664" s="101"/>
      <c r="E664" s="67"/>
      <c r="F664" s="69"/>
      <c r="G664" s="69"/>
      <c r="H664" s="69"/>
      <c r="I664" s="95"/>
      <c r="J664" s="68"/>
      <c r="K664" s="106"/>
      <c r="L664" s="145"/>
      <c r="M664" s="146"/>
      <c r="N664" s="82"/>
      <c r="O664" s="82"/>
      <c r="P664" s="82"/>
      <c r="Q664" s="110"/>
      <c r="R664" s="111"/>
      <c r="S664" s="111"/>
      <c r="T664" s="111"/>
      <c r="U664" s="112"/>
      <c r="V664" s="110"/>
      <c r="W664" s="112"/>
      <c r="X664" s="103"/>
      <c r="Y664" s="117"/>
      <c r="Z664" s="69"/>
      <c r="AA664" s="69"/>
      <c r="AB664" s="103"/>
      <c r="AC664" s="103"/>
      <c r="AD664" s="118"/>
      <c r="AE664" s="115"/>
      <c r="AF664" s="119"/>
      <c r="AG664" s="119"/>
      <c r="AH664" s="120"/>
      <c r="AI664" s="121"/>
      <c r="AJ664" s="120"/>
      <c r="AK664" s="69"/>
      <c r="AL664" s="103"/>
      <c r="AM664" s="103"/>
      <c r="AN664" s="118"/>
      <c r="AO664" s="115"/>
      <c r="AP664" s="119"/>
      <c r="AQ664" s="119"/>
      <c r="AR664" s="118"/>
      <c r="AS664" s="118"/>
      <c r="AT664" s="118"/>
      <c r="AU664" s="118"/>
      <c r="AV664" s="121"/>
      <c r="AW664" s="114"/>
      <c r="AX664" s="115"/>
      <c r="AY664" s="116"/>
      <c r="AZ664" s="115"/>
      <c r="BA664" s="116"/>
    </row>
    <row r="665" spans="2:53" x14ac:dyDescent="0.2">
      <c r="B665" s="266"/>
      <c r="D665" s="101"/>
      <c r="E665" s="67"/>
      <c r="F665" s="69"/>
      <c r="G665" s="69"/>
      <c r="H665" s="69"/>
      <c r="I665" s="95"/>
      <c r="J665" s="68"/>
      <c r="K665" s="106"/>
      <c r="L665" s="145"/>
      <c r="M665" s="146"/>
      <c r="N665" s="82"/>
      <c r="O665" s="82"/>
      <c r="P665" s="82"/>
      <c r="Q665" s="110"/>
      <c r="R665" s="111"/>
      <c r="S665" s="111"/>
      <c r="T665" s="111"/>
      <c r="U665" s="112"/>
      <c r="V665" s="110"/>
      <c r="W665" s="112"/>
      <c r="X665" s="103"/>
      <c r="Y665" s="117"/>
      <c r="Z665" s="69"/>
      <c r="AA665" s="69"/>
      <c r="AB665" s="103"/>
      <c r="AC665" s="103"/>
      <c r="AD665" s="118"/>
      <c r="AE665" s="115"/>
      <c r="AF665" s="119"/>
      <c r="AG665" s="119"/>
      <c r="AH665" s="120"/>
      <c r="AI665" s="121"/>
      <c r="AJ665" s="120"/>
      <c r="AK665" s="69"/>
      <c r="AL665" s="103"/>
      <c r="AM665" s="103"/>
      <c r="AN665" s="118"/>
      <c r="AO665" s="115"/>
      <c r="AP665" s="119"/>
      <c r="AQ665" s="119"/>
      <c r="AR665" s="118"/>
      <c r="AS665" s="118"/>
      <c r="AT665" s="118"/>
      <c r="AU665" s="118"/>
      <c r="AV665" s="121"/>
      <c r="AW665" s="114"/>
      <c r="AX665" s="115"/>
      <c r="AY665" s="116"/>
      <c r="AZ665" s="115"/>
      <c r="BA665" s="116"/>
    </row>
    <row r="666" spans="2:53" x14ac:dyDescent="0.2">
      <c r="B666" s="266"/>
      <c r="D666" s="101"/>
      <c r="E666" s="67"/>
      <c r="F666" s="69"/>
      <c r="G666" s="69"/>
      <c r="H666" s="69"/>
      <c r="I666" s="95"/>
      <c r="J666" s="68"/>
      <c r="K666" s="106"/>
      <c r="L666" s="145"/>
      <c r="M666" s="146"/>
      <c r="N666" s="82"/>
      <c r="O666" s="82"/>
      <c r="P666" s="82"/>
      <c r="Q666" s="110"/>
      <c r="R666" s="111"/>
      <c r="S666" s="111"/>
      <c r="T666" s="111"/>
      <c r="U666" s="112"/>
      <c r="V666" s="110"/>
      <c r="W666" s="112"/>
      <c r="X666" s="103"/>
      <c r="Y666" s="117"/>
      <c r="Z666" s="69"/>
      <c r="AA666" s="69"/>
      <c r="AB666" s="103"/>
      <c r="AC666" s="103"/>
      <c r="AD666" s="118"/>
      <c r="AE666" s="115"/>
      <c r="AF666" s="119"/>
      <c r="AG666" s="119"/>
      <c r="AH666" s="120"/>
      <c r="AI666" s="121"/>
      <c r="AJ666" s="120"/>
      <c r="AK666" s="69"/>
      <c r="AL666" s="103"/>
      <c r="AM666" s="103"/>
      <c r="AN666" s="118"/>
      <c r="AO666" s="115"/>
      <c r="AP666" s="119"/>
      <c r="AQ666" s="119"/>
      <c r="AR666" s="118"/>
      <c r="AS666" s="118"/>
      <c r="AT666" s="118"/>
      <c r="AU666" s="118"/>
      <c r="AV666" s="121"/>
      <c r="AW666" s="114"/>
      <c r="AX666" s="115"/>
      <c r="AY666" s="116"/>
      <c r="AZ666" s="115"/>
      <c r="BA666" s="116"/>
    </row>
    <row r="667" spans="2:53" x14ac:dyDescent="0.2">
      <c r="B667" s="266"/>
      <c r="D667" s="101"/>
      <c r="E667" s="67"/>
      <c r="F667" s="69"/>
      <c r="G667" s="69"/>
      <c r="H667" s="69"/>
      <c r="I667" s="95"/>
      <c r="J667" s="68"/>
      <c r="K667" s="106"/>
      <c r="L667" s="145"/>
      <c r="M667" s="146"/>
      <c r="N667" s="82"/>
      <c r="O667" s="82"/>
      <c r="P667" s="82"/>
      <c r="Q667" s="110"/>
      <c r="R667" s="111"/>
      <c r="S667" s="111"/>
      <c r="T667" s="111"/>
      <c r="U667" s="112"/>
      <c r="V667" s="110"/>
      <c r="W667" s="112"/>
      <c r="X667" s="103"/>
      <c r="Y667" s="117"/>
      <c r="Z667" s="69"/>
      <c r="AA667" s="69"/>
      <c r="AB667" s="103"/>
      <c r="AC667" s="103"/>
      <c r="AD667" s="118"/>
      <c r="AE667" s="115"/>
      <c r="AF667" s="119"/>
      <c r="AG667" s="119"/>
      <c r="AH667" s="120"/>
      <c r="AI667" s="121"/>
      <c r="AJ667" s="120"/>
      <c r="AK667" s="69"/>
      <c r="AL667" s="103"/>
      <c r="AM667" s="103"/>
      <c r="AN667" s="118"/>
      <c r="AO667" s="115"/>
      <c r="AP667" s="119"/>
      <c r="AQ667" s="119"/>
      <c r="AR667" s="118"/>
      <c r="AS667" s="118"/>
      <c r="AT667" s="118"/>
      <c r="AU667" s="118"/>
      <c r="AV667" s="121"/>
      <c r="AW667" s="114"/>
      <c r="AX667" s="115"/>
      <c r="AY667" s="116"/>
      <c r="AZ667" s="115"/>
      <c r="BA667" s="116"/>
    </row>
    <row r="668" spans="2:53" x14ac:dyDescent="0.2">
      <c r="B668" s="266"/>
      <c r="D668" s="101"/>
      <c r="E668" s="67"/>
      <c r="F668" s="69"/>
      <c r="G668" s="69"/>
      <c r="H668" s="69"/>
      <c r="I668" s="95"/>
      <c r="J668" s="68"/>
      <c r="K668" s="106"/>
      <c r="L668" s="145"/>
      <c r="M668" s="146"/>
      <c r="N668" s="82"/>
      <c r="O668" s="82"/>
      <c r="P668" s="82"/>
      <c r="Q668" s="110"/>
      <c r="R668" s="111"/>
      <c r="S668" s="111"/>
      <c r="T668" s="111"/>
      <c r="U668" s="112"/>
      <c r="V668" s="110"/>
      <c r="W668" s="112"/>
      <c r="X668" s="103"/>
      <c r="Y668" s="117"/>
      <c r="Z668" s="69"/>
      <c r="AA668" s="69"/>
      <c r="AB668" s="103"/>
      <c r="AC668" s="103"/>
      <c r="AD668" s="118"/>
      <c r="AE668" s="115"/>
      <c r="AF668" s="119"/>
      <c r="AG668" s="119"/>
      <c r="AH668" s="120"/>
      <c r="AI668" s="121"/>
      <c r="AJ668" s="120"/>
      <c r="AK668" s="69"/>
      <c r="AL668" s="103"/>
      <c r="AM668" s="103"/>
      <c r="AN668" s="118"/>
      <c r="AO668" s="115"/>
      <c r="AP668" s="119"/>
      <c r="AQ668" s="119"/>
      <c r="AR668" s="118"/>
      <c r="AS668" s="118"/>
      <c r="AT668" s="118"/>
      <c r="AU668" s="118"/>
      <c r="AV668" s="121"/>
      <c r="AW668" s="114"/>
      <c r="AX668" s="115"/>
      <c r="AY668" s="116"/>
      <c r="AZ668" s="115"/>
      <c r="BA668" s="116"/>
    </row>
    <row r="669" spans="2:53" x14ac:dyDescent="0.2">
      <c r="B669" s="266"/>
      <c r="D669" s="101"/>
      <c r="E669" s="67"/>
      <c r="F669" s="69"/>
      <c r="G669" s="69"/>
      <c r="H669" s="69"/>
      <c r="I669" s="95"/>
      <c r="J669" s="68"/>
      <c r="K669" s="106"/>
      <c r="L669" s="145"/>
      <c r="M669" s="146"/>
      <c r="N669" s="82"/>
      <c r="O669" s="82"/>
      <c r="P669" s="82"/>
      <c r="Q669" s="110"/>
      <c r="R669" s="111"/>
      <c r="S669" s="111"/>
      <c r="T669" s="111"/>
      <c r="U669" s="112"/>
      <c r="V669" s="110"/>
      <c r="W669" s="112"/>
      <c r="X669" s="103"/>
      <c r="Y669" s="117"/>
      <c r="Z669" s="69"/>
      <c r="AA669" s="69"/>
      <c r="AB669" s="103"/>
      <c r="AC669" s="103"/>
      <c r="AD669" s="118"/>
      <c r="AE669" s="115"/>
      <c r="AF669" s="119"/>
      <c r="AG669" s="119"/>
      <c r="AH669" s="120"/>
      <c r="AI669" s="121"/>
      <c r="AJ669" s="120"/>
      <c r="AK669" s="69"/>
      <c r="AL669" s="103"/>
      <c r="AM669" s="103"/>
      <c r="AN669" s="118"/>
      <c r="AO669" s="115"/>
      <c r="AP669" s="119"/>
      <c r="AQ669" s="119"/>
      <c r="AR669" s="118"/>
      <c r="AS669" s="118"/>
      <c r="AT669" s="118"/>
      <c r="AU669" s="118"/>
      <c r="AV669" s="121"/>
      <c r="AW669" s="114"/>
      <c r="AX669" s="115"/>
      <c r="AY669" s="116"/>
      <c r="AZ669" s="115"/>
      <c r="BA669" s="116"/>
    </row>
    <row r="670" spans="2:53" x14ac:dyDescent="0.2">
      <c r="B670" s="266"/>
      <c r="D670" s="101"/>
      <c r="E670" s="67"/>
      <c r="F670" s="69"/>
      <c r="G670" s="69"/>
      <c r="H670" s="69"/>
      <c r="I670" s="95"/>
      <c r="J670" s="68"/>
      <c r="K670" s="106"/>
      <c r="L670" s="145"/>
      <c r="M670" s="146"/>
      <c r="N670" s="82"/>
      <c r="O670" s="82"/>
      <c r="P670" s="82"/>
      <c r="Q670" s="110"/>
      <c r="R670" s="111"/>
      <c r="S670" s="111"/>
      <c r="T670" s="111"/>
      <c r="U670" s="112"/>
      <c r="V670" s="110"/>
      <c r="W670" s="112"/>
      <c r="X670" s="103"/>
      <c r="Y670" s="117"/>
      <c r="Z670" s="69"/>
      <c r="AA670" s="69"/>
      <c r="AB670" s="103"/>
      <c r="AC670" s="103"/>
      <c r="AD670" s="118"/>
      <c r="AE670" s="115"/>
      <c r="AF670" s="119"/>
      <c r="AG670" s="119"/>
      <c r="AH670" s="120"/>
      <c r="AI670" s="121"/>
      <c r="AJ670" s="120"/>
      <c r="AK670" s="69"/>
      <c r="AL670" s="103"/>
      <c r="AM670" s="103"/>
      <c r="AN670" s="118"/>
      <c r="AO670" s="115"/>
      <c r="AP670" s="119"/>
      <c r="AQ670" s="119"/>
      <c r="AR670" s="118"/>
      <c r="AS670" s="118"/>
      <c r="AT670" s="118"/>
      <c r="AU670" s="118"/>
      <c r="AV670" s="121"/>
      <c r="AW670" s="114"/>
      <c r="AX670" s="115"/>
      <c r="AY670" s="116"/>
      <c r="AZ670" s="115"/>
      <c r="BA670" s="116"/>
    </row>
    <row r="671" spans="2:53" x14ac:dyDescent="0.2">
      <c r="B671" s="266"/>
      <c r="D671" s="101"/>
      <c r="E671" s="67"/>
      <c r="F671" s="69"/>
      <c r="G671" s="69"/>
      <c r="H671" s="69"/>
      <c r="I671" s="95"/>
      <c r="J671" s="68"/>
      <c r="K671" s="106"/>
      <c r="L671" s="145"/>
      <c r="M671" s="146"/>
      <c r="N671" s="82"/>
      <c r="O671" s="82"/>
      <c r="P671" s="82"/>
      <c r="Q671" s="110"/>
      <c r="R671" s="111"/>
      <c r="S671" s="111"/>
      <c r="T671" s="111"/>
      <c r="U671" s="112"/>
      <c r="V671" s="110"/>
      <c r="W671" s="112"/>
      <c r="X671" s="103"/>
      <c r="Y671" s="117"/>
      <c r="Z671" s="69"/>
      <c r="AA671" s="69"/>
      <c r="AB671" s="103"/>
      <c r="AC671" s="103"/>
      <c r="AD671" s="118"/>
      <c r="AE671" s="115"/>
      <c r="AF671" s="119"/>
      <c r="AG671" s="119"/>
      <c r="AH671" s="120"/>
      <c r="AI671" s="121"/>
      <c r="AJ671" s="120"/>
      <c r="AK671" s="69"/>
      <c r="AL671" s="103"/>
      <c r="AM671" s="103"/>
      <c r="AN671" s="118"/>
      <c r="AO671" s="115"/>
      <c r="AP671" s="119"/>
      <c r="AQ671" s="119"/>
      <c r="AR671" s="118"/>
      <c r="AS671" s="118"/>
      <c r="AT671" s="118"/>
      <c r="AU671" s="118"/>
      <c r="AV671" s="121"/>
      <c r="AW671" s="114"/>
      <c r="AX671" s="115"/>
      <c r="AY671" s="116"/>
      <c r="AZ671" s="115"/>
      <c r="BA671" s="116"/>
    </row>
    <row r="672" spans="2:53" x14ac:dyDescent="0.2">
      <c r="B672" s="266"/>
      <c r="D672" s="101"/>
      <c r="E672" s="67"/>
      <c r="F672" s="69"/>
      <c r="G672" s="69"/>
      <c r="H672" s="69"/>
      <c r="I672" s="95"/>
      <c r="J672" s="68"/>
      <c r="K672" s="106"/>
      <c r="L672" s="145"/>
      <c r="M672" s="146"/>
      <c r="N672" s="82"/>
      <c r="O672" s="82"/>
      <c r="P672" s="82"/>
      <c r="Q672" s="110"/>
      <c r="R672" s="111"/>
      <c r="S672" s="111"/>
      <c r="T672" s="111"/>
      <c r="U672" s="112"/>
      <c r="V672" s="110"/>
      <c r="W672" s="112"/>
      <c r="X672" s="103"/>
      <c r="Y672" s="117"/>
      <c r="Z672" s="69"/>
      <c r="AA672" s="69"/>
      <c r="AB672" s="103"/>
      <c r="AC672" s="103"/>
      <c r="AD672" s="118"/>
      <c r="AE672" s="115"/>
      <c r="AF672" s="119"/>
      <c r="AG672" s="119"/>
      <c r="AH672" s="120"/>
      <c r="AI672" s="121"/>
      <c r="AJ672" s="120"/>
      <c r="AK672" s="69"/>
      <c r="AL672" s="103"/>
      <c r="AM672" s="103"/>
      <c r="AN672" s="118"/>
      <c r="AO672" s="115"/>
      <c r="AP672" s="119"/>
      <c r="AQ672" s="119"/>
      <c r="AR672" s="118"/>
      <c r="AS672" s="118"/>
      <c r="AT672" s="118"/>
      <c r="AU672" s="118"/>
      <c r="AV672" s="121"/>
      <c r="AW672" s="114"/>
      <c r="AX672" s="115"/>
      <c r="AY672" s="116"/>
      <c r="AZ672" s="115"/>
      <c r="BA672" s="116"/>
    </row>
    <row r="673" spans="2:53" x14ac:dyDescent="0.2">
      <c r="B673" s="266"/>
      <c r="D673" s="101"/>
      <c r="E673" s="67"/>
      <c r="F673" s="69"/>
      <c r="G673" s="69"/>
      <c r="H673" s="69"/>
      <c r="I673" s="95"/>
      <c r="J673" s="68"/>
      <c r="K673" s="106"/>
      <c r="L673" s="145"/>
      <c r="M673" s="146"/>
      <c r="N673" s="82"/>
      <c r="O673" s="82"/>
      <c r="P673" s="82"/>
      <c r="Q673" s="110"/>
      <c r="R673" s="111"/>
      <c r="S673" s="111"/>
      <c r="T673" s="111"/>
      <c r="U673" s="112"/>
      <c r="V673" s="110"/>
      <c r="W673" s="112"/>
      <c r="X673" s="103"/>
      <c r="Y673" s="117"/>
      <c r="Z673" s="69"/>
      <c r="AA673" s="69"/>
      <c r="AB673" s="103"/>
      <c r="AC673" s="103"/>
      <c r="AD673" s="118"/>
      <c r="AE673" s="115"/>
      <c r="AF673" s="119"/>
      <c r="AG673" s="119"/>
      <c r="AH673" s="120"/>
      <c r="AI673" s="121"/>
      <c r="AJ673" s="120"/>
      <c r="AK673" s="69"/>
      <c r="AL673" s="103"/>
      <c r="AM673" s="103"/>
      <c r="AN673" s="118"/>
      <c r="AO673" s="115"/>
      <c r="AP673" s="119"/>
      <c r="AQ673" s="119"/>
      <c r="AR673" s="118"/>
      <c r="AS673" s="118"/>
      <c r="AT673" s="118"/>
      <c r="AU673" s="118"/>
      <c r="AV673" s="121"/>
      <c r="AW673" s="114"/>
      <c r="AX673" s="115"/>
      <c r="AY673" s="116"/>
      <c r="AZ673" s="115"/>
      <c r="BA673" s="116"/>
    </row>
    <row r="674" spans="2:53" x14ac:dyDescent="0.2">
      <c r="B674" s="266"/>
      <c r="D674" s="101"/>
      <c r="E674" s="67"/>
      <c r="F674" s="69"/>
      <c r="G674" s="69"/>
      <c r="H674" s="69"/>
      <c r="I674" s="95"/>
      <c r="J674" s="68"/>
      <c r="K674" s="106"/>
      <c r="L674" s="145"/>
      <c r="M674" s="146"/>
      <c r="N674" s="82"/>
      <c r="O674" s="82"/>
      <c r="P674" s="82"/>
      <c r="Q674" s="110"/>
      <c r="R674" s="111"/>
      <c r="S674" s="111"/>
      <c r="T674" s="111"/>
      <c r="U674" s="112"/>
      <c r="V674" s="110"/>
      <c r="W674" s="112"/>
      <c r="X674" s="103"/>
      <c r="Y674" s="117"/>
      <c r="Z674" s="69"/>
      <c r="AA674" s="69"/>
      <c r="AB674" s="103"/>
      <c r="AC674" s="103"/>
      <c r="AD674" s="118"/>
      <c r="AE674" s="115"/>
      <c r="AF674" s="119"/>
      <c r="AG674" s="119"/>
      <c r="AH674" s="120"/>
      <c r="AI674" s="121"/>
      <c r="AJ674" s="120"/>
      <c r="AK674" s="69"/>
      <c r="AL674" s="103"/>
      <c r="AM674" s="103"/>
      <c r="AN674" s="118"/>
      <c r="AO674" s="115"/>
      <c r="AP674" s="119"/>
      <c r="AQ674" s="119"/>
      <c r="AR674" s="118"/>
      <c r="AS674" s="118"/>
      <c r="AT674" s="118"/>
      <c r="AU674" s="118"/>
      <c r="AV674" s="121"/>
      <c r="AW674" s="114"/>
      <c r="AX674" s="115"/>
      <c r="AY674" s="116"/>
      <c r="AZ674" s="115"/>
      <c r="BA674" s="116"/>
    </row>
    <row r="675" spans="2:53" x14ac:dyDescent="0.2">
      <c r="B675" s="266"/>
      <c r="D675" s="101"/>
      <c r="E675" s="67"/>
      <c r="F675" s="69"/>
      <c r="G675" s="69"/>
      <c r="H675" s="69"/>
      <c r="I675" s="95"/>
      <c r="J675" s="68"/>
      <c r="K675" s="106"/>
      <c r="L675" s="145"/>
      <c r="M675" s="146"/>
      <c r="N675" s="82"/>
      <c r="O675" s="82"/>
      <c r="P675" s="82"/>
      <c r="Q675" s="110"/>
      <c r="R675" s="111"/>
      <c r="S675" s="111"/>
      <c r="T675" s="111"/>
      <c r="U675" s="112"/>
      <c r="V675" s="110"/>
      <c r="W675" s="112"/>
      <c r="X675" s="103"/>
      <c r="Y675" s="117"/>
      <c r="Z675" s="69"/>
      <c r="AA675" s="69"/>
      <c r="AB675" s="103"/>
      <c r="AC675" s="103"/>
      <c r="AD675" s="118"/>
      <c r="AE675" s="115"/>
      <c r="AF675" s="119"/>
      <c r="AG675" s="119"/>
      <c r="AH675" s="120"/>
      <c r="AI675" s="121"/>
      <c r="AJ675" s="120"/>
      <c r="AK675" s="69"/>
      <c r="AL675" s="103"/>
      <c r="AM675" s="103"/>
      <c r="AN675" s="118"/>
      <c r="AO675" s="115"/>
      <c r="AP675" s="119"/>
      <c r="AQ675" s="119"/>
      <c r="AR675" s="118"/>
      <c r="AS675" s="118"/>
      <c r="AT675" s="118"/>
      <c r="AU675" s="118"/>
      <c r="AV675" s="121"/>
      <c r="AW675" s="114"/>
      <c r="AX675" s="115"/>
      <c r="AY675" s="116"/>
      <c r="AZ675" s="115"/>
      <c r="BA675" s="116"/>
    </row>
    <row r="676" spans="2:53" x14ac:dyDescent="0.2">
      <c r="B676" s="266"/>
      <c r="D676" s="101"/>
      <c r="E676" s="67"/>
      <c r="F676" s="69"/>
      <c r="G676" s="69"/>
      <c r="H676" s="69"/>
      <c r="I676" s="95"/>
      <c r="J676" s="68"/>
      <c r="K676" s="106"/>
      <c r="L676" s="145"/>
      <c r="M676" s="146"/>
      <c r="N676" s="82"/>
      <c r="O676" s="82"/>
      <c r="P676" s="82"/>
      <c r="Q676" s="110"/>
      <c r="R676" s="111"/>
      <c r="S676" s="111"/>
      <c r="T676" s="111"/>
      <c r="U676" s="112"/>
      <c r="V676" s="110"/>
      <c r="W676" s="112"/>
      <c r="X676" s="103"/>
      <c r="Y676" s="117"/>
      <c r="Z676" s="69"/>
      <c r="AA676" s="69"/>
      <c r="AB676" s="103"/>
      <c r="AC676" s="103"/>
      <c r="AD676" s="118"/>
      <c r="AE676" s="115"/>
      <c r="AF676" s="119"/>
      <c r="AG676" s="119"/>
      <c r="AH676" s="120"/>
      <c r="AI676" s="121"/>
      <c r="AJ676" s="120"/>
      <c r="AK676" s="69"/>
      <c r="AL676" s="103"/>
      <c r="AM676" s="103"/>
      <c r="AN676" s="118"/>
      <c r="AO676" s="115"/>
      <c r="AP676" s="119"/>
      <c r="AQ676" s="119"/>
      <c r="AR676" s="118"/>
      <c r="AS676" s="118"/>
      <c r="AT676" s="118"/>
      <c r="AU676" s="118"/>
      <c r="AV676" s="121"/>
      <c r="AW676" s="114"/>
      <c r="AX676" s="115"/>
      <c r="AY676" s="116"/>
      <c r="AZ676" s="115"/>
      <c r="BA676" s="116"/>
    </row>
    <row r="677" spans="2:53" x14ac:dyDescent="0.2">
      <c r="B677" s="266"/>
      <c r="D677" s="101"/>
      <c r="E677" s="67"/>
      <c r="F677" s="69"/>
      <c r="G677" s="69"/>
      <c r="H677" s="69"/>
      <c r="I677" s="95"/>
      <c r="J677" s="68"/>
      <c r="K677" s="106"/>
      <c r="L677" s="145"/>
      <c r="M677" s="146"/>
      <c r="N677" s="82"/>
      <c r="O677" s="82"/>
      <c r="P677" s="82"/>
      <c r="Q677" s="110"/>
      <c r="R677" s="111"/>
      <c r="S677" s="111"/>
      <c r="T677" s="111"/>
      <c r="U677" s="112"/>
      <c r="V677" s="110"/>
      <c r="W677" s="112"/>
      <c r="X677" s="103"/>
      <c r="Y677" s="117"/>
      <c r="Z677" s="69"/>
      <c r="AA677" s="69"/>
      <c r="AB677" s="103"/>
      <c r="AC677" s="103"/>
      <c r="AD677" s="118"/>
      <c r="AE677" s="115"/>
      <c r="AF677" s="119"/>
      <c r="AG677" s="119"/>
      <c r="AH677" s="120"/>
      <c r="AI677" s="121"/>
      <c r="AJ677" s="120"/>
      <c r="AK677" s="69"/>
      <c r="AL677" s="103"/>
      <c r="AM677" s="103"/>
      <c r="AN677" s="118"/>
      <c r="AO677" s="115"/>
      <c r="AP677" s="119"/>
      <c r="AQ677" s="119"/>
      <c r="AR677" s="118"/>
      <c r="AS677" s="118"/>
      <c r="AT677" s="118"/>
      <c r="AU677" s="118"/>
      <c r="AV677" s="121"/>
      <c r="AW677" s="114"/>
      <c r="AX677" s="115"/>
      <c r="AY677" s="116"/>
      <c r="AZ677" s="115"/>
      <c r="BA677" s="116"/>
    </row>
    <row r="678" spans="2:53" x14ac:dyDescent="0.2">
      <c r="B678" s="266"/>
      <c r="D678" s="101"/>
      <c r="E678" s="67"/>
      <c r="F678" s="69"/>
      <c r="G678" s="69"/>
      <c r="H678" s="69"/>
      <c r="I678" s="95"/>
      <c r="J678" s="68"/>
      <c r="K678" s="106"/>
      <c r="L678" s="145"/>
      <c r="M678" s="146"/>
      <c r="N678" s="82"/>
      <c r="O678" s="82"/>
      <c r="P678" s="82"/>
      <c r="Q678" s="110"/>
      <c r="R678" s="111"/>
      <c r="S678" s="111"/>
      <c r="T678" s="111"/>
      <c r="U678" s="112"/>
      <c r="V678" s="110"/>
      <c r="W678" s="112"/>
      <c r="X678" s="103"/>
      <c r="Y678" s="117"/>
      <c r="Z678" s="69"/>
      <c r="AA678" s="69"/>
      <c r="AB678" s="103"/>
      <c r="AC678" s="103"/>
      <c r="AD678" s="118"/>
      <c r="AE678" s="115"/>
      <c r="AF678" s="119"/>
      <c r="AG678" s="119"/>
      <c r="AH678" s="120"/>
      <c r="AI678" s="121"/>
      <c r="AJ678" s="120"/>
      <c r="AK678" s="69"/>
      <c r="AL678" s="103"/>
      <c r="AM678" s="103"/>
      <c r="AN678" s="118"/>
      <c r="AO678" s="115"/>
      <c r="AP678" s="119"/>
      <c r="AQ678" s="119"/>
      <c r="AR678" s="118"/>
      <c r="AS678" s="118"/>
      <c r="AT678" s="118"/>
      <c r="AU678" s="118"/>
      <c r="AV678" s="121"/>
      <c r="AW678" s="114"/>
      <c r="AX678" s="115"/>
      <c r="AY678" s="116"/>
      <c r="AZ678" s="115"/>
      <c r="BA678" s="116"/>
    </row>
    <row r="679" spans="2:53" x14ac:dyDescent="0.2">
      <c r="B679" s="266"/>
      <c r="D679" s="101"/>
      <c r="E679" s="67"/>
      <c r="F679" s="69"/>
      <c r="G679" s="69"/>
      <c r="H679" s="69"/>
      <c r="I679" s="95"/>
      <c r="J679" s="68"/>
      <c r="K679" s="106"/>
      <c r="L679" s="145"/>
      <c r="M679" s="146"/>
      <c r="N679" s="82"/>
      <c r="O679" s="82"/>
      <c r="P679" s="82"/>
      <c r="Q679" s="110"/>
      <c r="R679" s="111"/>
      <c r="S679" s="111"/>
      <c r="T679" s="111"/>
      <c r="U679" s="112"/>
      <c r="V679" s="110"/>
      <c r="W679" s="112"/>
      <c r="X679" s="103"/>
      <c r="Y679" s="117"/>
      <c r="Z679" s="69"/>
      <c r="AA679" s="69"/>
      <c r="AB679" s="103"/>
      <c r="AC679" s="103"/>
      <c r="AD679" s="118"/>
      <c r="AE679" s="115"/>
      <c r="AF679" s="119"/>
      <c r="AG679" s="119"/>
      <c r="AH679" s="120"/>
      <c r="AI679" s="121"/>
      <c r="AJ679" s="120"/>
      <c r="AK679" s="69"/>
      <c r="AL679" s="103"/>
      <c r="AM679" s="103"/>
      <c r="AN679" s="118"/>
      <c r="AO679" s="115"/>
      <c r="AP679" s="119"/>
      <c r="AQ679" s="119"/>
      <c r="AR679" s="118"/>
      <c r="AS679" s="118"/>
      <c r="AT679" s="118"/>
      <c r="AU679" s="118"/>
      <c r="AV679" s="121"/>
      <c r="AW679" s="114"/>
      <c r="AX679" s="115"/>
      <c r="AY679" s="116"/>
      <c r="AZ679" s="115"/>
      <c r="BA679" s="116"/>
    </row>
    <row r="680" spans="2:53" x14ac:dyDescent="0.2">
      <c r="B680" s="266"/>
      <c r="D680" s="101"/>
      <c r="E680" s="67"/>
      <c r="F680" s="69"/>
      <c r="G680" s="69"/>
      <c r="H680" s="69"/>
      <c r="I680" s="95"/>
      <c r="J680" s="68"/>
      <c r="K680" s="106"/>
      <c r="L680" s="145"/>
      <c r="M680" s="146"/>
      <c r="N680" s="82"/>
      <c r="O680" s="82"/>
      <c r="P680" s="82"/>
      <c r="Q680" s="110"/>
      <c r="R680" s="111"/>
      <c r="S680" s="111"/>
      <c r="T680" s="111"/>
      <c r="U680" s="112"/>
      <c r="V680" s="110"/>
      <c r="W680" s="112"/>
      <c r="X680" s="103"/>
      <c r="Y680" s="117"/>
      <c r="Z680" s="69"/>
      <c r="AA680" s="69"/>
      <c r="AB680" s="103"/>
      <c r="AC680" s="103"/>
      <c r="AD680" s="118"/>
      <c r="AE680" s="115"/>
      <c r="AF680" s="119"/>
      <c r="AG680" s="119"/>
      <c r="AH680" s="120"/>
      <c r="AI680" s="121"/>
      <c r="AJ680" s="120"/>
      <c r="AK680" s="69"/>
      <c r="AL680" s="103"/>
      <c r="AM680" s="103"/>
      <c r="AN680" s="118"/>
      <c r="AO680" s="115"/>
      <c r="AP680" s="119"/>
      <c r="AQ680" s="119"/>
      <c r="AR680" s="118"/>
      <c r="AS680" s="118"/>
      <c r="AT680" s="118"/>
      <c r="AU680" s="118"/>
      <c r="AV680" s="121"/>
      <c r="AW680" s="114"/>
      <c r="AX680" s="115"/>
      <c r="AY680" s="116"/>
      <c r="AZ680" s="115"/>
      <c r="BA680" s="116"/>
    </row>
    <row r="681" spans="2:53" x14ac:dyDescent="0.2">
      <c r="B681" s="266"/>
      <c r="D681" s="101"/>
      <c r="E681" s="67"/>
      <c r="F681" s="69"/>
      <c r="G681" s="69"/>
      <c r="H681" s="69"/>
      <c r="I681" s="95"/>
      <c r="J681" s="68"/>
      <c r="K681" s="106"/>
      <c r="L681" s="145"/>
      <c r="M681" s="146"/>
      <c r="N681" s="82"/>
      <c r="O681" s="82"/>
      <c r="P681" s="82"/>
      <c r="Q681" s="110"/>
      <c r="R681" s="111"/>
      <c r="S681" s="111"/>
      <c r="T681" s="111"/>
      <c r="U681" s="112"/>
      <c r="V681" s="110"/>
      <c r="W681" s="112"/>
      <c r="X681" s="103"/>
      <c r="Y681" s="117"/>
      <c r="Z681" s="69"/>
      <c r="AA681" s="69"/>
      <c r="AB681" s="103"/>
      <c r="AC681" s="103"/>
      <c r="AD681" s="118"/>
      <c r="AE681" s="115"/>
      <c r="AF681" s="119"/>
      <c r="AG681" s="119"/>
      <c r="AH681" s="120"/>
      <c r="AI681" s="121"/>
      <c r="AJ681" s="120"/>
      <c r="AK681" s="69"/>
      <c r="AL681" s="103"/>
      <c r="AM681" s="103"/>
      <c r="AN681" s="118"/>
      <c r="AO681" s="115"/>
      <c r="AP681" s="119"/>
      <c r="AQ681" s="119"/>
      <c r="AR681" s="118"/>
      <c r="AS681" s="118"/>
      <c r="AT681" s="118"/>
      <c r="AU681" s="118"/>
      <c r="AV681" s="121"/>
      <c r="AW681" s="114"/>
      <c r="AX681" s="115"/>
      <c r="AY681" s="116"/>
      <c r="AZ681" s="115"/>
      <c r="BA681" s="116"/>
    </row>
    <row r="682" spans="2:53" x14ac:dyDescent="0.2">
      <c r="B682" s="266"/>
      <c r="D682" s="101"/>
      <c r="E682" s="67"/>
      <c r="F682" s="69"/>
      <c r="G682" s="69"/>
      <c r="H682" s="69"/>
      <c r="I682" s="95"/>
      <c r="J682" s="68"/>
      <c r="K682" s="106"/>
      <c r="L682" s="145"/>
      <c r="M682" s="146"/>
      <c r="N682" s="82"/>
      <c r="O682" s="82"/>
      <c r="P682" s="82"/>
      <c r="Q682" s="110"/>
      <c r="R682" s="111"/>
      <c r="S682" s="111"/>
      <c r="T682" s="111"/>
      <c r="U682" s="112"/>
      <c r="V682" s="110"/>
      <c r="W682" s="112"/>
      <c r="X682" s="103"/>
      <c r="Y682" s="117"/>
      <c r="Z682" s="69"/>
      <c r="AA682" s="69"/>
      <c r="AB682" s="103"/>
      <c r="AC682" s="103"/>
      <c r="AD682" s="118"/>
      <c r="AE682" s="115"/>
      <c r="AF682" s="119"/>
      <c r="AG682" s="119"/>
      <c r="AH682" s="120"/>
      <c r="AI682" s="121"/>
      <c r="AJ682" s="120"/>
      <c r="AK682" s="69"/>
      <c r="AL682" s="103"/>
      <c r="AM682" s="103"/>
      <c r="AN682" s="118"/>
      <c r="AO682" s="115"/>
      <c r="AP682" s="119"/>
      <c r="AQ682" s="119"/>
      <c r="AR682" s="118"/>
      <c r="AS682" s="118"/>
      <c r="AT682" s="118"/>
      <c r="AU682" s="118"/>
      <c r="AV682" s="121"/>
      <c r="AW682" s="114"/>
      <c r="AX682" s="115"/>
      <c r="AY682" s="116"/>
      <c r="AZ682" s="115"/>
      <c r="BA682" s="116"/>
    </row>
    <row r="683" spans="2:53" x14ac:dyDescent="0.2">
      <c r="B683" s="266"/>
      <c r="D683" s="101"/>
      <c r="E683" s="67"/>
      <c r="F683" s="69"/>
      <c r="G683" s="69"/>
      <c r="H683" s="69"/>
      <c r="I683" s="95"/>
      <c r="J683" s="68"/>
      <c r="K683" s="106"/>
      <c r="L683" s="145"/>
      <c r="M683" s="146"/>
      <c r="N683" s="82"/>
      <c r="O683" s="82"/>
      <c r="P683" s="82"/>
      <c r="Q683" s="110"/>
      <c r="R683" s="111"/>
      <c r="S683" s="111"/>
      <c r="T683" s="111"/>
      <c r="U683" s="112"/>
      <c r="V683" s="110"/>
      <c r="W683" s="112"/>
      <c r="X683" s="103"/>
      <c r="Y683" s="117"/>
      <c r="Z683" s="69"/>
      <c r="AA683" s="69"/>
      <c r="AB683" s="103"/>
      <c r="AC683" s="103"/>
      <c r="AD683" s="118"/>
      <c r="AE683" s="115"/>
      <c r="AF683" s="119"/>
      <c r="AG683" s="119"/>
      <c r="AH683" s="120"/>
      <c r="AI683" s="121"/>
      <c r="AJ683" s="120"/>
      <c r="AK683" s="69"/>
      <c r="AL683" s="103"/>
      <c r="AM683" s="103"/>
      <c r="AN683" s="118"/>
      <c r="AO683" s="115"/>
      <c r="AP683" s="119"/>
      <c r="AQ683" s="119"/>
      <c r="AR683" s="118"/>
      <c r="AS683" s="118"/>
      <c r="AT683" s="118"/>
      <c r="AU683" s="118"/>
      <c r="AV683" s="121"/>
      <c r="AW683" s="114"/>
      <c r="AX683" s="115"/>
      <c r="AY683" s="116"/>
      <c r="AZ683" s="115"/>
      <c r="BA683" s="116"/>
    </row>
    <row r="684" spans="2:53" x14ac:dyDescent="0.2">
      <c r="B684" s="266"/>
      <c r="D684" s="101"/>
      <c r="E684" s="67"/>
      <c r="F684" s="69"/>
      <c r="G684" s="69"/>
      <c r="H684" s="69"/>
      <c r="I684" s="95"/>
      <c r="J684" s="68"/>
      <c r="K684" s="106"/>
      <c r="L684" s="145"/>
      <c r="M684" s="146"/>
      <c r="N684" s="82"/>
      <c r="O684" s="82"/>
      <c r="P684" s="82"/>
      <c r="Q684" s="110"/>
      <c r="R684" s="111"/>
      <c r="S684" s="111"/>
      <c r="T684" s="111"/>
      <c r="U684" s="112"/>
      <c r="V684" s="110"/>
      <c r="W684" s="112"/>
      <c r="X684" s="103"/>
      <c r="Y684" s="117"/>
      <c r="Z684" s="69"/>
      <c r="AA684" s="69"/>
      <c r="AB684" s="103"/>
      <c r="AC684" s="103"/>
      <c r="AD684" s="118"/>
      <c r="AE684" s="115"/>
      <c r="AF684" s="119"/>
      <c r="AG684" s="119"/>
      <c r="AH684" s="120"/>
      <c r="AI684" s="121"/>
      <c r="AJ684" s="120"/>
      <c r="AK684" s="69"/>
      <c r="AL684" s="103"/>
      <c r="AM684" s="103"/>
      <c r="AN684" s="118"/>
      <c r="AO684" s="115"/>
      <c r="AP684" s="119"/>
      <c r="AQ684" s="119"/>
      <c r="AR684" s="118"/>
      <c r="AS684" s="118"/>
      <c r="AT684" s="118"/>
      <c r="AU684" s="118"/>
      <c r="AV684" s="121"/>
      <c r="AW684" s="114"/>
      <c r="AX684" s="115"/>
      <c r="AY684" s="116"/>
      <c r="AZ684" s="115"/>
      <c r="BA684" s="116"/>
    </row>
    <row r="685" spans="2:53" x14ac:dyDescent="0.2">
      <c r="B685" s="266"/>
      <c r="D685" s="101"/>
      <c r="E685" s="67"/>
      <c r="F685" s="69"/>
      <c r="G685" s="69"/>
      <c r="H685" s="69"/>
      <c r="I685" s="95"/>
      <c r="J685" s="68"/>
      <c r="K685" s="106"/>
      <c r="L685" s="145"/>
      <c r="M685" s="146"/>
      <c r="N685" s="82"/>
      <c r="O685" s="82"/>
      <c r="P685" s="82"/>
      <c r="Q685" s="110"/>
      <c r="R685" s="111"/>
      <c r="S685" s="111"/>
      <c r="T685" s="111"/>
      <c r="U685" s="112"/>
      <c r="V685" s="110"/>
      <c r="W685" s="112"/>
      <c r="X685" s="103"/>
      <c r="Y685" s="117"/>
      <c r="Z685" s="69"/>
      <c r="AA685" s="69"/>
      <c r="AB685" s="103"/>
      <c r="AC685" s="103"/>
      <c r="AD685" s="118"/>
      <c r="AE685" s="115"/>
      <c r="AF685" s="119"/>
      <c r="AG685" s="119"/>
      <c r="AH685" s="120"/>
      <c r="AI685" s="121"/>
      <c r="AJ685" s="120"/>
      <c r="AK685" s="69"/>
      <c r="AL685" s="103"/>
      <c r="AM685" s="103"/>
      <c r="AN685" s="118"/>
      <c r="AO685" s="115"/>
      <c r="AP685" s="119"/>
      <c r="AQ685" s="119"/>
      <c r="AR685" s="118"/>
      <c r="AS685" s="118"/>
      <c r="AT685" s="118"/>
      <c r="AU685" s="118"/>
      <c r="AV685" s="121"/>
      <c r="AW685" s="114"/>
      <c r="AX685" s="115"/>
      <c r="AY685" s="116"/>
      <c r="AZ685" s="115"/>
      <c r="BA685" s="116"/>
    </row>
    <row r="686" spans="2:53" x14ac:dyDescent="0.2">
      <c r="B686" s="266"/>
      <c r="D686" s="101"/>
      <c r="E686" s="67"/>
      <c r="F686" s="69"/>
      <c r="G686" s="69"/>
      <c r="H686" s="69"/>
      <c r="I686" s="95"/>
      <c r="J686" s="68"/>
      <c r="K686" s="106"/>
      <c r="L686" s="145"/>
      <c r="M686" s="146"/>
      <c r="N686" s="82"/>
      <c r="O686" s="82"/>
      <c r="P686" s="82"/>
      <c r="Q686" s="110"/>
      <c r="R686" s="111"/>
      <c r="S686" s="111"/>
      <c r="T686" s="111"/>
      <c r="U686" s="112"/>
      <c r="V686" s="110"/>
      <c r="W686" s="112"/>
      <c r="X686" s="103"/>
      <c r="Y686" s="117"/>
      <c r="Z686" s="69"/>
      <c r="AA686" s="69"/>
      <c r="AB686" s="103"/>
      <c r="AC686" s="103"/>
      <c r="AD686" s="118"/>
      <c r="AE686" s="115"/>
      <c r="AF686" s="119"/>
      <c r="AG686" s="119"/>
      <c r="AH686" s="120"/>
      <c r="AI686" s="121"/>
      <c r="AJ686" s="120"/>
      <c r="AK686" s="69"/>
      <c r="AL686" s="103"/>
      <c r="AM686" s="103"/>
      <c r="AN686" s="118"/>
      <c r="AO686" s="115"/>
      <c r="AP686" s="119"/>
      <c r="AQ686" s="119"/>
      <c r="AR686" s="118"/>
      <c r="AS686" s="118"/>
      <c r="AT686" s="118"/>
      <c r="AU686" s="118"/>
      <c r="AV686" s="121"/>
      <c r="AW686" s="114"/>
      <c r="AX686" s="115"/>
      <c r="AY686" s="116"/>
      <c r="AZ686" s="115"/>
      <c r="BA686" s="116"/>
    </row>
    <row r="687" spans="2:53" x14ac:dyDescent="0.2">
      <c r="B687" s="266"/>
      <c r="D687" s="101"/>
      <c r="E687" s="67"/>
      <c r="F687" s="69"/>
      <c r="G687" s="69"/>
      <c r="H687" s="69"/>
      <c r="I687" s="95"/>
      <c r="J687" s="68"/>
      <c r="K687" s="106"/>
      <c r="L687" s="145"/>
      <c r="M687" s="146"/>
      <c r="N687" s="82"/>
      <c r="O687" s="82"/>
      <c r="P687" s="82"/>
      <c r="Q687" s="110"/>
      <c r="R687" s="111"/>
      <c r="S687" s="111"/>
      <c r="T687" s="111"/>
      <c r="U687" s="112"/>
      <c r="V687" s="110"/>
      <c r="W687" s="112"/>
      <c r="X687" s="103"/>
      <c r="Y687" s="117"/>
      <c r="Z687" s="69"/>
      <c r="AA687" s="69"/>
      <c r="AB687" s="103"/>
      <c r="AC687" s="103"/>
      <c r="AD687" s="118"/>
      <c r="AE687" s="115"/>
      <c r="AF687" s="119"/>
      <c r="AG687" s="119"/>
      <c r="AH687" s="120"/>
      <c r="AI687" s="121"/>
      <c r="AJ687" s="120"/>
      <c r="AK687" s="69"/>
      <c r="AL687" s="103"/>
      <c r="AM687" s="103"/>
      <c r="AN687" s="118"/>
      <c r="AO687" s="115"/>
      <c r="AP687" s="119"/>
      <c r="AQ687" s="119"/>
      <c r="AR687" s="118"/>
      <c r="AS687" s="118"/>
      <c r="AT687" s="118"/>
      <c r="AU687" s="118"/>
      <c r="AV687" s="121"/>
      <c r="AW687" s="114"/>
      <c r="AX687" s="115"/>
      <c r="AY687" s="116"/>
      <c r="AZ687" s="115"/>
      <c r="BA687" s="116"/>
    </row>
    <row r="688" spans="2:53" x14ac:dyDescent="0.2">
      <c r="B688" s="266"/>
      <c r="D688" s="101"/>
      <c r="E688" s="67"/>
      <c r="F688" s="69"/>
      <c r="G688" s="69"/>
      <c r="H688" s="69"/>
      <c r="I688" s="95"/>
      <c r="J688" s="68"/>
      <c r="K688" s="106"/>
      <c r="L688" s="145"/>
      <c r="M688" s="146"/>
      <c r="N688" s="82"/>
      <c r="O688" s="82"/>
      <c r="P688" s="82"/>
      <c r="Q688" s="110"/>
      <c r="R688" s="111"/>
      <c r="S688" s="111"/>
      <c r="T688" s="111"/>
      <c r="U688" s="112"/>
      <c r="V688" s="110"/>
      <c r="W688" s="112"/>
      <c r="X688" s="103"/>
      <c r="Y688" s="117"/>
      <c r="Z688" s="69"/>
      <c r="AA688" s="69"/>
      <c r="AB688" s="103"/>
      <c r="AC688" s="103"/>
      <c r="AD688" s="118"/>
      <c r="AE688" s="115"/>
      <c r="AF688" s="119"/>
      <c r="AG688" s="119"/>
      <c r="AH688" s="120"/>
      <c r="AI688" s="121"/>
      <c r="AJ688" s="120"/>
      <c r="AK688" s="69"/>
      <c r="AL688" s="103"/>
      <c r="AM688" s="103"/>
      <c r="AN688" s="118"/>
      <c r="AO688" s="115"/>
      <c r="AP688" s="119"/>
      <c r="AQ688" s="119"/>
      <c r="AR688" s="118"/>
      <c r="AS688" s="118"/>
      <c r="AT688" s="118"/>
      <c r="AU688" s="118"/>
      <c r="AV688" s="121"/>
      <c r="AW688" s="114"/>
      <c r="AX688" s="115"/>
      <c r="AY688" s="116"/>
      <c r="AZ688" s="115"/>
      <c r="BA688" s="116"/>
    </row>
    <row r="689" spans="2:53" x14ac:dyDescent="0.2">
      <c r="B689" s="266"/>
      <c r="D689" s="101"/>
      <c r="E689" s="67"/>
      <c r="F689" s="69"/>
      <c r="G689" s="69"/>
      <c r="H689" s="69"/>
      <c r="I689" s="95"/>
      <c r="J689" s="68"/>
      <c r="K689" s="106"/>
      <c r="L689" s="145"/>
      <c r="M689" s="146"/>
      <c r="N689" s="82"/>
      <c r="O689" s="82"/>
      <c r="P689" s="82"/>
      <c r="Q689" s="110"/>
      <c r="R689" s="111"/>
      <c r="S689" s="111"/>
      <c r="T689" s="111"/>
      <c r="U689" s="112"/>
      <c r="V689" s="110"/>
      <c r="W689" s="112"/>
      <c r="X689" s="103"/>
      <c r="Y689" s="117"/>
      <c r="Z689" s="69"/>
      <c r="AA689" s="69"/>
      <c r="AB689" s="103"/>
      <c r="AC689" s="103"/>
      <c r="AD689" s="118"/>
      <c r="AE689" s="115"/>
      <c r="AF689" s="119"/>
      <c r="AG689" s="119"/>
      <c r="AH689" s="120"/>
      <c r="AI689" s="121"/>
      <c r="AJ689" s="120"/>
      <c r="AK689" s="69"/>
      <c r="AL689" s="103"/>
      <c r="AM689" s="103"/>
      <c r="AN689" s="118"/>
      <c r="AO689" s="115"/>
      <c r="AP689" s="119"/>
      <c r="AQ689" s="119"/>
      <c r="AR689" s="118"/>
      <c r="AS689" s="118"/>
      <c r="AT689" s="118"/>
      <c r="AU689" s="118"/>
      <c r="AV689" s="121"/>
      <c r="AW689" s="114"/>
      <c r="AX689" s="115"/>
      <c r="AY689" s="116"/>
      <c r="AZ689" s="115"/>
      <c r="BA689" s="116"/>
    </row>
    <row r="690" spans="2:53" x14ac:dyDescent="0.2">
      <c r="B690" s="266"/>
      <c r="D690" s="101"/>
      <c r="E690" s="67"/>
      <c r="F690" s="69"/>
      <c r="G690" s="69"/>
      <c r="H690" s="69"/>
      <c r="I690" s="95"/>
      <c r="J690" s="68"/>
      <c r="K690" s="106"/>
      <c r="L690" s="145"/>
      <c r="M690" s="146"/>
      <c r="N690" s="82"/>
      <c r="O690" s="82"/>
      <c r="P690" s="82"/>
      <c r="Q690" s="110"/>
      <c r="R690" s="111"/>
      <c r="S690" s="111"/>
      <c r="T690" s="111"/>
      <c r="U690" s="112"/>
      <c r="V690" s="110"/>
      <c r="W690" s="112"/>
      <c r="X690" s="103"/>
      <c r="Y690" s="117"/>
      <c r="Z690" s="69"/>
      <c r="AA690" s="69"/>
      <c r="AB690" s="103"/>
      <c r="AC690" s="103"/>
      <c r="AD690" s="118"/>
      <c r="AE690" s="115"/>
      <c r="AF690" s="119"/>
      <c r="AG690" s="119"/>
      <c r="AH690" s="120"/>
      <c r="AI690" s="121"/>
      <c r="AJ690" s="120"/>
      <c r="AK690" s="69"/>
      <c r="AL690" s="103"/>
      <c r="AM690" s="103"/>
      <c r="AN690" s="118"/>
      <c r="AO690" s="115"/>
      <c r="AP690" s="119"/>
      <c r="AQ690" s="119"/>
      <c r="AR690" s="118"/>
      <c r="AS690" s="118"/>
      <c r="AT690" s="118"/>
      <c r="AU690" s="118"/>
      <c r="AV690" s="121"/>
      <c r="AW690" s="114"/>
      <c r="AX690" s="115"/>
      <c r="AY690" s="116"/>
      <c r="AZ690" s="115"/>
      <c r="BA690" s="116"/>
    </row>
    <row r="691" spans="2:53" x14ac:dyDescent="0.2">
      <c r="B691" s="266"/>
      <c r="D691" s="101"/>
      <c r="E691" s="67"/>
      <c r="F691" s="69"/>
      <c r="G691" s="69"/>
      <c r="H691" s="69"/>
      <c r="I691" s="95"/>
      <c r="J691" s="68"/>
      <c r="K691" s="106"/>
      <c r="L691" s="145"/>
      <c r="M691" s="146"/>
      <c r="N691" s="82"/>
      <c r="O691" s="82"/>
      <c r="P691" s="82"/>
      <c r="Q691" s="110"/>
      <c r="R691" s="111"/>
      <c r="S691" s="111"/>
      <c r="T691" s="111"/>
      <c r="U691" s="112"/>
      <c r="V691" s="110"/>
      <c r="W691" s="112"/>
      <c r="X691" s="103"/>
      <c r="Y691" s="117"/>
      <c r="Z691" s="69"/>
      <c r="AA691" s="69"/>
      <c r="AB691" s="103"/>
      <c r="AC691" s="103"/>
      <c r="AD691" s="118"/>
      <c r="AE691" s="115"/>
      <c r="AF691" s="119"/>
      <c r="AG691" s="119"/>
      <c r="AH691" s="120"/>
      <c r="AI691" s="121"/>
      <c r="AJ691" s="120"/>
      <c r="AK691" s="69"/>
      <c r="AL691" s="103"/>
      <c r="AM691" s="103"/>
      <c r="AN691" s="118"/>
      <c r="AO691" s="115"/>
      <c r="AP691" s="119"/>
      <c r="AQ691" s="119"/>
      <c r="AR691" s="118"/>
      <c r="AS691" s="118"/>
      <c r="AT691" s="118"/>
      <c r="AU691" s="118"/>
      <c r="AV691" s="121"/>
      <c r="AW691" s="114"/>
      <c r="AX691" s="115"/>
      <c r="AY691" s="116"/>
      <c r="AZ691" s="115"/>
      <c r="BA691" s="116"/>
    </row>
    <row r="692" spans="2:53" x14ac:dyDescent="0.2">
      <c r="B692" s="266"/>
      <c r="D692" s="101"/>
      <c r="E692" s="67"/>
      <c r="F692" s="69"/>
      <c r="G692" s="69"/>
      <c r="H692" s="69"/>
      <c r="I692" s="95"/>
      <c r="J692" s="68"/>
      <c r="K692" s="106"/>
      <c r="L692" s="145"/>
      <c r="M692" s="146"/>
      <c r="N692" s="82"/>
      <c r="O692" s="82"/>
      <c r="P692" s="82"/>
      <c r="Q692" s="110"/>
      <c r="R692" s="111"/>
      <c r="S692" s="111"/>
      <c r="T692" s="111"/>
      <c r="U692" s="112"/>
      <c r="V692" s="110"/>
      <c r="W692" s="112"/>
      <c r="X692" s="103"/>
      <c r="Y692" s="117"/>
      <c r="Z692" s="69"/>
      <c r="AA692" s="69"/>
      <c r="AB692" s="103"/>
      <c r="AC692" s="103"/>
      <c r="AD692" s="118"/>
      <c r="AE692" s="115"/>
      <c r="AF692" s="119"/>
      <c r="AG692" s="119"/>
      <c r="AH692" s="120"/>
      <c r="AI692" s="121"/>
      <c r="AJ692" s="120"/>
      <c r="AK692" s="69"/>
      <c r="AL692" s="103"/>
      <c r="AM692" s="103"/>
      <c r="AN692" s="118"/>
      <c r="AO692" s="115"/>
      <c r="AP692" s="119"/>
      <c r="AQ692" s="119"/>
      <c r="AR692" s="118"/>
      <c r="AS692" s="118"/>
      <c r="AT692" s="118"/>
      <c r="AU692" s="118"/>
      <c r="AV692" s="121"/>
      <c r="AW692" s="114"/>
      <c r="AX692" s="115"/>
      <c r="AY692" s="116"/>
      <c r="AZ692" s="115"/>
      <c r="BA692" s="116"/>
    </row>
    <row r="693" spans="2:53" x14ac:dyDescent="0.2">
      <c r="B693" s="266"/>
      <c r="D693" s="101"/>
      <c r="E693" s="67"/>
      <c r="F693" s="69"/>
      <c r="G693" s="69"/>
      <c r="H693" s="69"/>
      <c r="I693" s="95"/>
      <c r="J693" s="68"/>
      <c r="K693" s="106"/>
      <c r="L693" s="145"/>
      <c r="M693" s="146"/>
      <c r="N693" s="82"/>
      <c r="O693" s="82"/>
      <c r="P693" s="82"/>
      <c r="Q693" s="110"/>
      <c r="R693" s="111"/>
      <c r="S693" s="111"/>
      <c r="T693" s="111"/>
      <c r="U693" s="112"/>
      <c r="V693" s="110"/>
      <c r="W693" s="112"/>
      <c r="X693" s="103"/>
      <c r="Y693" s="117"/>
      <c r="Z693" s="69"/>
      <c r="AA693" s="69"/>
      <c r="AB693" s="103"/>
      <c r="AC693" s="103"/>
      <c r="AD693" s="118"/>
      <c r="AE693" s="115"/>
      <c r="AF693" s="119"/>
      <c r="AG693" s="119"/>
      <c r="AH693" s="120"/>
      <c r="AI693" s="121"/>
      <c r="AJ693" s="120"/>
      <c r="AK693" s="69"/>
      <c r="AL693" s="103"/>
      <c r="AM693" s="103"/>
      <c r="AN693" s="118"/>
      <c r="AO693" s="115"/>
      <c r="AP693" s="119"/>
      <c r="AQ693" s="119"/>
      <c r="AR693" s="118"/>
      <c r="AS693" s="118"/>
      <c r="AT693" s="118"/>
      <c r="AU693" s="118"/>
      <c r="AV693" s="121"/>
      <c r="AW693" s="114"/>
      <c r="AX693" s="115"/>
      <c r="AY693" s="116"/>
      <c r="AZ693" s="115"/>
      <c r="BA693" s="116"/>
    </row>
    <row r="694" spans="2:53" x14ac:dyDescent="0.2">
      <c r="B694" s="266"/>
      <c r="D694" s="101"/>
      <c r="E694" s="67"/>
      <c r="F694" s="69"/>
      <c r="G694" s="69"/>
      <c r="H694" s="69"/>
      <c r="I694" s="95"/>
      <c r="J694" s="68"/>
      <c r="K694" s="106"/>
      <c r="L694" s="145"/>
      <c r="M694" s="146"/>
      <c r="N694" s="82"/>
      <c r="O694" s="82"/>
      <c r="P694" s="82"/>
      <c r="Q694" s="110"/>
      <c r="R694" s="111"/>
      <c r="S694" s="111"/>
      <c r="T694" s="111"/>
      <c r="U694" s="112"/>
      <c r="V694" s="110"/>
      <c r="W694" s="112"/>
      <c r="X694" s="103"/>
      <c r="Y694" s="117"/>
      <c r="Z694" s="69"/>
      <c r="AA694" s="69"/>
      <c r="AB694" s="103"/>
      <c r="AC694" s="103"/>
      <c r="AD694" s="118"/>
      <c r="AE694" s="115"/>
      <c r="AF694" s="119"/>
      <c r="AG694" s="119"/>
      <c r="AH694" s="120"/>
      <c r="AI694" s="121"/>
      <c r="AJ694" s="120"/>
      <c r="AK694" s="69"/>
      <c r="AL694" s="103"/>
      <c r="AM694" s="103"/>
      <c r="AN694" s="118"/>
      <c r="AO694" s="115"/>
      <c r="AP694" s="119"/>
      <c r="AQ694" s="119"/>
      <c r="AR694" s="118"/>
      <c r="AS694" s="118"/>
      <c r="AT694" s="118"/>
      <c r="AU694" s="118"/>
      <c r="AV694" s="121"/>
      <c r="AW694" s="114"/>
      <c r="AX694" s="115"/>
      <c r="AY694" s="116"/>
      <c r="AZ694" s="115"/>
      <c r="BA694" s="116"/>
    </row>
    <row r="695" spans="2:53" x14ac:dyDescent="0.2">
      <c r="B695" s="266"/>
      <c r="D695" s="101"/>
      <c r="E695" s="67"/>
      <c r="F695" s="69"/>
      <c r="G695" s="69"/>
      <c r="H695" s="69"/>
      <c r="I695" s="95"/>
      <c r="J695" s="68"/>
      <c r="K695" s="106"/>
      <c r="L695" s="145"/>
      <c r="M695" s="146"/>
      <c r="N695" s="82"/>
      <c r="O695" s="82"/>
      <c r="P695" s="82"/>
      <c r="Q695" s="110"/>
      <c r="R695" s="111"/>
      <c r="S695" s="111"/>
      <c r="T695" s="111"/>
      <c r="U695" s="112"/>
      <c r="V695" s="110"/>
      <c r="W695" s="112"/>
      <c r="X695" s="103"/>
      <c r="Y695" s="117"/>
      <c r="Z695" s="69"/>
      <c r="AA695" s="69"/>
      <c r="AB695" s="103"/>
      <c r="AC695" s="103"/>
      <c r="AD695" s="118"/>
      <c r="AE695" s="115"/>
      <c r="AF695" s="119"/>
      <c r="AG695" s="119"/>
      <c r="AH695" s="120"/>
      <c r="AI695" s="121"/>
      <c r="AJ695" s="120"/>
      <c r="AK695" s="69"/>
      <c r="AL695" s="103"/>
      <c r="AM695" s="103"/>
      <c r="AN695" s="118"/>
      <c r="AO695" s="115"/>
      <c r="AP695" s="119"/>
      <c r="AQ695" s="119"/>
      <c r="AR695" s="118"/>
      <c r="AS695" s="118"/>
      <c r="AT695" s="118"/>
      <c r="AU695" s="118"/>
      <c r="AV695" s="121"/>
      <c r="AW695" s="114"/>
      <c r="AX695" s="115"/>
      <c r="AY695" s="116"/>
      <c r="AZ695" s="115"/>
      <c r="BA695" s="116"/>
    </row>
    <row r="696" spans="2:53" x14ac:dyDescent="0.2">
      <c r="B696" s="266"/>
      <c r="D696" s="101"/>
      <c r="E696" s="67"/>
      <c r="F696" s="69"/>
      <c r="G696" s="69"/>
      <c r="H696" s="69"/>
      <c r="I696" s="95"/>
      <c r="J696" s="68"/>
      <c r="K696" s="106"/>
      <c r="L696" s="145"/>
      <c r="M696" s="146"/>
      <c r="N696" s="82"/>
      <c r="O696" s="82"/>
      <c r="P696" s="82"/>
      <c r="Q696" s="110"/>
      <c r="R696" s="111"/>
      <c r="S696" s="111"/>
      <c r="T696" s="111"/>
      <c r="U696" s="112"/>
      <c r="V696" s="110"/>
      <c r="W696" s="112"/>
      <c r="X696" s="103"/>
      <c r="Y696" s="117"/>
      <c r="Z696" s="69"/>
      <c r="AA696" s="69"/>
      <c r="AB696" s="103"/>
      <c r="AC696" s="103"/>
      <c r="AD696" s="118"/>
      <c r="AE696" s="115"/>
      <c r="AF696" s="119"/>
      <c r="AG696" s="119"/>
      <c r="AH696" s="120"/>
      <c r="AI696" s="121"/>
      <c r="AJ696" s="120"/>
      <c r="AK696" s="69"/>
      <c r="AL696" s="103"/>
      <c r="AM696" s="103"/>
      <c r="AN696" s="118"/>
      <c r="AO696" s="115"/>
      <c r="AP696" s="119"/>
      <c r="AQ696" s="119"/>
      <c r="AR696" s="118"/>
      <c r="AS696" s="118"/>
      <c r="AT696" s="118"/>
      <c r="AU696" s="118"/>
      <c r="AV696" s="121"/>
      <c r="AW696" s="114"/>
      <c r="AX696" s="115"/>
      <c r="AY696" s="116"/>
      <c r="AZ696" s="115"/>
      <c r="BA696" s="116"/>
    </row>
    <row r="697" spans="2:53" x14ac:dyDescent="0.2">
      <c r="B697" s="266"/>
      <c r="D697" s="101"/>
      <c r="E697" s="67"/>
      <c r="F697" s="69"/>
      <c r="G697" s="69"/>
      <c r="H697" s="69"/>
      <c r="I697" s="95"/>
      <c r="J697" s="68"/>
      <c r="K697" s="106"/>
      <c r="L697" s="145"/>
      <c r="M697" s="146"/>
      <c r="N697" s="82"/>
      <c r="O697" s="82"/>
      <c r="P697" s="82"/>
      <c r="Q697" s="110"/>
      <c r="R697" s="111"/>
      <c r="S697" s="111"/>
      <c r="T697" s="111"/>
      <c r="U697" s="112"/>
      <c r="V697" s="110"/>
      <c r="W697" s="112"/>
      <c r="X697" s="103"/>
      <c r="Y697" s="117"/>
      <c r="Z697" s="69"/>
      <c r="AA697" s="69"/>
      <c r="AB697" s="103"/>
      <c r="AC697" s="103"/>
      <c r="AD697" s="118"/>
      <c r="AE697" s="115"/>
      <c r="AF697" s="119"/>
      <c r="AG697" s="119"/>
      <c r="AH697" s="120"/>
      <c r="AI697" s="121"/>
      <c r="AJ697" s="120"/>
      <c r="AK697" s="69"/>
      <c r="AL697" s="103"/>
      <c r="AM697" s="103"/>
      <c r="AN697" s="118"/>
      <c r="AO697" s="115"/>
      <c r="AP697" s="119"/>
      <c r="AQ697" s="119"/>
      <c r="AR697" s="118"/>
      <c r="AS697" s="118"/>
      <c r="AT697" s="118"/>
      <c r="AU697" s="118"/>
      <c r="AV697" s="121"/>
      <c r="AW697" s="114"/>
      <c r="AX697" s="115"/>
      <c r="AY697" s="116"/>
      <c r="AZ697" s="115"/>
      <c r="BA697" s="116"/>
    </row>
    <row r="698" spans="2:53" x14ac:dyDescent="0.2">
      <c r="B698" s="266"/>
      <c r="D698" s="101"/>
      <c r="E698" s="67"/>
      <c r="F698" s="69"/>
      <c r="G698" s="69"/>
      <c r="H698" s="69"/>
      <c r="I698" s="95"/>
      <c r="J698" s="68"/>
      <c r="K698" s="106"/>
      <c r="L698" s="145"/>
      <c r="M698" s="146"/>
      <c r="N698" s="82"/>
      <c r="O698" s="82"/>
      <c r="P698" s="82"/>
      <c r="Q698" s="110"/>
      <c r="R698" s="111"/>
      <c r="S698" s="111"/>
      <c r="T698" s="111"/>
      <c r="U698" s="112"/>
      <c r="V698" s="110"/>
      <c r="W698" s="112"/>
      <c r="X698" s="103"/>
      <c r="Y698" s="117"/>
      <c r="Z698" s="69"/>
      <c r="AA698" s="69"/>
      <c r="AB698" s="103"/>
      <c r="AC698" s="103"/>
      <c r="AD698" s="118"/>
      <c r="AE698" s="115"/>
      <c r="AF698" s="119"/>
      <c r="AG698" s="119"/>
      <c r="AH698" s="120"/>
      <c r="AI698" s="121"/>
      <c r="AJ698" s="120"/>
      <c r="AK698" s="69"/>
      <c r="AL698" s="103"/>
      <c r="AM698" s="103"/>
      <c r="AN698" s="118"/>
      <c r="AO698" s="115"/>
      <c r="AP698" s="119"/>
      <c r="AQ698" s="119"/>
      <c r="AR698" s="118"/>
      <c r="AS698" s="118"/>
      <c r="AT698" s="118"/>
      <c r="AU698" s="118"/>
      <c r="AV698" s="121"/>
      <c r="AW698" s="114"/>
      <c r="AX698" s="115"/>
      <c r="AY698" s="116"/>
      <c r="AZ698" s="115"/>
      <c r="BA698" s="116"/>
    </row>
    <row r="699" spans="2:53" x14ac:dyDescent="0.2">
      <c r="B699" s="266"/>
      <c r="D699" s="101"/>
      <c r="E699" s="67"/>
      <c r="F699" s="69"/>
      <c r="G699" s="69"/>
      <c r="H699" s="69"/>
      <c r="I699" s="95"/>
      <c r="J699" s="68"/>
      <c r="K699" s="106"/>
      <c r="L699" s="145"/>
      <c r="M699" s="146"/>
      <c r="N699" s="82"/>
      <c r="O699" s="82"/>
      <c r="P699" s="82"/>
      <c r="Q699" s="110"/>
      <c r="R699" s="111"/>
      <c r="S699" s="111"/>
      <c r="T699" s="111"/>
      <c r="U699" s="112"/>
      <c r="V699" s="110"/>
      <c r="W699" s="112"/>
      <c r="X699" s="103"/>
      <c r="Y699" s="117"/>
      <c r="Z699" s="69"/>
      <c r="AA699" s="69"/>
      <c r="AB699" s="103"/>
      <c r="AC699" s="103"/>
      <c r="AD699" s="118"/>
      <c r="AE699" s="115"/>
      <c r="AF699" s="119"/>
      <c r="AG699" s="119"/>
      <c r="AH699" s="120"/>
      <c r="AI699" s="121"/>
      <c r="AJ699" s="120"/>
      <c r="AK699" s="69"/>
      <c r="AL699" s="103"/>
      <c r="AM699" s="103"/>
      <c r="AN699" s="118"/>
      <c r="AO699" s="115"/>
      <c r="AP699" s="119"/>
      <c r="AQ699" s="119"/>
      <c r="AR699" s="118"/>
      <c r="AS699" s="118"/>
      <c r="AT699" s="118"/>
      <c r="AU699" s="118"/>
      <c r="AV699" s="121"/>
      <c r="AW699" s="114"/>
      <c r="AX699" s="115"/>
      <c r="AY699" s="116"/>
      <c r="AZ699" s="115"/>
      <c r="BA699" s="116"/>
    </row>
    <row r="700" spans="2:53" x14ac:dyDescent="0.2">
      <c r="B700" s="266"/>
      <c r="D700" s="101"/>
      <c r="E700" s="67"/>
      <c r="F700" s="69"/>
      <c r="G700" s="69"/>
      <c r="H700" s="69"/>
      <c r="I700" s="95"/>
      <c r="J700" s="68"/>
      <c r="K700" s="106"/>
      <c r="L700" s="145"/>
      <c r="M700" s="146"/>
      <c r="N700" s="82"/>
      <c r="O700" s="82"/>
      <c r="P700" s="82"/>
      <c r="Q700" s="110"/>
      <c r="R700" s="111"/>
      <c r="S700" s="111"/>
      <c r="T700" s="111"/>
      <c r="U700" s="112"/>
      <c r="V700" s="110"/>
      <c r="W700" s="112"/>
      <c r="X700" s="103"/>
      <c r="Y700" s="117"/>
      <c r="Z700" s="69"/>
      <c r="AA700" s="69"/>
      <c r="AB700" s="103"/>
      <c r="AC700" s="103"/>
      <c r="AD700" s="118"/>
      <c r="AE700" s="115"/>
      <c r="AF700" s="119"/>
      <c r="AG700" s="119"/>
      <c r="AH700" s="120"/>
      <c r="AI700" s="121"/>
      <c r="AJ700" s="120"/>
      <c r="AK700" s="69"/>
      <c r="AL700" s="103"/>
      <c r="AM700" s="103"/>
      <c r="AN700" s="118"/>
      <c r="AO700" s="115"/>
      <c r="AP700" s="119"/>
      <c r="AQ700" s="119"/>
      <c r="AR700" s="118"/>
      <c r="AS700" s="118"/>
      <c r="AT700" s="118"/>
      <c r="AU700" s="118"/>
      <c r="AV700" s="121"/>
      <c r="AW700" s="114"/>
      <c r="AX700" s="115"/>
      <c r="AY700" s="116"/>
      <c r="AZ700" s="115"/>
      <c r="BA700" s="116"/>
    </row>
    <row r="701" spans="2:53" x14ac:dyDescent="0.2">
      <c r="B701" s="266"/>
      <c r="D701" s="101"/>
      <c r="E701" s="67"/>
      <c r="F701" s="69"/>
      <c r="G701" s="69"/>
      <c r="H701" s="69"/>
      <c r="I701" s="95"/>
      <c r="J701" s="68"/>
      <c r="K701" s="106"/>
      <c r="L701" s="145"/>
      <c r="M701" s="146"/>
      <c r="N701" s="82"/>
      <c r="O701" s="82"/>
      <c r="P701" s="82"/>
      <c r="Q701" s="110"/>
      <c r="R701" s="111"/>
      <c r="S701" s="111"/>
      <c r="T701" s="111"/>
      <c r="U701" s="112"/>
      <c r="V701" s="110"/>
      <c r="W701" s="112"/>
      <c r="X701" s="103"/>
      <c r="Y701" s="117"/>
      <c r="Z701" s="69"/>
      <c r="AA701" s="69"/>
      <c r="AB701" s="103"/>
      <c r="AC701" s="103"/>
      <c r="AD701" s="118"/>
      <c r="AE701" s="115"/>
      <c r="AF701" s="119"/>
      <c r="AG701" s="119"/>
      <c r="AH701" s="120"/>
      <c r="AI701" s="121"/>
      <c r="AJ701" s="120"/>
      <c r="AK701" s="69"/>
      <c r="AL701" s="103"/>
      <c r="AM701" s="103"/>
      <c r="AN701" s="118"/>
      <c r="AO701" s="115"/>
      <c r="AP701" s="119"/>
      <c r="AQ701" s="119"/>
      <c r="AR701" s="118"/>
      <c r="AS701" s="118"/>
      <c r="AT701" s="118"/>
      <c r="AU701" s="118"/>
      <c r="AV701" s="121"/>
      <c r="AW701" s="114"/>
      <c r="AX701" s="115"/>
      <c r="AY701" s="116"/>
      <c r="AZ701" s="115"/>
      <c r="BA701" s="116"/>
    </row>
    <row r="702" spans="2:53" x14ac:dyDescent="0.2">
      <c r="B702" s="266"/>
      <c r="D702" s="101"/>
      <c r="E702" s="67"/>
      <c r="F702" s="69"/>
      <c r="G702" s="69"/>
      <c r="H702" s="69"/>
      <c r="I702" s="95"/>
      <c r="J702" s="68"/>
      <c r="K702" s="106"/>
      <c r="L702" s="145"/>
      <c r="M702" s="146"/>
      <c r="N702" s="82"/>
      <c r="O702" s="82"/>
      <c r="P702" s="82"/>
      <c r="Q702" s="110"/>
      <c r="R702" s="111"/>
      <c r="S702" s="111"/>
      <c r="T702" s="111"/>
      <c r="U702" s="112"/>
      <c r="V702" s="110"/>
      <c r="W702" s="112"/>
      <c r="X702" s="103"/>
      <c r="Y702" s="117"/>
      <c r="Z702" s="69"/>
      <c r="AA702" s="69"/>
      <c r="AB702" s="103"/>
      <c r="AC702" s="103"/>
      <c r="AD702" s="118"/>
      <c r="AE702" s="115"/>
      <c r="AF702" s="119"/>
      <c r="AG702" s="119"/>
      <c r="AH702" s="120"/>
      <c r="AI702" s="121"/>
      <c r="AJ702" s="120"/>
      <c r="AK702" s="69"/>
      <c r="AL702" s="103"/>
      <c r="AM702" s="103"/>
      <c r="AN702" s="118"/>
      <c r="AO702" s="115"/>
      <c r="AP702" s="119"/>
      <c r="AQ702" s="119"/>
      <c r="AR702" s="118"/>
      <c r="AS702" s="118"/>
      <c r="AT702" s="118"/>
      <c r="AU702" s="118"/>
      <c r="AV702" s="121"/>
      <c r="AW702" s="114"/>
      <c r="AX702" s="115"/>
      <c r="AY702" s="116"/>
      <c r="AZ702" s="115"/>
      <c r="BA702" s="116"/>
    </row>
    <row r="703" spans="2:53" x14ac:dyDescent="0.2">
      <c r="B703" s="266"/>
      <c r="D703" s="101"/>
      <c r="E703" s="67"/>
      <c r="F703" s="69"/>
      <c r="G703" s="69"/>
      <c r="H703" s="69"/>
      <c r="I703" s="95"/>
      <c r="J703" s="68"/>
      <c r="K703" s="106"/>
      <c r="L703" s="145"/>
      <c r="M703" s="146"/>
      <c r="N703" s="82"/>
      <c r="O703" s="82"/>
      <c r="P703" s="82"/>
      <c r="Q703" s="110"/>
      <c r="R703" s="111"/>
      <c r="S703" s="111"/>
      <c r="T703" s="111"/>
      <c r="U703" s="112"/>
      <c r="V703" s="110"/>
      <c r="W703" s="112"/>
      <c r="X703" s="103"/>
      <c r="Y703" s="117"/>
      <c r="Z703" s="69"/>
      <c r="AA703" s="69"/>
      <c r="AB703" s="103"/>
      <c r="AC703" s="103"/>
      <c r="AD703" s="118"/>
      <c r="AE703" s="115"/>
      <c r="AF703" s="119"/>
      <c r="AG703" s="119"/>
      <c r="AH703" s="120"/>
      <c r="AI703" s="121"/>
      <c r="AJ703" s="120"/>
      <c r="AK703" s="69"/>
      <c r="AL703" s="103"/>
      <c r="AM703" s="103"/>
      <c r="AN703" s="118"/>
      <c r="AO703" s="115"/>
      <c r="AP703" s="119"/>
      <c r="AQ703" s="119"/>
      <c r="AR703" s="118"/>
      <c r="AS703" s="118"/>
      <c r="AT703" s="118"/>
      <c r="AU703" s="118"/>
      <c r="AV703" s="121"/>
      <c r="AW703" s="114"/>
      <c r="AX703" s="115"/>
      <c r="AY703" s="116"/>
      <c r="AZ703" s="115"/>
      <c r="BA703" s="116"/>
    </row>
    <row r="704" spans="2:53" x14ac:dyDescent="0.2">
      <c r="B704" s="266"/>
      <c r="D704" s="101"/>
      <c r="E704" s="67"/>
      <c r="F704" s="69"/>
      <c r="G704" s="69"/>
      <c r="H704" s="69"/>
      <c r="I704" s="95"/>
      <c r="J704" s="68"/>
      <c r="K704" s="106"/>
      <c r="L704" s="145"/>
      <c r="M704" s="146"/>
      <c r="N704" s="82"/>
      <c r="O704" s="82"/>
      <c r="P704" s="82"/>
      <c r="Q704" s="110"/>
      <c r="R704" s="111"/>
      <c r="S704" s="111"/>
      <c r="T704" s="111"/>
      <c r="U704" s="112"/>
      <c r="V704" s="110"/>
      <c r="W704" s="112"/>
      <c r="X704" s="103"/>
      <c r="Y704" s="117"/>
      <c r="Z704" s="69"/>
      <c r="AA704" s="69"/>
      <c r="AB704" s="103"/>
      <c r="AC704" s="103"/>
      <c r="AD704" s="118"/>
      <c r="AE704" s="115"/>
      <c r="AF704" s="119"/>
      <c r="AG704" s="119"/>
      <c r="AH704" s="120"/>
      <c r="AI704" s="121"/>
      <c r="AJ704" s="120"/>
      <c r="AK704" s="69"/>
      <c r="AL704" s="103"/>
      <c r="AM704" s="103"/>
      <c r="AN704" s="118"/>
      <c r="AO704" s="115"/>
      <c r="AP704" s="119"/>
      <c r="AQ704" s="119"/>
      <c r="AR704" s="118"/>
      <c r="AS704" s="118"/>
      <c r="AT704" s="118"/>
      <c r="AU704" s="118"/>
      <c r="AV704" s="121"/>
      <c r="AW704" s="114"/>
      <c r="AX704" s="115"/>
      <c r="AY704" s="116"/>
      <c r="AZ704" s="115"/>
      <c r="BA704" s="116"/>
    </row>
    <row r="705" spans="2:53" x14ac:dyDescent="0.2">
      <c r="B705" s="266"/>
      <c r="D705" s="101"/>
      <c r="E705" s="67"/>
      <c r="F705" s="69"/>
      <c r="G705" s="69"/>
      <c r="H705" s="69"/>
      <c r="I705" s="95"/>
      <c r="J705" s="68"/>
      <c r="K705" s="106"/>
      <c r="L705" s="145"/>
      <c r="M705" s="146"/>
      <c r="N705" s="82"/>
      <c r="O705" s="82"/>
      <c r="P705" s="82"/>
      <c r="Q705" s="110"/>
      <c r="R705" s="111"/>
      <c r="S705" s="111"/>
      <c r="T705" s="111"/>
      <c r="U705" s="112"/>
      <c r="V705" s="110"/>
      <c r="W705" s="112"/>
      <c r="X705" s="103"/>
      <c r="Y705" s="117"/>
      <c r="Z705" s="69"/>
      <c r="AA705" s="69"/>
      <c r="AB705" s="103"/>
      <c r="AC705" s="103"/>
      <c r="AD705" s="118"/>
      <c r="AE705" s="115"/>
      <c r="AF705" s="119"/>
      <c r="AG705" s="119"/>
      <c r="AH705" s="120"/>
      <c r="AI705" s="121"/>
      <c r="AJ705" s="120"/>
      <c r="AK705" s="69"/>
      <c r="AL705" s="103"/>
      <c r="AM705" s="103"/>
      <c r="AN705" s="118"/>
      <c r="AO705" s="115"/>
      <c r="AP705" s="119"/>
      <c r="AQ705" s="119"/>
      <c r="AR705" s="118"/>
      <c r="AS705" s="118"/>
      <c r="AT705" s="118"/>
      <c r="AU705" s="118"/>
      <c r="AV705" s="121"/>
      <c r="AW705" s="114"/>
      <c r="AX705" s="115"/>
      <c r="AY705" s="116"/>
      <c r="AZ705" s="115"/>
      <c r="BA705" s="116"/>
    </row>
    <row r="706" spans="2:53" x14ac:dyDescent="0.2">
      <c r="B706" s="266"/>
      <c r="D706" s="101"/>
      <c r="E706" s="67"/>
      <c r="F706" s="69"/>
      <c r="G706" s="69"/>
      <c r="H706" s="69"/>
      <c r="I706" s="95"/>
      <c r="J706" s="68"/>
      <c r="K706" s="106"/>
      <c r="L706" s="145"/>
      <c r="M706" s="146"/>
      <c r="N706" s="82"/>
      <c r="O706" s="82"/>
      <c r="P706" s="82"/>
      <c r="Q706" s="110"/>
      <c r="R706" s="111"/>
      <c r="S706" s="111"/>
      <c r="T706" s="111"/>
      <c r="U706" s="112"/>
      <c r="V706" s="110"/>
      <c r="W706" s="112"/>
      <c r="X706" s="103"/>
      <c r="Y706" s="117"/>
      <c r="Z706" s="69"/>
      <c r="AA706" s="69"/>
      <c r="AB706" s="103"/>
      <c r="AC706" s="103"/>
      <c r="AD706" s="118"/>
      <c r="AE706" s="115"/>
      <c r="AF706" s="119"/>
      <c r="AG706" s="119"/>
      <c r="AH706" s="120"/>
      <c r="AI706" s="121"/>
      <c r="AJ706" s="120"/>
      <c r="AK706" s="69"/>
      <c r="AL706" s="103"/>
      <c r="AM706" s="103"/>
      <c r="AN706" s="118"/>
      <c r="AO706" s="115"/>
      <c r="AP706" s="119"/>
      <c r="AQ706" s="119"/>
      <c r="AR706" s="118"/>
      <c r="AS706" s="118"/>
      <c r="AT706" s="118"/>
      <c r="AU706" s="118"/>
      <c r="AV706" s="121"/>
      <c r="AW706" s="114"/>
      <c r="AX706" s="115"/>
      <c r="AY706" s="116"/>
      <c r="AZ706" s="115"/>
      <c r="BA706" s="116"/>
    </row>
    <row r="707" spans="2:53" x14ac:dyDescent="0.2">
      <c r="B707" s="266"/>
      <c r="D707" s="101"/>
      <c r="E707" s="67"/>
      <c r="F707" s="69"/>
      <c r="G707" s="69"/>
      <c r="H707" s="69"/>
      <c r="I707" s="95"/>
      <c r="J707" s="68"/>
      <c r="K707" s="106"/>
      <c r="L707" s="145"/>
      <c r="M707" s="146"/>
      <c r="N707" s="82"/>
      <c r="O707" s="82"/>
      <c r="P707" s="82"/>
      <c r="Q707" s="110"/>
      <c r="R707" s="111"/>
      <c r="S707" s="111"/>
      <c r="T707" s="111"/>
      <c r="U707" s="112"/>
      <c r="V707" s="110"/>
      <c r="W707" s="112"/>
      <c r="X707" s="103"/>
      <c r="Y707" s="117"/>
      <c r="Z707" s="69"/>
      <c r="AA707" s="69"/>
      <c r="AB707" s="103"/>
      <c r="AC707" s="103"/>
      <c r="AD707" s="118"/>
      <c r="AE707" s="115"/>
      <c r="AF707" s="119"/>
      <c r="AG707" s="119"/>
      <c r="AH707" s="120"/>
      <c r="AI707" s="121"/>
      <c r="AJ707" s="120"/>
      <c r="AK707" s="69"/>
      <c r="AL707" s="103"/>
      <c r="AM707" s="103"/>
      <c r="AN707" s="118"/>
      <c r="AO707" s="115"/>
      <c r="AP707" s="119"/>
      <c r="AQ707" s="119"/>
      <c r="AR707" s="118"/>
      <c r="AS707" s="118"/>
      <c r="AT707" s="118"/>
      <c r="AU707" s="118"/>
      <c r="AV707" s="121"/>
      <c r="AW707" s="114"/>
      <c r="AX707" s="115"/>
      <c r="AY707" s="116"/>
      <c r="AZ707" s="115"/>
      <c r="BA707" s="116"/>
    </row>
    <row r="708" spans="2:53" x14ac:dyDescent="0.2">
      <c r="B708" s="266"/>
      <c r="D708" s="101"/>
      <c r="E708" s="67"/>
      <c r="F708" s="69"/>
      <c r="G708" s="69"/>
      <c r="H708" s="69"/>
      <c r="I708" s="95"/>
      <c r="J708" s="68"/>
      <c r="K708" s="106"/>
      <c r="L708" s="145"/>
      <c r="M708" s="146"/>
      <c r="N708" s="82"/>
      <c r="O708" s="82"/>
      <c r="P708" s="82"/>
      <c r="Q708" s="110"/>
      <c r="R708" s="111"/>
      <c r="S708" s="111"/>
      <c r="T708" s="111"/>
      <c r="U708" s="112"/>
      <c r="V708" s="110"/>
      <c r="W708" s="112"/>
      <c r="X708" s="103"/>
      <c r="Y708" s="117"/>
      <c r="Z708" s="69"/>
      <c r="AA708" s="69"/>
      <c r="AB708" s="103"/>
      <c r="AC708" s="103"/>
      <c r="AD708" s="118"/>
      <c r="AE708" s="115"/>
      <c r="AF708" s="119"/>
      <c r="AG708" s="119"/>
      <c r="AH708" s="120"/>
      <c r="AI708" s="121"/>
      <c r="AJ708" s="120"/>
      <c r="AK708" s="69"/>
      <c r="AL708" s="103"/>
      <c r="AM708" s="103"/>
      <c r="AN708" s="118"/>
      <c r="AO708" s="115"/>
      <c r="AP708" s="119"/>
      <c r="AQ708" s="119"/>
      <c r="AR708" s="118"/>
      <c r="AS708" s="118"/>
      <c r="AT708" s="118"/>
      <c r="AU708" s="118"/>
      <c r="AV708" s="121"/>
      <c r="AW708" s="114"/>
      <c r="AX708" s="115"/>
      <c r="AY708" s="116"/>
      <c r="AZ708" s="115"/>
      <c r="BA708" s="116"/>
    </row>
    <row r="709" spans="2:53" x14ac:dyDescent="0.2">
      <c r="B709" s="266"/>
      <c r="D709" s="101"/>
      <c r="E709" s="67"/>
      <c r="F709" s="69"/>
      <c r="G709" s="69"/>
      <c r="H709" s="69"/>
      <c r="I709" s="95"/>
      <c r="J709" s="68"/>
      <c r="K709" s="106"/>
      <c r="L709" s="145"/>
      <c r="M709" s="146"/>
      <c r="N709" s="82"/>
      <c r="O709" s="82"/>
      <c r="P709" s="82"/>
      <c r="Q709" s="110"/>
      <c r="R709" s="111"/>
      <c r="S709" s="111"/>
      <c r="T709" s="111"/>
      <c r="U709" s="112"/>
      <c r="V709" s="110"/>
      <c r="W709" s="112"/>
      <c r="X709" s="103"/>
      <c r="Y709" s="117"/>
      <c r="Z709" s="69"/>
      <c r="AA709" s="69"/>
      <c r="AB709" s="103"/>
      <c r="AC709" s="103"/>
      <c r="AD709" s="118"/>
      <c r="AE709" s="115"/>
      <c r="AF709" s="119"/>
      <c r="AG709" s="119"/>
      <c r="AH709" s="120"/>
      <c r="AI709" s="121"/>
      <c r="AJ709" s="120"/>
      <c r="AK709" s="69"/>
      <c r="AL709" s="103"/>
      <c r="AM709" s="103"/>
      <c r="AN709" s="118"/>
      <c r="AO709" s="115"/>
      <c r="AP709" s="119"/>
      <c r="AQ709" s="119"/>
      <c r="AR709" s="118"/>
      <c r="AS709" s="118"/>
      <c r="AT709" s="118"/>
      <c r="AU709" s="118"/>
      <c r="AV709" s="121"/>
      <c r="AW709" s="114"/>
      <c r="AX709" s="115"/>
      <c r="AY709" s="116"/>
      <c r="AZ709" s="115"/>
      <c r="BA709" s="116"/>
    </row>
    <row r="710" spans="2:53" x14ac:dyDescent="0.2">
      <c r="B710" s="266"/>
      <c r="D710" s="101"/>
      <c r="E710" s="67"/>
      <c r="F710" s="69"/>
      <c r="G710" s="69"/>
      <c r="H710" s="69"/>
      <c r="I710" s="95"/>
      <c r="J710" s="68"/>
      <c r="K710" s="106"/>
      <c r="L710" s="145"/>
      <c r="M710" s="146"/>
      <c r="N710" s="82"/>
      <c r="O710" s="82"/>
      <c r="P710" s="82"/>
      <c r="Q710" s="110"/>
      <c r="R710" s="111"/>
      <c r="S710" s="111"/>
      <c r="T710" s="111"/>
      <c r="U710" s="112"/>
      <c r="V710" s="110"/>
      <c r="W710" s="112"/>
      <c r="X710" s="103"/>
      <c r="Y710" s="117"/>
      <c r="Z710" s="69"/>
      <c r="AA710" s="69"/>
      <c r="AB710" s="103"/>
      <c r="AC710" s="103"/>
      <c r="AD710" s="118"/>
      <c r="AE710" s="115"/>
      <c r="AF710" s="119"/>
      <c r="AG710" s="119"/>
      <c r="AH710" s="120"/>
      <c r="AI710" s="121"/>
      <c r="AJ710" s="120"/>
      <c r="AK710" s="69"/>
      <c r="AL710" s="103"/>
      <c r="AM710" s="103"/>
      <c r="AN710" s="118"/>
      <c r="AO710" s="115"/>
      <c r="AP710" s="119"/>
      <c r="AQ710" s="119"/>
      <c r="AR710" s="118"/>
      <c r="AS710" s="118"/>
      <c r="AT710" s="118"/>
      <c r="AU710" s="118"/>
      <c r="AV710" s="121"/>
      <c r="AW710" s="114"/>
      <c r="AX710" s="115"/>
      <c r="AY710" s="116"/>
      <c r="AZ710" s="115"/>
      <c r="BA710" s="116"/>
    </row>
    <row r="711" spans="2:53" x14ac:dyDescent="0.2">
      <c r="B711" s="266"/>
      <c r="D711" s="101"/>
      <c r="E711" s="67"/>
      <c r="F711" s="69"/>
      <c r="G711" s="69"/>
      <c r="H711" s="69"/>
      <c r="I711" s="95"/>
      <c r="J711" s="68"/>
      <c r="K711" s="106"/>
      <c r="L711" s="145"/>
      <c r="M711" s="146"/>
      <c r="N711" s="82"/>
      <c r="O711" s="82"/>
      <c r="P711" s="82"/>
      <c r="Q711" s="110"/>
      <c r="R711" s="111"/>
      <c r="S711" s="111"/>
      <c r="T711" s="111"/>
      <c r="U711" s="112"/>
      <c r="V711" s="110"/>
      <c r="W711" s="112"/>
      <c r="X711" s="103"/>
      <c r="Y711" s="117"/>
      <c r="Z711" s="69"/>
      <c r="AA711" s="69"/>
      <c r="AB711" s="103"/>
      <c r="AC711" s="103"/>
      <c r="AD711" s="118"/>
      <c r="AE711" s="115"/>
      <c r="AF711" s="119"/>
      <c r="AG711" s="119"/>
      <c r="AH711" s="120"/>
      <c r="AI711" s="121"/>
      <c r="AJ711" s="120"/>
      <c r="AK711" s="69"/>
      <c r="AL711" s="103"/>
      <c r="AM711" s="103"/>
      <c r="AN711" s="118"/>
      <c r="AO711" s="115"/>
      <c r="AP711" s="119"/>
      <c r="AQ711" s="119"/>
      <c r="AR711" s="118"/>
      <c r="AS711" s="118"/>
      <c r="AT711" s="118"/>
      <c r="AU711" s="118"/>
      <c r="AV711" s="121"/>
      <c r="AW711" s="114"/>
      <c r="AX711" s="115"/>
      <c r="AY711" s="116"/>
      <c r="AZ711" s="115"/>
      <c r="BA711" s="116"/>
    </row>
    <row r="712" spans="2:53" x14ac:dyDescent="0.2">
      <c r="B712" s="266"/>
      <c r="D712" s="101"/>
      <c r="E712" s="67"/>
      <c r="F712" s="69"/>
      <c r="G712" s="69"/>
      <c r="H712" s="69"/>
      <c r="I712" s="95"/>
      <c r="J712" s="68"/>
      <c r="K712" s="106"/>
      <c r="L712" s="145"/>
      <c r="M712" s="146"/>
      <c r="N712" s="82"/>
      <c r="O712" s="82"/>
      <c r="P712" s="82"/>
      <c r="Q712" s="110"/>
      <c r="R712" s="111"/>
      <c r="S712" s="111"/>
      <c r="T712" s="111"/>
      <c r="U712" s="112"/>
      <c r="V712" s="110"/>
      <c r="W712" s="112"/>
      <c r="X712" s="103"/>
      <c r="Y712" s="117"/>
      <c r="Z712" s="69"/>
      <c r="AA712" s="69"/>
      <c r="AB712" s="103"/>
      <c r="AC712" s="103"/>
      <c r="AD712" s="118"/>
      <c r="AE712" s="115"/>
      <c r="AF712" s="119"/>
      <c r="AG712" s="119"/>
      <c r="AH712" s="120"/>
      <c r="AI712" s="121"/>
      <c r="AJ712" s="120"/>
      <c r="AK712" s="69"/>
      <c r="AL712" s="103"/>
      <c r="AM712" s="103"/>
      <c r="AN712" s="118"/>
      <c r="AO712" s="115"/>
      <c r="AP712" s="119"/>
      <c r="AQ712" s="119"/>
      <c r="AR712" s="118"/>
      <c r="AS712" s="118"/>
      <c r="AT712" s="118"/>
      <c r="AU712" s="118"/>
      <c r="AV712" s="121"/>
      <c r="AW712" s="114"/>
      <c r="AX712" s="115"/>
      <c r="AY712" s="116"/>
      <c r="AZ712" s="115"/>
      <c r="BA712" s="116"/>
    </row>
    <row r="713" spans="2:53" x14ac:dyDescent="0.2">
      <c r="B713" s="266"/>
      <c r="D713" s="101"/>
      <c r="E713" s="67"/>
      <c r="F713" s="69"/>
      <c r="G713" s="69"/>
      <c r="H713" s="69"/>
      <c r="I713" s="95"/>
      <c r="J713" s="68"/>
      <c r="K713" s="106"/>
      <c r="L713" s="145"/>
      <c r="M713" s="146"/>
      <c r="N713" s="82"/>
      <c r="O713" s="82"/>
      <c r="P713" s="82"/>
      <c r="Q713" s="110"/>
      <c r="R713" s="111"/>
      <c r="S713" s="111"/>
      <c r="T713" s="111"/>
      <c r="U713" s="112"/>
      <c r="V713" s="110"/>
      <c r="W713" s="112"/>
      <c r="X713" s="103"/>
      <c r="Y713" s="117"/>
      <c r="Z713" s="69"/>
      <c r="AA713" s="69"/>
      <c r="AB713" s="103"/>
      <c r="AC713" s="103"/>
      <c r="AD713" s="118"/>
      <c r="AE713" s="115"/>
      <c r="AF713" s="119"/>
      <c r="AG713" s="119"/>
      <c r="AH713" s="120"/>
      <c r="AI713" s="121"/>
      <c r="AJ713" s="120"/>
      <c r="AK713" s="69"/>
      <c r="AL713" s="103"/>
      <c r="AM713" s="103"/>
      <c r="AN713" s="118"/>
      <c r="AO713" s="115"/>
      <c r="AP713" s="119"/>
      <c r="AQ713" s="119"/>
      <c r="AR713" s="118"/>
      <c r="AS713" s="118"/>
      <c r="AT713" s="118"/>
      <c r="AU713" s="118"/>
      <c r="AV713" s="121"/>
      <c r="AW713" s="114"/>
      <c r="AX713" s="115"/>
      <c r="AY713" s="116"/>
      <c r="AZ713" s="115"/>
      <c r="BA713" s="116"/>
    </row>
    <row r="714" spans="2:53" x14ac:dyDescent="0.2">
      <c r="B714" s="266"/>
      <c r="D714" s="101"/>
      <c r="E714" s="67"/>
      <c r="F714" s="69"/>
      <c r="G714" s="69"/>
      <c r="H714" s="69"/>
      <c r="I714" s="95"/>
      <c r="J714" s="68"/>
      <c r="K714" s="106"/>
      <c r="L714" s="145"/>
      <c r="M714" s="146"/>
      <c r="N714" s="82"/>
      <c r="O714" s="82"/>
      <c r="P714" s="82"/>
      <c r="Q714" s="110"/>
      <c r="R714" s="111"/>
      <c r="S714" s="111"/>
      <c r="T714" s="111"/>
      <c r="U714" s="112"/>
      <c r="V714" s="110"/>
      <c r="W714" s="112"/>
      <c r="X714" s="103"/>
      <c r="Y714" s="117"/>
      <c r="Z714" s="69"/>
      <c r="AA714" s="69"/>
      <c r="AB714" s="103"/>
      <c r="AC714" s="103"/>
      <c r="AD714" s="118"/>
      <c r="AE714" s="115"/>
      <c r="AF714" s="119"/>
      <c r="AG714" s="119"/>
      <c r="AH714" s="120"/>
      <c r="AI714" s="121"/>
      <c r="AJ714" s="120"/>
      <c r="AK714" s="69"/>
      <c r="AL714" s="103"/>
      <c r="AM714" s="103"/>
      <c r="AN714" s="118"/>
      <c r="AO714" s="115"/>
      <c r="AP714" s="119"/>
      <c r="AQ714" s="119"/>
      <c r="AR714" s="118"/>
      <c r="AS714" s="118"/>
      <c r="AT714" s="118"/>
      <c r="AU714" s="118"/>
      <c r="AV714" s="121"/>
      <c r="AW714" s="114"/>
      <c r="AX714" s="115"/>
      <c r="AY714" s="116"/>
      <c r="AZ714" s="115"/>
      <c r="BA714" s="116"/>
    </row>
    <row r="715" spans="2:53" x14ac:dyDescent="0.2">
      <c r="B715" s="266"/>
      <c r="D715" s="101"/>
      <c r="E715" s="67"/>
      <c r="F715" s="69"/>
      <c r="G715" s="69"/>
      <c r="H715" s="69"/>
      <c r="I715" s="95"/>
      <c r="J715" s="68"/>
      <c r="K715" s="106"/>
      <c r="L715" s="145"/>
      <c r="M715" s="146"/>
      <c r="N715" s="82"/>
      <c r="O715" s="82"/>
      <c r="P715" s="82"/>
      <c r="Q715" s="110"/>
      <c r="R715" s="111"/>
      <c r="S715" s="111"/>
      <c r="T715" s="111"/>
      <c r="U715" s="112"/>
      <c r="V715" s="110"/>
      <c r="W715" s="112"/>
      <c r="X715" s="103"/>
      <c r="Y715" s="117"/>
      <c r="Z715" s="69"/>
      <c r="AA715" s="69"/>
      <c r="AB715" s="103"/>
      <c r="AC715" s="103"/>
      <c r="AD715" s="118"/>
      <c r="AE715" s="115"/>
      <c r="AF715" s="119"/>
      <c r="AG715" s="119"/>
      <c r="AH715" s="120"/>
      <c r="AI715" s="121"/>
      <c r="AJ715" s="120"/>
      <c r="AK715" s="69"/>
      <c r="AL715" s="103"/>
      <c r="AM715" s="103"/>
      <c r="AN715" s="118"/>
      <c r="AO715" s="115"/>
      <c r="AP715" s="119"/>
      <c r="AQ715" s="119"/>
      <c r="AR715" s="118"/>
      <c r="AS715" s="118"/>
      <c r="AT715" s="118"/>
      <c r="AU715" s="118"/>
      <c r="AV715" s="121"/>
      <c r="AW715" s="114"/>
      <c r="AX715" s="115"/>
      <c r="AY715" s="116"/>
      <c r="AZ715" s="115"/>
      <c r="BA715" s="116"/>
    </row>
    <row r="716" spans="2:53" x14ac:dyDescent="0.2">
      <c r="B716" s="266"/>
      <c r="D716" s="101"/>
      <c r="E716" s="67"/>
      <c r="F716" s="69"/>
      <c r="G716" s="69"/>
      <c r="H716" s="69"/>
      <c r="I716" s="95"/>
      <c r="J716" s="68"/>
      <c r="K716" s="106"/>
      <c r="L716" s="145"/>
      <c r="M716" s="146"/>
      <c r="N716" s="82"/>
      <c r="O716" s="82"/>
      <c r="P716" s="82"/>
      <c r="Q716" s="110"/>
      <c r="R716" s="111"/>
      <c r="S716" s="111"/>
      <c r="T716" s="111"/>
      <c r="U716" s="112"/>
      <c r="V716" s="110"/>
      <c r="W716" s="112"/>
      <c r="X716" s="103"/>
      <c r="Y716" s="117"/>
      <c r="Z716" s="69"/>
      <c r="AA716" s="69"/>
      <c r="AB716" s="103"/>
      <c r="AC716" s="103"/>
      <c r="AD716" s="118"/>
      <c r="AE716" s="115"/>
      <c r="AF716" s="119"/>
      <c r="AG716" s="119"/>
      <c r="AH716" s="120"/>
      <c r="AI716" s="121"/>
      <c r="AJ716" s="120"/>
      <c r="AK716" s="69"/>
      <c r="AL716" s="103"/>
      <c r="AM716" s="103"/>
      <c r="AN716" s="118"/>
      <c r="AO716" s="115"/>
      <c r="AP716" s="119"/>
      <c r="AQ716" s="119"/>
      <c r="AR716" s="118"/>
      <c r="AS716" s="118"/>
      <c r="AT716" s="118"/>
      <c r="AU716" s="118"/>
      <c r="AV716" s="121"/>
      <c r="AW716" s="114"/>
      <c r="AX716" s="115"/>
      <c r="AY716" s="116"/>
      <c r="AZ716" s="115"/>
      <c r="BA716" s="116"/>
    </row>
    <row r="717" spans="2:53" x14ac:dyDescent="0.2">
      <c r="B717" s="266"/>
      <c r="D717" s="101"/>
      <c r="E717" s="67"/>
      <c r="F717" s="69"/>
      <c r="G717" s="69"/>
      <c r="H717" s="69"/>
      <c r="I717" s="95"/>
      <c r="J717" s="68"/>
      <c r="K717" s="106"/>
      <c r="L717" s="145"/>
      <c r="M717" s="146"/>
      <c r="N717" s="82"/>
      <c r="O717" s="82"/>
      <c r="P717" s="82"/>
      <c r="Q717" s="110"/>
      <c r="R717" s="111"/>
      <c r="S717" s="111"/>
      <c r="T717" s="111"/>
      <c r="U717" s="112"/>
      <c r="V717" s="110"/>
      <c r="W717" s="112"/>
      <c r="X717" s="103"/>
      <c r="Y717" s="117"/>
      <c r="Z717" s="69"/>
      <c r="AA717" s="69"/>
      <c r="AB717" s="103"/>
      <c r="AC717" s="103"/>
      <c r="AD717" s="118"/>
      <c r="AE717" s="115"/>
      <c r="AF717" s="119"/>
      <c r="AG717" s="119"/>
      <c r="AH717" s="120"/>
      <c r="AI717" s="121"/>
      <c r="AJ717" s="120"/>
      <c r="AK717" s="69"/>
      <c r="AL717" s="103"/>
      <c r="AM717" s="103"/>
      <c r="AN717" s="118"/>
      <c r="AO717" s="115"/>
      <c r="AP717" s="119"/>
      <c r="AQ717" s="119"/>
      <c r="AR717" s="118"/>
      <c r="AS717" s="118"/>
      <c r="AT717" s="118"/>
      <c r="AU717" s="118"/>
      <c r="AV717" s="121"/>
      <c r="AW717" s="114"/>
      <c r="AX717" s="115"/>
      <c r="AY717" s="116"/>
      <c r="AZ717" s="115"/>
      <c r="BA717" s="116"/>
    </row>
    <row r="718" spans="2:53" x14ac:dyDescent="0.2">
      <c r="B718" s="266"/>
      <c r="D718" s="101"/>
      <c r="E718" s="67"/>
      <c r="F718" s="69"/>
      <c r="G718" s="69"/>
      <c r="H718" s="69"/>
      <c r="I718" s="95"/>
      <c r="J718" s="68"/>
      <c r="K718" s="106"/>
      <c r="L718" s="145"/>
      <c r="M718" s="146"/>
      <c r="N718" s="82"/>
      <c r="O718" s="82"/>
      <c r="P718" s="82"/>
      <c r="Q718" s="110"/>
      <c r="R718" s="111"/>
      <c r="S718" s="111"/>
      <c r="T718" s="111"/>
      <c r="U718" s="112"/>
      <c r="V718" s="110"/>
      <c r="W718" s="112"/>
      <c r="X718" s="103"/>
      <c r="Y718" s="117"/>
      <c r="Z718" s="69"/>
      <c r="AA718" s="69"/>
      <c r="AB718" s="103"/>
      <c r="AC718" s="103"/>
      <c r="AD718" s="118"/>
      <c r="AE718" s="115"/>
      <c r="AF718" s="119"/>
      <c r="AG718" s="119"/>
      <c r="AH718" s="120"/>
      <c r="AI718" s="121"/>
      <c r="AJ718" s="120"/>
      <c r="AK718" s="69"/>
      <c r="AL718" s="103"/>
      <c r="AM718" s="103"/>
      <c r="AN718" s="118"/>
      <c r="AO718" s="115"/>
      <c r="AP718" s="119"/>
      <c r="AQ718" s="119"/>
      <c r="AR718" s="118"/>
      <c r="AS718" s="118"/>
      <c r="AT718" s="118"/>
      <c r="AU718" s="118"/>
      <c r="AV718" s="121"/>
      <c r="AW718" s="114"/>
      <c r="AX718" s="115"/>
      <c r="AY718" s="116"/>
      <c r="AZ718" s="115"/>
      <c r="BA718" s="116"/>
    </row>
    <row r="719" spans="2:53" x14ac:dyDescent="0.2">
      <c r="B719" s="266"/>
      <c r="D719" s="101"/>
      <c r="E719" s="67"/>
      <c r="F719" s="69"/>
      <c r="G719" s="69"/>
      <c r="H719" s="69"/>
      <c r="I719" s="95"/>
      <c r="J719" s="68"/>
      <c r="K719" s="106"/>
      <c r="L719" s="145"/>
      <c r="M719" s="146"/>
      <c r="N719" s="82"/>
      <c r="O719" s="82"/>
      <c r="P719" s="82"/>
      <c r="Q719" s="110"/>
      <c r="R719" s="111"/>
      <c r="S719" s="111"/>
      <c r="T719" s="111"/>
      <c r="U719" s="112"/>
      <c r="V719" s="110"/>
      <c r="W719" s="112"/>
      <c r="X719" s="103"/>
      <c r="Y719" s="117"/>
      <c r="Z719" s="69"/>
      <c r="AA719" s="69"/>
      <c r="AB719" s="103"/>
      <c r="AC719" s="103"/>
      <c r="AD719" s="118"/>
      <c r="AE719" s="115"/>
      <c r="AF719" s="119"/>
      <c r="AG719" s="119"/>
      <c r="AH719" s="120"/>
      <c r="AI719" s="121"/>
      <c r="AJ719" s="120"/>
      <c r="AK719" s="69"/>
      <c r="AL719" s="103"/>
      <c r="AM719" s="103"/>
      <c r="AN719" s="118"/>
      <c r="AO719" s="115"/>
      <c r="AP719" s="119"/>
      <c r="AQ719" s="119"/>
      <c r="AR719" s="118"/>
      <c r="AS719" s="118"/>
      <c r="AT719" s="118"/>
      <c r="AU719" s="118"/>
      <c r="AV719" s="121"/>
      <c r="AW719" s="114"/>
      <c r="AX719" s="115"/>
      <c r="AY719" s="116"/>
      <c r="AZ719" s="115"/>
      <c r="BA719" s="116"/>
    </row>
    <row r="720" spans="2:53" x14ac:dyDescent="0.2">
      <c r="B720" s="266"/>
      <c r="D720" s="101"/>
      <c r="E720" s="67"/>
      <c r="F720" s="69"/>
      <c r="G720" s="69"/>
      <c r="H720" s="69"/>
      <c r="I720" s="95"/>
      <c r="J720" s="68"/>
      <c r="K720" s="106"/>
      <c r="L720" s="145"/>
      <c r="M720" s="146"/>
      <c r="N720" s="82"/>
      <c r="O720" s="82"/>
      <c r="P720" s="82"/>
      <c r="Q720" s="110"/>
      <c r="R720" s="111"/>
      <c r="S720" s="111"/>
      <c r="T720" s="111"/>
      <c r="U720" s="112"/>
      <c r="V720" s="110"/>
      <c r="W720" s="112"/>
      <c r="X720" s="103"/>
      <c r="Y720" s="117"/>
      <c r="Z720" s="69"/>
      <c r="AA720" s="69"/>
      <c r="AB720" s="103"/>
      <c r="AC720" s="103"/>
      <c r="AD720" s="118"/>
      <c r="AE720" s="115"/>
      <c r="AF720" s="119"/>
      <c r="AG720" s="119"/>
      <c r="AH720" s="120"/>
      <c r="AI720" s="121"/>
      <c r="AJ720" s="120"/>
      <c r="AK720" s="69"/>
      <c r="AL720" s="103"/>
      <c r="AM720" s="103"/>
      <c r="AN720" s="118"/>
      <c r="AO720" s="115"/>
      <c r="AP720" s="119"/>
      <c r="AQ720" s="119"/>
      <c r="AR720" s="118"/>
      <c r="AS720" s="118"/>
      <c r="AT720" s="118"/>
      <c r="AU720" s="118"/>
      <c r="AV720" s="121"/>
      <c r="AW720" s="114"/>
      <c r="AX720" s="115"/>
      <c r="AY720" s="116"/>
      <c r="AZ720" s="115"/>
      <c r="BA720" s="116"/>
    </row>
    <row r="721" spans="2:53" x14ac:dyDescent="0.2">
      <c r="B721" s="266"/>
      <c r="D721" s="101"/>
      <c r="E721" s="67"/>
      <c r="F721" s="69"/>
      <c r="G721" s="69"/>
      <c r="H721" s="69"/>
      <c r="I721" s="95"/>
      <c r="J721" s="68"/>
      <c r="K721" s="106"/>
      <c r="L721" s="145"/>
      <c r="M721" s="146"/>
      <c r="N721" s="82"/>
      <c r="O721" s="82"/>
      <c r="P721" s="82"/>
      <c r="Q721" s="110"/>
      <c r="R721" s="111"/>
      <c r="S721" s="111"/>
      <c r="T721" s="111"/>
      <c r="U721" s="112"/>
      <c r="V721" s="110"/>
      <c r="W721" s="112"/>
      <c r="X721" s="103"/>
      <c r="Y721" s="117"/>
      <c r="Z721" s="69"/>
      <c r="AA721" s="69"/>
      <c r="AB721" s="103"/>
      <c r="AC721" s="103"/>
      <c r="AD721" s="118"/>
      <c r="AE721" s="115"/>
      <c r="AF721" s="119"/>
      <c r="AG721" s="119"/>
      <c r="AH721" s="120"/>
      <c r="AI721" s="121"/>
      <c r="AJ721" s="120"/>
      <c r="AK721" s="69"/>
      <c r="AL721" s="103"/>
      <c r="AM721" s="103"/>
      <c r="AN721" s="118"/>
      <c r="AO721" s="115"/>
      <c r="AP721" s="119"/>
      <c r="AQ721" s="119"/>
      <c r="AR721" s="118"/>
      <c r="AS721" s="118"/>
      <c r="AT721" s="118"/>
      <c r="AU721" s="118"/>
      <c r="AV721" s="121"/>
      <c r="AW721" s="114"/>
      <c r="AX721" s="115"/>
      <c r="AY721" s="116"/>
      <c r="AZ721" s="115"/>
      <c r="BA721" s="116"/>
    </row>
    <row r="722" spans="2:53" x14ac:dyDescent="0.2">
      <c r="B722" s="266"/>
      <c r="D722" s="101"/>
      <c r="E722" s="67"/>
      <c r="F722" s="69"/>
      <c r="G722" s="69"/>
      <c r="H722" s="69"/>
      <c r="I722" s="95"/>
      <c r="J722" s="68"/>
      <c r="K722" s="106"/>
      <c r="L722" s="145"/>
      <c r="M722" s="146"/>
      <c r="N722" s="82"/>
      <c r="O722" s="82"/>
      <c r="P722" s="82"/>
      <c r="Q722" s="110"/>
      <c r="R722" s="111"/>
      <c r="S722" s="111"/>
      <c r="T722" s="111"/>
      <c r="U722" s="112"/>
      <c r="V722" s="110"/>
      <c r="W722" s="112"/>
      <c r="X722" s="103"/>
      <c r="Y722" s="117"/>
      <c r="Z722" s="69"/>
      <c r="AA722" s="69"/>
      <c r="AB722" s="103"/>
      <c r="AC722" s="103"/>
      <c r="AD722" s="118"/>
      <c r="AE722" s="115"/>
      <c r="AF722" s="119"/>
      <c r="AG722" s="119"/>
      <c r="AH722" s="120"/>
      <c r="AI722" s="121"/>
      <c r="AJ722" s="120"/>
      <c r="AK722" s="69"/>
      <c r="AL722" s="103"/>
      <c r="AM722" s="103"/>
      <c r="AN722" s="118"/>
      <c r="AO722" s="115"/>
      <c r="AP722" s="119"/>
      <c r="AQ722" s="119"/>
      <c r="AR722" s="118"/>
      <c r="AS722" s="118"/>
      <c r="AT722" s="118"/>
      <c r="AU722" s="118"/>
      <c r="AV722" s="121"/>
      <c r="AW722" s="114"/>
      <c r="AX722" s="115"/>
      <c r="AY722" s="116"/>
      <c r="AZ722" s="115"/>
      <c r="BA722" s="116"/>
    </row>
    <row r="723" spans="2:53" x14ac:dyDescent="0.2">
      <c r="B723" s="266"/>
      <c r="D723" s="101"/>
      <c r="E723" s="67"/>
      <c r="F723" s="69"/>
      <c r="G723" s="69"/>
      <c r="H723" s="69"/>
      <c r="I723" s="95"/>
      <c r="J723" s="68"/>
      <c r="K723" s="106"/>
      <c r="L723" s="145"/>
      <c r="M723" s="146"/>
      <c r="N723" s="82"/>
      <c r="O723" s="82"/>
      <c r="P723" s="82"/>
      <c r="Q723" s="110"/>
      <c r="R723" s="111"/>
      <c r="S723" s="111"/>
      <c r="T723" s="111"/>
      <c r="U723" s="112"/>
      <c r="V723" s="110"/>
      <c r="W723" s="112"/>
      <c r="X723" s="103"/>
      <c r="Y723" s="117"/>
      <c r="Z723" s="69"/>
      <c r="AA723" s="69"/>
      <c r="AB723" s="103"/>
      <c r="AC723" s="103"/>
      <c r="AD723" s="118"/>
      <c r="AE723" s="115"/>
      <c r="AF723" s="119"/>
      <c r="AG723" s="119"/>
      <c r="AH723" s="120"/>
      <c r="AI723" s="121"/>
      <c r="AJ723" s="120"/>
      <c r="AK723" s="69"/>
      <c r="AL723" s="103"/>
      <c r="AM723" s="103"/>
      <c r="AN723" s="118"/>
      <c r="AO723" s="115"/>
      <c r="AP723" s="119"/>
      <c r="AQ723" s="119"/>
      <c r="AR723" s="118"/>
      <c r="AS723" s="118"/>
      <c r="AT723" s="118"/>
      <c r="AU723" s="118"/>
      <c r="AV723" s="121"/>
      <c r="AW723" s="114"/>
      <c r="AX723" s="115"/>
      <c r="AY723" s="116"/>
      <c r="AZ723" s="115"/>
      <c r="BA723" s="116"/>
    </row>
    <row r="724" spans="2:53" x14ac:dyDescent="0.2">
      <c r="B724" s="266"/>
      <c r="D724" s="101"/>
      <c r="E724" s="67"/>
      <c r="F724" s="69"/>
      <c r="G724" s="69"/>
      <c r="H724" s="69"/>
      <c r="I724" s="95"/>
      <c r="J724" s="68"/>
      <c r="K724" s="106"/>
      <c r="L724" s="145"/>
      <c r="M724" s="146"/>
      <c r="N724" s="82"/>
      <c r="O724" s="82"/>
      <c r="P724" s="82"/>
      <c r="Q724" s="110"/>
      <c r="R724" s="111"/>
      <c r="S724" s="111"/>
      <c r="T724" s="111"/>
      <c r="U724" s="112"/>
      <c r="V724" s="110"/>
      <c r="W724" s="112"/>
      <c r="X724" s="103"/>
      <c r="Y724" s="117"/>
      <c r="Z724" s="69"/>
      <c r="AA724" s="69"/>
      <c r="AB724" s="103"/>
      <c r="AC724" s="103"/>
      <c r="AD724" s="118"/>
      <c r="AE724" s="115"/>
      <c r="AF724" s="119"/>
      <c r="AG724" s="119"/>
      <c r="AH724" s="120"/>
      <c r="AI724" s="121"/>
      <c r="AJ724" s="120"/>
      <c r="AK724" s="69"/>
      <c r="AL724" s="103"/>
      <c r="AM724" s="103"/>
      <c r="AN724" s="118"/>
      <c r="AO724" s="115"/>
      <c r="AP724" s="119"/>
      <c r="AQ724" s="119"/>
      <c r="AR724" s="118"/>
      <c r="AS724" s="118"/>
      <c r="AT724" s="118"/>
      <c r="AU724" s="118"/>
      <c r="AV724" s="121"/>
      <c r="AW724" s="114"/>
      <c r="AX724" s="115"/>
      <c r="AY724" s="116"/>
      <c r="AZ724" s="115"/>
      <c r="BA724" s="116"/>
    </row>
    <row r="725" spans="2:53" x14ac:dyDescent="0.2">
      <c r="B725" s="266"/>
      <c r="D725" s="101"/>
      <c r="E725" s="67"/>
      <c r="F725" s="69"/>
      <c r="G725" s="69"/>
      <c r="H725" s="69"/>
      <c r="I725" s="95"/>
      <c r="J725" s="68"/>
      <c r="K725" s="106"/>
      <c r="L725" s="145"/>
      <c r="M725" s="146"/>
      <c r="N725" s="82"/>
      <c r="O725" s="82"/>
      <c r="P725" s="82"/>
      <c r="Q725" s="110"/>
      <c r="R725" s="111"/>
      <c r="S725" s="111"/>
      <c r="T725" s="111"/>
      <c r="U725" s="112"/>
      <c r="V725" s="110"/>
      <c r="W725" s="112"/>
      <c r="X725" s="103"/>
      <c r="Y725" s="117"/>
      <c r="Z725" s="69"/>
      <c r="AA725" s="69"/>
      <c r="AB725" s="103"/>
      <c r="AC725" s="103"/>
      <c r="AD725" s="118"/>
      <c r="AE725" s="115"/>
      <c r="AF725" s="119"/>
      <c r="AG725" s="119"/>
      <c r="AH725" s="120"/>
      <c r="AI725" s="121"/>
      <c r="AJ725" s="120"/>
      <c r="AK725" s="69"/>
      <c r="AL725" s="103"/>
      <c r="AM725" s="103"/>
      <c r="AN725" s="118"/>
      <c r="AO725" s="115"/>
      <c r="AP725" s="119"/>
      <c r="AQ725" s="119"/>
      <c r="AR725" s="118"/>
      <c r="AS725" s="118"/>
      <c r="AT725" s="118"/>
      <c r="AU725" s="118"/>
      <c r="AV725" s="121"/>
      <c r="AW725" s="114"/>
      <c r="AX725" s="115"/>
      <c r="AY725" s="116"/>
      <c r="AZ725" s="115"/>
      <c r="BA725" s="116"/>
    </row>
    <row r="726" spans="2:53" x14ac:dyDescent="0.2">
      <c r="B726" s="266"/>
      <c r="D726" s="101"/>
      <c r="E726" s="67"/>
      <c r="F726" s="69"/>
      <c r="G726" s="69"/>
      <c r="H726" s="69"/>
      <c r="I726" s="95"/>
      <c r="J726" s="68"/>
      <c r="K726" s="106"/>
      <c r="L726" s="145"/>
      <c r="M726" s="146"/>
      <c r="N726" s="82"/>
      <c r="O726" s="82"/>
      <c r="P726" s="82"/>
      <c r="Q726" s="110"/>
      <c r="R726" s="111"/>
      <c r="S726" s="111"/>
      <c r="T726" s="111"/>
      <c r="U726" s="112"/>
      <c r="V726" s="110"/>
      <c r="W726" s="112"/>
      <c r="X726" s="103"/>
      <c r="Y726" s="117"/>
      <c r="Z726" s="69"/>
      <c r="AA726" s="69"/>
      <c r="AB726" s="103"/>
      <c r="AC726" s="103"/>
      <c r="AD726" s="118"/>
      <c r="AE726" s="115"/>
      <c r="AF726" s="119"/>
      <c r="AG726" s="119"/>
      <c r="AH726" s="120"/>
      <c r="AI726" s="121"/>
      <c r="AJ726" s="120"/>
      <c r="AK726" s="69"/>
      <c r="AL726" s="103"/>
      <c r="AM726" s="103"/>
      <c r="AN726" s="118"/>
      <c r="AO726" s="115"/>
      <c r="AP726" s="119"/>
      <c r="AQ726" s="119"/>
      <c r="AR726" s="118"/>
      <c r="AS726" s="118"/>
      <c r="AT726" s="118"/>
      <c r="AU726" s="118"/>
      <c r="AV726" s="121"/>
      <c r="AW726" s="114"/>
      <c r="AX726" s="115"/>
      <c r="AY726" s="116"/>
      <c r="AZ726" s="115"/>
      <c r="BA726" s="116"/>
    </row>
    <row r="727" spans="2:53" x14ac:dyDescent="0.2">
      <c r="B727" s="266"/>
      <c r="D727" s="101"/>
      <c r="E727" s="67"/>
      <c r="F727" s="69"/>
      <c r="G727" s="69"/>
      <c r="H727" s="69"/>
      <c r="I727" s="95"/>
      <c r="J727" s="68"/>
      <c r="K727" s="106"/>
      <c r="L727" s="145"/>
      <c r="M727" s="146"/>
      <c r="N727" s="82"/>
      <c r="O727" s="82"/>
      <c r="P727" s="82"/>
      <c r="Q727" s="110"/>
      <c r="R727" s="111"/>
      <c r="S727" s="111"/>
      <c r="T727" s="111"/>
      <c r="U727" s="112"/>
      <c r="V727" s="110"/>
      <c r="W727" s="112"/>
      <c r="X727" s="103"/>
      <c r="Y727" s="117"/>
      <c r="Z727" s="69"/>
      <c r="AA727" s="69"/>
      <c r="AB727" s="103"/>
      <c r="AC727" s="103"/>
      <c r="AD727" s="118"/>
      <c r="AE727" s="115"/>
      <c r="AF727" s="119"/>
      <c r="AG727" s="119"/>
      <c r="AH727" s="120"/>
      <c r="AI727" s="121"/>
      <c r="AJ727" s="120"/>
      <c r="AK727" s="69"/>
      <c r="AL727" s="103"/>
      <c r="AM727" s="103"/>
      <c r="AN727" s="118"/>
      <c r="AO727" s="115"/>
      <c r="AP727" s="119"/>
      <c r="AQ727" s="119"/>
      <c r="AR727" s="118"/>
      <c r="AS727" s="118"/>
      <c r="AT727" s="118"/>
      <c r="AU727" s="118"/>
      <c r="AV727" s="121"/>
      <c r="AW727" s="114"/>
      <c r="AX727" s="115"/>
      <c r="AY727" s="116"/>
      <c r="AZ727" s="115"/>
      <c r="BA727" s="116"/>
    </row>
    <row r="728" spans="2:53" x14ac:dyDescent="0.2">
      <c r="B728" s="266"/>
      <c r="D728" s="101"/>
      <c r="E728" s="67"/>
      <c r="F728" s="69"/>
      <c r="G728" s="69"/>
      <c r="H728" s="69"/>
      <c r="I728" s="95"/>
      <c r="J728" s="68"/>
      <c r="K728" s="106"/>
      <c r="L728" s="145"/>
      <c r="M728" s="146"/>
      <c r="N728" s="82"/>
      <c r="O728" s="82"/>
      <c r="P728" s="82"/>
      <c r="Q728" s="110"/>
      <c r="R728" s="111"/>
      <c r="S728" s="111"/>
      <c r="T728" s="111"/>
      <c r="U728" s="112"/>
      <c r="V728" s="110"/>
      <c r="W728" s="112"/>
      <c r="X728" s="103"/>
      <c r="Y728" s="117"/>
      <c r="Z728" s="69"/>
      <c r="AA728" s="69"/>
      <c r="AB728" s="103"/>
      <c r="AC728" s="103"/>
      <c r="AD728" s="118"/>
      <c r="AE728" s="115"/>
      <c r="AF728" s="119"/>
      <c r="AG728" s="119"/>
      <c r="AH728" s="120"/>
      <c r="AI728" s="121"/>
      <c r="AJ728" s="120"/>
      <c r="AK728" s="69"/>
      <c r="AL728" s="103"/>
      <c r="AM728" s="103"/>
      <c r="AN728" s="118"/>
      <c r="AO728" s="115"/>
      <c r="AP728" s="119"/>
      <c r="AQ728" s="119"/>
      <c r="AR728" s="118"/>
      <c r="AS728" s="118"/>
      <c r="AT728" s="118"/>
      <c r="AU728" s="118"/>
      <c r="AV728" s="121"/>
      <c r="AW728" s="114"/>
      <c r="AX728" s="115"/>
      <c r="AY728" s="116"/>
      <c r="AZ728" s="115"/>
      <c r="BA728" s="116"/>
    </row>
    <row r="729" spans="2:53" x14ac:dyDescent="0.2">
      <c r="B729" s="266"/>
      <c r="D729" s="101"/>
      <c r="E729" s="67"/>
      <c r="F729" s="69"/>
      <c r="G729" s="69"/>
      <c r="H729" s="69"/>
      <c r="I729" s="95"/>
      <c r="J729" s="68"/>
      <c r="K729" s="106"/>
      <c r="L729" s="145"/>
      <c r="M729" s="146"/>
      <c r="N729" s="82"/>
      <c r="O729" s="82"/>
      <c r="P729" s="82"/>
      <c r="Q729" s="110"/>
      <c r="R729" s="111"/>
      <c r="S729" s="111"/>
      <c r="T729" s="111"/>
      <c r="U729" s="112"/>
      <c r="V729" s="110"/>
      <c r="W729" s="112"/>
      <c r="X729" s="103"/>
      <c r="Y729" s="117"/>
      <c r="Z729" s="69"/>
      <c r="AA729" s="69"/>
      <c r="AB729" s="103"/>
      <c r="AC729" s="103"/>
      <c r="AD729" s="118"/>
      <c r="AE729" s="115"/>
      <c r="AF729" s="119"/>
      <c r="AG729" s="119"/>
      <c r="AH729" s="120"/>
      <c r="AI729" s="121"/>
      <c r="AJ729" s="120"/>
      <c r="AK729" s="69"/>
      <c r="AL729" s="103"/>
      <c r="AM729" s="103"/>
      <c r="AN729" s="118"/>
      <c r="AO729" s="115"/>
      <c r="AP729" s="119"/>
      <c r="AQ729" s="119"/>
      <c r="AR729" s="118"/>
      <c r="AS729" s="118"/>
      <c r="AT729" s="118"/>
      <c r="AU729" s="118"/>
      <c r="AV729" s="121"/>
      <c r="AW729" s="114"/>
      <c r="AX729" s="115"/>
      <c r="AY729" s="116"/>
      <c r="AZ729" s="115"/>
      <c r="BA729" s="116"/>
    </row>
    <row r="730" spans="2:53" x14ac:dyDescent="0.2">
      <c r="B730" s="266"/>
      <c r="D730" s="101"/>
      <c r="E730" s="67"/>
      <c r="F730" s="69"/>
      <c r="G730" s="69"/>
      <c r="H730" s="69"/>
      <c r="I730" s="95"/>
      <c r="J730" s="68"/>
      <c r="K730" s="106"/>
      <c r="L730" s="145"/>
      <c r="M730" s="146"/>
      <c r="N730" s="82"/>
      <c r="O730" s="82"/>
      <c r="P730" s="82"/>
      <c r="Q730" s="110"/>
      <c r="R730" s="111"/>
      <c r="S730" s="111"/>
      <c r="T730" s="111"/>
      <c r="U730" s="112"/>
      <c r="V730" s="110"/>
      <c r="W730" s="112"/>
      <c r="X730" s="103"/>
      <c r="Y730" s="117"/>
      <c r="Z730" s="69"/>
      <c r="AA730" s="69"/>
      <c r="AB730" s="103"/>
      <c r="AC730" s="103"/>
      <c r="AD730" s="118"/>
      <c r="AE730" s="115"/>
      <c r="AF730" s="119"/>
      <c r="AG730" s="119"/>
      <c r="AH730" s="120"/>
      <c r="AI730" s="121"/>
      <c r="AJ730" s="120"/>
      <c r="AK730" s="69"/>
      <c r="AL730" s="103"/>
      <c r="AM730" s="103"/>
      <c r="AN730" s="118"/>
      <c r="AO730" s="115"/>
      <c r="AP730" s="119"/>
      <c r="AQ730" s="119"/>
      <c r="AR730" s="118"/>
      <c r="AS730" s="118"/>
      <c r="AT730" s="118"/>
      <c r="AU730" s="118"/>
      <c r="AV730" s="121"/>
      <c r="AW730" s="114"/>
      <c r="AX730" s="115"/>
      <c r="AY730" s="116"/>
      <c r="AZ730" s="115"/>
      <c r="BA730" s="116"/>
    </row>
    <row r="731" spans="2:53" x14ac:dyDescent="0.2">
      <c r="B731" s="266"/>
      <c r="D731" s="101"/>
      <c r="E731" s="67"/>
      <c r="F731" s="69"/>
      <c r="G731" s="69"/>
      <c r="H731" s="69"/>
      <c r="I731" s="95"/>
      <c r="J731" s="68"/>
      <c r="K731" s="106"/>
      <c r="L731" s="145"/>
      <c r="M731" s="146"/>
      <c r="N731" s="82"/>
      <c r="O731" s="82"/>
      <c r="P731" s="82"/>
      <c r="Q731" s="110"/>
      <c r="R731" s="111"/>
      <c r="S731" s="111"/>
      <c r="T731" s="111"/>
      <c r="U731" s="112"/>
      <c r="V731" s="110"/>
      <c r="W731" s="112"/>
      <c r="X731" s="103"/>
      <c r="Y731" s="117"/>
      <c r="Z731" s="69"/>
      <c r="AA731" s="69"/>
      <c r="AB731" s="103"/>
      <c r="AC731" s="103"/>
      <c r="AD731" s="118"/>
      <c r="AE731" s="115"/>
      <c r="AF731" s="119"/>
      <c r="AG731" s="119"/>
      <c r="AH731" s="120"/>
      <c r="AI731" s="121"/>
      <c r="AJ731" s="120"/>
      <c r="AK731" s="69"/>
      <c r="AL731" s="103"/>
      <c r="AM731" s="103"/>
      <c r="AN731" s="118"/>
      <c r="AO731" s="115"/>
      <c r="AP731" s="119"/>
      <c r="AQ731" s="119"/>
      <c r="AR731" s="118"/>
      <c r="AS731" s="118"/>
      <c r="AT731" s="118"/>
      <c r="AU731" s="118"/>
      <c r="AV731" s="121"/>
      <c r="AW731" s="114"/>
      <c r="AX731" s="115"/>
      <c r="AY731" s="116"/>
      <c r="AZ731" s="115"/>
      <c r="BA731" s="116"/>
    </row>
    <row r="732" spans="2:53" x14ac:dyDescent="0.2">
      <c r="B732" s="266"/>
      <c r="D732" s="101"/>
      <c r="E732" s="67"/>
      <c r="F732" s="69"/>
      <c r="G732" s="69"/>
      <c r="H732" s="69"/>
      <c r="I732" s="95"/>
      <c r="J732" s="68"/>
      <c r="K732" s="106"/>
      <c r="L732" s="145"/>
      <c r="M732" s="146"/>
      <c r="N732" s="82"/>
      <c r="O732" s="82"/>
      <c r="P732" s="82"/>
      <c r="Q732" s="110"/>
      <c r="R732" s="111"/>
      <c r="S732" s="111"/>
      <c r="T732" s="111"/>
      <c r="U732" s="112"/>
      <c r="V732" s="110"/>
      <c r="W732" s="112"/>
      <c r="X732" s="103"/>
      <c r="Y732" s="117"/>
      <c r="Z732" s="69"/>
      <c r="AA732" s="69"/>
      <c r="AB732" s="103"/>
      <c r="AC732" s="103"/>
      <c r="AD732" s="118"/>
      <c r="AE732" s="115"/>
      <c r="AF732" s="119"/>
      <c r="AG732" s="119"/>
      <c r="AH732" s="120"/>
      <c r="AI732" s="121"/>
      <c r="AJ732" s="120"/>
      <c r="AK732" s="69"/>
      <c r="AL732" s="103"/>
      <c r="AM732" s="103"/>
      <c r="AN732" s="118"/>
      <c r="AO732" s="115"/>
      <c r="AP732" s="119"/>
      <c r="AQ732" s="119"/>
      <c r="AR732" s="118"/>
      <c r="AS732" s="118"/>
      <c r="AT732" s="118"/>
      <c r="AU732" s="118"/>
      <c r="AV732" s="121"/>
      <c r="AW732" s="114"/>
      <c r="AX732" s="115"/>
      <c r="AY732" s="116"/>
      <c r="AZ732" s="115"/>
      <c r="BA732" s="116"/>
    </row>
    <row r="733" spans="2:53" x14ac:dyDescent="0.2">
      <c r="B733" s="266"/>
      <c r="D733" s="101"/>
      <c r="E733" s="67"/>
      <c r="F733" s="69"/>
      <c r="G733" s="69"/>
      <c r="H733" s="69"/>
      <c r="I733" s="95"/>
      <c r="J733" s="68"/>
      <c r="K733" s="106"/>
      <c r="L733" s="145"/>
      <c r="M733" s="146"/>
      <c r="N733" s="82"/>
      <c r="O733" s="82"/>
      <c r="P733" s="82"/>
      <c r="Q733" s="110"/>
      <c r="R733" s="111"/>
      <c r="S733" s="111"/>
      <c r="T733" s="111"/>
      <c r="U733" s="112"/>
      <c r="V733" s="110"/>
      <c r="W733" s="112"/>
      <c r="X733" s="103"/>
      <c r="Y733" s="117"/>
      <c r="Z733" s="69"/>
      <c r="AA733" s="69"/>
      <c r="AB733" s="103"/>
      <c r="AC733" s="103"/>
      <c r="AD733" s="118"/>
      <c r="AE733" s="115"/>
      <c r="AF733" s="119"/>
      <c r="AG733" s="119"/>
      <c r="AH733" s="120"/>
      <c r="AI733" s="121"/>
      <c r="AJ733" s="120"/>
      <c r="AK733" s="69"/>
      <c r="AL733" s="103"/>
      <c r="AM733" s="103"/>
      <c r="AN733" s="118"/>
      <c r="AO733" s="115"/>
      <c r="AP733" s="119"/>
      <c r="AQ733" s="119"/>
      <c r="AR733" s="118"/>
      <c r="AS733" s="118"/>
      <c r="AT733" s="118"/>
      <c r="AU733" s="118"/>
      <c r="AV733" s="121"/>
      <c r="AW733" s="114"/>
      <c r="AX733" s="115"/>
      <c r="AY733" s="116"/>
      <c r="AZ733" s="115"/>
      <c r="BA733" s="116"/>
    </row>
    <row r="734" spans="2:53" x14ac:dyDescent="0.2">
      <c r="B734" s="266"/>
      <c r="D734" s="101"/>
      <c r="E734" s="67"/>
      <c r="F734" s="69"/>
      <c r="G734" s="69"/>
      <c r="H734" s="69"/>
      <c r="I734" s="95"/>
      <c r="J734" s="68"/>
      <c r="K734" s="106"/>
      <c r="L734" s="145"/>
      <c r="M734" s="146"/>
      <c r="N734" s="82"/>
      <c r="O734" s="82"/>
      <c r="P734" s="82"/>
      <c r="Q734" s="110"/>
      <c r="R734" s="111"/>
      <c r="S734" s="111"/>
      <c r="T734" s="111"/>
      <c r="U734" s="112"/>
      <c r="V734" s="110"/>
      <c r="W734" s="112"/>
      <c r="X734" s="103"/>
      <c r="Y734" s="117"/>
      <c r="Z734" s="69"/>
      <c r="AA734" s="69"/>
      <c r="AB734" s="103"/>
      <c r="AC734" s="103"/>
      <c r="AD734" s="118"/>
      <c r="AE734" s="115"/>
      <c r="AF734" s="119"/>
      <c r="AG734" s="119"/>
      <c r="AH734" s="120"/>
      <c r="AI734" s="121"/>
      <c r="AJ734" s="120"/>
      <c r="AK734" s="69"/>
      <c r="AL734" s="103"/>
      <c r="AM734" s="103"/>
      <c r="AN734" s="118"/>
      <c r="AO734" s="115"/>
      <c r="AP734" s="119"/>
      <c r="AQ734" s="119"/>
      <c r="AR734" s="118"/>
      <c r="AS734" s="118"/>
      <c r="AT734" s="118"/>
      <c r="AU734" s="118"/>
      <c r="AV734" s="121"/>
      <c r="AW734" s="114"/>
      <c r="AX734" s="115"/>
      <c r="AY734" s="116"/>
      <c r="AZ734" s="115"/>
      <c r="BA734" s="116"/>
    </row>
    <row r="735" spans="2:53" x14ac:dyDescent="0.2">
      <c r="B735" s="266"/>
      <c r="D735" s="101"/>
      <c r="E735" s="67"/>
      <c r="F735" s="69"/>
      <c r="G735" s="69"/>
      <c r="H735" s="69"/>
      <c r="I735" s="95"/>
      <c r="J735" s="68"/>
      <c r="K735" s="106"/>
      <c r="L735" s="145"/>
      <c r="M735" s="146"/>
      <c r="N735" s="82"/>
      <c r="O735" s="82"/>
      <c r="P735" s="82"/>
      <c r="Q735" s="110"/>
      <c r="R735" s="111"/>
      <c r="S735" s="111"/>
      <c r="T735" s="111"/>
      <c r="U735" s="112"/>
      <c r="V735" s="110"/>
      <c r="W735" s="112"/>
      <c r="X735" s="103"/>
      <c r="Y735" s="117"/>
      <c r="Z735" s="69"/>
      <c r="AA735" s="69"/>
      <c r="AB735" s="103"/>
      <c r="AC735" s="103"/>
      <c r="AD735" s="118"/>
      <c r="AE735" s="115"/>
      <c r="AF735" s="119"/>
      <c r="AG735" s="119"/>
      <c r="AH735" s="120"/>
      <c r="AI735" s="121"/>
      <c r="AJ735" s="120"/>
      <c r="AK735" s="69"/>
      <c r="AL735" s="103"/>
      <c r="AM735" s="103"/>
      <c r="AN735" s="118"/>
      <c r="AO735" s="115"/>
      <c r="AP735" s="119"/>
      <c r="AQ735" s="119"/>
      <c r="AR735" s="118"/>
      <c r="AS735" s="118"/>
      <c r="AT735" s="118"/>
      <c r="AU735" s="118"/>
      <c r="AV735" s="121"/>
      <c r="AW735" s="114"/>
      <c r="AX735" s="115"/>
      <c r="AY735" s="116"/>
      <c r="AZ735" s="115"/>
      <c r="BA735" s="116"/>
    </row>
    <row r="736" spans="2:53" x14ac:dyDescent="0.2">
      <c r="B736" s="266"/>
      <c r="D736" s="101"/>
      <c r="E736" s="67"/>
      <c r="F736" s="69"/>
      <c r="G736" s="69"/>
      <c r="H736" s="69"/>
      <c r="I736" s="95"/>
      <c r="J736" s="68"/>
      <c r="K736" s="106"/>
      <c r="L736" s="145"/>
      <c r="M736" s="146"/>
      <c r="N736" s="82"/>
      <c r="O736" s="82"/>
      <c r="P736" s="82"/>
      <c r="Q736" s="110"/>
      <c r="R736" s="111"/>
      <c r="S736" s="111"/>
      <c r="T736" s="111"/>
      <c r="U736" s="112"/>
      <c r="V736" s="110"/>
      <c r="W736" s="112"/>
      <c r="X736" s="103"/>
      <c r="Y736" s="117"/>
      <c r="Z736" s="69"/>
      <c r="AA736" s="69"/>
      <c r="AB736" s="103"/>
      <c r="AC736" s="103"/>
      <c r="AD736" s="118"/>
      <c r="AE736" s="115"/>
      <c r="AF736" s="119"/>
      <c r="AG736" s="119"/>
      <c r="AH736" s="120"/>
      <c r="AI736" s="121"/>
      <c r="AJ736" s="120"/>
      <c r="AK736" s="69"/>
      <c r="AL736" s="103"/>
      <c r="AM736" s="103"/>
      <c r="AN736" s="118"/>
      <c r="AO736" s="115"/>
      <c r="AP736" s="119"/>
      <c r="AQ736" s="119"/>
      <c r="AR736" s="118"/>
      <c r="AS736" s="118"/>
      <c r="AT736" s="118"/>
      <c r="AU736" s="118"/>
      <c r="AV736" s="121"/>
      <c r="AW736" s="114"/>
      <c r="AX736" s="115"/>
      <c r="AY736" s="116"/>
      <c r="AZ736" s="115"/>
      <c r="BA736" s="116"/>
    </row>
    <row r="737" spans="2:53" x14ac:dyDescent="0.2">
      <c r="B737" s="266"/>
      <c r="D737" s="101"/>
      <c r="E737" s="67"/>
      <c r="F737" s="69"/>
      <c r="G737" s="69"/>
      <c r="H737" s="69"/>
      <c r="I737" s="95"/>
      <c r="J737" s="68"/>
      <c r="K737" s="106"/>
      <c r="L737" s="145"/>
      <c r="M737" s="146"/>
      <c r="N737" s="82"/>
      <c r="O737" s="82"/>
      <c r="P737" s="82"/>
      <c r="Q737" s="110"/>
      <c r="R737" s="111"/>
      <c r="S737" s="111"/>
      <c r="T737" s="111"/>
      <c r="U737" s="112"/>
      <c r="V737" s="110"/>
      <c r="W737" s="112"/>
      <c r="X737" s="103"/>
      <c r="Y737" s="117"/>
      <c r="Z737" s="69"/>
      <c r="AA737" s="69"/>
      <c r="AB737" s="103"/>
      <c r="AC737" s="103"/>
      <c r="AD737" s="118"/>
      <c r="AE737" s="115"/>
      <c r="AF737" s="119"/>
      <c r="AG737" s="119"/>
      <c r="AH737" s="120"/>
      <c r="AI737" s="121"/>
      <c r="AJ737" s="120"/>
      <c r="AK737" s="69"/>
      <c r="AL737" s="103"/>
      <c r="AM737" s="103"/>
      <c r="AN737" s="118"/>
      <c r="AO737" s="115"/>
      <c r="AP737" s="119"/>
      <c r="AQ737" s="119"/>
      <c r="AR737" s="118"/>
      <c r="AS737" s="118"/>
      <c r="AT737" s="118"/>
      <c r="AU737" s="118"/>
      <c r="AV737" s="121"/>
      <c r="AW737" s="114"/>
      <c r="AX737" s="115"/>
      <c r="AY737" s="116"/>
      <c r="AZ737" s="115"/>
      <c r="BA737" s="116"/>
    </row>
    <row r="738" spans="2:53" x14ac:dyDescent="0.2">
      <c r="B738" s="266"/>
      <c r="D738" s="101"/>
      <c r="E738" s="67"/>
      <c r="F738" s="69"/>
      <c r="G738" s="69"/>
      <c r="H738" s="69"/>
      <c r="I738" s="95"/>
      <c r="J738" s="68"/>
      <c r="K738" s="106"/>
      <c r="L738" s="145"/>
      <c r="M738" s="146"/>
      <c r="N738" s="82"/>
      <c r="O738" s="82"/>
      <c r="P738" s="82"/>
      <c r="Q738" s="110"/>
      <c r="R738" s="111"/>
      <c r="S738" s="111"/>
      <c r="T738" s="111"/>
      <c r="U738" s="112"/>
      <c r="V738" s="110"/>
      <c r="W738" s="112"/>
      <c r="X738" s="103"/>
      <c r="Y738" s="117"/>
      <c r="Z738" s="69"/>
      <c r="AA738" s="69"/>
      <c r="AB738" s="103"/>
      <c r="AC738" s="103"/>
      <c r="AD738" s="118"/>
      <c r="AE738" s="115"/>
      <c r="AF738" s="119"/>
      <c r="AG738" s="119"/>
      <c r="AH738" s="120"/>
      <c r="AI738" s="121"/>
      <c r="AJ738" s="120"/>
      <c r="AK738" s="69"/>
      <c r="AL738" s="103"/>
      <c r="AM738" s="103"/>
      <c r="AN738" s="118"/>
      <c r="AO738" s="115"/>
      <c r="AP738" s="119"/>
      <c r="AQ738" s="119"/>
      <c r="AR738" s="118"/>
      <c r="AS738" s="118"/>
      <c r="AT738" s="118"/>
      <c r="AU738" s="118"/>
      <c r="AV738" s="121"/>
      <c r="AW738" s="114"/>
      <c r="AX738" s="115"/>
      <c r="AY738" s="116"/>
      <c r="AZ738" s="115"/>
      <c r="BA738" s="116"/>
    </row>
    <row r="739" spans="2:53" x14ac:dyDescent="0.2">
      <c r="B739" s="266"/>
      <c r="D739" s="101"/>
      <c r="E739" s="67"/>
      <c r="F739" s="69"/>
      <c r="G739" s="69"/>
      <c r="H739" s="69"/>
      <c r="I739" s="95"/>
      <c r="J739" s="68"/>
      <c r="K739" s="106"/>
      <c r="L739" s="145"/>
      <c r="M739" s="146"/>
      <c r="N739" s="82"/>
      <c r="O739" s="82"/>
      <c r="P739" s="82"/>
      <c r="Q739" s="110"/>
      <c r="R739" s="111"/>
      <c r="S739" s="111"/>
      <c r="T739" s="111"/>
      <c r="U739" s="112"/>
      <c r="V739" s="110"/>
      <c r="W739" s="112"/>
      <c r="X739" s="103"/>
      <c r="Y739" s="117"/>
      <c r="Z739" s="69"/>
      <c r="AA739" s="69"/>
      <c r="AB739" s="103"/>
      <c r="AC739" s="103"/>
      <c r="AD739" s="118"/>
      <c r="AE739" s="115"/>
      <c r="AF739" s="119"/>
      <c r="AG739" s="119"/>
      <c r="AH739" s="120"/>
      <c r="AI739" s="121"/>
      <c r="AJ739" s="120"/>
      <c r="AK739" s="69"/>
      <c r="AL739" s="103"/>
      <c r="AM739" s="103"/>
      <c r="AN739" s="118"/>
      <c r="AO739" s="115"/>
      <c r="AP739" s="119"/>
      <c r="AQ739" s="119"/>
      <c r="AR739" s="118"/>
      <c r="AS739" s="118"/>
      <c r="AT739" s="118"/>
      <c r="AU739" s="118"/>
      <c r="AV739" s="121"/>
      <c r="AW739" s="114"/>
      <c r="AX739" s="115"/>
      <c r="AY739" s="116"/>
      <c r="AZ739" s="115"/>
      <c r="BA739" s="116"/>
    </row>
    <row r="740" spans="2:53" x14ac:dyDescent="0.2">
      <c r="B740" s="266"/>
      <c r="D740" s="101"/>
      <c r="E740" s="67"/>
      <c r="F740" s="69"/>
      <c r="G740" s="69"/>
      <c r="H740" s="69"/>
      <c r="I740" s="95"/>
      <c r="J740" s="68"/>
      <c r="K740" s="106"/>
      <c r="L740" s="145"/>
      <c r="M740" s="146"/>
      <c r="N740" s="82"/>
      <c r="O740" s="82"/>
      <c r="P740" s="82"/>
      <c r="Q740" s="110"/>
      <c r="R740" s="111"/>
      <c r="S740" s="111"/>
      <c r="T740" s="111"/>
      <c r="U740" s="112"/>
      <c r="V740" s="110"/>
      <c r="W740" s="112"/>
      <c r="X740" s="103"/>
      <c r="Y740" s="117"/>
      <c r="Z740" s="69"/>
      <c r="AA740" s="69"/>
      <c r="AB740" s="103"/>
      <c r="AC740" s="103"/>
      <c r="AD740" s="118"/>
      <c r="AE740" s="115"/>
      <c r="AF740" s="119"/>
      <c r="AG740" s="119"/>
      <c r="AH740" s="120"/>
      <c r="AI740" s="121"/>
      <c r="AJ740" s="120"/>
      <c r="AK740" s="69"/>
      <c r="AL740" s="103"/>
      <c r="AM740" s="103"/>
      <c r="AN740" s="118"/>
      <c r="AO740" s="115"/>
      <c r="AP740" s="119"/>
      <c r="AQ740" s="119"/>
      <c r="AR740" s="118"/>
      <c r="AS740" s="118"/>
      <c r="AT740" s="118"/>
      <c r="AU740" s="118"/>
      <c r="AV740" s="121"/>
      <c r="AW740" s="114"/>
      <c r="AX740" s="115"/>
      <c r="AY740" s="116"/>
      <c r="AZ740" s="115"/>
      <c r="BA740" s="116"/>
    </row>
    <row r="741" spans="2:53" x14ac:dyDescent="0.2">
      <c r="B741" s="266"/>
      <c r="D741" s="101"/>
      <c r="E741" s="67"/>
      <c r="F741" s="69"/>
      <c r="G741" s="69"/>
      <c r="H741" s="69"/>
      <c r="I741" s="95"/>
      <c r="J741" s="68"/>
      <c r="K741" s="106"/>
      <c r="L741" s="145"/>
      <c r="M741" s="146"/>
      <c r="N741" s="82"/>
      <c r="O741" s="82"/>
      <c r="P741" s="82"/>
      <c r="Q741" s="110"/>
      <c r="R741" s="111"/>
      <c r="S741" s="111"/>
      <c r="T741" s="111"/>
      <c r="U741" s="112"/>
      <c r="V741" s="110"/>
      <c r="W741" s="112"/>
      <c r="X741" s="103"/>
      <c r="Y741" s="117"/>
      <c r="Z741" s="69"/>
      <c r="AA741" s="69"/>
      <c r="AB741" s="103"/>
      <c r="AC741" s="103"/>
      <c r="AD741" s="118"/>
      <c r="AE741" s="115"/>
      <c r="AF741" s="119"/>
      <c r="AG741" s="119"/>
      <c r="AH741" s="120"/>
      <c r="AI741" s="121"/>
      <c r="AJ741" s="120"/>
      <c r="AK741" s="69"/>
      <c r="AL741" s="103"/>
      <c r="AM741" s="103"/>
      <c r="AN741" s="118"/>
      <c r="AO741" s="115"/>
      <c r="AP741" s="119"/>
      <c r="AQ741" s="119"/>
      <c r="AR741" s="118"/>
      <c r="AS741" s="118"/>
      <c r="AT741" s="118"/>
      <c r="AU741" s="118"/>
      <c r="AV741" s="121"/>
      <c r="AW741" s="114"/>
      <c r="AX741" s="115"/>
      <c r="AY741" s="116"/>
      <c r="AZ741" s="115"/>
      <c r="BA741" s="116"/>
    </row>
    <row r="742" spans="2:53" x14ac:dyDescent="0.2">
      <c r="B742" s="266"/>
      <c r="D742" s="101"/>
      <c r="E742" s="67"/>
      <c r="F742" s="69"/>
      <c r="G742" s="69"/>
      <c r="H742" s="69"/>
      <c r="I742" s="95"/>
      <c r="J742" s="68"/>
      <c r="K742" s="106"/>
      <c r="L742" s="145"/>
      <c r="M742" s="146"/>
      <c r="N742" s="82"/>
      <c r="O742" s="82"/>
      <c r="P742" s="82"/>
      <c r="Q742" s="110"/>
      <c r="R742" s="111"/>
      <c r="S742" s="111"/>
      <c r="T742" s="111"/>
      <c r="U742" s="112"/>
      <c r="V742" s="110"/>
      <c r="W742" s="112"/>
      <c r="X742" s="103"/>
      <c r="Y742" s="117"/>
      <c r="Z742" s="69"/>
      <c r="AA742" s="69"/>
      <c r="AB742" s="103"/>
      <c r="AC742" s="103"/>
      <c r="AD742" s="118"/>
      <c r="AE742" s="115"/>
      <c r="AF742" s="119"/>
      <c r="AG742" s="119"/>
      <c r="AH742" s="120"/>
      <c r="AI742" s="121"/>
      <c r="AJ742" s="120"/>
      <c r="AK742" s="69"/>
      <c r="AL742" s="103"/>
      <c r="AM742" s="103"/>
      <c r="AN742" s="118"/>
      <c r="AO742" s="115"/>
      <c r="AP742" s="119"/>
      <c r="AQ742" s="119"/>
      <c r="AR742" s="118"/>
      <c r="AS742" s="118"/>
      <c r="AT742" s="118"/>
      <c r="AU742" s="118"/>
      <c r="AV742" s="121"/>
      <c r="AW742" s="114"/>
      <c r="AX742" s="115"/>
      <c r="AY742" s="116"/>
      <c r="AZ742" s="115"/>
      <c r="BA742" s="116"/>
    </row>
    <row r="743" spans="2:53" x14ac:dyDescent="0.2">
      <c r="B743" s="266"/>
      <c r="D743" s="101"/>
      <c r="E743" s="67"/>
      <c r="F743" s="69"/>
      <c r="G743" s="69"/>
      <c r="H743" s="69"/>
      <c r="I743" s="95"/>
      <c r="J743" s="68"/>
      <c r="K743" s="106"/>
      <c r="L743" s="145"/>
      <c r="M743" s="146"/>
      <c r="N743" s="82"/>
      <c r="O743" s="82"/>
      <c r="P743" s="82"/>
      <c r="Q743" s="110"/>
      <c r="R743" s="111"/>
      <c r="S743" s="111"/>
      <c r="T743" s="111"/>
      <c r="U743" s="112"/>
      <c r="V743" s="110"/>
      <c r="W743" s="112"/>
      <c r="X743" s="103"/>
      <c r="Y743" s="117"/>
      <c r="Z743" s="69"/>
      <c r="AA743" s="69"/>
      <c r="AB743" s="103"/>
      <c r="AC743" s="103"/>
      <c r="AD743" s="118"/>
      <c r="AE743" s="115"/>
      <c r="AF743" s="119"/>
      <c r="AG743" s="119"/>
      <c r="AH743" s="120"/>
      <c r="AI743" s="121"/>
      <c r="AJ743" s="120"/>
      <c r="AK743" s="69"/>
      <c r="AL743" s="103"/>
      <c r="AM743" s="103"/>
      <c r="AN743" s="118"/>
      <c r="AO743" s="115"/>
      <c r="AP743" s="119"/>
      <c r="AQ743" s="119"/>
      <c r="AR743" s="118"/>
      <c r="AS743" s="118"/>
      <c r="AT743" s="118"/>
      <c r="AU743" s="118"/>
      <c r="AV743" s="121"/>
      <c r="AW743" s="114"/>
      <c r="AX743" s="115"/>
      <c r="AY743" s="116"/>
      <c r="AZ743" s="115"/>
      <c r="BA743" s="116"/>
    </row>
    <row r="744" spans="2:53" x14ac:dyDescent="0.2">
      <c r="B744" s="266"/>
      <c r="D744" s="101"/>
      <c r="E744" s="67"/>
      <c r="F744" s="69"/>
      <c r="G744" s="69"/>
      <c r="H744" s="69"/>
      <c r="I744" s="95"/>
      <c r="J744" s="68"/>
      <c r="K744" s="106"/>
      <c r="L744" s="145"/>
      <c r="M744" s="146"/>
      <c r="N744" s="82"/>
      <c r="O744" s="82"/>
      <c r="P744" s="82"/>
      <c r="Q744" s="110"/>
      <c r="R744" s="111"/>
      <c r="S744" s="111"/>
      <c r="T744" s="111"/>
      <c r="U744" s="112"/>
      <c r="V744" s="110"/>
      <c r="W744" s="112"/>
      <c r="X744" s="103"/>
      <c r="Y744" s="117"/>
      <c r="Z744" s="69"/>
      <c r="AA744" s="69"/>
      <c r="AB744" s="103"/>
      <c r="AC744" s="103"/>
      <c r="AD744" s="118"/>
      <c r="AE744" s="115"/>
      <c r="AF744" s="119"/>
      <c r="AG744" s="119"/>
      <c r="AH744" s="120"/>
      <c r="AI744" s="121"/>
      <c r="AJ744" s="120"/>
      <c r="AK744" s="69"/>
      <c r="AL744" s="103"/>
      <c r="AM744" s="103"/>
      <c r="AN744" s="118"/>
      <c r="AO744" s="115"/>
      <c r="AP744" s="119"/>
      <c r="AQ744" s="119"/>
      <c r="AR744" s="118"/>
      <c r="AS744" s="118"/>
      <c r="AT744" s="118"/>
      <c r="AU744" s="118"/>
      <c r="AV744" s="121"/>
      <c r="AW744" s="114"/>
      <c r="AX744" s="115"/>
      <c r="AY744" s="116"/>
      <c r="AZ744" s="115"/>
      <c r="BA744" s="116"/>
    </row>
    <row r="745" spans="2:53" x14ac:dyDescent="0.2">
      <c r="B745" s="266"/>
      <c r="D745" s="101"/>
      <c r="E745" s="67"/>
      <c r="F745" s="69"/>
      <c r="G745" s="69"/>
      <c r="H745" s="69"/>
      <c r="I745" s="95"/>
      <c r="J745" s="68"/>
      <c r="K745" s="106"/>
      <c r="L745" s="145"/>
      <c r="M745" s="146"/>
      <c r="N745" s="82"/>
      <c r="O745" s="82"/>
      <c r="P745" s="82"/>
      <c r="Q745" s="110"/>
      <c r="R745" s="111"/>
      <c r="S745" s="111"/>
      <c r="T745" s="111"/>
      <c r="U745" s="112"/>
      <c r="V745" s="110"/>
      <c r="W745" s="112"/>
      <c r="X745" s="103"/>
      <c r="Y745" s="117"/>
      <c r="Z745" s="69"/>
      <c r="AA745" s="69"/>
      <c r="AB745" s="103"/>
      <c r="AC745" s="103"/>
      <c r="AD745" s="118"/>
      <c r="AE745" s="115"/>
      <c r="AF745" s="119"/>
      <c r="AG745" s="119"/>
      <c r="AH745" s="120"/>
      <c r="AI745" s="121"/>
      <c r="AJ745" s="120"/>
      <c r="AK745" s="69"/>
      <c r="AL745" s="103"/>
      <c r="AM745" s="103"/>
      <c r="AN745" s="118"/>
      <c r="AO745" s="115"/>
      <c r="AP745" s="119"/>
      <c r="AQ745" s="119"/>
      <c r="AR745" s="118"/>
      <c r="AS745" s="118"/>
      <c r="AT745" s="118"/>
      <c r="AU745" s="118"/>
      <c r="AV745" s="121"/>
      <c r="AW745" s="114"/>
      <c r="AX745" s="115"/>
      <c r="AY745" s="116"/>
      <c r="AZ745" s="115"/>
      <c r="BA745" s="116"/>
    </row>
    <row r="746" spans="2:53" x14ac:dyDescent="0.2">
      <c r="B746" s="266"/>
      <c r="D746" s="101"/>
      <c r="E746" s="67"/>
      <c r="F746" s="69"/>
      <c r="G746" s="69"/>
      <c r="H746" s="69"/>
      <c r="I746" s="95"/>
      <c r="J746" s="68"/>
      <c r="K746" s="106"/>
      <c r="L746" s="145"/>
      <c r="M746" s="146"/>
      <c r="N746" s="82"/>
      <c r="O746" s="82"/>
      <c r="P746" s="82"/>
      <c r="Q746" s="110"/>
      <c r="R746" s="111"/>
      <c r="S746" s="111"/>
      <c r="T746" s="111"/>
      <c r="U746" s="112"/>
      <c r="V746" s="110"/>
      <c r="W746" s="112"/>
      <c r="X746" s="103"/>
      <c r="Y746" s="117"/>
      <c r="Z746" s="69"/>
      <c r="AA746" s="69"/>
      <c r="AB746" s="103"/>
      <c r="AC746" s="103"/>
      <c r="AD746" s="118"/>
      <c r="AE746" s="115"/>
      <c r="AF746" s="119"/>
      <c r="AG746" s="119"/>
      <c r="AH746" s="120"/>
      <c r="AI746" s="121"/>
      <c r="AJ746" s="120"/>
      <c r="AK746" s="69"/>
      <c r="AL746" s="103"/>
      <c r="AM746" s="103"/>
      <c r="AN746" s="118"/>
      <c r="AO746" s="115"/>
      <c r="AP746" s="119"/>
      <c r="AQ746" s="119"/>
      <c r="AR746" s="118"/>
      <c r="AS746" s="118"/>
      <c r="AT746" s="118"/>
      <c r="AU746" s="118"/>
      <c r="AV746" s="121"/>
      <c r="AW746" s="114"/>
      <c r="AX746" s="115"/>
      <c r="AY746" s="116"/>
      <c r="AZ746" s="115"/>
      <c r="BA746" s="116"/>
    </row>
    <row r="747" spans="2:53" x14ac:dyDescent="0.2">
      <c r="B747" s="266"/>
      <c r="D747" s="101"/>
      <c r="E747" s="67"/>
      <c r="F747" s="69"/>
      <c r="G747" s="69"/>
      <c r="H747" s="69"/>
      <c r="I747" s="95"/>
      <c r="J747" s="68"/>
      <c r="K747" s="106"/>
      <c r="L747" s="145"/>
      <c r="M747" s="146"/>
      <c r="N747" s="82"/>
      <c r="O747" s="82"/>
      <c r="P747" s="82"/>
      <c r="Q747" s="110"/>
      <c r="R747" s="111"/>
      <c r="S747" s="111"/>
      <c r="T747" s="111"/>
      <c r="U747" s="112"/>
      <c r="V747" s="110"/>
      <c r="W747" s="112"/>
      <c r="X747" s="103"/>
      <c r="Y747" s="117"/>
      <c r="Z747" s="69"/>
      <c r="AA747" s="69"/>
      <c r="AB747" s="103"/>
      <c r="AC747" s="103"/>
      <c r="AD747" s="118"/>
      <c r="AE747" s="115"/>
      <c r="AF747" s="119"/>
      <c r="AG747" s="119"/>
      <c r="AH747" s="120"/>
      <c r="AI747" s="121"/>
      <c r="AJ747" s="120"/>
      <c r="AK747" s="69"/>
      <c r="AL747" s="103"/>
      <c r="AM747" s="103"/>
      <c r="AN747" s="118"/>
      <c r="AO747" s="115"/>
      <c r="AP747" s="119"/>
      <c r="AQ747" s="119"/>
      <c r="AR747" s="118"/>
      <c r="AS747" s="118"/>
      <c r="AT747" s="118"/>
      <c r="AU747" s="118"/>
      <c r="AV747" s="121"/>
      <c r="AW747" s="114"/>
      <c r="AX747" s="115"/>
      <c r="AY747" s="116"/>
      <c r="AZ747" s="115"/>
      <c r="BA747" s="116"/>
    </row>
    <row r="748" spans="2:53" x14ac:dyDescent="0.2">
      <c r="B748" s="266"/>
      <c r="D748" s="101"/>
      <c r="E748" s="67"/>
      <c r="F748" s="69"/>
      <c r="G748" s="69"/>
      <c r="H748" s="69"/>
      <c r="I748" s="95"/>
      <c r="J748" s="68"/>
      <c r="K748" s="106"/>
      <c r="L748" s="145"/>
      <c r="M748" s="146"/>
      <c r="N748" s="82"/>
      <c r="O748" s="82"/>
      <c r="P748" s="82"/>
      <c r="Q748" s="110"/>
      <c r="R748" s="111"/>
      <c r="S748" s="111"/>
      <c r="T748" s="111"/>
      <c r="U748" s="112"/>
      <c r="V748" s="110"/>
      <c r="W748" s="112"/>
      <c r="X748" s="103"/>
      <c r="Y748" s="117"/>
      <c r="Z748" s="69"/>
      <c r="AA748" s="69"/>
      <c r="AB748" s="103"/>
      <c r="AC748" s="103"/>
      <c r="AD748" s="118"/>
      <c r="AE748" s="115"/>
      <c r="AF748" s="119"/>
      <c r="AG748" s="119"/>
      <c r="AH748" s="120"/>
      <c r="AI748" s="121"/>
      <c r="AJ748" s="120"/>
      <c r="AK748" s="69"/>
      <c r="AL748" s="103"/>
      <c r="AM748" s="103"/>
      <c r="AN748" s="118"/>
      <c r="AO748" s="115"/>
      <c r="AP748" s="119"/>
      <c r="AQ748" s="119"/>
      <c r="AR748" s="118"/>
      <c r="AS748" s="118"/>
      <c r="AT748" s="118"/>
      <c r="AU748" s="118"/>
      <c r="AV748" s="121"/>
      <c r="AW748" s="114"/>
      <c r="AX748" s="115"/>
      <c r="AY748" s="116"/>
      <c r="AZ748" s="115"/>
      <c r="BA748" s="116"/>
    </row>
    <row r="749" spans="2:53" x14ac:dyDescent="0.2">
      <c r="B749" s="266"/>
      <c r="D749" s="101"/>
      <c r="E749" s="67"/>
      <c r="F749" s="69"/>
      <c r="G749" s="69"/>
      <c r="H749" s="69"/>
      <c r="I749" s="95"/>
      <c r="J749" s="68"/>
      <c r="K749" s="106"/>
      <c r="L749" s="145"/>
      <c r="M749" s="146"/>
      <c r="N749" s="82"/>
      <c r="O749" s="82"/>
      <c r="P749" s="82"/>
      <c r="Q749" s="110"/>
      <c r="R749" s="111"/>
      <c r="S749" s="111"/>
      <c r="T749" s="111"/>
      <c r="U749" s="112"/>
      <c r="V749" s="110"/>
      <c r="W749" s="112"/>
      <c r="X749" s="103"/>
      <c r="Y749" s="117"/>
      <c r="Z749" s="69"/>
      <c r="AA749" s="69"/>
      <c r="AB749" s="103"/>
      <c r="AC749" s="103"/>
      <c r="AD749" s="118"/>
      <c r="AE749" s="115"/>
      <c r="AF749" s="119"/>
      <c r="AG749" s="119"/>
      <c r="AH749" s="120"/>
      <c r="AI749" s="121"/>
      <c r="AJ749" s="120"/>
      <c r="AK749" s="69"/>
      <c r="AL749" s="103"/>
      <c r="AM749" s="103"/>
      <c r="AN749" s="118"/>
      <c r="AO749" s="115"/>
      <c r="AP749" s="119"/>
      <c r="AQ749" s="119"/>
      <c r="AR749" s="118"/>
      <c r="AS749" s="118"/>
      <c r="AT749" s="118"/>
      <c r="AU749" s="118"/>
      <c r="AV749" s="121"/>
      <c r="AW749" s="114"/>
      <c r="AX749" s="115"/>
      <c r="AY749" s="116"/>
      <c r="AZ749" s="115"/>
      <c r="BA749" s="116"/>
    </row>
    <row r="750" spans="2:53" x14ac:dyDescent="0.2">
      <c r="B750" s="266"/>
      <c r="D750" s="101"/>
      <c r="E750" s="67"/>
      <c r="F750" s="69"/>
      <c r="G750" s="69"/>
      <c r="H750" s="69"/>
      <c r="I750" s="95"/>
      <c r="J750" s="68"/>
      <c r="K750" s="106"/>
      <c r="L750" s="145"/>
      <c r="M750" s="146"/>
      <c r="N750" s="82"/>
      <c r="O750" s="82"/>
      <c r="P750" s="82"/>
      <c r="Q750" s="110"/>
      <c r="R750" s="111"/>
      <c r="S750" s="111"/>
      <c r="T750" s="111"/>
      <c r="U750" s="112"/>
      <c r="V750" s="110"/>
      <c r="W750" s="112"/>
      <c r="X750" s="103"/>
      <c r="Y750" s="117"/>
      <c r="Z750" s="69"/>
      <c r="AA750" s="69"/>
      <c r="AB750" s="103"/>
      <c r="AC750" s="103"/>
      <c r="AD750" s="118"/>
      <c r="AE750" s="115"/>
      <c r="AF750" s="119"/>
      <c r="AG750" s="119"/>
      <c r="AH750" s="120"/>
      <c r="AI750" s="121"/>
      <c r="AJ750" s="120"/>
      <c r="AK750" s="69"/>
      <c r="AL750" s="103"/>
      <c r="AM750" s="103"/>
      <c r="AN750" s="118"/>
      <c r="AO750" s="115"/>
      <c r="AP750" s="119"/>
      <c r="AQ750" s="119"/>
      <c r="AR750" s="118"/>
      <c r="AS750" s="118"/>
      <c r="AT750" s="118"/>
      <c r="AU750" s="118"/>
      <c r="AV750" s="121"/>
      <c r="AW750" s="114"/>
      <c r="AX750" s="115"/>
      <c r="AY750" s="116"/>
      <c r="AZ750" s="115"/>
      <c r="BA750" s="116"/>
    </row>
    <row r="751" spans="2:53" x14ac:dyDescent="0.2">
      <c r="B751" s="266"/>
      <c r="D751" s="101"/>
      <c r="E751" s="67"/>
      <c r="F751" s="69"/>
      <c r="G751" s="69"/>
      <c r="H751" s="69"/>
      <c r="I751" s="95"/>
      <c r="J751" s="68"/>
      <c r="K751" s="106"/>
      <c r="L751" s="145"/>
      <c r="M751" s="146"/>
      <c r="N751" s="82"/>
      <c r="O751" s="82"/>
      <c r="P751" s="82"/>
      <c r="Q751" s="110"/>
      <c r="R751" s="111"/>
      <c r="S751" s="111"/>
      <c r="T751" s="111"/>
      <c r="U751" s="112"/>
      <c r="V751" s="110"/>
      <c r="W751" s="112"/>
      <c r="X751" s="103"/>
      <c r="Y751" s="117"/>
      <c r="Z751" s="69"/>
      <c r="AA751" s="69"/>
      <c r="AB751" s="103"/>
      <c r="AC751" s="103"/>
      <c r="AD751" s="118"/>
      <c r="AE751" s="115"/>
      <c r="AF751" s="119"/>
      <c r="AG751" s="119"/>
      <c r="AH751" s="120"/>
      <c r="AI751" s="121"/>
      <c r="AJ751" s="120"/>
      <c r="AK751" s="69"/>
      <c r="AL751" s="103"/>
      <c r="AM751" s="103"/>
      <c r="AN751" s="118"/>
      <c r="AO751" s="115"/>
      <c r="AP751" s="119"/>
      <c r="AQ751" s="119"/>
      <c r="AR751" s="118"/>
      <c r="AS751" s="118"/>
      <c r="AT751" s="118"/>
      <c r="AU751" s="118"/>
      <c r="AV751" s="121"/>
      <c r="AW751" s="114"/>
      <c r="AX751" s="115"/>
      <c r="AY751" s="116"/>
      <c r="AZ751" s="115"/>
      <c r="BA751" s="116"/>
    </row>
    <row r="752" spans="2:53" x14ac:dyDescent="0.2">
      <c r="B752" s="266"/>
      <c r="D752" s="101"/>
      <c r="E752" s="67"/>
      <c r="F752" s="69"/>
      <c r="G752" s="69"/>
      <c r="H752" s="69"/>
      <c r="I752" s="95"/>
      <c r="J752" s="68"/>
      <c r="K752" s="106"/>
      <c r="L752" s="145"/>
      <c r="M752" s="146"/>
      <c r="N752" s="82"/>
      <c r="O752" s="82"/>
      <c r="P752" s="82"/>
      <c r="Q752" s="110"/>
      <c r="R752" s="111"/>
      <c r="S752" s="111"/>
      <c r="T752" s="111"/>
      <c r="U752" s="112"/>
      <c r="V752" s="110"/>
      <c r="W752" s="112"/>
      <c r="X752" s="103"/>
      <c r="Y752" s="117"/>
      <c r="Z752" s="69"/>
      <c r="AA752" s="69"/>
      <c r="AB752" s="103"/>
      <c r="AC752" s="103"/>
      <c r="AD752" s="118"/>
      <c r="AE752" s="115"/>
      <c r="AF752" s="119"/>
      <c r="AG752" s="119"/>
      <c r="AH752" s="120"/>
      <c r="AI752" s="121"/>
      <c r="AJ752" s="120"/>
      <c r="AK752" s="69"/>
      <c r="AL752" s="103"/>
      <c r="AM752" s="103"/>
      <c r="AN752" s="118"/>
      <c r="AO752" s="115"/>
      <c r="AP752" s="119"/>
      <c r="AQ752" s="119"/>
      <c r="AR752" s="118"/>
      <c r="AS752" s="118"/>
      <c r="AT752" s="118"/>
      <c r="AU752" s="118"/>
      <c r="AV752" s="121"/>
      <c r="AW752" s="114"/>
      <c r="AX752" s="115"/>
      <c r="AY752" s="116"/>
      <c r="AZ752" s="115"/>
      <c r="BA752" s="116"/>
    </row>
    <row r="753" spans="2:53" x14ac:dyDescent="0.2">
      <c r="B753" s="266"/>
      <c r="D753" s="101"/>
      <c r="E753" s="67"/>
      <c r="F753" s="69"/>
      <c r="G753" s="69"/>
      <c r="H753" s="69"/>
      <c r="I753" s="95"/>
      <c r="J753" s="68"/>
      <c r="K753" s="106"/>
      <c r="L753" s="145"/>
      <c r="M753" s="146"/>
      <c r="N753" s="82"/>
      <c r="O753" s="82"/>
      <c r="P753" s="82"/>
      <c r="Q753" s="110"/>
      <c r="R753" s="111"/>
      <c r="S753" s="111"/>
      <c r="T753" s="111"/>
      <c r="U753" s="112"/>
      <c r="V753" s="110"/>
      <c r="W753" s="112"/>
      <c r="X753" s="103"/>
      <c r="Y753" s="117"/>
      <c r="Z753" s="69"/>
      <c r="AA753" s="69"/>
      <c r="AB753" s="103"/>
      <c r="AC753" s="103"/>
      <c r="AD753" s="118"/>
      <c r="AE753" s="115"/>
      <c r="AF753" s="119"/>
      <c r="AG753" s="119"/>
      <c r="AH753" s="120"/>
      <c r="AI753" s="121"/>
      <c r="AJ753" s="120"/>
      <c r="AK753" s="69"/>
      <c r="AL753" s="103"/>
      <c r="AM753" s="103"/>
      <c r="AN753" s="118"/>
      <c r="AO753" s="115"/>
      <c r="AP753" s="119"/>
      <c r="AQ753" s="119"/>
      <c r="AR753" s="118"/>
      <c r="AS753" s="118"/>
      <c r="AT753" s="118"/>
      <c r="AU753" s="118"/>
      <c r="AV753" s="121"/>
      <c r="AW753" s="114"/>
      <c r="AX753" s="115"/>
      <c r="AY753" s="116"/>
      <c r="AZ753" s="115"/>
      <c r="BA753" s="116"/>
    </row>
    <row r="754" spans="2:53" x14ac:dyDescent="0.2">
      <c r="B754" s="266"/>
      <c r="D754" s="101"/>
      <c r="E754" s="67"/>
      <c r="F754" s="69"/>
      <c r="G754" s="69"/>
      <c r="H754" s="69"/>
      <c r="I754" s="95"/>
      <c r="J754" s="68"/>
      <c r="K754" s="106"/>
      <c r="L754" s="145"/>
      <c r="M754" s="146"/>
      <c r="N754" s="82"/>
      <c r="O754" s="82"/>
      <c r="P754" s="82"/>
      <c r="Q754" s="110"/>
      <c r="R754" s="111"/>
      <c r="S754" s="111"/>
      <c r="T754" s="111"/>
      <c r="U754" s="112"/>
      <c r="V754" s="110"/>
      <c r="W754" s="112"/>
      <c r="X754" s="103"/>
      <c r="Y754" s="117"/>
      <c r="Z754" s="69"/>
      <c r="AA754" s="69"/>
      <c r="AB754" s="103"/>
      <c r="AC754" s="103"/>
      <c r="AD754" s="118"/>
      <c r="AE754" s="115"/>
      <c r="AF754" s="119"/>
      <c r="AG754" s="119"/>
      <c r="AH754" s="120"/>
      <c r="AI754" s="121"/>
      <c r="AJ754" s="120"/>
      <c r="AK754" s="69"/>
      <c r="AL754" s="103"/>
      <c r="AM754" s="103"/>
      <c r="AN754" s="118"/>
      <c r="AO754" s="115"/>
      <c r="AP754" s="119"/>
      <c r="AQ754" s="119"/>
      <c r="AR754" s="118"/>
      <c r="AS754" s="118"/>
      <c r="AT754" s="118"/>
      <c r="AU754" s="118"/>
      <c r="AV754" s="121"/>
      <c r="AW754" s="114"/>
      <c r="AX754" s="115"/>
      <c r="AY754" s="116"/>
      <c r="AZ754" s="115"/>
      <c r="BA754" s="116"/>
    </row>
    <row r="755" spans="2:53" x14ac:dyDescent="0.2">
      <c r="B755" s="266"/>
      <c r="D755" s="101"/>
      <c r="E755" s="67"/>
      <c r="F755" s="69"/>
      <c r="G755" s="69"/>
      <c r="H755" s="69"/>
      <c r="I755" s="95"/>
      <c r="J755" s="68"/>
      <c r="K755" s="106"/>
      <c r="L755" s="145"/>
      <c r="M755" s="146"/>
      <c r="N755" s="82"/>
      <c r="O755" s="82"/>
      <c r="P755" s="82"/>
      <c r="Q755" s="110"/>
      <c r="R755" s="111"/>
      <c r="S755" s="111"/>
      <c r="T755" s="111"/>
      <c r="U755" s="112"/>
      <c r="V755" s="110"/>
      <c r="W755" s="112"/>
      <c r="X755" s="103"/>
      <c r="Y755" s="117"/>
      <c r="Z755" s="69"/>
      <c r="AA755" s="69"/>
      <c r="AB755" s="103"/>
      <c r="AC755" s="103"/>
      <c r="AD755" s="118"/>
      <c r="AE755" s="115"/>
      <c r="AF755" s="119"/>
      <c r="AG755" s="119"/>
      <c r="AH755" s="120"/>
      <c r="AI755" s="121"/>
      <c r="AJ755" s="120"/>
      <c r="AK755" s="69"/>
      <c r="AL755" s="103"/>
      <c r="AM755" s="103"/>
      <c r="AN755" s="118"/>
      <c r="AO755" s="115"/>
      <c r="AP755" s="119"/>
      <c r="AQ755" s="119"/>
      <c r="AR755" s="118"/>
      <c r="AS755" s="118"/>
      <c r="AT755" s="118"/>
      <c r="AU755" s="118"/>
      <c r="AV755" s="121"/>
      <c r="AW755" s="114"/>
      <c r="AX755" s="115"/>
      <c r="AY755" s="116"/>
      <c r="AZ755" s="115"/>
      <c r="BA755" s="116"/>
    </row>
    <row r="756" spans="2:53" x14ac:dyDescent="0.2">
      <c r="B756" s="266"/>
      <c r="D756" s="101"/>
      <c r="E756" s="67"/>
      <c r="F756" s="69"/>
      <c r="G756" s="69"/>
      <c r="H756" s="69"/>
      <c r="I756" s="95"/>
      <c r="J756" s="68"/>
      <c r="K756" s="106"/>
      <c r="L756" s="145"/>
      <c r="M756" s="146"/>
      <c r="N756" s="82"/>
      <c r="O756" s="82"/>
      <c r="P756" s="82"/>
      <c r="Q756" s="110"/>
      <c r="R756" s="111"/>
      <c r="S756" s="111"/>
      <c r="T756" s="111"/>
      <c r="U756" s="112"/>
      <c r="V756" s="110"/>
      <c r="W756" s="112"/>
      <c r="X756" s="103"/>
      <c r="Y756" s="117"/>
      <c r="Z756" s="69"/>
      <c r="AA756" s="69"/>
      <c r="AB756" s="103"/>
      <c r="AC756" s="103"/>
      <c r="AD756" s="118"/>
      <c r="AE756" s="115"/>
      <c r="AF756" s="119"/>
      <c r="AG756" s="119"/>
      <c r="AH756" s="120"/>
      <c r="AI756" s="121"/>
      <c r="AJ756" s="120"/>
      <c r="AK756" s="69"/>
      <c r="AL756" s="103"/>
      <c r="AM756" s="103"/>
      <c r="AN756" s="118"/>
      <c r="AO756" s="115"/>
      <c r="AP756" s="119"/>
      <c r="AQ756" s="119"/>
      <c r="AR756" s="118"/>
      <c r="AS756" s="118"/>
      <c r="AT756" s="118"/>
      <c r="AU756" s="118"/>
      <c r="AV756" s="121"/>
      <c r="AW756" s="114"/>
      <c r="AX756" s="115"/>
      <c r="AY756" s="116"/>
      <c r="AZ756" s="115"/>
      <c r="BA756" s="116"/>
    </row>
    <row r="757" spans="2:53" x14ac:dyDescent="0.2">
      <c r="B757" s="266"/>
      <c r="D757" s="101"/>
      <c r="E757" s="67"/>
      <c r="F757" s="69"/>
      <c r="G757" s="69"/>
      <c r="H757" s="69"/>
      <c r="I757" s="95"/>
      <c r="J757" s="68"/>
      <c r="K757" s="106"/>
      <c r="L757" s="145"/>
      <c r="M757" s="146"/>
      <c r="N757" s="82"/>
      <c r="O757" s="82"/>
      <c r="P757" s="82"/>
      <c r="Q757" s="110"/>
      <c r="R757" s="111"/>
      <c r="S757" s="111"/>
      <c r="T757" s="111"/>
      <c r="U757" s="112"/>
      <c r="V757" s="110"/>
      <c r="W757" s="112"/>
      <c r="X757" s="103"/>
      <c r="Y757" s="117"/>
      <c r="Z757" s="69"/>
      <c r="AA757" s="69"/>
      <c r="AB757" s="103"/>
      <c r="AC757" s="103"/>
      <c r="AD757" s="118"/>
      <c r="AE757" s="115"/>
      <c r="AF757" s="119"/>
      <c r="AG757" s="119"/>
      <c r="AH757" s="120"/>
      <c r="AI757" s="121"/>
      <c r="AJ757" s="120"/>
      <c r="AK757" s="69"/>
      <c r="AL757" s="103"/>
      <c r="AM757" s="103"/>
      <c r="AN757" s="118"/>
      <c r="AO757" s="115"/>
      <c r="AP757" s="119"/>
      <c r="AQ757" s="119"/>
      <c r="AR757" s="118"/>
      <c r="AS757" s="118"/>
      <c r="AT757" s="118"/>
      <c r="AU757" s="118"/>
      <c r="AV757" s="121"/>
      <c r="AW757" s="114"/>
      <c r="AX757" s="115"/>
      <c r="AY757" s="116"/>
      <c r="AZ757" s="115"/>
      <c r="BA757" s="116"/>
    </row>
    <row r="758" spans="2:53" x14ac:dyDescent="0.2">
      <c r="B758" s="266"/>
      <c r="D758" s="101"/>
      <c r="E758" s="67"/>
      <c r="F758" s="69"/>
      <c r="G758" s="69"/>
      <c r="H758" s="69"/>
      <c r="I758" s="95"/>
      <c r="J758" s="68"/>
      <c r="K758" s="106"/>
      <c r="L758" s="145"/>
      <c r="M758" s="146"/>
      <c r="N758" s="82"/>
      <c r="O758" s="82"/>
      <c r="P758" s="82"/>
      <c r="Q758" s="110"/>
      <c r="R758" s="111"/>
      <c r="S758" s="111"/>
      <c r="T758" s="111"/>
      <c r="U758" s="112"/>
      <c r="V758" s="110"/>
      <c r="W758" s="112"/>
      <c r="X758" s="103"/>
      <c r="Y758" s="117"/>
      <c r="Z758" s="69"/>
      <c r="AA758" s="69"/>
      <c r="AB758" s="103"/>
      <c r="AC758" s="103"/>
      <c r="AD758" s="118"/>
      <c r="AE758" s="115"/>
      <c r="AF758" s="119"/>
      <c r="AG758" s="119"/>
      <c r="AH758" s="120"/>
      <c r="AI758" s="121"/>
      <c r="AJ758" s="120"/>
      <c r="AK758" s="69"/>
      <c r="AL758" s="103"/>
      <c r="AM758" s="103"/>
      <c r="AN758" s="118"/>
      <c r="AO758" s="115"/>
      <c r="AP758" s="119"/>
      <c r="AQ758" s="119"/>
      <c r="AR758" s="118"/>
      <c r="AS758" s="118"/>
      <c r="AT758" s="118"/>
      <c r="AU758" s="118"/>
      <c r="AV758" s="121"/>
      <c r="AW758" s="114"/>
      <c r="AX758" s="115"/>
      <c r="AY758" s="116"/>
      <c r="AZ758" s="115"/>
      <c r="BA758" s="116"/>
    </row>
    <row r="759" spans="2:53" x14ac:dyDescent="0.2">
      <c r="B759" s="266"/>
      <c r="D759" s="101"/>
      <c r="E759" s="67"/>
      <c r="F759" s="69"/>
      <c r="G759" s="69"/>
      <c r="H759" s="69"/>
      <c r="I759" s="95"/>
      <c r="J759" s="68"/>
      <c r="K759" s="106"/>
      <c r="L759" s="145"/>
      <c r="M759" s="146"/>
      <c r="N759" s="82"/>
      <c r="O759" s="82"/>
      <c r="P759" s="82"/>
      <c r="Q759" s="110"/>
      <c r="R759" s="111"/>
      <c r="S759" s="111"/>
      <c r="T759" s="111"/>
      <c r="U759" s="112"/>
      <c r="V759" s="110"/>
      <c r="W759" s="112"/>
      <c r="X759" s="103"/>
      <c r="Y759" s="117"/>
      <c r="Z759" s="69"/>
      <c r="AA759" s="69"/>
      <c r="AB759" s="103"/>
      <c r="AC759" s="103"/>
      <c r="AD759" s="118"/>
      <c r="AE759" s="115"/>
      <c r="AF759" s="119"/>
      <c r="AG759" s="119"/>
      <c r="AH759" s="120"/>
      <c r="AI759" s="121"/>
      <c r="AJ759" s="120"/>
      <c r="AK759" s="69"/>
      <c r="AL759" s="103"/>
      <c r="AM759" s="103"/>
      <c r="AN759" s="118"/>
      <c r="AO759" s="115"/>
      <c r="AP759" s="119"/>
      <c r="AQ759" s="119"/>
      <c r="AR759" s="118"/>
      <c r="AS759" s="118"/>
      <c r="AT759" s="118"/>
      <c r="AU759" s="118"/>
      <c r="AV759" s="121"/>
      <c r="AW759" s="114"/>
      <c r="AX759" s="115"/>
      <c r="AY759" s="116"/>
      <c r="AZ759" s="115"/>
      <c r="BA759" s="116"/>
    </row>
    <row r="760" spans="2:53" x14ac:dyDescent="0.2">
      <c r="B760" s="266"/>
      <c r="D760" s="101"/>
      <c r="E760" s="67"/>
      <c r="F760" s="69"/>
      <c r="G760" s="69"/>
      <c r="H760" s="69"/>
      <c r="I760" s="95"/>
      <c r="J760" s="68"/>
      <c r="K760" s="106"/>
      <c r="L760" s="145"/>
      <c r="M760" s="146"/>
      <c r="N760" s="82"/>
      <c r="O760" s="82"/>
      <c r="P760" s="82"/>
      <c r="Q760" s="110"/>
      <c r="R760" s="111"/>
      <c r="S760" s="111"/>
      <c r="T760" s="111"/>
      <c r="U760" s="112"/>
      <c r="V760" s="110"/>
      <c r="W760" s="112"/>
      <c r="X760" s="103"/>
      <c r="Y760" s="117"/>
      <c r="Z760" s="69"/>
      <c r="AA760" s="69"/>
      <c r="AB760" s="103"/>
      <c r="AC760" s="103"/>
      <c r="AD760" s="118"/>
      <c r="AE760" s="115"/>
      <c r="AF760" s="119"/>
      <c r="AG760" s="119"/>
      <c r="AH760" s="120"/>
      <c r="AI760" s="121"/>
      <c r="AJ760" s="120"/>
      <c r="AK760" s="69"/>
      <c r="AL760" s="103"/>
      <c r="AM760" s="103"/>
      <c r="AN760" s="118"/>
      <c r="AO760" s="115"/>
      <c r="AP760" s="119"/>
      <c r="AQ760" s="119"/>
      <c r="AR760" s="118"/>
      <c r="AS760" s="118"/>
      <c r="AT760" s="118"/>
      <c r="AU760" s="118"/>
      <c r="AV760" s="121"/>
      <c r="AW760" s="114"/>
      <c r="AX760" s="115"/>
      <c r="AY760" s="116"/>
      <c r="AZ760" s="115"/>
      <c r="BA760" s="116"/>
    </row>
    <row r="761" spans="2:53" x14ac:dyDescent="0.2">
      <c r="B761" s="266"/>
      <c r="D761" s="101"/>
      <c r="E761" s="67"/>
      <c r="F761" s="69"/>
      <c r="G761" s="69"/>
      <c r="H761" s="69"/>
      <c r="I761" s="95"/>
      <c r="J761" s="68"/>
      <c r="K761" s="106"/>
      <c r="L761" s="145"/>
      <c r="M761" s="146"/>
      <c r="N761" s="82"/>
      <c r="O761" s="82"/>
      <c r="P761" s="82"/>
      <c r="Q761" s="110"/>
      <c r="R761" s="111"/>
      <c r="S761" s="111"/>
      <c r="T761" s="111"/>
      <c r="U761" s="112"/>
      <c r="V761" s="110"/>
      <c r="W761" s="112"/>
      <c r="X761" s="103"/>
      <c r="Y761" s="117"/>
      <c r="Z761" s="69"/>
      <c r="AA761" s="69"/>
      <c r="AB761" s="103"/>
      <c r="AC761" s="103"/>
      <c r="AD761" s="118"/>
      <c r="AE761" s="115"/>
      <c r="AF761" s="119"/>
      <c r="AG761" s="119"/>
      <c r="AH761" s="120"/>
      <c r="AI761" s="121"/>
      <c r="AJ761" s="120"/>
      <c r="AK761" s="69"/>
      <c r="AL761" s="103"/>
      <c r="AM761" s="103"/>
      <c r="AN761" s="118"/>
      <c r="AO761" s="115"/>
      <c r="AP761" s="119"/>
      <c r="AQ761" s="119"/>
      <c r="AR761" s="118"/>
      <c r="AS761" s="118"/>
      <c r="AT761" s="118"/>
      <c r="AU761" s="118"/>
      <c r="AV761" s="121"/>
      <c r="AW761" s="114"/>
      <c r="AX761" s="115"/>
      <c r="AY761" s="116"/>
      <c r="AZ761" s="115"/>
      <c r="BA761" s="116"/>
    </row>
    <row r="762" spans="2:53" x14ac:dyDescent="0.2">
      <c r="B762" s="266"/>
      <c r="D762" s="101"/>
      <c r="E762" s="67"/>
      <c r="F762" s="69"/>
      <c r="G762" s="69"/>
      <c r="H762" s="69"/>
      <c r="I762" s="95"/>
      <c r="J762" s="68"/>
      <c r="K762" s="106"/>
      <c r="L762" s="145"/>
      <c r="M762" s="146"/>
      <c r="N762" s="82"/>
      <c r="O762" s="82"/>
      <c r="P762" s="82"/>
      <c r="Q762" s="110"/>
      <c r="R762" s="111"/>
      <c r="S762" s="111"/>
      <c r="T762" s="111"/>
      <c r="U762" s="112"/>
      <c r="V762" s="110"/>
      <c r="W762" s="112"/>
      <c r="X762" s="103"/>
      <c r="Y762" s="117"/>
      <c r="Z762" s="69"/>
      <c r="AA762" s="69"/>
      <c r="AB762" s="103"/>
      <c r="AC762" s="103"/>
      <c r="AD762" s="118"/>
      <c r="AE762" s="115"/>
      <c r="AF762" s="119"/>
      <c r="AG762" s="119"/>
      <c r="AH762" s="120"/>
      <c r="AI762" s="121"/>
      <c r="AJ762" s="120"/>
      <c r="AK762" s="69"/>
      <c r="AL762" s="103"/>
      <c r="AM762" s="103"/>
      <c r="AN762" s="118"/>
      <c r="AO762" s="115"/>
      <c r="AP762" s="119"/>
      <c r="AQ762" s="119"/>
      <c r="AR762" s="118"/>
      <c r="AS762" s="118"/>
      <c r="AT762" s="118"/>
      <c r="AU762" s="118"/>
      <c r="AV762" s="121"/>
      <c r="AW762" s="114"/>
      <c r="AX762" s="115"/>
      <c r="AY762" s="116"/>
      <c r="AZ762" s="115"/>
      <c r="BA762" s="116"/>
    </row>
    <row r="763" spans="2:53" x14ac:dyDescent="0.2">
      <c r="B763" s="266"/>
      <c r="D763" s="101"/>
      <c r="E763" s="67"/>
      <c r="F763" s="69"/>
      <c r="G763" s="69"/>
      <c r="H763" s="69"/>
      <c r="I763" s="95"/>
      <c r="J763" s="68"/>
      <c r="K763" s="106"/>
      <c r="L763" s="145"/>
      <c r="M763" s="146"/>
      <c r="N763" s="82"/>
      <c r="O763" s="82"/>
      <c r="P763" s="82"/>
      <c r="Q763" s="110"/>
      <c r="R763" s="111"/>
      <c r="S763" s="111"/>
      <c r="T763" s="111"/>
      <c r="U763" s="112"/>
      <c r="V763" s="110"/>
      <c r="W763" s="112"/>
      <c r="X763" s="103"/>
      <c r="Y763" s="117"/>
      <c r="Z763" s="69"/>
      <c r="AA763" s="69"/>
      <c r="AB763" s="103"/>
      <c r="AC763" s="103"/>
      <c r="AD763" s="118"/>
      <c r="AE763" s="115"/>
      <c r="AF763" s="119"/>
      <c r="AG763" s="119"/>
      <c r="AH763" s="120"/>
      <c r="AI763" s="121"/>
      <c r="AJ763" s="120"/>
      <c r="AK763" s="69"/>
      <c r="AL763" s="103"/>
      <c r="AM763" s="103"/>
      <c r="AN763" s="118"/>
      <c r="AO763" s="115"/>
      <c r="AP763" s="119"/>
      <c r="AQ763" s="119"/>
      <c r="AR763" s="118"/>
      <c r="AS763" s="118"/>
      <c r="AT763" s="118"/>
      <c r="AU763" s="118"/>
      <c r="AV763" s="121"/>
      <c r="AW763" s="114"/>
      <c r="AX763" s="115"/>
      <c r="AY763" s="116"/>
      <c r="AZ763" s="115"/>
      <c r="BA763" s="116"/>
    </row>
    <row r="764" spans="2:53" x14ac:dyDescent="0.2">
      <c r="B764" s="266"/>
      <c r="D764" s="101"/>
      <c r="E764" s="67"/>
      <c r="F764" s="69"/>
      <c r="G764" s="69"/>
      <c r="H764" s="69"/>
      <c r="I764" s="95"/>
      <c r="J764" s="68"/>
      <c r="K764" s="106"/>
      <c r="L764" s="145"/>
      <c r="M764" s="146"/>
      <c r="N764" s="82"/>
      <c r="O764" s="82"/>
      <c r="P764" s="82"/>
      <c r="Q764" s="110"/>
      <c r="R764" s="111"/>
      <c r="S764" s="111"/>
      <c r="T764" s="111"/>
      <c r="U764" s="112"/>
      <c r="V764" s="110"/>
      <c r="W764" s="112"/>
      <c r="X764" s="103"/>
      <c r="Y764" s="117"/>
      <c r="Z764" s="69"/>
      <c r="AA764" s="69"/>
      <c r="AB764" s="103"/>
      <c r="AC764" s="103"/>
      <c r="AD764" s="118"/>
      <c r="AE764" s="115"/>
      <c r="AF764" s="119"/>
      <c r="AG764" s="119"/>
      <c r="AH764" s="120"/>
      <c r="AI764" s="121"/>
      <c r="AJ764" s="120"/>
      <c r="AK764" s="69"/>
      <c r="AL764" s="103"/>
      <c r="AM764" s="103"/>
      <c r="AN764" s="118"/>
      <c r="AO764" s="115"/>
      <c r="AP764" s="119"/>
      <c r="AQ764" s="119"/>
      <c r="AR764" s="118"/>
      <c r="AS764" s="118"/>
      <c r="AT764" s="118"/>
      <c r="AU764" s="118"/>
      <c r="AV764" s="121"/>
      <c r="AW764" s="114"/>
      <c r="AX764" s="115"/>
      <c r="AY764" s="116"/>
      <c r="AZ764" s="115"/>
      <c r="BA764" s="116"/>
    </row>
    <row r="765" spans="2:53" x14ac:dyDescent="0.2">
      <c r="B765" s="266"/>
      <c r="D765" s="101"/>
      <c r="E765" s="67"/>
      <c r="F765" s="69"/>
      <c r="G765" s="69"/>
      <c r="H765" s="69"/>
      <c r="I765" s="95"/>
      <c r="J765" s="68"/>
      <c r="K765" s="106"/>
      <c r="L765" s="145"/>
      <c r="M765" s="146"/>
      <c r="N765" s="82"/>
      <c r="O765" s="82"/>
      <c r="P765" s="82"/>
      <c r="Q765" s="110"/>
      <c r="R765" s="111"/>
      <c r="S765" s="111"/>
      <c r="T765" s="111"/>
      <c r="U765" s="112"/>
      <c r="V765" s="110"/>
      <c r="W765" s="112"/>
      <c r="X765" s="103"/>
      <c r="Y765" s="117"/>
      <c r="Z765" s="69"/>
      <c r="AA765" s="69"/>
      <c r="AB765" s="103"/>
      <c r="AC765" s="103"/>
      <c r="AD765" s="118"/>
      <c r="AE765" s="115"/>
      <c r="AF765" s="119"/>
      <c r="AG765" s="119"/>
      <c r="AH765" s="120"/>
      <c r="AI765" s="121"/>
      <c r="AJ765" s="120"/>
      <c r="AK765" s="69"/>
      <c r="AL765" s="103"/>
      <c r="AM765" s="103"/>
      <c r="AN765" s="118"/>
      <c r="AO765" s="115"/>
      <c r="AP765" s="119"/>
      <c r="AQ765" s="119"/>
      <c r="AR765" s="118"/>
      <c r="AS765" s="118"/>
      <c r="AT765" s="118"/>
      <c r="AU765" s="118"/>
      <c r="AV765" s="121"/>
      <c r="AW765" s="114"/>
      <c r="AX765" s="115"/>
      <c r="AY765" s="116"/>
      <c r="AZ765" s="115"/>
      <c r="BA765" s="116"/>
    </row>
    <row r="766" spans="2:53" x14ac:dyDescent="0.2">
      <c r="B766" s="266"/>
      <c r="D766" s="101"/>
      <c r="E766" s="67"/>
      <c r="F766" s="69"/>
      <c r="G766" s="69"/>
      <c r="H766" s="69"/>
      <c r="I766" s="95"/>
      <c r="J766" s="68"/>
      <c r="K766" s="106"/>
      <c r="L766" s="145"/>
      <c r="M766" s="146"/>
      <c r="N766" s="82"/>
      <c r="O766" s="82"/>
      <c r="P766" s="82"/>
      <c r="Q766" s="110"/>
      <c r="R766" s="111"/>
      <c r="S766" s="111"/>
      <c r="T766" s="111"/>
      <c r="U766" s="112"/>
      <c r="V766" s="110"/>
      <c r="W766" s="112"/>
      <c r="X766" s="103"/>
      <c r="Y766" s="117"/>
      <c r="Z766" s="69"/>
      <c r="AA766" s="69"/>
      <c r="AB766" s="103"/>
      <c r="AC766" s="103"/>
      <c r="AD766" s="118"/>
      <c r="AE766" s="115"/>
      <c r="AF766" s="119"/>
      <c r="AG766" s="119"/>
      <c r="AH766" s="120"/>
      <c r="AI766" s="121"/>
      <c r="AJ766" s="120"/>
      <c r="AK766" s="69"/>
      <c r="AL766" s="103"/>
      <c r="AM766" s="103"/>
      <c r="AN766" s="118"/>
      <c r="AO766" s="115"/>
      <c r="AP766" s="119"/>
      <c r="AQ766" s="119"/>
      <c r="AR766" s="118"/>
      <c r="AS766" s="118"/>
      <c r="AT766" s="118"/>
      <c r="AU766" s="118"/>
      <c r="AV766" s="121"/>
      <c r="AW766" s="114"/>
      <c r="AX766" s="115"/>
      <c r="AY766" s="116"/>
      <c r="AZ766" s="115"/>
      <c r="BA766" s="116"/>
    </row>
    <row r="767" spans="2:53" x14ac:dyDescent="0.2">
      <c r="B767" s="266"/>
      <c r="D767" s="101"/>
      <c r="E767" s="67"/>
      <c r="F767" s="69"/>
      <c r="G767" s="69"/>
      <c r="H767" s="69"/>
      <c r="I767" s="95"/>
      <c r="J767" s="68"/>
      <c r="K767" s="106"/>
      <c r="L767" s="145"/>
      <c r="M767" s="146"/>
      <c r="N767" s="82"/>
      <c r="O767" s="82"/>
      <c r="P767" s="82"/>
      <c r="Q767" s="110"/>
      <c r="R767" s="111"/>
      <c r="S767" s="111"/>
      <c r="T767" s="111"/>
      <c r="U767" s="112"/>
      <c r="V767" s="110"/>
      <c r="W767" s="112"/>
      <c r="X767" s="103"/>
      <c r="Y767" s="117"/>
      <c r="Z767" s="69"/>
      <c r="AA767" s="69"/>
      <c r="AB767" s="103"/>
      <c r="AC767" s="103"/>
      <c r="AD767" s="118"/>
      <c r="AE767" s="115"/>
      <c r="AF767" s="119"/>
      <c r="AG767" s="119"/>
      <c r="AH767" s="120"/>
      <c r="AI767" s="121"/>
      <c r="AJ767" s="120"/>
      <c r="AK767" s="69"/>
      <c r="AL767" s="103"/>
      <c r="AM767" s="103"/>
      <c r="AN767" s="118"/>
      <c r="AO767" s="115"/>
      <c r="AP767" s="119"/>
      <c r="AQ767" s="119"/>
      <c r="AR767" s="118"/>
      <c r="AS767" s="118"/>
      <c r="AT767" s="118"/>
      <c r="AU767" s="118"/>
      <c r="AV767" s="121"/>
      <c r="AW767" s="114"/>
      <c r="AX767" s="115"/>
      <c r="AY767" s="116"/>
      <c r="AZ767" s="115"/>
      <c r="BA767" s="116"/>
    </row>
    <row r="768" spans="2:53" x14ac:dyDescent="0.2">
      <c r="B768" s="266"/>
      <c r="D768" s="101"/>
      <c r="E768" s="67"/>
      <c r="F768" s="69"/>
      <c r="G768" s="69"/>
      <c r="H768" s="69"/>
      <c r="I768" s="95"/>
      <c r="J768" s="68"/>
      <c r="K768" s="106"/>
      <c r="L768" s="145"/>
      <c r="M768" s="146"/>
      <c r="N768" s="82"/>
      <c r="O768" s="82"/>
      <c r="P768" s="82"/>
      <c r="Q768" s="110"/>
      <c r="R768" s="111"/>
      <c r="S768" s="111"/>
      <c r="T768" s="111"/>
      <c r="U768" s="112"/>
      <c r="V768" s="110"/>
      <c r="W768" s="112"/>
      <c r="X768" s="103"/>
      <c r="Y768" s="117"/>
      <c r="Z768" s="69"/>
      <c r="AA768" s="69"/>
      <c r="AB768" s="103"/>
      <c r="AC768" s="103"/>
      <c r="AD768" s="118"/>
      <c r="AE768" s="115"/>
      <c r="AF768" s="119"/>
      <c r="AG768" s="119"/>
      <c r="AH768" s="120"/>
      <c r="AI768" s="121"/>
      <c r="AJ768" s="120"/>
      <c r="AK768" s="69"/>
      <c r="AL768" s="103"/>
      <c r="AM768" s="103"/>
      <c r="AN768" s="118"/>
      <c r="AO768" s="115"/>
      <c r="AP768" s="119"/>
      <c r="AQ768" s="119"/>
      <c r="AR768" s="118"/>
      <c r="AS768" s="118"/>
      <c r="AT768" s="118"/>
      <c r="AU768" s="118"/>
      <c r="AV768" s="121"/>
      <c r="AW768" s="114"/>
      <c r="AX768" s="115"/>
      <c r="AY768" s="116"/>
      <c r="AZ768" s="115"/>
      <c r="BA768" s="116"/>
    </row>
    <row r="769" spans="2:53" x14ac:dyDescent="0.2">
      <c r="B769" s="266"/>
      <c r="D769" s="101"/>
      <c r="E769" s="67"/>
      <c r="F769" s="69"/>
      <c r="G769" s="69"/>
      <c r="H769" s="69"/>
      <c r="I769" s="95"/>
      <c r="J769" s="68"/>
      <c r="K769" s="106"/>
      <c r="L769" s="145"/>
      <c r="M769" s="146"/>
      <c r="N769" s="82"/>
      <c r="O769" s="82"/>
      <c r="P769" s="82"/>
      <c r="Q769" s="110"/>
      <c r="R769" s="111"/>
      <c r="S769" s="111"/>
      <c r="T769" s="111"/>
      <c r="U769" s="112"/>
      <c r="V769" s="110"/>
      <c r="W769" s="112"/>
      <c r="X769" s="103"/>
      <c r="Y769" s="117"/>
      <c r="Z769" s="69"/>
      <c r="AA769" s="69"/>
      <c r="AB769" s="103"/>
      <c r="AC769" s="103"/>
      <c r="AD769" s="118"/>
      <c r="AE769" s="115"/>
      <c r="AF769" s="119"/>
      <c r="AG769" s="119"/>
      <c r="AH769" s="120"/>
      <c r="AI769" s="121"/>
      <c r="AJ769" s="120"/>
      <c r="AK769" s="69"/>
      <c r="AL769" s="103"/>
      <c r="AM769" s="103"/>
      <c r="AN769" s="118"/>
      <c r="AO769" s="115"/>
      <c r="AP769" s="119"/>
      <c r="AQ769" s="119"/>
      <c r="AR769" s="118"/>
      <c r="AS769" s="118"/>
      <c r="AT769" s="118"/>
      <c r="AU769" s="118"/>
      <c r="AV769" s="121"/>
      <c r="AW769" s="114"/>
      <c r="AX769" s="115"/>
      <c r="AY769" s="116"/>
      <c r="AZ769" s="115"/>
      <c r="BA769" s="116"/>
    </row>
    <row r="770" spans="2:53" x14ac:dyDescent="0.2">
      <c r="B770" s="266"/>
      <c r="D770" s="101"/>
      <c r="E770" s="67"/>
      <c r="F770" s="69"/>
      <c r="G770" s="69"/>
      <c r="H770" s="69"/>
      <c r="I770" s="95"/>
      <c r="J770" s="68"/>
      <c r="K770" s="106"/>
      <c r="L770" s="145"/>
      <c r="M770" s="146"/>
      <c r="N770" s="82"/>
      <c r="O770" s="82"/>
      <c r="P770" s="82"/>
      <c r="Q770" s="110"/>
      <c r="R770" s="111"/>
      <c r="S770" s="111"/>
      <c r="T770" s="111"/>
      <c r="U770" s="112"/>
      <c r="V770" s="110"/>
      <c r="W770" s="112"/>
      <c r="X770" s="103"/>
      <c r="Y770" s="117"/>
      <c r="Z770" s="69"/>
      <c r="AA770" s="69"/>
      <c r="AB770" s="103"/>
      <c r="AC770" s="103"/>
      <c r="AD770" s="118"/>
      <c r="AE770" s="115"/>
      <c r="AF770" s="119"/>
      <c r="AG770" s="119"/>
      <c r="AH770" s="120"/>
      <c r="AI770" s="121"/>
      <c r="AJ770" s="120"/>
      <c r="AK770" s="69"/>
      <c r="AL770" s="103"/>
      <c r="AM770" s="103"/>
      <c r="AN770" s="118"/>
      <c r="AO770" s="115"/>
      <c r="AP770" s="119"/>
      <c r="AQ770" s="119"/>
      <c r="AR770" s="118"/>
      <c r="AS770" s="118"/>
      <c r="AT770" s="118"/>
      <c r="AU770" s="118"/>
      <c r="AV770" s="121"/>
      <c r="AW770" s="114"/>
      <c r="AX770" s="115"/>
      <c r="AY770" s="116"/>
      <c r="AZ770" s="115"/>
      <c r="BA770" s="116"/>
    </row>
    <row r="771" spans="2:53" x14ac:dyDescent="0.2">
      <c r="B771" s="266"/>
      <c r="D771" s="101"/>
      <c r="E771" s="67"/>
      <c r="F771" s="69"/>
      <c r="G771" s="69"/>
      <c r="H771" s="69"/>
      <c r="I771" s="95"/>
      <c r="J771" s="68"/>
      <c r="K771" s="106"/>
      <c r="L771" s="145"/>
      <c r="M771" s="146"/>
      <c r="N771" s="82"/>
      <c r="O771" s="82"/>
      <c r="P771" s="82"/>
      <c r="Q771" s="110"/>
      <c r="R771" s="111"/>
      <c r="S771" s="111"/>
      <c r="T771" s="111"/>
      <c r="U771" s="112"/>
      <c r="V771" s="110"/>
      <c r="W771" s="112"/>
      <c r="X771" s="103"/>
      <c r="Y771" s="117"/>
      <c r="Z771" s="69"/>
      <c r="AA771" s="69"/>
      <c r="AB771" s="103"/>
      <c r="AC771" s="103"/>
      <c r="AD771" s="118"/>
      <c r="AE771" s="115"/>
      <c r="AF771" s="119"/>
      <c r="AG771" s="119"/>
      <c r="AH771" s="120"/>
      <c r="AI771" s="121"/>
      <c r="AJ771" s="120"/>
      <c r="AK771" s="69"/>
      <c r="AL771" s="103"/>
      <c r="AM771" s="103"/>
      <c r="AN771" s="118"/>
      <c r="AO771" s="115"/>
      <c r="AP771" s="119"/>
      <c r="AQ771" s="119"/>
      <c r="AR771" s="118"/>
      <c r="AS771" s="118"/>
      <c r="AT771" s="118"/>
      <c r="AU771" s="118"/>
      <c r="AV771" s="121"/>
      <c r="AW771" s="114"/>
      <c r="AX771" s="115"/>
      <c r="AY771" s="116"/>
      <c r="AZ771" s="115"/>
      <c r="BA771" s="116"/>
    </row>
    <row r="772" spans="2:53" x14ac:dyDescent="0.2">
      <c r="B772" s="266"/>
      <c r="D772" s="101"/>
      <c r="E772" s="67"/>
      <c r="F772" s="69"/>
      <c r="G772" s="69"/>
      <c r="H772" s="69"/>
      <c r="I772" s="95"/>
      <c r="J772" s="68"/>
      <c r="K772" s="106"/>
      <c r="L772" s="145"/>
      <c r="M772" s="146"/>
      <c r="N772" s="82"/>
      <c r="O772" s="82"/>
      <c r="P772" s="82"/>
      <c r="Q772" s="110"/>
      <c r="R772" s="111"/>
      <c r="S772" s="111"/>
      <c r="T772" s="111"/>
      <c r="U772" s="112"/>
      <c r="V772" s="110"/>
      <c r="W772" s="112"/>
      <c r="X772" s="103"/>
      <c r="Y772" s="117"/>
      <c r="Z772" s="69"/>
      <c r="AA772" s="69"/>
      <c r="AB772" s="103"/>
      <c r="AC772" s="103"/>
      <c r="AD772" s="118"/>
      <c r="AE772" s="115"/>
      <c r="AF772" s="119"/>
      <c r="AG772" s="119"/>
      <c r="AH772" s="120"/>
      <c r="AI772" s="121"/>
      <c r="AJ772" s="120"/>
      <c r="AK772" s="69"/>
      <c r="AL772" s="103"/>
      <c r="AM772" s="103"/>
      <c r="AN772" s="118"/>
      <c r="AO772" s="115"/>
      <c r="AP772" s="119"/>
      <c r="AQ772" s="119"/>
      <c r="AR772" s="118"/>
      <c r="AS772" s="118"/>
      <c r="AT772" s="118"/>
      <c r="AU772" s="118"/>
      <c r="AV772" s="121"/>
      <c r="AW772" s="114"/>
      <c r="AX772" s="115"/>
      <c r="AY772" s="116"/>
      <c r="AZ772" s="115"/>
      <c r="BA772" s="116"/>
    </row>
    <row r="773" spans="2:53" x14ac:dyDescent="0.2">
      <c r="B773" s="266"/>
      <c r="D773" s="101"/>
      <c r="E773" s="67"/>
      <c r="F773" s="69"/>
      <c r="G773" s="69"/>
      <c r="H773" s="69"/>
      <c r="I773" s="95"/>
      <c r="J773" s="68"/>
      <c r="K773" s="106"/>
      <c r="L773" s="145"/>
      <c r="M773" s="146"/>
      <c r="N773" s="82"/>
      <c r="O773" s="82"/>
      <c r="P773" s="82"/>
      <c r="Q773" s="110"/>
      <c r="R773" s="111"/>
      <c r="S773" s="111"/>
      <c r="T773" s="111"/>
      <c r="U773" s="112"/>
      <c r="V773" s="110"/>
      <c r="W773" s="112"/>
      <c r="X773" s="103"/>
      <c r="Y773" s="117"/>
      <c r="Z773" s="69"/>
      <c r="AA773" s="69"/>
      <c r="AB773" s="103"/>
      <c r="AC773" s="103"/>
      <c r="AD773" s="118"/>
      <c r="AE773" s="115"/>
      <c r="AF773" s="119"/>
      <c r="AG773" s="119"/>
      <c r="AH773" s="120"/>
      <c r="AI773" s="121"/>
      <c r="AJ773" s="120"/>
      <c r="AK773" s="69"/>
      <c r="AL773" s="103"/>
      <c r="AM773" s="103"/>
      <c r="AN773" s="118"/>
      <c r="AO773" s="115"/>
      <c r="AP773" s="119"/>
      <c r="AQ773" s="119"/>
      <c r="AR773" s="118"/>
      <c r="AS773" s="118"/>
      <c r="AT773" s="118"/>
      <c r="AU773" s="118"/>
      <c r="AV773" s="121"/>
      <c r="AW773" s="114"/>
      <c r="AX773" s="115"/>
      <c r="AY773" s="116"/>
      <c r="AZ773" s="115"/>
      <c r="BA773" s="116"/>
    </row>
    <row r="774" spans="2:53" x14ac:dyDescent="0.2">
      <c r="B774" s="266"/>
      <c r="D774" s="101"/>
      <c r="E774" s="67"/>
      <c r="F774" s="69"/>
      <c r="G774" s="69"/>
      <c r="H774" s="69"/>
      <c r="I774" s="95"/>
      <c r="J774" s="68"/>
      <c r="K774" s="106"/>
      <c r="L774" s="145"/>
      <c r="M774" s="146"/>
      <c r="N774" s="82"/>
      <c r="O774" s="82"/>
      <c r="P774" s="82"/>
      <c r="Q774" s="110"/>
      <c r="R774" s="111"/>
      <c r="S774" s="111"/>
      <c r="T774" s="111"/>
      <c r="U774" s="112"/>
      <c r="V774" s="110"/>
      <c r="W774" s="112"/>
      <c r="X774" s="103"/>
      <c r="Y774" s="117"/>
      <c r="Z774" s="69"/>
      <c r="AA774" s="69"/>
      <c r="AB774" s="103"/>
      <c r="AC774" s="103"/>
      <c r="AD774" s="118"/>
      <c r="AE774" s="115"/>
      <c r="AF774" s="119"/>
      <c r="AG774" s="119"/>
      <c r="AH774" s="120"/>
      <c r="AI774" s="121"/>
      <c r="AJ774" s="120"/>
      <c r="AK774" s="69"/>
      <c r="AL774" s="103"/>
      <c r="AM774" s="103"/>
      <c r="AN774" s="118"/>
      <c r="AO774" s="115"/>
      <c r="AP774" s="119"/>
      <c r="AQ774" s="119"/>
      <c r="AR774" s="118"/>
      <c r="AS774" s="118"/>
      <c r="AT774" s="118"/>
      <c r="AU774" s="118"/>
      <c r="AV774" s="121"/>
      <c r="AW774" s="114"/>
      <c r="AX774" s="115"/>
      <c r="AY774" s="116"/>
      <c r="AZ774" s="115"/>
      <c r="BA774" s="116"/>
    </row>
    <row r="775" spans="2:53" x14ac:dyDescent="0.2">
      <c r="B775" s="266"/>
      <c r="D775" s="101"/>
      <c r="E775" s="67"/>
      <c r="F775" s="69"/>
      <c r="G775" s="69"/>
      <c r="H775" s="69"/>
      <c r="I775" s="95"/>
      <c r="J775" s="68"/>
      <c r="K775" s="106"/>
      <c r="L775" s="145"/>
      <c r="M775" s="146"/>
      <c r="N775" s="82"/>
      <c r="O775" s="82"/>
      <c r="P775" s="82"/>
      <c r="Q775" s="110"/>
      <c r="R775" s="111"/>
      <c r="S775" s="111"/>
      <c r="T775" s="111"/>
      <c r="U775" s="112"/>
      <c r="V775" s="110"/>
      <c r="W775" s="112"/>
      <c r="X775" s="103"/>
      <c r="Y775" s="117"/>
      <c r="Z775" s="69"/>
      <c r="AA775" s="69"/>
      <c r="AB775" s="103"/>
      <c r="AC775" s="103"/>
      <c r="AD775" s="118"/>
      <c r="AE775" s="115"/>
      <c r="AF775" s="119"/>
      <c r="AG775" s="119"/>
      <c r="AH775" s="120"/>
      <c r="AI775" s="121"/>
      <c r="AJ775" s="120"/>
      <c r="AK775" s="69"/>
      <c r="AL775" s="103"/>
      <c r="AM775" s="103"/>
      <c r="AN775" s="118"/>
      <c r="AO775" s="115"/>
      <c r="AP775" s="119"/>
      <c r="AQ775" s="119"/>
      <c r="AR775" s="118"/>
      <c r="AS775" s="118"/>
      <c r="AT775" s="118"/>
      <c r="AU775" s="118"/>
      <c r="AV775" s="121"/>
      <c r="AW775" s="114"/>
      <c r="AX775" s="115"/>
      <c r="AY775" s="116"/>
      <c r="AZ775" s="115"/>
      <c r="BA775" s="116"/>
    </row>
    <row r="776" spans="2:53" x14ac:dyDescent="0.2">
      <c r="B776" s="266"/>
      <c r="D776" s="101"/>
      <c r="E776" s="67"/>
      <c r="F776" s="69"/>
      <c r="G776" s="69"/>
      <c r="H776" s="69"/>
      <c r="I776" s="95"/>
      <c r="J776" s="68"/>
      <c r="K776" s="106"/>
      <c r="L776" s="145"/>
      <c r="M776" s="146"/>
      <c r="N776" s="82"/>
      <c r="O776" s="82"/>
      <c r="P776" s="82"/>
      <c r="Q776" s="110"/>
      <c r="R776" s="111"/>
      <c r="S776" s="111"/>
      <c r="T776" s="111"/>
      <c r="U776" s="112"/>
      <c r="V776" s="110"/>
      <c r="W776" s="112"/>
      <c r="X776" s="103"/>
      <c r="Y776" s="117"/>
      <c r="Z776" s="69"/>
      <c r="AA776" s="69"/>
      <c r="AB776" s="103"/>
      <c r="AC776" s="103"/>
      <c r="AD776" s="118"/>
      <c r="AE776" s="115"/>
      <c r="AF776" s="119"/>
      <c r="AG776" s="119"/>
      <c r="AH776" s="120"/>
      <c r="AI776" s="121"/>
      <c r="AJ776" s="120"/>
      <c r="AK776" s="69"/>
      <c r="AL776" s="103"/>
      <c r="AM776" s="103"/>
      <c r="AN776" s="118"/>
      <c r="AO776" s="115"/>
      <c r="AP776" s="119"/>
      <c r="AQ776" s="119"/>
      <c r="AR776" s="118"/>
      <c r="AS776" s="118"/>
      <c r="AT776" s="118"/>
      <c r="AU776" s="118"/>
      <c r="AV776" s="121"/>
      <c r="AW776" s="114"/>
      <c r="AX776" s="115"/>
      <c r="AY776" s="116"/>
      <c r="AZ776" s="115"/>
      <c r="BA776" s="116"/>
    </row>
    <row r="777" spans="2:53" x14ac:dyDescent="0.2">
      <c r="B777" s="266"/>
      <c r="D777" s="101"/>
      <c r="E777" s="67"/>
      <c r="F777" s="69"/>
      <c r="G777" s="69"/>
      <c r="H777" s="69"/>
      <c r="I777" s="95"/>
      <c r="J777" s="68"/>
      <c r="K777" s="106"/>
      <c r="L777" s="145"/>
      <c r="M777" s="146"/>
      <c r="N777" s="82"/>
      <c r="O777" s="82"/>
      <c r="P777" s="82"/>
      <c r="Q777" s="110"/>
      <c r="R777" s="111"/>
      <c r="S777" s="111"/>
      <c r="T777" s="111"/>
      <c r="U777" s="112"/>
      <c r="V777" s="110"/>
      <c r="W777" s="112"/>
      <c r="X777" s="103"/>
      <c r="Y777" s="117"/>
      <c r="Z777" s="69"/>
      <c r="AA777" s="69"/>
      <c r="AB777" s="103"/>
      <c r="AC777" s="103"/>
      <c r="AD777" s="118"/>
      <c r="AE777" s="115"/>
      <c r="AF777" s="119"/>
      <c r="AG777" s="119"/>
      <c r="AH777" s="120"/>
      <c r="AI777" s="121"/>
      <c r="AJ777" s="120"/>
      <c r="AK777" s="69"/>
      <c r="AL777" s="103"/>
      <c r="AM777" s="103"/>
      <c r="AN777" s="118"/>
      <c r="AO777" s="115"/>
      <c r="AP777" s="119"/>
      <c r="AQ777" s="119"/>
      <c r="AR777" s="118"/>
      <c r="AS777" s="118"/>
      <c r="AT777" s="118"/>
      <c r="AU777" s="118"/>
      <c r="AV777" s="121"/>
      <c r="AW777" s="114"/>
      <c r="AX777" s="115"/>
      <c r="AY777" s="116"/>
      <c r="AZ777" s="115"/>
      <c r="BA777" s="116"/>
    </row>
    <row r="778" spans="2:53" x14ac:dyDescent="0.2">
      <c r="B778" s="266"/>
      <c r="D778" s="101"/>
      <c r="E778" s="67"/>
      <c r="F778" s="69"/>
      <c r="G778" s="69"/>
      <c r="H778" s="69"/>
      <c r="I778" s="95"/>
      <c r="J778" s="68"/>
      <c r="K778" s="106"/>
      <c r="L778" s="145"/>
      <c r="M778" s="146"/>
      <c r="N778" s="82"/>
      <c r="O778" s="82"/>
      <c r="P778" s="82"/>
      <c r="Q778" s="110"/>
      <c r="R778" s="111"/>
      <c r="S778" s="111"/>
      <c r="T778" s="111"/>
      <c r="U778" s="112"/>
      <c r="V778" s="110"/>
      <c r="W778" s="112"/>
      <c r="X778" s="103"/>
      <c r="Y778" s="117"/>
      <c r="Z778" s="69"/>
      <c r="AA778" s="69"/>
      <c r="AB778" s="103"/>
      <c r="AC778" s="103"/>
      <c r="AD778" s="118"/>
      <c r="AE778" s="115"/>
      <c r="AF778" s="119"/>
      <c r="AG778" s="119"/>
      <c r="AH778" s="120"/>
      <c r="AI778" s="121"/>
      <c r="AJ778" s="120"/>
      <c r="AK778" s="69"/>
      <c r="AL778" s="103"/>
      <c r="AM778" s="103"/>
      <c r="AN778" s="118"/>
      <c r="AO778" s="115"/>
      <c r="AP778" s="119"/>
      <c r="AQ778" s="119"/>
      <c r="AR778" s="118"/>
      <c r="AS778" s="118"/>
      <c r="AT778" s="118"/>
      <c r="AU778" s="118"/>
      <c r="AV778" s="121"/>
      <c r="AW778" s="114"/>
      <c r="AX778" s="115"/>
      <c r="AY778" s="116"/>
      <c r="AZ778" s="115"/>
      <c r="BA778" s="116"/>
    </row>
    <row r="779" spans="2:53" x14ac:dyDescent="0.2">
      <c r="B779" s="266"/>
      <c r="D779" s="101"/>
      <c r="E779" s="67"/>
      <c r="F779" s="69"/>
      <c r="G779" s="69"/>
      <c r="H779" s="69"/>
      <c r="I779" s="95"/>
      <c r="J779" s="68"/>
      <c r="K779" s="106"/>
      <c r="L779" s="145"/>
      <c r="M779" s="146"/>
      <c r="N779" s="82"/>
      <c r="O779" s="82"/>
      <c r="P779" s="82"/>
      <c r="Q779" s="110"/>
      <c r="R779" s="111"/>
      <c r="S779" s="111"/>
      <c r="T779" s="111"/>
      <c r="U779" s="112"/>
      <c r="V779" s="110"/>
      <c r="W779" s="112"/>
      <c r="X779" s="103"/>
      <c r="Y779" s="117"/>
      <c r="Z779" s="69"/>
      <c r="AA779" s="69"/>
      <c r="AB779" s="103"/>
      <c r="AC779" s="103"/>
      <c r="AD779" s="118"/>
      <c r="AE779" s="115"/>
      <c r="AF779" s="119"/>
      <c r="AG779" s="119"/>
      <c r="AH779" s="120"/>
      <c r="AI779" s="121"/>
      <c r="AJ779" s="120"/>
      <c r="AK779" s="69"/>
      <c r="AL779" s="103"/>
      <c r="AM779" s="103"/>
      <c r="AN779" s="118"/>
      <c r="AO779" s="115"/>
      <c r="AP779" s="119"/>
      <c r="AQ779" s="119"/>
      <c r="AR779" s="118"/>
      <c r="AS779" s="118"/>
      <c r="AT779" s="118"/>
      <c r="AU779" s="118"/>
      <c r="AV779" s="121"/>
      <c r="AW779" s="114"/>
      <c r="AX779" s="115"/>
      <c r="AY779" s="116"/>
      <c r="AZ779" s="115"/>
      <c r="BA779" s="116"/>
    </row>
    <row r="780" spans="2:53" x14ac:dyDescent="0.2">
      <c r="B780" s="266"/>
      <c r="D780" s="101"/>
      <c r="E780" s="67"/>
      <c r="F780" s="69"/>
      <c r="G780" s="69"/>
      <c r="H780" s="69"/>
      <c r="I780" s="95"/>
      <c r="J780" s="68"/>
      <c r="K780" s="106"/>
      <c r="L780" s="145"/>
      <c r="M780" s="146"/>
      <c r="N780" s="82"/>
      <c r="O780" s="82"/>
      <c r="P780" s="82"/>
      <c r="Q780" s="110"/>
      <c r="R780" s="111"/>
      <c r="S780" s="111"/>
      <c r="T780" s="111"/>
      <c r="U780" s="112"/>
      <c r="V780" s="110"/>
      <c r="W780" s="112"/>
      <c r="X780" s="103"/>
      <c r="Y780" s="117"/>
      <c r="Z780" s="69"/>
      <c r="AA780" s="69"/>
      <c r="AB780" s="103"/>
      <c r="AC780" s="103"/>
      <c r="AD780" s="118"/>
      <c r="AE780" s="115"/>
      <c r="AF780" s="119"/>
      <c r="AG780" s="119"/>
      <c r="AH780" s="120"/>
      <c r="AI780" s="121"/>
      <c r="AJ780" s="120"/>
      <c r="AK780" s="69"/>
      <c r="AL780" s="103"/>
      <c r="AM780" s="103"/>
      <c r="AN780" s="118"/>
      <c r="AO780" s="115"/>
      <c r="AP780" s="119"/>
      <c r="AQ780" s="119"/>
      <c r="AR780" s="118"/>
      <c r="AS780" s="118"/>
      <c r="AT780" s="118"/>
      <c r="AU780" s="118"/>
      <c r="AV780" s="121"/>
      <c r="AW780" s="114"/>
      <c r="AX780" s="115"/>
      <c r="AY780" s="116"/>
      <c r="AZ780" s="115"/>
      <c r="BA780" s="116"/>
    </row>
    <row r="781" spans="2:53" x14ac:dyDescent="0.2">
      <c r="B781" s="266"/>
      <c r="D781" s="101"/>
      <c r="E781" s="67"/>
      <c r="F781" s="69"/>
      <c r="G781" s="69"/>
      <c r="H781" s="69"/>
      <c r="I781" s="95"/>
      <c r="J781" s="68"/>
      <c r="K781" s="106"/>
      <c r="L781" s="145"/>
      <c r="M781" s="146"/>
      <c r="N781" s="82"/>
      <c r="O781" s="82"/>
      <c r="P781" s="82"/>
      <c r="Q781" s="110"/>
      <c r="R781" s="111"/>
      <c r="S781" s="111"/>
      <c r="T781" s="111"/>
      <c r="U781" s="112"/>
      <c r="V781" s="110"/>
      <c r="W781" s="112"/>
      <c r="X781" s="103"/>
      <c r="Y781" s="117"/>
      <c r="Z781" s="69"/>
      <c r="AA781" s="69"/>
      <c r="AB781" s="103"/>
      <c r="AC781" s="103"/>
      <c r="AD781" s="118"/>
      <c r="AE781" s="115"/>
      <c r="AF781" s="119"/>
      <c r="AG781" s="119"/>
      <c r="AH781" s="120"/>
      <c r="AI781" s="121"/>
      <c r="AJ781" s="120"/>
      <c r="AK781" s="69"/>
      <c r="AL781" s="103"/>
      <c r="AM781" s="103"/>
      <c r="AN781" s="118"/>
      <c r="AO781" s="115"/>
      <c r="AP781" s="119"/>
      <c r="AQ781" s="119"/>
      <c r="AR781" s="118"/>
      <c r="AS781" s="118"/>
      <c r="AT781" s="118"/>
      <c r="AU781" s="118"/>
      <c r="AV781" s="121"/>
      <c r="AW781" s="114"/>
      <c r="AX781" s="115"/>
      <c r="AY781" s="116"/>
      <c r="AZ781" s="115"/>
      <c r="BA781" s="116"/>
    </row>
    <row r="782" spans="2:53" x14ac:dyDescent="0.2">
      <c r="B782" s="266"/>
      <c r="D782" s="101"/>
      <c r="E782" s="67"/>
      <c r="F782" s="69"/>
      <c r="G782" s="69"/>
      <c r="H782" s="69"/>
      <c r="I782" s="95"/>
      <c r="J782" s="68"/>
      <c r="K782" s="106"/>
      <c r="L782" s="145"/>
      <c r="M782" s="146"/>
      <c r="N782" s="82"/>
      <c r="O782" s="82"/>
      <c r="P782" s="82"/>
      <c r="Q782" s="110"/>
      <c r="R782" s="111"/>
      <c r="S782" s="111"/>
      <c r="T782" s="111"/>
      <c r="U782" s="112"/>
      <c r="V782" s="110"/>
      <c r="W782" s="112"/>
      <c r="X782" s="103"/>
      <c r="Y782" s="117"/>
      <c r="Z782" s="69"/>
      <c r="AA782" s="69"/>
      <c r="AB782" s="103"/>
      <c r="AC782" s="103"/>
      <c r="AD782" s="118"/>
      <c r="AE782" s="115"/>
      <c r="AF782" s="119"/>
      <c r="AG782" s="119"/>
      <c r="AH782" s="120"/>
      <c r="AI782" s="121"/>
      <c r="AJ782" s="120"/>
      <c r="AK782" s="69"/>
      <c r="AL782" s="103"/>
      <c r="AM782" s="103"/>
      <c r="AN782" s="118"/>
      <c r="AO782" s="115"/>
      <c r="AP782" s="119"/>
      <c r="AQ782" s="119"/>
      <c r="AR782" s="118"/>
      <c r="AS782" s="118"/>
      <c r="AT782" s="118"/>
      <c r="AU782" s="118"/>
      <c r="AV782" s="121"/>
      <c r="AW782" s="114"/>
      <c r="AX782" s="115"/>
      <c r="AY782" s="116"/>
      <c r="AZ782" s="115"/>
      <c r="BA782" s="116"/>
    </row>
    <row r="783" spans="2:53" x14ac:dyDescent="0.2">
      <c r="B783" s="266"/>
      <c r="D783" s="101"/>
      <c r="E783" s="67"/>
      <c r="F783" s="69"/>
      <c r="G783" s="69"/>
      <c r="H783" s="69"/>
      <c r="I783" s="95"/>
      <c r="J783" s="68"/>
      <c r="K783" s="106"/>
      <c r="L783" s="145"/>
      <c r="M783" s="146"/>
      <c r="N783" s="82"/>
      <c r="O783" s="82"/>
      <c r="P783" s="82"/>
      <c r="Q783" s="110"/>
      <c r="R783" s="111"/>
      <c r="S783" s="111"/>
      <c r="T783" s="111"/>
      <c r="U783" s="112"/>
      <c r="V783" s="110"/>
      <c r="W783" s="112"/>
      <c r="X783" s="103"/>
      <c r="Y783" s="117"/>
      <c r="Z783" s="69"/>
      <c r="AA783" s="69"/>
      <c r="AB783" s="103"/>
      <c r="AC783" s="103"/>
      <c r="AD783" s="118"/>
      <c r="AE783" s="115"/>
      <c r="AF783" s="119"/>
      <c r="AG783" s="119"/>
      <c r="AH783" s="120"/>
      <c r="AI783" s="121"/>
      <c r="AJ783" s="120"/>
      <c r="AK783" s="69"/>
      <c r="AL783" s="103"/>
      <c r="AM783" s="103"/>
      <c r="AN783" s="118"/>
      <c r="AO783" s="115"/>
      <c r="AP783" s="119"/>
      <c r="AQ783" s="119"/>
      <c r="AR783" s="118"/>
      <c r="AS783" s="118"/>
      <c r="AT783" s="118"/>
      <c r="AU783" s="118"/>
      <c r="AV783" s="121"/>
      <c r="AW783" s="114"/>
      <c r="AX783" s="115"/>
      <c r="AY783" s="116"/>
      <c r="AZ783" s="115"/>
      <c r="BA783" s="116"/>
    </row>
    <row r="784" spans="2:53" x14ac:dyDescent="0.2">
      <c r="B784" s="266"/>
      <c r="D784" s="101"/>
      <c r="E784" s="67"/>
      <c r="F784" s="69"/>
      <c r="G784" s="69"/>
      <c r="H784" s="69"/>
      <c r="I784" s="95"/>
      <c r="J784" s="68"/>
      <c r="K784" s="106"/>
      <c r="L784" s="145"/>
      <c r="M784" s="146"/>
      <c r="N784" s="82"/>
      <c r="O784" s="82"/>
      <c r="P784" s="82"/>
      <c r="Q784" s="110"/>
      <c r="R784" s="111"/>
      <c r="S784" s="111"/>
      <c r="T784" s="111"/>
      <c r="U784" s="112"/>
      <c r="V784" s="110"/>
      <c r="W784" s="112"/>
      <c r="X784" s="103"/>
      <c r="Y784" s="117"/>
      <c r="Z784" s="69"/>
      <c r="AA784" s="69"/>
      <c r="AB784" s="103"/>
      <c r="AC784" s="103"/>
      <c r="AD784" s="118"/>
      <c r="AE784" s="115"/>
      <c r="AF784" s="119"/>
      <c r="AG784" s="119"/>
      <c r="AH784" s="120"/>
      <c r="AI784" s="121"/>
      <c r="AJ784" s="120"/>
      <c r="AK784" s="69"/>
      <c r="AL784" s="103"/>
      <c r="AM784" s="103"/>
      <c r="AN784" s="118"/>
      <c r="AO784" s="115"/>
      <c r="AP784" s="119"/>
      <c r="AQ784" s="119"/>
      <c r="AR784" s="118"/>
      <c r="AS784" s="118"/>
      <c r="AT784" s="118"/>
      <c r="AU784" s="118"/>
      <c r="AV784" s="121"/>
      <c r="AW784" s="114"/>
      <c r="AX784" s="115"/>
      <c r="AY784" s="116"/>
      <c r="AZ784" s="115"/>
      <c r="BA784" s="116"/>
    </row>
    <row r="785" spans="2:53" x14ac:dyDescent="0.2">
      <c r="B785" s="266"/>
      <c r="D785" s="101"/>
      <c r="E785" s="67"/>
      <c r="F785" s="69"/>
      <c r="G785" s="69"/>
      <c r="H785" s="69"/>
      <c r="I785" s="95"/>
      <c r="J785" s="68"/>
      <c r="K785" s="106"/>
      <c r="L785" s="145"/>
      <c r="M785" s="146"/>
      <c r="N785" s="82"/>
      <c r="O785" s="82"/>
      <c r="P785" s="82"/>
      <c r="Q785" s="110"/>
      <c r="R785" s="111"/>
      <c r="S785" s="111"/>
      <c r="T785" s="111"/>
      <c r="U785" s="112"/>
      <c r="V785" s="110"/>
      <c r="W785" s="112"/>
      <c r="X785" s="103"/>
      <c r="Y785" s="117"/>
      <c r="Z785" s="69"/>
      <c r="AA785" s="69"/>
      <c r="AB785" s="103"/>
      <c r="AC785" s="103"/>
      <c r="AD785" s="118"/>
      <c r="AE785" s="115"/>
      <c r="AF785" s="119"/>
      <c r="AG785" s="119"/>
      <c r="AH785" s="120"/>
      <c r="AI785" s="121"/>
      <c r="AJ785" s="120"/>
      <c r="AK785" s="69"/>
      <c r="AL785" s="103"/>
      <c r="AM785" s="103"/>
      <c r="AN785" s="118"/>
      <c r="AO785" s="115"/>
      <c r="AP785" s="119"/>
      <c r="AQ785" s="119"/>
      <c r="AR785" s="118"/>
      <c r="AS785" s="118"/>
      <c r="AT785" s="118"/>
      <c r="AU785" s="118"/>
      <c r="AV785" s="121"/>
      <c r="AW785" s="114"/>
      <c r="AX785" s="115"/>
      <c r="AY785" s="116"/>
      <c r="AZ785" s="115"/>
      <c r="BA785" s="116"/>
    </row>
    <row r="786" spans="2:53" x14ac:dyDescent="0.2">
      <c r="B786" s="266"/>
      <c r="D786" s="101"/>
      <c r="E786" s="67"/>
      <c r="F786" s="69"/>
      <c r="G786" s="69"/>
      <c r="H786" s="69"/>
      <c r="I786" s="95"/>
      <c r="J786" s="68"/>
      <c r="K786" s="106"/>
      <c r="L786" s="145"/>
      <c r="M786" s="146"/>
      <c r="N786" s="82"/>
      <c r="O786" s="82"/>
      <c r="P786" s="82"/>
      <c r="Q786" s="110"/>
      <c r="R786" s="111"/>
      <c r="S786" s="111"/>
      <c r="T786" s="111"/>
      <c r="U786" s="112"/>
      <c r="V786" s="110"/>
      <c r="W786" s="112"/>
      <c r="X786" s="103"/>
      <c r="Y786" s="117"/>
      <c r="Z786" s="69"/>
      <c r="AA786" s="69"/>
      <c r="AB786" s="103"/>
      <c r="AC786" s="103"/>
      <c r="AD786" s="118"/>
      <c r="AE786" s="115"/>
      <c r="AF786" s="119"/>
      <c r="AG786" s="119"/>
      <c r="AH786" s="120"/>
      <c r="AI786" s="121"/>
      <c r="AJ786" s="120"/>
      <c r="AK786" s="69"/>
      <c r="AL786" s="103"/>
      <c r="AM786" s="103"/>
      <c r="AN786" s="118"/>
      <c r="AO786" s="115"/>
      <c r="AP786" s="119"/>
      <c r="AQ786" s="119"/>
      <c r="AR786" s="118"/>
      <c r="AS786" s="118"/>
      <c r="AT786" s="118"/>
      <c r="AU786" s="118"/>
      <c r="AV786" s="121"/>
      <c r="AW786" s="114"/>
      <c r="AX786" s="115"/>
      <c r="AY786" s="116"/>
      <c r="AZ786" s="115"/>
      <c r="BA786" s="116"/>
    </row>
    <row r="787" spans="2:53" x14ac:dyDescent="0.2">
      <c r="B787" s="266"/>
      <c r="D787" s="101"/>
      <c r="E787" s="67"/>
      <c r="F787" s="69"/>
      <c r="G787" s="69"/>
      <c r="H787" s="69"/>
      <c r="I787" s="95"/>
      <c r="J787" s="68"/>
      <c r="K787" s="106"/>
      <c r="L787" s="145"/>
      <c r="M787" s="146"/>
      <c r="N787" s="82"/>
      <c r="O787" s="82"/>
      <c r="P787" s="82"/>
      <c r="Q787" s="110"/>
      <c r="R787" s="111"/>
      <c r="S787" s="111"/>
      <c r="T787" s="111"/>
      <c r="U787" s="112"/>
      <c r="V787" s="110"/>
      <c r="W787" s="112"/>
      <c r="X787" s="103"/>
      <c r="Y787" s="117"/>
      <c r="Z787" s="69"/>
      <c r="AA787" s="69"/>
      <c r="AB787" s="103"/>
      <c r="AC787" s="103"/>
      <c r="AD787" s="118"/>
      <c r="AE787" s="115"/>
      <c r="AF787" s="119"/>
      <c r="AG787" s="119"/>
      <c r="AH787" s="120"/>
      <c r="AI787" s="121"/>
      <c r="AJ787" s="120"/>
      <c r="AK787" s="69"/>
      <c r="AL787" s="103"/>
      <c r="AM787" s="103"/>
      <c r="AN787" s="118"/>
      <c r="AO787" s="115"/>
      <c r="AP787" s="119"/>
      <c r="AQ787" s="119"/>
      <c r="AR787" s="118"/>
      <c r="AS787" s="118"/>
      <c r="AT787" s="118"/>
      <c r="AU787" s="118"/>
      <c r="AV787" s="121"/>
      <c r="AW787" s="114"/>
      <c r="AX787" s="115"/>
      <c r="AY787" s="116"/>
      <c r="AZ787" s="115"/>
      <c r="BA787" s="116"/>
    </row>
    <row r="788" spans="2:53" x14ac:dyDescent="0.2">
      <c r="B788" s="266"/>
      <c r="D788" s="101"/>
      <c r="E788" s="67"/>
      <c r="F788" s="69"/>
      <c r="G788" s="69"/>
      <c r="H788" s="69"/>
      <c r="I788" s="95"/>
      <c r="J788" s="68"/>
      <c r="K788" s="106"/>
      <c r="L788" s="145"/>
      <c r="M788" s="146"/>
      <c r="N788" s="82"/>
      <c r="O788" s="82"/>
      <c r="P788" s="82"/>
      <c r="Q788" s="110"/>
      <c r="R788" s="111"/>
      <c r="S788" s="111"/>
      <c r="T788" s="111"/>
      <c r="U788" s="112"/>
      <c r="V788" s="110"/>
      <c r="W788" s="112"/>
      <c r="X788" s="103"/>
      <c r="Y788" s="117"/>
      <c r="Z788" s="69"/>
      <c r="AA788" s="69"/>
      <c r="AB788" s="103"/>
      <c r="AC788" s="103"/>
      <c r="AD788" s="118"/>
      <c r="AE788" s="115"/>
      <c r="AF788" s="119"/>
      <c r="AG788" s="119"/>
      <c r="AH788" s="120"/>
      <c r="AI788" s="121"/>
      <c r="AJ788" s="120"/>
      <c r="AK788" s="69"/>
      <c r="AL788" s="103"/>
      <c r="AM788" s="103"/>
      <c r="AN788" s="118"/>
      <c r="AO788" s="115"/>
      <c r="AP788" s="119"/>
      <c r="AQ788" s="119"/>
      <c r="AR788" s="118"/>
      <c r="AS788" s="118"/>
      <c r="AT788" s="118"/>
      <c r="AU788" s="118"/>
      <c r="AV788" s="121"/>
      <c r="AW788" s="114"/>
      <c r="AX788" s="115"/>
      <c r="AY788" s="116"/>
      <c r="AZ788" s="115"/>
      <c r="BA788" s="116"/>
    </row>
    <row r="789" spans="2:53" x14ac:dyDescent="0.2">
      <c r="B789" s="266"/>
      <c r="D789" s="101"/>
      <c r="E789" s="67"/>
      <c r="F789" s="69"/>
      <c r="G789" s="69"/>
      <c r="H789" s="69"/>
      <c r="I789" s="95"/>
      <c r="J789" s="68"/>
      <c r="K789" s="106"/>
      <c r="L789" s="145"/>
      <c r="M789" s="146"/>
      <c r="N789" s="82"/>
      <c r="O789" s="82"/>
      <c r="P789" s="82"/>
      <c r="Q789" s="110"/>
      <c r="R789" s="111"/>
      <c r="S789" s="111"/>
      <c r="T789" s="111"/>
      <c r="U789" s="112"/>
      <c r="V789" s="110"/>
      <c r="W789" s="112"/>
      <c r="X789" s="103"/>
      <c r="Y789" s="117"/>
      <c r="Z789" s="69"/>
      <c r="AA789" s="69"/>
      <c r="AB789" s="103"/>
      <c r="AC789" s="103"/>
      <c r="AD789" s="118"/>
      <c r="AE789" s="115"/>
      <c r="AF789" s="119"/>
      <c r="AG789" s="119"/>
      <c r="AH789" s="120"/>
      <c r="AI789" s="121"/>
      <c r="AJ789" s="120"/>
      <c r="AK789" s="69"/>
      <c r="AL789" s="103"/>
      <c r="AM789" s="103"/>
      <c r="AN789" s="118"/>
      <c r="AO789" s="115"/>
      <c r="AP789" s="119"/>
      <c r="AQ789" s="119"/>
      <c r="AR789" s="118"/>
      <c r="AS789" s="118"/>
      <c r="AT789" s="118"/>
      <c r="AU789" s="118"/>
      <c r="AV789" s="121"/>
      <c r="AW789" s="114"/>
      <c r="AX789" s="115"/>
      <c r="AY789" s="116"/>
      <c r="AZ789" s="115"/>
      <c r="BA789" s="116"/>
    </row>
    <row r="790" spans="2:53" x14ac:dyDescent="0.2">
      <c r="B790" s="266"/>
      <c r="D790" s="101"/>
      <c r="E790" s="67"/>
      <c r="F790" s="69"/>
      <c r="G790" s="69"/>
      <c r="H790" s="69"/>
      <c r="I790" s="95"/>
      <c r="J790" s="68"/>
      <c r="K790" s="106"/>
      <c r="L790" s="145"/>
      <c r="M790" s="146"/>
      <c r="N790" s="82"/>
      <c r="O790" s="82"/>
      <c r="P790" s="82"/>
      <c r="Q790" s="110"/>
      <c r="R790" s="111"/>
      <c r="S790" s="111"/>
      <c r="T790" s="111"/>
      <c r="U790" s="112"/>
      <c r="V790" s="110"/>
      <c r="W790" s="112"/>
      <c r="X790" s="103"/>
      <c r="Y790" s="117"/>
      <c r="Z790" s="69"/>
      <c r="AA790" s="69"/>
      <c r="AB790" s="103"/>
      <c r="AC790" s="103"/>
      <c r="AD790" s="118"/>
      <c r="AE790" s="115"/>
      <c r="AF790" s="119"/>
      <c r="AG790" s="119"/>
      <c r="AH790" s="120"/>
      <c r="AI790" s="121"/>
      <c r="AJ790" s="120"/>
      <c r="AK790" s="69"/>
      <c r="AL790" s="103"/>
      <c r="AM790" s="103"/>
      <c r="AN790" s="118"/>
      <c r="AO790" s="115"/>
      <c r="AP790" s="119"/>
      <c r="AQ790" s="119"/>
      <c r="AR790" s="118"/>
      <c r="AS790" s="118"/>
      <c r="AT790" s="118"/>
      <c r="AU790" s="118"/>
      <c r="AV790" s="121"/>
      <c r="AW790" s="114"/>
      <c r="AX790" s="115"/>
      <c r="AY790" s="116"/>
      <c r="AZ790" s="115"/>
      <c r="BA790" s="116"/>
    </row>
    <row r="791" spans="2:53" x14ac:dyDescent="0.2">
      <c r="B791" s="266"/>
      <c r="D791" s="101"/>
      <c r="E791" s="67"/>
      <c r="F791" s="69"/>
      <c r="G791" s="69"/>
      <c r="H791" s="69"/>
      <c r="I791" s="95"/>
      <c r="J791" s="68"/>
      <c r="K791" s="106"/>
      <c r="L791" s="145"/>
      <c r="M791" s="146"/>
      <c r="N791" s="82"/>
      <c r="O791" s="82"/>
      <c r="P791" s="82"/>
      <c r="Q791" s="110"/>
      <c r="R791" s="111"/>
      <c r="S791" s="111"/>
      <c r="T791" s="111"/>
      <c r="U791" s="112"/>
      <c r="V791" s="110"/>
      <c r="W791" s="112"/>
      <c r="X791" s="103"/>
      <c r="Y791" s="117"/>
      <c r="Z791" s="69"/>
      <c r="AA791" s="69"/>
      <c r="AB791" s="103"/>
      <c r="AC791" s="103"/>
      <c r="AD791" s="118"/>
      <c r="AE791" s="115"/>
      <c r="AF791" s="119"/>
      <c r="AG791" s="119"/>
      <c r="AH791" s="120"/>
      <c r="AI791" s="121"/>
      <c r="AJ791" s="120"/>
      <c r="AK791" s="69"/>
      <c r="AL791" s="103"/>
      <c r="AM791" s="103"/>
      <c r="AN791" s="118"/>
      <c r="AO791" s="115"/>
      <c r="AP791" s="119"/>
      <c r="AQ791" s="119"/>
      <c r="AR791" s="118"/>
      <c r="AS791" s="118"/>
      <c r="AT791" s="118"/>
      <c r="AU791" s="118"/>
      <c r="AV791" s="121"/>
      <c r="AW791" s="114"/>
      <c r="AX791" s="115"/>
      <c r="AY791" s="116"/>
      <c r="AZ791" s="115"/>
      <c r="BA791" s="116"/>
    </row>
    <row r="792" spans="2:53" x14ac:dyDescent="0.2">
      <c r="B792" s="266"/>
      <c r="D792" s="101"/>
      <c r="E792" s="67"/>
      <c r="F792" s="69"/>
      <c r="G792" s="69"/>
      <c r="H792" s="69"/>
      <c r="I792" s="95"/>
      <c r="J792" s="68"/>
      <c r="K792" s="106"/>
      <c r="L792" s="145"/>
      <c r="M792" s="146"/>
      <c r="N792" s="82"/>
      <c r="O792" s="82"/>
      <c r="P792" s="82"/>
      <c r="Q792" s="110"/>
      <c r="R792" s="111"/>
      <c r="S792" s="111"/>
      <c r="T792" s="111"/>
      <c r="U792" s="112"/>
      <c r="V792" s="110"/>
      <c r="W792" s="112"/>
      <c r="X792" s="103"/>
      <c r="Y792" s="117"/>
      <c r="Z792" s="69"/>
      <c r="AA792" s="69"/>
      <c r="AB792" s="103"/>
      <c r="AC792" s="103"/>
      <c r="AD792" s="118"/>
      <c r="AE792" s="115"/>
      <c r="AF792" s="119"/>
      <c r="AG792" s="119"/>
      <c r="AH792" s="120"/>
      <c r="AI792" s="121"/>
      <c r="AJ792" s="120"/>
      <c r="AK792" s="69"/>
      <c r="AL792" s="103"/>
      <c r="AM792" s="103"/>
      <c r="AN792" s="118"/>
      <c r="AO792" s="115"/>
      <c r="AP792" s="119"/>
      <c r="AQ792" s="119"/>
      <c r="AR792" s="118"/>
      <c r="AS792" s="118"/>
      <c r="AT792" s="118"/>
      <c r="AU792" s="118"/>
      <c r="AV792" s="121"/>
      <c r="AW792" s="114"/>
      <c r="AX792" s="115"/>
      <c r="AY792" s="116"/>
      <c r="AZ792" s="115"/>
      <c r="BA792" s="116"/>
    </row>
    <row r="793" spans="2:53" x14ac:dyDescent="0.2">
      <c r="B793" s="266"/>
      <c r="D793" s="101"/>
      <c r="E793" s="67"/>
      <c r="F793" s="69"/>
      <c r="G793" s="69"/>
      <c r="H793" s="69"/>
      <c r="I793" s="95"/>
      <c r="J793" s="68"/>
      <c r="K793" s="106"/>
      <c r="L793" s="145"/>
      <c r="M793" s="146"/>
      <c r="N793" s="82"/>
      <c r="O793" s="82"/>
      <c r="P793" s="82"/>
      <c r="Q793" s="110"/>
      <c r="R793" s="111"/>
      <c r="S793" s="111"/>
      <c r="T793" s="111"/>
      <c r="U793" s="112"/>
      <c r="V793" s="110"/>
      <c r="W793" s="112"/>
      <c r="X793" s="103"/>
      <c r="Y793" s="117"/>
      <c r="Z793" s="69"/>
      <c r="AA793" s="69"/>
      <c r="AB793" s="103"/>
      <c r="AC793" s="103"/>
      <c r="AD793" s="118"/>
      <c r="AE793" s="115"/>
      <c r="AF793" s="119"/>
      <c r="AG793" s="119"/>
      <c r="AH793" s="120"/>
      <c r="AI793" s="121"/>
      <c r="AJ793" s="120"/>
      <c r="AK793" s="69"/>
      <c r="AL793" s="103"/>
      <c r="AM793" s="103"/>
      <c r="AN793" s="118"/>
      <c r="AO793" s="115"/>
      <c r="AP793" s="119"/>
      <c r="AQ793" s="119"/>
      <c r="AR793" s="118"/>
      <c r="AS793" s="118"/>
      <c r="AT793" s="118"/>
      <c r="AU793" s="118"/>
      <c r="AV793" s="121"/>
      <c r="AW793" s="114"/>
      <c r="AX793" s="115"/>
      <c r="AY793" s="116"/>
      <c r="AZ793" s="115"/>
      <c r="BA793" s="116"/>
    </row>
    <row r="794" spans="2:53" x14ac:dyDescent="0.2">
      <c r="B794" s="266"/>
      <c r="D794" s="101"/>
      <c r="E794" s="67"/>
      <c r="F794" s="69"/>
      <c r="G794" s="69"/>
      <c r="H794" s="69"/>
      <c r="I794" s="95"/>
      <c r="J794" s="68"/>
      <c r="K794" s="106"/>
      <c r="L794" s="145"/>
      <c r="M794" s="146"/>
      <c r="N794" s="82"/>
      <c r="O794" s="82"/>
      <c r="P794" s="82"/>
      <c r="Q794" s="110"/>
      <c r="R794" s="111"/>
      <c r="S794" s="111"/>
      <c r="T794" s="111"/>
      <c r="U794" s="112"/>
      <c r="V794" s="110"/>
      <c r="W794" s="112"/>
      <c r="X794" s="103"/>
      <c r="Y794" s="117"/>
      <c r="Z794" s="69"/>
      <c r="AA794" s="69"/>
      <c r="AB794" s="103"/>
      <c r="AC794" s="103"/>
      <c r="AD794" s="118"/>
      <c r="AE794" s="115"/>
      <c r="AF794" s="119"/>
      <c r="AG794" s="119"/>
      <c r="AH794" s="120"/>
      <c r="AI794" s="121"/>
      <c r="AJ794" s="120"/>
      <c r="AK794" s="69"/>
      <c r="AL794" s="103"/>
      <c r="AM794" s="103"/>
      <c r="AN794" s="118"/>
      <c r="AO794" s="115"/>
      <c r="AP794" s="119"/>
      <c r="AQ794" s="119"/>
      <c r="AR794" s="118"/>
      <c r="AS794" s="118"/>
      <c r="AT794" s="118"/>
      <c r="AU794" s="118"/>
      <c r="AV794" s="121"/>
      <c r="AW794" s="114"/>
      <c r="AX794" s="115"/>
      <c r="AY794" s="116"/>
      <c r="AZ794" s="115"/>
      <c r="BA794" s="116"/>
    </row>
    <row r="795" spans="2:53" x14ac:dyDescent="0.2">
      <c r="B795" s="266"/>
      <c r="D795" s="101"/>
      <c r="E795" s="67"/>
      <c r="F795" s="69"/>
      <c r="G795" s="69"/>
      <c r="H795" s="69"/>
      <c r="I795" s="95"/>
      <c r="J795" s="68"/>
      <c r="K795" s="106"/>
      <c r="L795" s="145"/>
      <c r="M795" s="146"/>
      <c r="N795" s="82"/>
      <c r="O795" s="82"/>
      <c r="P795" s="82"/>
      <c r="Q795" s="110"/>
      <c r="R795" s="111"/>
      <c r="S795" s="111"/>
      <c r="T795" s="111"/>
      <c r="U795" s="112"/>
      <c r="V795" s="110"/>
      <c r="W795" s="112"/>
      <c r="X795" s="103"/>
      <c r="Y795" s="117"/>
      <c r="Z795" s="69"/>
      <c r="AA795" s="69"/>
      <c r="AB795" s="103"/>
      <c r="AC795" s="103"/>
      <c r="AD795" s="118"/>
      <c r="AE795" s="115"/>
      <c r="AF795" s="119"/>
      <c r="AG795" s="119"/>
      <c r="AH795" s="120"/>
      <c r="AI795" s="121"/>
      <c r="AJ795" s="120"/>
      <c r="AK795" s="69"/>
      <c r="AL795" s="103"/>
      <c r="AM795" s="103"/>
      <c r="AN795" s="118"/>
      <c r="AO795" s="115"/>
      <c r="AP795" s="119"/>
      <c r="AQ795" s="119"/>
      <c r="AR795" s="118"/>
      <c r="AS795" s="118"/>
      <c r="AT795" s="118"/>
      <c r="AU795" s="118"/>
      <c r="AV795" s="121"/>
      <c r="AW795" s="114"/>
      <c r="AX795" s="115"/>
      <c r="AY795" s="116"/>
      <c r="AZ795" s="115"/>
      <c r="BA795" s="116"/>
    </row>
    <row r="796" spans="2:53" x14ac:dyDescent="0.2">
      <c r="B796" s="266"/>
      <c r="D796" s="101"/>
      <c r="E796" s="67"/>
      <c r="F796" s="69"/>
      <c r="G796" s="69"/>
      <c r="H796" s="69"/>
      <c r="I796" s="95"/>
      <c r="J796" s="68"/>
      <c r="K796" s="106"/>
      <c r="L796" s="145"/>
      <c r="M796" s="146"/>
      <c r="N796" s="82"/>
      <c r="O796" s="82"/>
      <c r="P796" s="82"/>
      <c r="Q796" s="110"/>
      <c r="R796" s="111"/>
      <c r="S796" s="111"/>
      <c r="T796" s="111"/>
      <c r="U796" s="112"/>
      <c r="V796" s="110"/>
      <c r="W796" s="112"/>
      <c r="X796" s="103"/>
      <c r="Y796" s="117"/>
      <c r="Z796" s="69"/>
      <c r="AA796" s="69"/>
      <c r="AB796" s="103"/>
      <c r="AC796" s="103"/>
      <c r="AD796" s="118"/>
      <c r="AE796" s="115"/>
      <c r="AF796" s="119"/>
      <c r="AG796" s="119"/>
      <c r="AH796" s="120"/>
      <c r="AI796" s="121"/>
      <c r="AJ796" s="120"/>
      <c r="AK796" s="69"/>
      <c r="AL796" s="103"/>
      <c r="AM796" s="103"/>
      <c r="AN796" s="118"/>
      <c r="AO796" s="115"/>
      <c r="AP796" s="119"/>
      <c r="AQ796" s="119"/>
      <c r="AR796" s="118"/>
      <c r="AS796" s="118"/>
      <c r="AT796" s="118"/>
      <c r="AU796" s="118"/>
      <c r="AV796" s="121"/>
      <c r="AW796" s="114"/>
      <c r="AX796" s="115"/>
      <c r="AY796" s="116"/>
      <c r="AZ796" s="115"/>
      <c r="BA796" s="116"/>
    </row>
    <row r="797" spans="2:53" x14ac:dyDescent="0.2">
      <c r="B797" s="266"/>
      <c r="D797" s="101"/>
      <c r="E797" s="67"/>
      <c r="F797" s="69"/>
      <c r="G797" s="69"/>
      <c r="H797" s="69"/>
      <c r="I797" s="95"/>
      <c r="J797" s="68"/>
      <c r="K797" s="106"/>
      <c r="L797" s="145"/>
      <c r="M797" s="146"/>
      <c r="N797" s="82"/>
      <c r="O797" s="82"/>
      <c r="P797" s="82"/>
      <c r="Q797" s="110"/>
      <c r="R797" s="111"/>
      <c r="S797" s="111"/>
      <c r="T797" s="111"/>
      <c r="U797" s="112"/>
      <c r="V797" s="110"/>
      <c r="W797" s="112"/>
      <c r="X797" s="103"/>
      <c r="Y797" s="117"/>
      <c r="Z797" s="69"/>
      <c r="AA797" s="69"/>
      <c r="AB797" s="103"/>
      <c r="AC797" s="103"/>
      <c r="AD797" s="118"/>
      <c r="AE797" s="115"/>
      <c r="AF797" s="119"/>
      <c r="AG797" s="119"/>
      <c r="AH797" s="120"/>
      <c r="AI797" s="121"/>
      <c r="AJ797" s="120"/>
      <c r="AK797" s="69"/>
      <c r="AL797" s="103"/>
      <c r="AM797" s="103"/>
      <c r="AN797" s="118"/>
      <c r="AO797" s="115"/>
      <c r="AP797" s="119"/>
      <c r="AQ797" s="119"/>
      <c r="AR797" s="118"/>
      <c r="AS797" s="118"/>
      <c r="AT797" s="118"/>
      <c r="AU797" s="118"/>
      <c r="AV797" s="121"/>
      <c r="AW797" s="114"/>
      <c r="AX797" s="115"/>
      <c r="AY797" s="116"/>
      <c r="AZ797" s="115"/>
      <c r="BA797" s="116"/>
    </row>
    <row r="798" spans="2:53" x14ac:dyDescent="0.2">
      <c r="B798" s="266"/>
      <c r="D798" s="101"/>
      <c r="E798" s="67"/>
      <c r="F798" s="69"/>
      <c r="G798" s="69"/>
      <c r="H798" s="69"/>
      <c r="I798" s="95"/>
      <c r="J798" s="68"/>
      <c r="K798" s="106"/>
      <c r="L798" s="145"/>
      <c r="M798" s="146"/>
      <c r="N798" s="82"/>
      <c r="O798" s="82"/>
      <c r="P798" s="82"/>
      <c r="Q798" s="110"/>
      <c r="R798" s="111"/>
      <c r="S798" s="111"/>
      <c r="T798" s="111"/>
      <c r="U798" s="112"/>
      <c r="V798" s="110"/>
      <c r="W798" s="112"/>
      <c r="X798" s="103"/>
      <c r="Y798" s="117"/>
      <c r="Z798" s="69"/>
      <c r="AA798" s="69"/>
      <c r="AB798" s="103"/>
      <c r="AC798" s="103"/>
      <c r="AD798" s="118"/>
      <c r="AE798" s="115"/>
      <c r="AF798" s="119"/>
      <c r="AG798" s="119"/>
      <c r="AH798" s="120"/>
      <c r="AI798" s="121"/>
      <c r="AJ798" s="120"/>
      <c r="AK798" s="69"/>
      <c r="AL798" s="103"/>
      <c r="AM798" s="103"/>
      <c r="AN798" s="118"/>
      <c r="AO798" s="115"/>
      <c r="AP798" s="119"/>
      <c r="AQ798" s="119"/>
      <c r="AR798" s="118"/>
      <c r="AS798" s="118"/>
      <c r="AT798" s="118"/>
      <c r="AU798" s="118"/>
      <c r="AV798" s="121"/>
      <c r="AW798" s="114"/>
      <c r="AX798" s="115"/>
      <c r="AY798" s="116"/>
      <c r="AZ798" s="115"/>
      <c r="BA798" s="116"/>
    </row>
    <row r="799" spans="2:53" x14ac:dyDescent="0.2">
      <c r="B799" s="266"/>
      <c r="D799" s="101"/>
      <c r="E799" s="67"/>
      <c r="F799" s="69"/>
      <c r="G799" s="69"/>
      <c r="H799" s="69"/>
      <c r="I799" s="95"/>
      <c r="J799" s="68"/>
      <c r="K799" s="106"/>
      <c r="L799" s="145"/>
      <c r="M799" s="146"/>
      <c r="N799" s="82"/>
      <c r="O799" s="82"/>
      <c r="P799" s="82"/>
      <c r="Q799" s="110"/>
      <c r="R799" s="111"/>
      <c r="S799" s="111"/>
      <c r="T799" s="111"/>
      <c r="U799" s="112"/>
      <c r="V799" s="110"/>
      <c r="W799" s="112"/>
      <c r="X799" s="103"/>
      <c r="Y799" s="117"/>
      <c r="Z799" s="69"/>
      <c r="AA799" s="69"/>
      <c r="AB799" s="103"/>
      <c r="AC799" s="103"/>
      <c r="AD799" s="118"/>
      <c r="AE799" s="115"/>
      <c r="AF799" s="119"/>
      <c r="AG799" s="119"/>
      <c r="AH799" s="120"/>
      <c r="AI799" s="121"/>
      <c r="AJ799" s="120"/>
      <c r="AK799" s="69"/>
      <c r="AL799" s="103"/>
      <c r="AM799" s="103"/>
      <c r="AN799" s="118"/>
      <c r="AO799" s="115"/>
      <c r="AP799" s="119"/>
      <c r="AQ799" s="119"/>
      <c r="AR799" s="118"/>
      <c r="AS799" s="118"/>
      <c r="AT799" s="118"/>
      <c r="AU799" s="118"/>
      <c r="AV799" s="121"/>
      <c r="AW799" s="114"/>
      <c r="AX799" s="115"/>
      <c r="AY799" s="116"/>
      <c r="AZ799" s="115"/>
      <c r="BA799" s="116"/>
    </row>
    <row r="800" spans="2:53" x14ac:dyDescent="0.2">
      <c r="B800" s="266"/>
      <c r="D800" s="101"/>
      <c r="E800" s="67"/>
      <c r="F800" s="69"/>
      <c r="G800" s="69"/>
      <c r="H800" s="69"/>
      <c r="I800" s="95"/>
      <c r="J800" s="68"/>
      <c r="K800" s="106"/>
      <c r="L800" s="145"/>
      <c r="M800" s="146"/>
      <c r="N800" s="82"/>
      <c r="O800" s="82"/>
      <c r="P800" s="82"/>
      <c r="Q800" s="110"/>
      <c r="R800" s="111"/>
      <c r="S800" s="111"/>
      <c r="T800" s="111"/>
      <c r="U800" s="112"/>
      <c r="V800" s="110"/>
      <c r="W800" s="112"/>
      <c r="X800" s="103"/>
      <c r="Y800" s="117"/>
      <c r="Z800" s="69"/>
      <c r="AA800" s="69"/>
      <c r="AB800" s="103"/>
      <c r="AC800" s="103"/>
      <c r="AD800" s="118"/>
      <c r="AE800" s="115"/>
      <c r="AF800" s="119"/>
      <c r="AG800" s="119"/>
      <c r="AH800" s="120"/>
      <c r="AI800" s="121"/>
      <c r="AJ800" s="120"/>
      <c r="AK800" s="69"/>
      <c r="AL800" s="103"/>
      <c r="AM800" s="103"/>
      <c r="AN800" s="118"/>
      <c r="AO800" s="115"/>
      <c r="AP800" s="119"/>
      <c r="AQ800" s="119"/>
      <c r="AR800" s="118"/>
      <c r="AS800" s="118"/>
      <c r="AT800" s="118"/>
      <c r="AU800" s="118"/>
      <c r="AV800" s="121"/>
      <c r="AW800" s="114"/>
      <c r="AX800" s="115"/>
      <c r="AY800" s="116"/>
      <c r="AZ800" s="115"/>
      <c r="BA800" s="116"/>
    </row>
    <row r="801" spans="2:53" x14ac:dyDescent="0.2">
      <c r="B801" s="266"/>
      <c r="D801" s="101"/>
      <c r="E801" s="67"/>
      <c r="F801" s="69"/>
      <c r="G801" s="69"/>
      <c r="H801" s="69"/>
      <c r="I801" s="95"/>
      <c r="J801" s="68"/>
      <c r="K801" s="106"/>
      <c r="L801" s="145"/>
      <c r="M801" s="146"/>
      <c r="N801" s="82"/>
      <c r="O801" s="82"/>
      <c r="P801" s="82"/>
      <c r="Q801" s="110"/>
      <c r="R801" s="111"/>
      <c r="S801" s="111"/>
      <c r="T801" s="111"/>
      <c r="U801" s="112"/>
      <c r="V801" s="110"/>
      <c r="W801" s="112"/>
      <c r="X801" s="103"/>
      <c r="Y801" s="117"/>
      <c r="Z801" s="69"/>
      <c r="AA801" s="69"/>
      <c r="AB801" s="103"/>
      <c r="AC801" s="103"/>
      <c r="AD801" s="118"/>
      <c r="AE801" s="115"/>
      <c r="AF801" s="119"/>
      <c r="AG801" s="119"/>
      <c r="AH801" s="120"/>
      <c r="AI801" s="121"/>
      <c r="AJ801" s="120"/>
      <c r="AK801" s="69"/>
      <c r="AL801" s="103"/>
      <c r="AM801" s="103"/>
      <c r="AN801" s="118"/>
      <c r="AO801" s="115"/>
      <c r="AP801" s="119"/>
      <c r="AQ801" s="119"/>
      <c r="AR801" s="118"/>
      <c r="AS801" s="118"/>
      <c r="AT801" s="118"/>
      <c r="AU801" s="118"/>
      <c r="AV801" s="121"/>
      <c r="AW801" s="114"/>
      <c r="AX801" s="115"/>
      <c r="AY801" s="116"/>
      <c r="AZ801" s="115"/>
      <c r="BA801" s="116"/>
    </row>
    <row r="802" spans="2:53" x14ac:dyDescent="0.2">
      <c r="B802" s="266"/>
      <c r="D802" s="101"/>
      <c r="E802" s="67"/>
      <c r="F802" s="69"/>
      <c r="G802" s="69"/>
      <c r="H802" s="69"/>
      <c r="I802" s="95"/>
      <c r="J802" s="68"/>
      <c r="K802" s="106"/>
      <c r="L802" s="145"/>
      <c r="M802" s="146"/>
      <c r="N802" s="82"/>
      <c r="O802" s="82"/>
      <c r="P802" s="82"/>
      <c r="Q802" s="110"/>
      <c r="R802" s="111"/>
      <c r="S802" s="111"/>
      <c r="T802" s="111"/>
      <c r="U802" s="112"/>
      <c r="V802" s="110"/>
      <c r="W802" s="112"/>
      <c r="X802" s="103"/>
      <c r="Y802" s="117"/>
      <c r="Z802" s="69"/>
      <c r="AA802" s="69"/>
      <c r="AB802" s="103"/>
      <c r="AC802" s="103"/>
      <c r="AD802" s="118"/>
      <c r="AE802" s="115"/>
      <c r="AF802" s="119"/>
      <c r="AG802" s="119"/>
      <c r="AH802" s="120"/>
      <c r="AI802" s="121"/>
      <c r="AJ802" s="120"/>
      <c r="AK802" s="69"/>
      <c r="AL802" s="103"/>
      <c r="AM802" s="103"/>
      <c r="AN802" s="118"/>
      <c r="AO802" s="115"/>
      <c r="AP802" s="119"/>
      <c r="AQ802" s="119"/>
      <c r="AR802" s="118"/>
      <c r="AS802" s="118"/>
      <c r="AT802" s="118"/>
      <c r="AU802" s="118"/>
      <c r="AV802" s="121"/>
      <c r="AW802" s="114"/>
      <c r="AX802" s="115"/>
      <c r="AY802" s="116"/>
      <c r="AZ802" s="115"/>
      <c r="BA802" s="116"/>
    </row>
    <row r="803" spans="2:53" x14ac:dyDescent="0.2">
      <c r="B803" s="266"/>
      <c r="D803" s="101"/>
      <c r="E803" s="67"/>
      <c r="F803" s="69"/>
      <c r="G803" s="69"/>
      <c r="H803" s="69"/>
      <c r="I803" s="95"/>
      <c r="J803" s="68"/>
      <c r="K803" s="106"/>
      <c r="L803" s="145"/>
      <c r="M803" s="146"/>
      <c r="N803" s="82"/>
      <c r="O803" s="82"/>
      <c r="P803" s="82"/>
      <c r="Q803" s="110"/>
      <c r="R803" s="111"/>
      <c r="S803" s="111"/>
      <c r="T803" s="111"/>
      <c r="U803" s="112"/>
      <c r="V803" s="110"/>
      <c r="W803" s="112"/>
      <c r="X803" s="103"/>
      <c r="Y803" s="117"/>
      <c r="Z803" s="69"/>
      <c r="AA803" s="69"/>
      <c r="AB803" s="103"/>
      <c r="AC803" s="103"/>
      <c r="AD803" s="118"/>
      <c r="AE803" s="115"/>
      <c r="AF803" s="119"/>
      <c r="AG803" s="119"/>
      <c r="AH803" s="120"/>
      <c r="AI803" s="121"/>
      <c r="AJ803" s="120"/>
      <c r="AK803" s="69"/>
      <c r="AL803" s="103"/>
      <c r="AM803" s="103"/>
      <c r="AN803" s="118"/>
      <c r="AO803" s="115"/>
      <c r="AP803" s="119"/>
      <c r="AQ803" s="119"/>
      <c r="AR803" s="118"/>
      <c r="AS803" s="118"/>
      <c r="AT803" s="118"/>
      <c r="AU803" s="118"/>
      <c r="AV803" s="121"/>
      <c r="AW803" s="114"/>
      <c r="AX803" s="115"/>
      <c r="AY803" s="116"/>
      <c r="AZ803" s="115"/>
      <c r="BA803" s="116"/>
    </row>
    <row r="804" spans="2:53" x14ac:dyDescent="0.2">
      <c r="B804" s="266"/>
      <c r="D804" s="101"/>
      <c r="E804" s="67"/>
      <c r="F804" s="69"/>
      <c r="G804" s="69"/>
      <c r="H804" s="69"/>
      <c r="I804" s="95"/>
      <c r="J804" s="68"/>
      <c r="K804" s="106"/>
      <c r="L804" s="145"/>
      <c r="M804" s="146"/>
      <c r="N804" s="82"/>
      <c r="O804" s="82"/>
      <c r="P804" s="82"/>
      <c r="Q804" s="110"/>
      <c r="R804" s="111"/>
      <c r="S804" s="111"/>
      <c r="T804" s="111"/>
      <c r="U804" s="112"/>
      <c r="V804" s="110"/>
      <c r="W804" s="112"/>
      <c r="X804" s="103"/>
      <c r="Y804" s="117"/>
      <c r="Z804" s="69"/>
      <c r="AA804" s="69"/>
      <c r="AB804" s="103"/>
      <c r="AC804" s="103"/>
      <c r="AD804" s="118"/>
      <c r="AE804" s="115"/>
      <c r="AF804" s="119"/>
      <c r="AG804" s="119"/>
      <c r="AH804" s="120"/>
      <c r="AI804" s="121"/>
      <c r="AJ804" s="120"/>
      <c r="AK804" s="69"/>
      <c r="AL804" s="103"/>
      <c r="AM804" s="103"/>
      <c r="AN804" s="118"/>
      <c r="AO804" s="115"/>
      <c r="AP804" s="119"/>
      <c r="AQ804" s="119"/>
      <c r="AR804" s="118"/>
      <c r="AS804" s="118"/>
      <c r="AT804" s="118"/>
      <c r="AU804" s="118"/>
      <c r="AV804" s="121"/>
      <c r="AW804" s="114"/>
      <c r="AX804" s="115"/>
      <c r="AY804" s="116"/>
      <c r="AZ804" s="115"/>
      <c r="BA804" s="116"/>
    </row>
    <row r="805" spans="2:53" x14ac:dyDescent="0.2">
      <c r="B805" s="266"/>
      <c r="D805" s="101"/>
      <c r="E805" s="67"/>
      <c r="F805" s="69"/>
      <c r="G805" s="69"/>
      <c r="H805" s="69"/>
      <c r="I805" s="95"/>
      <c r="J805" s="68"/>
      <c r="K805" s="106"/>
      <c r="L805" s="145"/>
      <c r="M805" s="146"/>
      <c r="N805" s="82"/>
      <c r="O805" s="82"/>
      <c r="P805" s="82"/>
      <c r="Q805" s="110"/>
      <c r="R805" s="111"/>
      <c r="S805" s="111"/>
      <c r="T805" s="111"/>
      <c r="U805" s="112"/>
      <c r="V805" s="110"/>
      <c r="W805" s="112"/>
      <c r="X805" s="103"/>
      <c r="Y805" s="117"/>
      <c r="Z805" s="69"/>
      <c r="AA805" s="69"/>
      <c r="AB805" s="103"/>
      <c r="AC805" s="103"/>
      <c r="AD805" s="118"/>
      <c r="AE805" s="115"/>
      <c r="AF805" s="119"/>
      <c r="AG805" s="119"/>
      <c r="AH805" s="120"/>
      <c r="AI805" s="121"/>
      <c r="AJ805" s="120"/>
      <c r="AK805" s="69"/>
      <c r="AL805" s="103"/>
      <c r="AM805" s="103"/>
      <c r="AN805" s="118"/>
      <c r="AO805" s="115"/>
      <c r="AP805" s="119"/>
      <c r="AQ805" s="119"/>
      <c r="AR805" s="118"/>
      <c r="AS805" s="118"/>
      <c r="AT805" s="118"/>
      <c r="AU805" s="118"/>
      <c r="AV805" s="121"/>
      <c r="AW805" s="114"/>
      <c r="AX805" s="115"/>
      <c r="AY805" s="116"/>
      <c r="AZ805" s="115"/>
      <c r="BA805" s="116"/>
    </row>
    <row r="806" spans="2:53" x14ac:dyDescent="0.2">
      <c r="B806" s="266"/>
      <c r="D806" s="101"/>
      <c r="E806" s="67"/>
      <c r="F806" s="69"/>
      <c r="G806" s="69"/>
      <c r="H806" s="69"/>
      <c r="I806" s="95"/>
      <c r="J806" s="68"/>
      <c r="K806" s="106"/>
      <c r="L806" s="145"/>
      <c r="M806" s="146"/>
      <c r="N806" s="82"/>
      <c r="O806" s="82"/>
      <c r="P806" s="82"/>
      <c r="Q806" s="110"/>
      <c r="R806" s="111"/>
      <c r="S806" s="111"/>
      <c r="T806" s="111"/>
      <c r="U806" s="112"/>
      <c r="V806" s="110"/>
      <c r="W806" s="112"/>
      <c r="X806" s="103"/>
      <c r="Y806" s="117"/>
      <c r="Z806" s="69"/>
      <c r="AA806" s="69"/>
      <c r="AB806" s="103"/>
      <c r="AC806" s="103"/>
      <c r="AD806" s="118"/>
      <c r="AE806" s="115"/>
      <c r="AF806" s="119"/>
      <c r="AG806" s="119"/>
      <c r="AH806" s="120"/>
      <c r="AI806" s="121"/>
      <c r="AJ806" s="120"/>
      <c r="AK806" s="69"/>
      <c r="AL806" s="103"/>
      <c r="AM806" s="103"/>
      <c r="AN806" s="118"/>
      <c r="AO806" s="115"/>
      <c r="AP806" s="119"/>
      <c r="AQ806" s="119"/>
      <c r="AR806" s="118"/>
      <c r="AS806" s="118"/>
      <c r="AT806" s="118"/>
      <c r="AU806" s="118"/>
      <c r="AV806" s="121"/>
      <c r="AW806" s="114"/>
      <c r="AX806" s="115"/>
      <c r="AY806" s="116"/>
      <c r="AZ806" s="115"/>
      <c r="BA806" s="116"/>
    </row>
    <row r="807" spans="2:53" x14ac:dyDescent="0.2">
      <c r="B807" s="266"/>
      <c r="D807" s="101"/>
      <c r="E807" s="67"/>
      <c r="F807" s="69"/>
      <c r="G807" s="69"/>
      <c r="H807" s="69"/>
      <c r="I807" s="95"/>
      <c r="J807" s="68"/>
      <c r="K807" s="106"/>
      <c r="L807" s="145"/>
      <c r="M807" s="146"/>
      <c r="N807" s="82"/>
      <c r="O807" s="82"/>
      <c r="P807" s="82"/>
      <c r="Q807" s="110"/>
      <c r="R807" s="111"/>
      <c r="S807" s="111"/>
      <c r="T807" s="111"/>
      <c r="U807" s="112"/>
      <c r="V807" s="110"/>
      <c r="W807" s="112"/>
      <c r="X807" s="103"/>
      <c r="Y807" s="117"/>
      <c r="Z807" s="69"/>
      <c r="AA807" s="69"/>
      <c r="AB807" s="103"/>
      <c r="AC807" s="103"/>
      <c r="AD807" s="118"/>
      <c r="AE807" s="115"/>
      <c r="AF807" s="119"/>
      <c r="AG807" s="119"/>
      <c r="AH807" s="120"/>
      <c r="AI807" s="121"/>
      <c r="AJ807" s="120"/>
      <c r="AK807" s="69"/>
      <c r="AL807" s="103"/>
      <c r="AM807" s="103"/>
      <c r="AN807" s="118"/>
      <c r="AO807" s="115"/>
      <c r="AP807" s="119"/>
      <c r="AQ807" s="119"/>
      <c r="AR807" s="118"/>
      <c r="AS807" s="118"/>
      <c r="AT807" s="118"/>
      <c r="AU807" s="118"/>
      <c r="AV807" s="121"/>
      <c r="AW807" s="114"/>
      <c r="AX807" s="115"/>
      <c r="AY807" s="116"/>
      <c r="AZ807" s="115"/>
      <c r="BA807" s="116"/>
    </row>
    <row r="808" spans="2:53" x14ac:dyDescent="0.2">
      <c r="B808" s="266"/>
      <c r="D808" s="101"/>
      <c r="E808" s="67"/>
      <c r="F808" s="69"/>
      <c r="G808" s="69"/>
      <c r="H808" s="69"/>
      <c r="I808" s="95"/>
      <c r="J808" s="68"/>
      <c r="K808" s="106"/>
      <c r="L808" s="145"/>
      <c r="M808" s="146"/>
      <c r="N808" s="82"/>
      <c r="O808" s="82"/>
      <c r="P808" s="82"/>
      <c r="Q808" s="110"/>
      <c r="R808" s="111"/>
      <c r="S808" s="111"/>
      <c r="T808" s="111"/>
      <c r="U808" s="112"/>
      <c r="V808" s="110"/>
      <c r="W808" s="112"/>
      <c r="X808" s="103"/>
      <c r="Y808" s="117"/>
      <c r="Z808" s="69"/>
      <c r="AA808" s="69"/>
      <c r="AB808" s="103"/>
      <c r="AC808" s="103"/>
      <c r="AD808" s="118"/>
      <c r="AE808" s="115"/>
      <c r="AF808" s="119"/>
      <c r="AG808" s="119"/>
      <c r="AH808" s="120"/>
      <c r="AI808" s="121"/>
      <c r="AJ808" s="120"/>
      <c r="AK808" s="69"/>
      <c r="AL808" s="103"/>
      <c r="AM808" s="103"/>
      <c r="AN808" s="118"/>
      <c r="AO808" s="115"/>
      <c r="AP808" s="119"/>
      <c r="AQ808" s="119"/>
      <c r="AR808" s="118"/>
      <c r="AS808" s="118"/>
      <c r="AT808" s="118"/>
      <c r="AU808" s="118"/>
      <c r="AV808" s="121"/>
      <c r="AW808" s="114"/>
      <c r="AX808" s="115"/>
      <c r="AY808" s="116"/>
      <c r="AZ808" s="115"/>
      <c r="BA808" s="116"/>
    </row>
    <row r="809" spans="2:53" x14ac:dyDescent="0.2">
      <c r="B809" s="266"/>
      <c r="D809" s="101"/>
      <c r="E809" s="67"/>
      <c r="F809" s="69"/>
      <c r="G809" s="69"/>
      <c r="H809" s="69"/>
      <c r="I809" s="95"/>
      <c r="J809" s="68"/>
      <c r="K809" s="106"/>
      <c r="L809" s="145"/>
      <c r="M809" s="146"/>
      <c r="N809" s="82"/>
      <c r="O809" s="82"/>
      <c r="P809" s="82"/>
      <c r="Q809" s="110"/>
      <c r="R809" s="111"/>
      <c r="S809" s="111"/>
      <c r="T809" s="111"/>
      <c r="U809" s="112"/>
      <c r="V809" s="110"/>
      <c r="W809" s="112"/>
      <c r="X809" s="103"/>
      <c r="Y809" s="117"/>
      <c r="Z809" s="69"/>
      <c r="AA809" s="69"/>
      <c r="AB809" s="103"/>
      <c r="AC809" s="103"/>
      <c r="AD809" s="118"/>
      <c r="AE809" s="115"/>
      <c r="AF809" s="119"/>
      <c r="AG809" s="119"/>
      <c r="AH809" s="120"/>
      <c r="AI809" s="121"/>
      <c r="AJ809" s="120"/>
      <c r="AK809" s="69"/>
      <c r="AL809" s="103"/>
      <c r="AM809" s="103"/>
      <c r="AN809" s="118"/>
      <c r="AO809" s="115"/>
      <c r="AP809" s="119"/>
      <c r="AQ809" s="119"/>
      <c r="AR809" s="118"/>
      <c r="AS809" s="118"/>
      <c r="AT809" s="118"/>
      <c r="AU809" s="118"/>
      <c r="AV809" s="121"/>
      <c r="AW809" s="114"/>
      <c r="AX809" s="115"/>
      <c r="AY809" s="116"/>
      <c r="AZ809" s="115"/>
      <c r="BA809" s="116"/>
    </row>
    <row r="810" spans="2:53" x14ac:dyDescent="0.2">
      <c r="B810" s="266"/>
      <c r="D810" s="101"/>
      <c r="E810" s="67"/>
      <c r="F810" s="69"/>
      <c r="G810" s="69"/>
      <c r="H810" s="69"/>
      <c r="I810" s="95"/>
      <c r="J810" s="68"/>
      <c r="K810" s="106"/>
      <c r="L810" s="145"/>
      <c r="M810" s="146"/>
      <c r="N810" s="82"/>
      <c r="O810" s="82"/>
      <c r="P810" s="82"/>
      <c r="Q810" s="110"/>
      <c r="R810" s="111"/>
      <c r="S810" s="111"/>
      <c r="T810" s="111"/>
      <c r="U810" s="112"/>
      <c r="V810" s="110"/>
      <c r="W810" s="112"/>
      <c r="X810" s="103"/>
      <c r="Y810" s="117"/>
      <c r="Z810" s="69"/>
      <c r="AA810" s="69"/>
      <c r="AB810" s="103"/>
      <c r="AC810" s="103"/>
      <c r="AD810" s="118"/>
      <c r="AE810" s="115"/>
      <c r="AF810" s="119"/>
      <c r="AG810" s="119"/>
      <c r="AH810" s="120"/>
      <c r="AI810" s="121"/>
      <c r="AJ810" s="120"/>
      <c r="AK810" s="69"/>
      <c r="AL810" s="103"/>
      <c r="AM810" s="103"/>
      <c r="AN810" s="118"/>
      <c r="AO810" s="115"/>
      <c r="AP810" s="119"/>
      <c r="AQ810" s="119"/>
      <c r="AR810" s="118"/>
      <c r="AS810" s="118"/>
      <c r="AT810" s="118"/>
      <c r="AU810" s="118"/>
      <c r="AV810" s="121"/>
      <c r="AW810" s="114"/>
      <c r="AX810" s="115"/>
      <c r="AY810" s="116"/>
      <c r="AZ810" s="115"/>
      <c r="BA810" s="116"/>
    </row>
    <row r="811" spans="2:53" x14ac:dyDescent="0.2">
      <c r="B811" s="266"/>
      <c r="D811" s="101"/>
      <c r="E811" s="67"/>
      <c r="F811" s="69"/>
      <c r="G811" s="69"/>
      <c r="H811" s="69"/>
      <c r="I811" s="95"/>
      <c r="J811" s="68"/>
      <c r="K811" s="106"/>
      <c r="L811" s="145"/>
      <c r="M811" s="146"/>
      <c r="N811" s="82"/>
      <c r="O811" s="82"/>
      <c r="P811" s="82"/>
      <c r="Q811" s="110"/>
      <c r="R811" s="111"/>
      <c r="S811" s="111"/>
      <c r="T811" s="111"/>
      <c r="U811" s="112"/>
      <c r="V811" s="110"/>
      <c r="W811" s="112"/>
      <c r="X811" s="103"/>
      <c r="Y811" s="117"/>
      <c r="Z811" s="69"/>
      <c r="AA811" s="69"/>
      <c r="AB811" s="103"/>
      <c r="AC811" s="103"/>
      <c r="AD811" s="118"/>
      <c r="AE811" s="115"/>
      <c r="AF811" s="119"/>
      <c r="AG811" s="119"/>
      <c r="AH811" s="120"/>
      <c r="AI811" s="121"/>
      <c r="AJ811" s="120"/>
      <c r="AK811" s="69"/>
      <c r="AL811" s="103"/>
      <c r="AM811" s="103"/>
      <c r="AN811" s="118"/>
      <c r="AO811" s="115"/>
      <c r="AP811" s="119"/>
      <c r="AQ811" s="119"/>
      <c r="AR811" s="118"/>
      <c r="AS811" s="118"/>
      <c r="AT811" s="118"/>
      <c r="AU811" s="118"/>
      <c r="AV811" s="121"/>
      <c r="AW811" s="114"/>
      <c r="AX811" s="115"/>
      <c r="AY811" s="116"/>
      <c r="AZ811" s="115"/>
      <c r="BA811" s="116"/>
    </row>
    <row r="812" spans="2:53" x14ac:dyDescent="0.2">
      <c r="B812" s="266"/>
      <c r="D812" s="101"/>
      <c r="E812" s="67"/>
      <c r="F812" s="69"/>
      <c r="G812" s="69"/>
      <c r="H812" s="69"/>
      <c r="I812" s="95"/>
      <c r="J812" s="68"/>
      <c r="K812" s="106"/>
      <c r="L812" s="145"/>
      <c r="M812" s="146"/>
      <c r="N812" s="82"/>
      <c r="O812" s="82"/>
      <c r="P812" s="82"/>
      <c r="Q812" s="110"/>
      <c r="R812" s="111"/>
      <c r="S812" s="111"/>
      <c r="T812" s="111"/>
      <c r="U812" s="112"/>
      <c r="V812" s="110"/>
      <c r="W812" s="112"/>
      <c r="X812" s="103"/>
      <c r="Y812" s="117"/>
      <c r="Z812" s="69"/>
      <c r="AA812" s="69"/>
      <c r="AB812" s="103"/>
      <c r="AC812" s="103"/>
      <c r="AD812" s="118"/>
      <c r="AE812" s="115"/>
      <c r="AF812" s="119"/>
      <c r="AG812" s="119"/>
      <c r="AH812" s="120"/>
      <c r="AI812" s="121"/>
      <c r="AJ812" s="120"/>
      <c r="AK812" s="69"/>
      <c r="AL812" s="103"/>
      <c r="AM812" s="103"/>
      <c r="AN812" s="118"/>
      <c r="AO812" s="115"/>
      <c r="AP812" s="119"/>
      <c r="AQ812" s="119"/>
      <c r="AR812" s="118"/>
      <c r="AS812" s="118"/>
      <c r="AT812" s="118"/>
      <c r="AU812" s="118"/>
      <c r="AV812" s="121"/>
      <c r="AW812" s="114"/>
      <c r="AX812" s="115"/>
      <c r="AY812" s="116"/>
      <c r="AZ812" s="115"/>
      <c r="BA812" s="116"/>
    </row>
    <row r="813" spans="2:53" x14ac:dyDescent="0.2">
      <c r="B813" s="266"/>
      <c r="D813" s="101"/>
      <c r="E813" s="67"/>
      <c r="F813" s="69"/>
      <c r="G813" s="69"/>
      <c r="H813" s="69"/>
      <c r="I813" s="95"/>
      <c r="J813" s="68"/>
      <c r="K813" s="106"/>
      <c r="L813" s="145"/>
      <c r="M813" s="146"/>
      <c r="N813" s="82"/>
      <c r="O813" s="82"/>
      <c r="P813" s="82"/>
      <c r="Q813" s="110"/>
      <c r="R813" s="111"/>
      <c r="S813" s="111"/>
      <c r="T813" s="111"/>
      <c r="U813" s="112"/>
      <c r="V813" s="110"/>
      <c r="W813" s="112"/>
      <c r="X813" s="103"/>
      <c r="Y813" s="117"/>
      <c r="Z813" s="69"/>
      <c r="AA813" s="69"/>
      <c r="AB813" s="103"/>
      <c r="AC813" s="103"/>
      <c r="AD813" s="118"/>
      <c r="AE813" s="115"/>
      <c r="AF813" s="119"/>
      <c r="AG813" s="119"/>
      <c r="AH813" s="120"/>
      <c r="AI813" s="121"/>
      <c r="AJ813" s="120"/>
      <c r="AK813" s="69"/>
      <c r="AL813" s="103"/>
      <c r="AM813" s="103"/>
      <c r="AN813" s="118"/>
      <c r="AO813" s="115"/>
      <c r="AP813" s="119"/>
      <c r="AQ813" s="119"/>
      <c r="AR813" s="118"/>
      <c r="AS813" s="118"/>
      <c r="AT813" s="118"/>
      <c r="AU813" s="118"/>
      <c r="AV813" s="121"/>
      <c r="AW813" s="114"/>
      <c r="AX813" s="115"/>
      <c r="AY813" s="116"/>
      <c r="AZ813" s="115"/>
      <c r="BA813" s="116"/>
    </row>
    <row r="814" spans="2:53" x14ac:dyDescent="0.2">
      <c r="B814" s="266"/>
      <c r="D814" s="101"/>
      <c r="E814" s="67"/>
      <c r="F814" s="69"/>
      <c r="G814" s="69"/>
      <c r="H814" s="69"/>
      <c r="I814" s="95"/>
      <c r="J814" s="68"/>
      <c r="K814" s="106"/>
      <c r="L814" s="145"/>
      <c r="M814" s="146"/>
      <c r="N814" s="82"/>
      <c r="O814" s="82"/>
      <c r="P814" s="82"/>
      <c r="Q814" s="110"/>
      <c r="R814" s="111"/>
      <c r="S814" s="111"/>
      <c r="T814" s="111"/>
      <c r="U814" s="112"/>
      <c r="V814" s="110"/>
      <c r="W814" s="112"/>
      <c r="X814" s="103"/>
      <c r="Y814" s="117"/>
      <c r="Z814" s="69"/>
      <c r="AA814" s="69"/>
      <c r="AB814" s="103"/>
      <c r="AC814" s="103"/>
      <c r="AD814" s="118"/>
      <c r="AE814" s="115"/>
      <c r="AF814" s="119"/>
      <c r="AG814" s="119"/>
      <c r="AH814" s="120"/>
      <c r="AI814" s="121"/>
      <c r="AJ814" s="120"/>
      <c r="AK814" s="69"/>
      <c r="AL814" s="103"/>
      <c r="AM814" s="103"/>
      <c r="AN814" s="118"/>
      <c r="AO814" s="115"/>
      <c r="AP814" s="119"/>
      <c r="AQ814" s="119"/>
      <c r="AR814" s="118"/>
      <c r="AS814" s="118"/>
      <c r="AT814" s="118"/>
      <c r="AU814" s="118"/>
      <c r="AV814" s="121"/>
      <c r="AW814" s="114"/>
      <c r="AX814" s="115"/>
      <c r="AY814" s="116"/>
      <c r="AZ814" s="115"/>
      <c r="BA814" s="116"/>
    </row>
    <row r="815" spans="2:53" x14ac:dyDescent="0.2">
      <c r="B815" s="266"/>
      <c r="D815" s="101"/>
      <c r="E815" s="67"/>
      <c r="F815" s="69"/>
      <c r="G815" s="69"/>
      <c r="H815" s="69"/>
      <c r="I815" s="95"/>
      <c r="J815" s="68"/>
      <c r="K815" s="106"/>
      <c r="L815" s="145"/>
      <c r="M815" s="146"/>
      <c r="N815" s="82"/>
      <c r="O815" s="82"/>
      <c r="P815" s="82"/>
      <c r="Q815" s="110"/>
      <c r="R815" s="111"/>
      <c r="S815" s="111"/>
      <c r="T815" s="111"/>
      <c r="U815" s="112"/>
      <c r="V815" s="110"/>
      <c r="W815" s="112"/>
      <c r="X815" s="103"/>
      <c r="Y815" s="117"/>
      <c r="Z815" s="69"/>
      <c r="AA815" s="69"/>
      <c r="AB815" s="103"/>
      <c r="AC815" s="103"/>
      <c r="AD815" s="118"/>
      <c r="AE815" s="115"/>
      <c r="AF815" s="119"/>
      <c r="AG815" s="119"/>
      <c r="AH815" s="120"/>
      <c r="AI815" s="121"/>
      <c r="AJ815" s="120"/>
      <c r="AK815" s="69"/>
      <c r="AL815" s="103"/>
      <c r="AM815" s="103"/>
      <c r="AN815" s="118"/>
      <c r="AO815" s="115"/>
      <c r="AP815" s="119"/>
      <c r="AQ815" s="119"/>
      <c r="AR815" s="118"/>
      <c r="AS815" s="118"/>
      <c r="AT815" s="118"/>
      <c r="AU815" s="118"/>
      <c r="AV815" s="121"/>
      <c r="AW815" s="114"/>
      <c r="AX815" s="115"/>
      <c r="AY815" s="116"/>
      <c r="AZ815" s="115"/>
      <c r="BA815" s="116"/>
    </row>
    <row r="816" spans="2:53" x14ac:dyDescent="0.2">
      <c r="B816" s="266"/>
      <c r="D816" s="101"/>
      <c r="E816" s="67"/>
      <c r="F816" s="69"/>
      <c r="G816" s="69"/>
      <c r="H816" s="69"/>
      <c r="I816" s="95"/>
      <c r="J816" s="68"/>
      <c r="K816" s="106"/>
      <c r="L816" s="145"/>
      <c r="M816" s="146"/>
      <c r="N816" s="82"/>
      <c r="O816" s="82"/>
      <c r="P816" s="82"/>
      <c r="Q816" s="110"/>
      <c r="R816" s="111"/>
      <c r="S816" s="111"/>
      <c r="T816" s="111"/>
      <c r="U816" s="112"/>
      <c r="V816" s="110"/>
      <c r="W816" s="112"/>
      <c r="X816" s="103"/>
      <c r="Y816" s="117"/>
      <c r="Z816" s="69"/>
      <c r="AA816" s="69"/>
      <c r="AB816" s="103"/>
      <c r="AC816" s="103"/>
      <c r="AD816" s="118"/>
      <c r="AE816" s="115"/>
      <c r="AF816" s="119"/>
      <c r="AG816" s="119"/>
      <c r="AH816" s="120"/>
      <c r="AI816" s="121"/>
      <c r="AJ816" s="120"/>
      <c r="AK816" s="69"/>
      <c r="AL816" s="103"/>
      <c r="AM816" s="103"/>
      <c r="AN816" s="118"/>
      <c r="AO816" s="115"/>
      <c r="AP816" s="119"/>
      <c r="AQ816" s="119"/>
      <c r="AR816" s="118"/>
      <c r="AS816" s="118"/>
      <c r="AT816" s="118"/>
      <c r="AU816" s="118"/>
      <c r="AV816" s="121"/>
      <c r="AW816" s="114"/>
      <c r="AX816" s="115"/>
      <c r="AY816" s="116"/>
      <c r="AZ816" s="115"/>
      <c r="BA816" s="116"/>
    </row>
    <row r="817" spans="2:53" x14ac:dyDescent="0.2">
      <c r="B817" s="266"/>
      <c r="D817" s="101"/>
      <c r="E817" s="67"/>
      <c r="F817" s="69"/>
      <c r="G817" s="69"/>
      <c r="H817" s="69"/>
      <c r="I817" s="95"/>
      <c r="J817" s="68"/>
      <c r="K817" s="106"/>
      <c r="L817" s="145"/>
      <c r="M817" s="146"/>
      <c r="N817" s="82"/>
      <c r="O817" s="82"/>
      <c r="P817" s="82"/>
      <c r="Q817" s="110"/>
      <c r="R817" s="111"/>
      <c r="S817" s="111"/>
      <c r="T817" s="111"/>
      <c r="U817" s="112"/>
      <c r="V817" s="110"/>
      <c r="W817" s="112"/>
      <c r="X817" s="103"/>
      <c r="Y817" s="117"/>
      <c r="Z817" s="69"/>
      <c r="AA817" s="69"/>
      <c r="AB817" s="103"/>
      <c r="AC817" s="103"/>
      <c r="AD817" s="118"/>
      <c r="AE817" s="115"/>
      <c r="AF817" s="119"/>
      <c r="AG817" s="119"/>
      <c r="AH817" s="120"/>
      <c r="AI817" s="121"/>
      <c r="AJ817" s="120"/>
      <c r="AK817" s="69"/>
      <c r="AL817" s="103"/>
      <c r="AM817" s="103"/>
      <c r="AN817" s="118"/>
      <c r="AO817" s="115"/>
      <c r="AP817" s="119"/>
      <c r="AQ817" s="119"/>
      <c r="AR817" s="118"/>
      <c r="AS817" s="118"/>
      <c r="AT817" s="118"/>
      <c r="AU817" s="118"/>
      <c r="AV817" s="121"/>
      <c r="AW817" s="114"/>
      <c r="AX817" s="115"/>
      <c r="AY817" s="116"/>
      <c r="AZ817" s="115"/>
      <c r="BA817" s="116"/>
    </row>
    <row r="818" spans="2:53" x14ac:dyDescent="0.2">
      <c r="B818" s="266"/>
      <c r="D818" s="101"/>
      <c r="E818" s="67"/>
      <c r="F818" s="69"/>
      <c r="G818" s="69"/>
      <c r="H818" s="69"/>
      <c r="I818" s="95"/>
      <c r="J818" s="68"/>
      <c r="K818" s="106"/>
      <c r="L818" s="145"/>
      <c r="M818" s="146"/>
      <c r="N818" s="82"/>
      <c r="O818" s="82"/>
      <c r="P818" s="82"/>
      <c r="Q818" s="110"/>
      <c r="R818" s="111"/>
      <c r="S818" s="111"/>
      <c r="T818" s="111"/>
      <c r="U818" s="112"/>
      <c r="V818" s="110"/>
      <c r="W818" s="112"/>
      <c r="X818" s="103"/>
      <c r="Y818" s="117"/>
      <c r="Z818" s="69"/>
      <c r="AA818" s="69"/>
      <c r="AB818" s="103"/>
      <c r="AC818" s="103"/>
      <c r="AD818" s="118"/>
      <c r="AE818" s="115"/>
      <c r="AF818" s="119"/>
      <c r="AG818" s="119"/>
      <c r="AH818" s="120"/>
      <c r="AI818" s="121"/>
      <c r="AJ818" s="120"/>
      <c r="AK818" s="69"/>
      <c r="AL818" s="103"/>
      <c r="AM818" s="103"/>
      <c r="AN818" s="118"/>
      <c r="AO818" s="115"/>
      <c r="AP818" s="119"/>
      <c r="AQ818" s="119"/>
      <c r="AR818" s="118"/>
      <c r="AS818" s="118"/>
      <c r="AT818" s="118"/>
      <c r="AU818" s="118"/>
      <c r="AV818" s="121"/>
      <c r="AW818" s="114"/>
      <c r="AX818" s="115"/>
      <c r="AY818" s="116"/>
      <c r="AZ818" s="115"/>
      <c r="BA818" s="116"/>
    </row>
    <row r="819" spans="2:53" x14ac:dyDescent="0.2">
      <c r="B819" s="266"/>
      <c r="D819" s="101"/>
      <c r="E819" s="67"/>
      <c r="F819" s="69"/>
      <c r="G819" s="69"/>
      <c r="H819" s="69"/>
      <c r="I819" s="95"/>
      <c r="J819" s="68"/>
      <c r="K819" s="106"/>
      <c r="L819" s="145"/>
      <c r="M819" s="146"/>
      <c r="N819" s="82"/>
      <c r="O819" s="82"/>
      <c r="P819" s="82"/>
      <c r="Q819" s="110"/>
      <c r="R819" s="111"/>
      <c r="S819" s="111"/>
      <c r="T819" s="111"/>
      <c r="U819" s="112"/>
      <c r="V819" s="110"/>
      <c r="W819" s="112"/>
      <c r="X819" s="103"/>
      <c r="Y819" s="117"/>
      <c r="Z819" s="69"/>
      <c r="AA819" s="69"/>
      <c r="AB819" s="103"/>
      <c r="AC819" s="103"/>
      <c r="AD819" s="118"/>
      <c r="AE819" s="115"/>
      <c r="AF819" s="119"/>
      <c r="AG819" s="119"/>
      <c r="AH819" s="120"/>
      <c r="AI819" s="121"/>
      <c r="AJ819" s="120"/>
      <c r="AK819" s="69"/>
      <c r="AL819" s="103"/>
      <c r="AM819" s="103"/>
      <c r="AN819" s="118"/>
      <c r="AO819" s="115"/>
      <c r="AP819" s="119"/>
      <c r="AQ819" s="119"/>
      <c r="AR819" s="118"/>
      <c r="AS819" s="118"/>
      <c r="AT819" s="118"/>
      <c r="AU819" s="118"/>
      <c r="AV819" s="121"/>
      <c r="AW819" s="114"/>
      <c r="AX819" s="115"/>
      <c r="AY819" s="116"/>
      <c r="AZ819" s="115"/>
      <c r="BA819" s="116"/>
    </row>
    <row r="820" spans="2:53" x14ac:dyDescent="0.2">
      <c r="B820" s="266"/>
      <c r="D820" s="101"/>
      <c r="E820" s="67"/>
      <c r="F820" s="69"/>
      <c r="G820" s="69"/>
      <c r="H820" s="69"/>
      <c r="I820" s="95"/>
      <c r="J820" s="68"/>
      <c r="K820" s="106"/>
      <c r="L820" s="145"/>
      <c r="M820" s="146"/>
      <c r="N820" s="82"/>
      <c r="O820" s="82"/>
      <c r="P820" s="82"/>
      <c r="Q820" s="110"/>
      <c r="R820" s="111"/>
      <c r="S820" s="111"/>
      <c r="T820" s="111"/>
      <c r="U820" s="112"/>
      <c r="V820" s="110"/>
      <c r="W820" s="112"/>
      <c r="X820" s="103"/>
      <c r="Y820" s="117"/>
      <c r="Z820" s="69"/>
      <c r="AA820" s="69"/>
      <c r="AB820" s="103"/>
      <c r="AC820" s="103"/>
      <c r="AD820" s="118"/>
      <c r="AE820" s="115"/>
      <c r="AF820" s="119"/>
      <c r="AG820" s="119"/>
      <c r="AH820" s="120"/>
      <c r="AI820" s="121"/>
      <c r="AJ820" s="120"/>
      <c r="AK820" s="69"/>
      <c r="AL820" s="103"/>
      <c r="AM820" s="103"/>
      <c r="AN820" s="118"/>
      <c r="AO820" s="115"/>
      <c r="AP820" s="119"/>
      <c r="AQ820" s="119"/>
      <c r="AR820" s="118"/>
      <c r="AS820" s="118"/>
      <c r="AT820" s="118"/>
      <c r="AU820" s="118"/>
      <c r="AV820" s="121"/>
      <c r="AW820" s="114"/>
      <c r="AX820" s="115"/>
      <c r="AY820" s="116"/>
      <c r="AZ820" s="115"/>
      <c r="BA820" s="116"/>
    </row>
    <row r="821" spans="2:53" x14ac:dyDescent="0.2">
      <c r="B821" s="266"/>
      <c r="D821" s="101"/>
      <c r="E821" s="67"/>
      <c r="F821" s="69"/>
      <c r="G821" s="69"/>
      <c r="H821" s="69"/>
      <c r="I821" s="95"/>
      <c r="J821" s="68"/>
      <c r="K821" s="106"/>
      <c r="L821" s="145"/>
      <c r="M821" s="146"/>
      <c r="N821" s="82"/>
      <c r="O821" s="82"/>
      <c r="P821" s="82"/>
      <c r="Q821" s="110"/>
      <c r="R821" s="111"/>
      <c r="S821" s="111"/>
      <c r="T821" s="111"/>
      <c r="U821" s="112"/>
      <c r="V821" s="110"/>
      <c r="W821" s="112"/>
      <c r="X821" s="103"/>
      <c r="Y821" s="117"/>
      <c r="Z821" s="69"/>
      <c r="AA821" s="69"/>
      <c r="AB821" s="103"/>
      <c r="AC821" s="103"/>
      <c r="AD821" s="118"/>
      <c r="AE821" s="115"/>
      <c r="AF821" s="119"/>
      <c r="AG821" s="119"/>
      <c r="AH821" s="120"/>
      <c r="AI821" s="121"/>
      <c r="AJ821" s="120"/>
      <c r="AK821" s="69"/>
      <c r="AL821" s="103"/>
      <c r="AM821" s="103"/>
      <c r="AN821" s="118"/>
      <c r="AO821" s="115"/>
      <c r="AP821" s="119"/>
      <c r="AQ821" s="119"/>
      <c r="AR821" s="118"/>
      <c r="AS821" s="118"/>
      <c r="AT821" s="118"/>
      <c r="AU821" s="118"/>
      <c r="AV821" s="121"/>
      <c r="AW821" s="114"/>
      <c r="AX821" s="115"/>
      <c r="AY821" s="116"/>
      <c r="AZ821" s="115"/>
      <c r="BA821" s="116"/>
    </row>
    <row r="822" spans="2:53" x14ac:dyDescent="0.2">
      <c r="B822" s="266"/>
      <c r="D822" s="101"/>
      <c r="E822" s="67"/>
      <c r="F822" s="69"/>
      <c r="G822" s="69"/>
      <c r="H822" s="69"/>
      <c r="I822" s="95"/>
      <c r="J822" s="68"/>
      <c r="K822" s="106"/>
      <c r="L822" s="145"/>
      <c r="M822" s="146"/>
      <c r="N822" s="82"/>
      <c r="O822" s="82"/>
      <c r="P822" s="82"/>
      <c r="Q822" s="110"/>
      <c r="R822" s="111"/>
      <c r="S822" s="111"/>
      <c r="T822" s="111"/>
      <c r="U822" s="112"/>
      <c r="V822" s="110"/>
      <c r="W822" s="112"/>
      <c r="X822" s="103"/>
      <c r="Y822" s="117"/>
      <c r="Z822" s="69"/>
      <c r="AA822" s="69"/>
      <c r="AB822" s="103"/>
      <c r="AC822" s="103"/>
      <c r="AD822" s="118"/>
      <c r="AE822" s="115"/>
      <c r="AF822" s="119"/>
      <c r="AG822" s="119"/>
      <c r="AH822" s="120"/>
      <c r="AI822" s="121"/>
      <c r="AJ822" s="120"/>
      <c r="AK822" s="69"/>
      <c r="AL822" s="103"/>
      <c r="AM822" s="103"/>
      <c r="AN822" s="118"/>
      <c r="AO822" s="115"/>
      <c r="AP822" s="119"/>
      <c r="AQ822" s="119"/>
      <c r="AR822" s="118"/>
      <c r="AS822" s="118"/>
      <c r="AT822" s="118"/>
      <c r="AU822" s="118"/>
      <c r="AV822" s="121"/>
      <c r="AW822" s="114"/>
      <c r="AX822" s="115"/>
      <c r="AY822" s="116"/>
      <c r="AZ822" s="115"/>
      <c r="BA822" s="116"/>
    </row>
    <row r="823" spans="2:53" x14ac:dyDescent="0.2">
      <c r="B823" s="266"/>
      <c r="D823" s="101"/>
      <c r="E823" s="67"/>
      <c r="F823" s="69"/>
      <c r="G823" s="69"/>
      <c r="H823" s="69"/>
      <c r="I823" s="95"/>
      <c r="J823" s="68"/>
      <c r="K823" s="106"/>
      <c r="L823" s="145"/>
      <c r="M823" s="146"/>
      <c r="N823" s="82"/>
      <c r="O823" s="82"/>
      <c r="P823" s="82"/>
      <c r="Q823" s="110"/>
      <c r="R823" s="111"/>
      <c r="S823" s="111"/>
      <c r="T823" s="111"/>
      <c r="U823" s="112"/>
      <c r="V823" s="110"/>
      <c r="W823" s="112"/>
      <c r="X823" s="103"/>
      <c r="Y823" s="117"/>
      <c r="Z823" s="69"/>
      <c r="AA823" s="69"/>
      <c r="AB823" s="103"/>
      <c r="AC823" s="103"/>
      <c r="AD823" s="118"/>
      <c r="AE823" s="115"/>
      <c r="AF823" s="119"/>
      <c r="AG823" s="119"/>
      <c r="AH823" s="120"/>
      <c r="AI823" s="121"/>
      <c r="AJ823" s="120"/>
      <c r="AK823" s="69"/>
      <c r="AL823" s="103"/>
      <c r="AM823" s="103"/>
      <c r="AN823" s="118"/>
      <c r="AO823" s="115"/>
      <c r="AP823" s="119"/>
      <c r="AQ823" s="119"/>
      <c r="AR823" s="118"/>
      <c r="AS823" s="118"/>
      <c r="AT823" s="118"/>
      <c r="AU823" s="118"/>
      <c r="AV823" s="121"/>
      <c r="AW823" s="114"/>
      <c r="AX823" s="115"/>
      <c r="AY823" s="116"/>
      <c r="AZ823" s="115"/>
      <c r="BA823" s="116"/>
    </row>
    <row r="824" spans="2:53" x14ac:dyDescent="0.2">
      <c r="B824" s="266"/>
      <c r="D824" s="101"/>
      <c r="E824" s="67"/>
      <c r="F824" s="69"/>
      <c r="G824" s="69"/>
      <c r="H824" s="69"/>
      <c r="I824" s="95"/>
      <c r="J824" s="68"/>
      <c r="K824" s="106"/>
      <c r="L824" s="145"/>
      <c r="M824" s="146"/>
      <c r="N824" s="82"/>
      <c r="O824" s="82"/>
      <c r="P824" s="82"/>
      <c r="Q824" s="110"/>
      <c r="R824" s="111"/>
      <c r="S824" s="111"/>
      <c r="T824" s="111"/>
      <c r="U824" s="112"/>
      <c r="V824" s="110"/>
      <c r="W824" s="112"/>
      <c r="X824" s="103"/>
      <c r="Y824" s="117"/>
      <c r="Z824" s="69"/>
      <c r="AA824" s="69"/>
      <c r="AB824" s="103"/>
      <c r="AC824" s="103"/>
      <c r="AD824" s="118"/>
      <c r="AE824" s="115"/>
      <c r="AF824" s="119"/>
      <c r="AG824" s="119"/>
      <c r="AH824" s="120"/>
      <c r="AI824" s="121"/>
      <c r="AJ824" s="120"/>
      <c r="AK824" s="69"/>
      <c r="AL824" s="103"/>
      <c r="AM824" s="103"/>
      <c r="AN824" s="118"/>
      <c r="AO824" s="115"/>
      <c r="AP824" s="119"/>
      <c r="AQ824" s="119"/>
      <c r="AR824" s="118"/>
      <c r="AS824" s="118"/>
      <c r="AT824" s="118"/>
      <c r="AU824" s="118"/>
      <c r="AV824" s="121"/>
      <c r="AW824" s="114"/>
      <c r="AX824" s="115"/>
      <c r="AY824" s="116"/>
      <c r="AZ824" s="115"/>
      <c r="BA824" s="116"/>
    </row>
    <row r="825" spans="2:53" x14ac:dyDescent="0.2">
      <c r="B825" s="266"/>
      <c r="D825" s="101"/>
      <c r="E825" s="67"/>
      <c r="F825" s="69"/>
      <c r="G825" s="69"/>
      <c r="H825" s="69"/>
      <c r="I825" s="95"/>
      <c r="J825" s="68"/>
      <c r="K825" s="106"/>
      <c r="L825" s="145"/>
      <c r="M825" s="146"/>
      <c r="N825" s="82"/>
      <c r="O825" s="82"/>
      <c r="P825" s="82"/>
      <c r="Q825" s="110"/>
      <c r="R825" s="111"/>
      <c r="S825" s="111"/>
      <c r="T825" s="111"/>
      <c r="U825" s="112"/>
      <c r="V825" s="110"/>
      <c r="W825" s="112"/>
      <c r="X825" s="103"/>
      <c r="Y825" s="117"/>
      <c r="Z825" s="69"/>
      <c r="AA825" s="69"/>
      <c r="AB825" s="103"/>
      <c r="AC825" s="103"/>
      <c r="AD825" s="118"/>
      <c r="AE825" s="115"/>
      <c r="AF825" s="119"/>
      <c r="AG825" s="119"/>
      <c r="AH825" s="120"/>
      <c r="AI825" s="121"/>
      <c r="AJ825" s="120"/>
      <c r="AK825" s="69"/>
      <c r="AL825" s="103"/>
      <c r="AM825" s="103"/>
      <c r="AN825" s="118"/>
      <c r="AO825" s="115"/>
      <c r="AP825" s="119"/>
      <c r="AQ825" s="119"/>
      <c r="AR825" s="118"/>
      <c r="AS825" s="118"/>
      <c r="AT825" s="118"/>
      <c r="AU825" s="118"/>
      <c r="AV825" s="121"/>
      <c r="AW825" s="114"/>
      <c r="AX825" s="115"/>
      <c r="AY825" s="116"/>
      <c r="AZ825" s="115"/>
      <c r="BA825" s="116"/>
    </row>
    <row r="826" spans="2:53" x14ac:dyDescent="0.2">
      <c r="B826" s="266"/>
      <c r="D826" s="101"/>
      <c r="E826" s="67"/>
      <c r="F826" s="69"/>
      <c r="G826" s="69"/>
      <c r="H826" s="69"/>
      <c r="I826" s="95"/>
      <c r="J826" s="68"/>
      <c r="K826" s="106"/>
      <c r="L826" s="145"/>
      <c r="M826" s="146"/>
      <c r="N826" s="82"/>
      <c r="O826" s="82"/>
      <c r="P826" s="82"/>
      <c r="Q826" s="110"/>
      <c r="R826" s="111"/>
      <c r="S826" s="111"/>
      <c r="T826" s="111"/>
      <c r="U826" s="112"/>
      <c r="V826" s="110"/>
      <c r="W826" s="112"/>
      <c r="X826" s="103"/>
      <c r="Y826" s="117"/>
      <c r="Z826" s="69"/>
      <c r="AA826" s="69"/>
      <c r="AB826" s="103"/>
      <c r="AC826" s="103"/>
      <c r="AD826" s="118"/>
      <c r="AE826" s="115"/>
      <c r="AF826" s="119"/>
      <c r="AG826" s="119"/>
      <c r="AH826" s="120"/>
      <c r="AI826" s="121"/>
      <c r="AJ826" s="120"/>
      <c r="AK826" s="69"/>
      <c r="AL826" s="103"/>
      <c r="AM826" s="103"/>
      <c r="AN826" s="118"/>
      <c r="AO826" s="115"/>
      <c r="AP826" s="119"/>
      <c r="AQ826" s="119"/>
      <c r="AR826" s="118"/>
      <c r="AS826" s="118"/>
      <c r="AT826" s="118"/>
      <c r="AU826" s="118"/>
      <c r="AV826" s="121"/>
      <c r="AW826" s="114"/>
      <c r="AX826" s="115"/>
      <c r="AY826" s="116"/>
      <c r="AZ826" s="115"/>
      <c r="BA826" s="116"/>
    </row>
    <row r="827" spans="2:53" x14ac:dyDescent="0.2">
      <c r="B827" s="266"/>
      <c r="D827" s="101"/>
      <c r="E827" s="67"/>
      <c r="F827" s="69"/>
      <c r="G827" s="69"/>
      <c r="H827" s="69"/>
      <c r="I827" s="95"/>
      <c r="J827" s="68"/>
      <c r="K827" s="106"/>
      <c r="L827" s="145"/>
      <c r="M827" s="146"/>
      <c r="N827" s="82"/>
      <c r="O827" s="82"/>
      <c r="P827" s="82"/>
      <c r="Q827" s="110"/>
      <c r="R827" s="111"/>
      <c r="S827" s="111"/>
      <c r="T827" s="111"/>
      <c r="U827" s="112"/>
      <c r="V827" s="110"/>
      <c r="W827" s="112"/>
      <c r="X827" s="103"/>
      <c r="Y827" s="117"/>
      <c r="Z827" s="69"/>
      <c r="AA827" s="69"/>
      <c r="AB827" s="103"/>
      <c r="AC827" s="103"/>
      <c r="AD827" s="118"/>
      <c r="AE827" s="115"/>
      <c r="AF827" s="119"/>
      <c r="AG827" s="119"/>
      <c r="AH827" s="120"/>
      <c r="AI827" s="121"/>
      <c r="AJ827" s="120"/>
      <c r="AK827" s="69"/>
      <c r="AL827" s="103"/>
      <c r="AM827" s="103"/>
      <c r="AN827" s="118"/>
      <c r="AO827" s="115"/>
      <c r="AP827" s="119"/>
      <c r="AQ827" s="119"/>
      <c r="AR827" s="118"/>
      <c r="AS827" s="118"/>
      <c r="AT827" s="118"/>
      <c r="AU827" s="118"/>
      <c r="AV827" s="121"/>
      <c r="AW827" s="114"/>
      <c r="AX827" s="115"/>
      <c r="AY827" s="116"/>
      <c r="AZ827" s="115"/>
      <c r="BA827" s="116"/>
    </row>
    <row r="828" spans="2:53" x14ac:dyDescent="0.2">
      <c r="B828" s="266"/>
      <c r="D828" s="101"/>
      <c r="E828" s="67"/>
      <c r="F828" s="69"/>
      <c r="G828" s="69"/>
      <c r="H828" s="69"/>
      <c r="I828" s="95"/>
      <c r="J828" s="68"/>
      <c r="K828" s="106"/>
      <c r="L828" s="145"/>
      <c r="M828" s="146"/>
      <c r="N828" s="82"/>
      <c r="O828" s="82"/>
      <c r="P828" s="82"/>
      <c r="Q828" s="110"/>
      <c r="R828" s="111"/>
      <c r="S828" s="111"/>
      <c r="T828" s="111"/>
      <c r="U828" s="112"/>
      <c r="V828" s="110"/>
      <c r="W828" s="112"/>
      <c r="X828" s="103"/>
      <c r="Y828" s="117"/>
      <c r="Z828" s="69"/>
      <c r="AA828" s="69"/>
      <c r="AB828" s="103"/>
      <c r="AC828" s="103"/>
      <c r="AD828" s="118"/>
      <c r="AE828" s="115"/>
      <c r="AF828" s="119"/>
      <c r="AG828" s="119"/>
      <c r="AH828" s="120"/>
      <c r="AI828" s="121"/>
      <c r="AJ828" s="120"/>
      <c r="AK828" s="69"/>
      <c r="AL828" s="103"/>
      <c r="AM828" s="103"/>
      <c r="AN828" s="118"/>
      <c r="AO828" s="115"/>
      <c r="AP828" s="119"/>
      <c r="AQ828" s="119"/>
      <c r="AR828" s="118"/>
      <c r="AS828" s="118"/>
      <c r="AT828" s="118"/>
      <c r="AU828" s="118"/>
      <c r="AV828" s="121"/>
      <c r="AW828" s="114"/>
      <c r="AX828" s="115"/>
      <c r="AY828" s="116"/>
      <c r="AZ828" s="115"/>
      <c r="BA828" s="116"/>
    </row>
    <row r="829" spans="2:53" x14ac:dyDescent="0.2">
      <c r="B829" s="266"/>
      <c r="D829" s="101"/>
      <c r="E829" s="67"/>
      <c r="F829" s="69"/>
      <c r="G829" s="69"/>
      <c r="H829" s="69"/>
      <c r="I829" s="95"/>
      <c r="J829" s="68"/>
      <c r="K829" s="106"/>
      <c r="L829" s="145"/>
      <c r="M829" s="146"/>
      <c r="N829" s="82"/>
      <c r="O829" s="82"/>
      <c r="P829" s="82"/>
      <c r="Q829" s="110"/>
      <c r="R829" s="111"/>
      <c r="S829" s="111"/>
      <c r="T829" s="111"/>
      <c r="U829" s="112"/>
      <c r="V829" s="110"/>
      <c r="W829" s="112"/>
      <c r="X829" s="103"/>
      <c r="Y829" s="117"/>
      <c r="Z829" s="69"/>
      <c r="AA829" s="69"/>
      <c r="AB829" s="103"/>
      <c r="AC829" s="103"/>
      <c r="AD829" s="118"/>
      <c r="AE829" s="115"/>
      <c r="AF829" s="119"/>
      <c r="AG829" s="119"/>
      <c r="AH829" s="120"/>
      <c r="AI829" s="121"/>
      <c r="AJ829" s="120"/>
      <c r="AK829" s="69"/>
      <c r="AL829" s="103"/>
      <c r="AM829" s="103"/>
      <c r="AN829" s="118"/>
      <c r="AO829" s="115"/>
      <c r="AP829" s="119"/>
      <c r="AQ829" s="119"/>
      <c r="AR829" s="118"/>
      <c r="AS829" s="118"/>
      <c r="AT829" s="118"/>
      <c r="AU829" s="118"/>
      <c r="AV829" s="121"/>
      <c r="AW829" s="114"/>
      <c r="AX829" s="115"/>
      <c r="AY829" s="116"/>
      <c r="AZ829" s="115"/>
      <c r="BA829" s="116"/>
    </row>
    <row r="830" spans="2:53" x14ac:dyDescent="0.2">
      <c r="B830" s="266"/>
      <c r="D830" s="101"/>
      <c r="E830" s="67"/>
      <c r="F830" s="69"/>
      <c r="G830" s="69"/>
      <c r="H830" s="69"/>
      <c r="I830" s="95"/>
      <c r="J830" s="68"/>
      <c r="K830" s="106"/>
      <c r="L830" s="145"/>
      <c r="M830" s="146"/>
      <c r="N830" s="82"/>
      <c r="O830" s="82"/>
      <c r="P830" s="82"/>
      <c r="Q830" s="110"/>
      <c r="R830" s="111"/>
      <c r="S830" s="111"/>
      <c r="T830" s="111"/>
      <c r="U830" s="112"/>
      <c r="V830" s="110"/>
      <c r="W830" s="112"/>
      <c r="X830" s="103"/>
      <c r="Y830" s="117"/>
      <c r="Z830" s="69"/>
      <c r="AA830" s="69"/>
      <c r="AB830" s="103"/>
      <c r="AC830" s="103"/>
      <c r="AD830" s="118"/>
      <c r="AE830" s="115"/>
      <c r="AF830" s="119"/>
      <c r="AG830" s="119"/>
      <c r="AH830" s="120"/>
      <c r="AI830" s="121"/>
      <c r="AJ830" s="120"/>
      <c r="AK830" s="69"/>
      <c r="AL830" s="103"/>
      <c r="AM830" s="103"/>
      <c r="AN830" s="118"/>
      <c r="AO830" s="115"/>
      <c r="AP830" s="119"/>
      <c r="AQ830" s="119"/>
      <c r="AR830" s="118"/>
      <c r="AS830" s="118"/>
      <c r="AT830" s="118"/>
      <c r="AU830" s="118"/>
      <c r="AV830" s="121"/>
      <c r="AW830" s="114"/>
      <c r="AX830" s="115"/>
      <c r="AY830" s="116"/>
      <c r="AZ830" s="115"/>
      <c r="BA830" s="116"/>
    </row>
    <row r="831" spans="2:53" x14ac:dyDescent="0.2">
      <c r="B831" s="266"/>
      <c r="D831" s="101"/>
      <c r="E831" s="67"/>
      <c r="F831" s="69"/>
      <c r="G831" s="69"/>
      <c r="H831" s="69"/>
      <c r="I831" s="95"/>
      <c r="J831" s="68"/>
      <c r="K831" s="106"/>
      <c r="L831" s="145"/>
      <c r="M831" s="146"/>
      <c r="N831" s="82"/>
      <c r="O831" s="82"/>
      <c r="P831" s="82"/>
      <c r="Q831" s="110"/>
      <c r="R831" s="111"/>
      <c r="S831" s="111"/>
      <c r="T831" s="111"/>
      <c r="U831" s="112"/>
      <c r="V831" s="110"/>
      <c r="W831" s="112"/>
      <c r="X831" s="103"/>
      <c r="Y831" s="117"/>
      <c r="Z831" s="69"/>
      <c r="AA831" s="69"/>
      <c r="AB831" s="103"/>
      <c r="AC831" s="103"/>
      <c r="AD831" s="118"/>
      <c r="AE831" s="115"/>
      <c r="AF831" s="119"/>
      <c r="AG831" s="119"/>
      <c r="AH831" s="120"/>
      <c r="AI831" s="121"/>
      <c r="AJ831" s="120"/>
      <c r="AK831" s="69"/>
      <c r="AL831" s="103"/>
      <c r="AM831" s="103"/>
      <c r="AN831" s="118"/>
      <c r="AO831" s="115"/>
      <c r="AP831" s="119"/>
      <c r="AQ831" s="119"/>
      <c r="AR831" s="118"/>
      <c r="AS831" s="118"/>
      <c r="AT831" s="118"/>
      <c r="AU831" s="118"/>
      <c r="AV831" s="121"/>
      <c r="AW831" s="114"/>
      <c r="AX831" s="115"/>
      <c r="AY831" s="116"/>
      <c r="AZ831" s="115"/>
      <c r="BA831" s="116"/>
    </row>
    <row r="832" spans="2:53" x14ac:dyDescent="0.2">
      <c r="B832" s="266"/>
      <c r="D832" s="101"/>
      <c r="E832" s="67"/>
      <c r="F832" s="69"/>
      <c r="G832" s="69"/>
      <c r="H832" s="69"/>
      <c r="I832" s="95"/>
      <c r="J832" s="68"/>
      <c r="K832" s="106"/>
      <c r="L832" s="145"/>
      <c r="M832" s="146"/>
      <c r="N832" s="82"/>
      <c r="O832" s="82"/>
      <c r="P832" s="82"/>
      <c r="Q832" s="110"/>
      <c r="R832" s="111"/>
      <c r="S832" s="111"/>
      <c r="T832" s="111"/>
      <c r="U832" s="112"/>
      <c r="V832" s="110"/>
      <c r="W832" s="112"/>
      <c r="X832" s="103"/>
      <c r="Y832" s="117"/>
      <c r="Z832" s="69"/>
      <c r="AA832" s="69"/>
      <c r="AB832" s="103"/>
      <c r="AC832" s="103"/>
      <c r="AD832" s="118"/>
      <c r="AE832" s="115"/>
      <c r="AF832" s="119"/>
      <c r="AG832" s="119"/>
      <c r="AH832" s="120"/>
      <c r="AI832" s="121"/>
      <c r="AJ832" s="120"/>
      <c r="AK832" s="69"/>
      <c r="AL832" s="103"/>
      <c r="AM832" s="103"/>
      <c r="AN832" s="118"/>
      <c r="AO832" s="115"/>
      <c r="AP832" s="119"/>
      <c r="AQ832" s="119"/>
      <c r="AR832" s="118"/>
      <c r="AS832" s="118"/>
      <c r="AT832" s="118"/>
      <c r="AU832" s="118"/>
      <c r="AV832" s="121"/>
      <c r="AW832" s="114"/>
      <c r="AX832" s="115"/>
      <c r="AY832" s="116"/>
      <c r="AZ832" s="115"/>
      <c r="BA832" s="116"/>
    </row>
    <row r="833" spans="2:53" x14ac:dyDescent="0.2">
      <c r="B833" s="266"/>
      <c r="D833" s="101"/>
      <c r="E833" s="67"/>
      <c r="F833" s="69"/>
      <c r="G833" s="69"/>
      <c r="H833" s="69"/>
      <c r="I833" s="95"/>
      <c r="J833" s="68"/>
      <c r="K833" s="106"/>
      <c r="L833" s="145"/>
      <c r="M833" s="146"/>
      <c r="N833" s="82"/>
      <c r="O833" s="82"/>
      <c r="P833" s="82"/>
      <c r="Q833" s="110"/>
      <c r="R833" s="111"/>
      <c r="S833" s="111"/>
      <c r="T833" s="111"/>
      <c r="U833" s="112"/>
      <c r="V833" s="110"/>
      <c r="W833" s="112"/>
      <c r="X833" s="103"/>
      <c r="Y833" s="117"/>
      <c r="Z833" s="69"/>
      <c r="AA833" s="69"/>
      <c r="AB833" s="103"/>
      <c r="AC833" s="103"/>
      <c r="AD833" s="118"/>
      <c r="AE833" s="115"/>
      <c r="AF833" s="119"/>
      <c r="AG833" s="119"/>
      <c r="AH833" s="120"/>
      <c r="AI833" s="121"/>
      <c r="AJ833" s="120"/>
      <c r="AK833" s="69"/>
      <c r="AL833" s="103"/>
      <c r="AM833" s="103"/>
      <c r="AN833" s="118"/>
      <c r="AO833" s="115"/>
      <c r="AP833" s="119"/>
      <c r="AQ833" s="119"/>
      <c r="AR833" s="118"/>
      <c r="AS833" s="118"/>
      <c r="AT833" s="118"/>
      <c r="AU833" s="118"/>
      <c r="AV833" s="121"/>
      <c r="AW833" s="114"/>
      <c r="AX833" s="115"/>
      <c r="AY833" s="116"/>
      <c r="AZ833" s="115"/>
      <c r="BA833" s="116"/>
    </row>
    <row r="834" spans="2:53" x14ac:dyDescent="0.2">
      <c r="B834" s="266"/>
      <c r="D834" s="101"/>
      <c r="E834" s="67"/>
      <c r="F834" s="69"/>
      <c r="G834" s="69"/>
      <c r="H834" s="69"/>
      <c r="I834" s="95"/>
      <c r="J834" s="68"/>
      <c r="K834" s="106"/>
      <c r="L834" s="145"/>
      <c r="M834" s="146"/>
      <c r="N834" s="82"/>
      <c r="O834" s="82"/>
      <c r="P834" s="82"/>
      <c r="Q834" s="110"/>
      <c r="R834" s="111"/>
      <c r="S834" s="111"/>
      <c r="T834" s="111"/>
      <c r="U834" s="112"/>
      <c r="V834" s="110"/>
      <c r="W834" s="112"/>
      <c r="X834" s="103"/>
      <c r="Y834" s="117"/>
      <c r="Z834" s="69"/>
      <c r="AA834" s="69"/>
      <c r="AB834" s="103"/>
      <c r="AC834" s="103"/>
      <c r="AD834" s="118"/>
      <c r="AE834" s="115"/>
      <c r="AF834" s="119"/>
      <c r="AG834" s="119"/>
      <c r="AH834" s="120"/>
      <c r="AI834" s="121"/>
      <c r="AJ834" s="120"/>
      <c r="AK834" s="69"/>
      <c r="AL834" s="103"/>
      <c r="AM834" s="103"/>
      <c r="AN834" s="118"/>
      <c r="AO834" s="115"/>
      <c r="AP834" s="119"/>
      <c r="AQ834" s="119"/>
      <c r="AR834" s="118"/>
      <c r="AS834" s="118"/>
      <c r="AT834" s="118"/>
      <c r="AU834" s="118"/>
      <c r="AV834" s="121"/>
      <c r="AW834" s="114"/>
      <c r="AX834" s="115"/>
      <c r="AY834" s="116"/>
      <c r="AZ834" s="115"/>
      <c r="BA834" s="116"/>
    </row>
    <row r="835" spans="2:53" x14ac:dyDescent="0.2">
      <c r="B835" s="266"/>
      <c r="D835" s="101"/>
      <c r="E835" s="67"/>
      <c r="F835" s="69"/>
      <c r="G835" s="69"/>
      <c r="H835" s="69"/>
      <c r="I835" s="95"/>
      <c r="J835" s="68"/>
      <c r="K835" s="106"/>
      <c r="L835" s="145"/>
      <c r="M835" s="146"/>
      <c r="N835" s="82"/>
      <c r="O835" s="82"/>
      <c r="P835" s="82"/>
      <c r="Q835" s="110"/>
      <c r="R835" s="111"/>
      <c r="S835" s="111"/>
      <c r="T835" s="111"/>
      <c r="U835" s="112"/>
      <c r="V835" s="110"/>
      <c r="W835" s="112"/>
      <c r="X835" s="103"/>
      <c r="Y835" s="117"/>
      <c r="Z835" s="69"/>
      <c r="AA835" s="69"/>
      <c r="AB835" s="103"/>
      <c r="AC835" s="103"/>
      <c r="AD835" s="118"/>
      <c r="AE835" s="115"/>
      <c r="AF835" s="119"/>
      <c r="AG835" s="119"/>
      <c r="AH835" s="120"/>
      <c r="AI835" s="121"/>
      <c r="AJ835" s="120"/>
      <c r="AK835" s="69"/>
      <c r="AL835" s="103"/>
      <c r="AM835" s="103"/>
      <c r="AN835" s="118"/>
      <c r="AO835" s="115"/>
      <c r="AP835" s="119"/>
      <c r="AQ835" s="119"/>
      <c r="AR835" s="118"/>
      <c r="AS835" s="118"/>
      <c r="AT835" s="118"/>
      <c r="AU835" s="118"/>
      <c r="AV835" s="121"/>
      <c r="AW835" s="114"/>
      <c r="AX835" s="115"/>
      <c r="AY835" s="116"/>
      <c r="AZ835" s="115"/>
      <c r="BA835" s="116"/>
    </row>
    <row r="836" spans="2:53" x14ac:dyDescent="0.2">
      <c r="B836" s="266"/>
      <c r="D836" s="101"/>
      <c r="E836" s="67"/>
      <c r="F836" s="69"/>
      <c r="G836" s="69"/>
      <c r="H836" s="69"/>
      <c r="I836" s="95"/>
      <c r="J836" s="68"/>
      <c r="K836" s="106"/>
      <c r="L836" s="145"/>
      <c r="M836" s="146"/>
      <c r="N836" s="82"/>
      <c r="O836" s="82"/>
      <c r="P836" s="82"/>
      <c r="Q836" s="110"/>
      <c r="R836" s="111"/>
      <c r="S836" s="111"/>
      <c r="T836" s="111"/>
      <c r="U836" s="112"/>
      <c r="V836" s="110"/>
      <c r="W836" s="112"/>
      <c r="X836" s="103"/>
      <c r="Y836" s="117"/>
      <c r="Z836" s="69"/>
      <c r="AA836" s="69"/>
      <c r="AB836" s="103"/>
      <c r="AC836" s="103"/>
      <c r="AD836" s="118"/>
      <c r="AE836" s="115"/>
      <c r="AF836" s="119"/>
      <c r="AG836" s="119"/>
      <c r="AH836" s="120"/>
      <c r="AI836" s="121"/>
      <c r="AJ836" s="120"/>
      <c r="AK836" s="69"/>
      <c r="AL836" s="103"/>
      <c r="AM836" s="103"/>
      <c r="AN836" s="118"/>
      <c r="AO836" s="115"/>
      <c r="AP836" s="119"/>
      <c r="AQ836" s="119"/>
      <c r="AR836" s="118"/>
      <c r="AS836" s="118"/>
      <c r="AT836" s="118"/>
      <c r="AU836" s="118"/>
      <c r="AV836" s="121"/>
      <c r="AW836" s="114"/>
      <c r="AX836" s="115"/>
      <c r="AY836" s="116"/>
      <c r="AZ836" s="115"/>
      <c r="BA836" s="116"/>
    </row>
    <row r="837" spans="2:53" x14ac:dyDescent="0.2">
      <c r="B837" s="266"/>
      <c r="D837" s="101"/>
      <c r="E837" s="67"/>
      <c r="F837" s="69"/>
      <c r="G837" s="69"/>
      <c r="H837" s="69"/>
      <c r="I837" s="95"/>
      <c r="J837" s="68"/>
      <c r="K837" s="106"/>
      <c r="L837" s="145"/>
      <c r="M837" s="146"/>
      <c r="N837" s="82"/>
      <c r="O837" s="82"/>
      <c r="P837" s="82"/>
      <c r="Q837" s="110"/>
      <c r="R837" s="111"/>
      <c r="S837" s="111"/>
      <c r="T837" s="111"/>
      <c r="U837" s="112"/>
      <c r="V837" s="110"/>
      <c r="W837" s="112"/>
      <c r="X837" s="103"/>
      <c r="Y837" s="117"/>
      <c r="Z837" s="69"/>
      <c r="AA837" s="69"/>
      <c r="AB837" s="103"/>
      <c r="AC837" s="103"/>
      <c r="AD837" s="118"/>
      <c r="AE837" s="115"/>
      <c r="AF837" s="119"/>
      <c r="AG837" s="119"/>
      <c r="AH837" s="120"/>
      <c r="AI837" s="121"/>
      <c r="AJ837" s="120"/>
      <c r="AK837" s="69"/>
      <c r="AL837" s="103"/>
      <c r="AM837" s="103"/>
      <c r="AN837" s="118"/>
      <c r="AO837" s="115"/>
      <c r="AP837" s="119"/>
      <c r="AQ837" s="119"/>
      <c r="AR837" s="118"/>
      <c r="AS837" s="118"/>
      <c r="AT837" s="118"/>
      <c r="AU837" s="118"/>
      <c r="AV837" s="121"/>
      <c r="AW837" s="114"/>
      <c r="AX837" s="115"/>
      <c r="AY837" s="116"/>
      <c r="AZ837" s="115"/>
      <c r="BA837" s="116"/>
    </row>
    <row r="838" spans="2:53" x14ac:dyDescent="0.2">
      <c r="B838" s="266"/>
      <c r="D838" s="101"/>
      <c r="E838" s="67"/>
      <c r="F838" s="69"/>
      <c r="G838" s="69"/>
      <c r="H838" s="69"/>
      <c r="I838" s="95"/>
      <c r="J838" s="68"/>
      <c r="K838" s="106"/>
      <c r="L838" s="145"/>
      <c r="M838" s="146"/>
      <c r="N838" s="82"/>
      <c r="O838" s="82"/>
      <c r="P838" s="82"/>
      <c r="Q838" s="110"/>
      <c r="R838" s="111"/>
      <c r="S838" s="111"/>
      <c r="T838" s="111"/>
      <c r="U838" s="112"/>
      <c r="V838" s="110"/>
      <c r="W838" s="112"/>
      <c r="X838" s="103"/>
      <c r="Y838" s="117"/>
      <c r="Z838" s="69"/>
      <c r="AA838" s="69"/>
      <c r="AB838" s="103"/>
      <c r="AC838" s="103"/>
      <c r="AD838" s="118"/>
      <c r="AE838" s="115"/>
      <c r="AF838" s="119"/>
      <c r="AG838" s="119"/>
      <c r="AH838" s="120"/>
      <c r="AI838" s="121"/>
      <c r="AJ838" s="120"/>
      <c r="AK838" s="69"/>
      <c r="AL838" s="103"/>
      <c r="AM838" s="103"/>
      <c r="AN838" s="118"/>
      <c r="AO838" s="115"/>
      <c r="AP838" s="119"/>
      <c r="AQ838" s="119"/>
      <c r="AR838" s="118"/>
      <c r="AS838" s="118"/>
      <c r="AT838" s="118"/>
      <c r="AU838" s="118"/>
      <c r="AV838" s="121"/>
      <c r="AW838" s="114"/>
      <c r="AX838" s="115"/>
      <c r="AY838" s="116"/>
      <c r="AZ838" s="115"/>
      <c r="BA838" s="116"/>
    </row>
    <row r="839" spans="2:53" x14ac:dyDescent="0.2">
      <c r="B839" s="266"/>
      <c r="D839" s="101"/>
      <c r="E839" s="67"/>
      <c r="F839" s="69"/>
      <c r="G839" s="69"/>
      <c r="H839" s="69"/>
      <c r="I839" s="95"/>
      <c r="J839" s="68"/>
      <c r="K839" s="106"/>
      <c r="L839" s="145"/>
      <c r="M839" s="146"/>
      <c r="N839" s="82"/>
      <c r="O839" s="82"/>
      <c r="P839" s="82"/>
      <c r="Q839" s="110"/>
      <c r="R839" s="111"/>
      <c r="S839" s="111"/>
      <c r="T839" s="111"/>
      <c r="U839" s="112"/>
      <c r="V839" s="110"/>
      <c r="W839" s="112"/>
      <c r="X839" s="103"/>
      <c r="Y839" s="117"/>
      <c r="Z839" s="69"/>
      <c r="AA839" s="69"/>
      <c r="AB839" s="103"/>
      <c r="AC839" s="103"/>
      <c r="AD839" s="118"/>
      <c r="AE839" s="115"/>
      <c r="AF839" s="119"/>
      <c r="AG839" s="119"/>
      <c r="AH839" s="120"/>
      <c r="AI839" s="121"/>
      <c r="AJ839" s="120"/>
      <c r="AK839" s="69"/>
      <c r="AL839" s="103"/>
      <c r="AM839" s="103"/>
      <c r="AN839" s="118"/>
      <c r="AO839" s="115"/>
      <c r="AP839" s="119"/>
      <c r="AQ839" s="119"/>
      <c r="AR839" s="118"/>
      <c r="AS839" s="118"/>
      <c r="AT839" s="118"/>
      <c r="AU839" s="118"/>
      <c r="AV839" s="121"/>
      <c r="AW839" s="114"/>
      <c r="AX839" s="115"/>
      <c r="AY839" s="116"/>
      <c r="AZ839" s="115"/>
      <c r="BA839" s="116"/>
    </row>
    <row r="840" spans="2:53" x14ac:dyDescent="0.2">
      <c r="B840" s="266"/>
      <c r="D840" s="101"/>
      <c r="E840" s="67"/>
      <c r="F840" s="69"/>
      <c r="G840" s="69"/>
      <c r="H840" s="69"/>
      <c r="I840" s="95"/>
      <c r="J840" s="68"/>
      <c r="K840" s="106"/>
      <c r="L840" s="145"/>
      <c r="M840" s="146"/>
      <c r="N840" s="82"/>
      <c r="O840" s="82"/>
      <c r="P840" s="82"/>
      <c r="Q840" s="110"/>
      <c r="R840" s="111"/>
      <c r="S840" s="111"/>
      <c r="T840" s="111"/>
      <c r="U840" s="112"/>
      <c r="V840" s="110"/>
      <c r="W840" s="112"/>
      <c r="X840" s="103"/>
      <c r="Y840" s="117"/>
      <c r="Z840" s="69"/>
      <c r="AA840" s="69"/>
      <c r="AB840" s="103"/>
      <c r="AC840" s="103"/>
      <c r="AD840" s="118"/>
      <c r="AE840" s="115"/>
      <c r="AF840" s="119"/>
      <c r="AG840" s="119"/>
      <c r="AH840" s="120"/>
      <c r="AI840" s="121"/>
      <c r="AJ840" s="120"/>
      <c r="AK840" s="69"/>
      <c r="AL840" s="103"/>
      <c r="AM840" s="103"/>
      <c r="AN840" s="118"/>
      <c r="AO840" s="115"/>
      <c r="AP840" s="119"/>
      <c r="AQ840" s="119"/>
      <c r="AR840" s="118"/>
      <c r="AS840" s="118"/>
      <c r="AT840" s="118"/>
      <c r="AU840" s="118"/>
      <c r="AV840" s="121"/>
      <c r="AW840" s="114"/>
      <c r="AX840" s="115"/>
      <c r="AY840" s="116"/>
      <c r="AZ840" s="115"/>
      <c r="BA840" s="116"/>
    </row>
    <row r="841" spans="2:53" x14ac:dyDescent="0.2">
      <c r="B841" s="266"/>
      <c r="D841" s="101"/>
      <c r="E841" s="67"/>
      <c r="F841" s="69"/>
      <c r="G841" s="69"/>
      <c r="H841" s="69"/>
      <c r="I841" s="95"/>
      <c r="J841" s="68"/>
      <c r="K841" s="106"/>
      <c r="L841" s="145"/>
      <c r="M841" s="146"/>
      <c r="N841" s="82"/>
      <c r="O841" s="82"/>
      <c r="P841" s="82"/>
      <c r="Q841" s="110"/>
      <c r="R841" s="111"/>
      <c r="S841" s="111"/>
      <c r="T841" s="111"/>
      <c r="U841" s="112"/>
      <c r="V841" s="110"/>
      <c r="W841" s="112"/>
      <c r="X841" s="103"/>
      <c r="Y841" s="117"/>
      <c r="Z841" s="69"/>
      <c r="AA841" s="69"/>
      <c r="AB841" s="103"/>
      <c r="AC841" s="103"/>
      <c r="AD841" s="118"/>
      <c r="AE841" s="115"/>
      <c r="AF841" s="119"/>
      <c r="AG841" s="119"/>
      <c r="AH841" s="120"/>
      <c r="AI841" s="121"/>
      <c r="AJ841" s="120"/>
      <c r="AK841" s="69"/>
      <c r="AL841" s="103"/>
      <c r="AM841" s="103"/>
      <c r="AN841" s="118"/>
      <c r="AO841" s="115"/>
      <c r="AP841" s="119"/>
      <c r="AQ841" s="119"/>
      <c r="AR841" s="118"/>
      <c r="AS841" s="118"/>
      <c r="AT841" s="118"/>
      <c r="AU841" s="118"/>
      <c r="AV841" s="121"/>
      <c r="AW841" s="114"/>
      <c r="AX841" s="115"/>
      <c r="AY841" s="116"/>
      <c r="AZ841" s="115"/>
      <c r="BA841" s="116"/>
    </row>
    <row r="842" spans="2:53" x14ac:dyDescent="0.2">
      <c r="B842" s="266"/>
      <c r="D842" s="101"/>
      <c r="E842" s="67"/>
      <c r="F842" s="69"/>
      <c r="G842" s="69"/>
      <c r="H842" s="69"/>
      <c r="I842" s="95"/>
      <c r="J842" s="68"/>
      <c r="K842" s="106"/>
      <c r="L842" s="145"/>
      <c r="M842" s="146"/>
      <c r="N842" s="82"/>
      <c r="O842" s="82"/>
      <c r="P842" s="82"/>
      <c r="Q842" s="110"/>
      <c r="R842" s="111"/>
      <c r="S842" s="111"/>
      <c r="T842" s="111"/>
      <c r="U842" s="112"/>
      <c r="V842" s="110"/>
      <c r="W842" s="112"/>
      <c r="X842" s="103"/>
      <c r="Y842" s="117"/>
      <c r="Z842" s="69"/>
      <c r="AA842" s="69"/>
      <c r="AB842" s="103"/>
      <c r="AC842" s="103"/>
      <c r="AD842" s="118"/>
      <c r="AE842" s="115"/>
      <c r="AF842" s="119"/>
      <c r="AG842" s="119"/>
      <c r="AH842" s="120"/>
      <c r="AI842" s="121"/>
      <c r="AJ842" s="120"/>
      <c r="AK842" s="69"/>
      <c r="AL842" s="103"/>
      <c r="AM842" s="103"/>
      <c r="AN842" s="118"/>
      <c r="AO842" s="115"/>
      <c r="AP842" s="119"/>
      <c r="AQ842" s="119"/>
      <c r="AR842" s="118"/>
      <c r="AS842" s="118"/>
      <c r="AT842" s="118"/>
      <c r="AU842" s="118"/>
      <c r="AV842" s="121"/>
      <c r="AW842" s="114"/>
      <c r="AX842" s="115"/>
      <c r="AY842" s="116"/>
      <c r="AZ842" s="115"/>
      <c r="BA842" s="116"/>
    </row>
    <row r="843" spans="2:53" x14ac:dyDescent="0.2">
      <c r="B843" s="266"/>
      <c r="D843" s="101"/>
      <c r="E843" s="67"/>
      <c r="F843" s="69"/>
      <c r="G843" s="69"/>
      <c r="H843" s="69"/>
      <c r="I843" s="95"/>
      <c r="J843" s="68"/>
      <c r="K843" s="106"/>
      <c r="L843" s="145"/>
      <c r="M843" s="146"/>
      <c r="N843" s="82"/>
      <c r="O843" s="82"/>
      <c r="P843" s="82"/>
      <c r="Q843" s="110"/>
      <c r="R843" s="111"/>
      <c r="S843" s="111"/>
      <c r="T843" s="111"/>
      <c r="U843" s="112"/>
      <c r="V843" s="110"/>
      <c r="W843" s="112"/>
      <c r="X843" s="103"/>
      <c r="Y843" s="117"/>
      <c r="Z843" s="69"/>
      <c r="AA843" s="69"/>
      <c r="AB843" s="103"/>
      <c r="AC843" s="103"/>
      <c r="AD843" s="118"/>
      <c r="AE843" s="115"/>
      <c r="AF843" s="119"/>
      <c r="AG843" s="119"/>
      <c r="AH843" s="120"/>
      <c r="AI843" s="121"/>
      <c r="AJ843" s="120"/>
      <c r="AK843" s="69"/>
      <c r="AL843" s="103"/>
      <c r="AM843" s="103"/>
      <c r="AN843" s="118"/>
      <c r="AO843" s="115"/>
      <c r="AP843" s="119"/>
      <c r="AQ843" s="119"/>
      <c r="AR843" s="118"/>
      <c r="AS843" s="118"/>
      <c r="AT843" s="118"/>
      <c r="AU843" s="118"/>
      <c r="AV843" s="121"/>
      <c r="AW843" s="114"/>
      <c r="AX843" s="115"/>
      <c r="AY843" s="116"/>
      <c r="AZ843" s="115"/>
      <c r="BA843" s="116"/>
    </row>
    <row r="844" spans="2:53" x14ac:dyDescent="0.2">
      <c r="B844" s="266"/>
      <c r="D844" s="101"/>
      <c r="E844" s="67"/>
      <c r="F844" s="69"/>
      <c r="G844" s="69"/>
      <c r="H844" s="69"/>
      <c r="I844" s="95"/>
      <c r="J844" s="68"/>
      <c r="K844" s="106"/>
      <c r="L844" s="145"/>
      <c r="M844" s="146"/>
      <c r="N844" s="82"/>
      <c r="O844" s="82"/>
      <c r="P844" s="82"/>
      <c r="Q844" s="110"/>
      <c r="R844" s="111"/>
      <c r="S844" s="111"/>
      <c r="T844" s="111"/>
      <c r="U844" s="112"/>
      <c r="V844" s="110"/>
      <c r="W844" s="112"/>
      <c r="X844" s="103"/>
      <c r="Y844" s="117"/>
      <c r="Z844" s="69"/>
      <c r="AA844" s="69"/>
      <c r="AB844" s="103"/>
      <c r="AC844" s="103"/>
      <c r="AD844" s="118"/>
      <c r="AE844" s="115"/>
      <c r="AF844" s="119"/>
      <c r="AG844" s="119"/>
      <c r="AH844" s="120"/>
      <c r="AI844" s="121"/>
      <c r="AJ844" s="120"/>
      <c r="AK844" s="69"/>
      <c r="AL844" s="103"/>
      <c r="AM844" s="103"/>
      <c r="AN844" s="118"/>
      <c r="AO844" s="115"/>
      <c r="AP844" s="119"/>
      <c r="AQ844" s="119"/>
      <c r="AR844" s="118"/>
      <c r="AS844" s="118"/>
      <c r="AT844" s="118"/>
      <c r="AU844" s="118"/>
      <c r="AV844" s="121"/>
      <c r="AW844" s="114"/>
      <c r="AX844" s="115"/>
      <c r="AY844" s="116"/>
      <c r="AZ844" s="115"/>
      <c r="BA844" s="116"/>
    </row>
    <row r="845" spans="2:53" x14ac:dyDescent="0.2">
      <c r="B845" s="266"/>
      <c r="D845" s="101"/>
      <c r="E845" s="67"/>
      <c r="F845" s="69"/>
      <c r="G845" s="69"/>
      <c r="H845" s="69"/>
      <c r="I845" s="95"/>
      <c r="J845" s="68"/>
      <c r="K845" s="106"/>
      <c r="L845" s="145"/>
      <c r="M845" s="146"/>
      <c r="N845" s="82"/>
      <c r="O845" s="82"/>
      <c r="P845" s="82"/>
      <c r="Q845" s="110"/>
      <c r="R845" s="111"/>
      <c r="S845" s="111"/>
      <c r="T845" s="111"/>
      <c r="U845" s="112"/>
      <c r="V845" s="110"/>
      <c r="W845" s="112"/>
      <c r="X845" s="103"/>
      <c r="Y845" s="117"/>
      <c r="Z845" s="69"/>
      <c r="AA845" s="69"/>
      <c r="AB845" s="103"/>
      <c r="AC845" s="103"/>
      <c r="AD845" s="118"/>
      <c r="AE845" s="115"/>
      <c r="AF845" s="119"/>
      <c r="AG845" s="119"/>
      <c r="AH845" s="120"/>
      <c r="AI845" s="121"/>
      <c r="AJ845" s="120"/>
      <c r="AK845" s="69"/>
      <c r="AL845" s="103"/>
      <c r="AM845" s="103"/>
      <c r="AN845" s="118"/>
      <c r="AO845" s="115"/>
      <c r="AP845" s="119"/>
      <c r="AQ845" s="119"/>
      <c r="AR845" s="118"/>
      <c r="AS845" s="118"/>
      <c r="AT845" s="118"/>
      <c r="AU845" s="118"/>
      <c r="AV845" s="121"/>
      <c r="AW845" s="114"/>
      <c r="AX845" s="115"/>
      <c r="AY845" s="116"/>
      <c r="AZ845" s="115"/>
      <c r="BA845" s="116"/>
    </row>
    <row r="846" spans="2:53" x14ac:dyDescent="0.2">
      <c r="B846" s="266"/>
      <c r="D846" s="101"/>
      <c r="E846" s="67"/>
      <c r="F846" s="69"/>
      <c r="G846" s="69"/>
      <c r="H846" s="69"/>
      <c r="I846" s="95"/>
      <c r="J846" s="68"/>
      <c r="K846" s="106"/>
      <c r="L846" s="145"/>
      <c r="M846" s="146"/>
      <c r="N846" s="82"/>
      <c r="O846" s="82"/>
      <c r="P846" s="82"/>
      <c r="Q846" s="110"/>
      <c r="R846" s="111"/>
      <c r="S846" s="111"/>
      <c r="T846" s="111"/>
      <c r="U846" s="112"/>
      <c r="V846" s="110"/>
      <c r="W846" s="112"/>
      <c r="X846" s="103"/>
      <c r="Y846" s="117"/>
      <c r="Z846" s="69"/>
      <c r="AA846" s="69"/>
      <c r="AB846" s="103"/>
      <c r="AC846" s="103"/>
      <c r="AD846" s="118"/>
      <c r="AE846" s="115"/>
      <c r="AF846" s="119"/>
      <c r="AG846" s="119"/>
      <c r="AH846" s="120"/>
      <c r="AI846" s="121"/>
      <c r="AJ846" s="120"/>
      <c r="AK846" s="69"/>
      <c r="AL846" s="103"/>
      <c r="AM846" s="103"/>
      <c r="AN846" s="118"/>
      <c r="AO846" s="115"/>
      <c r="AP846" s="119"/>
      <c r="AQ846" s="119"/>
      <c r="AR846" s="118"/>
      <c r="AS846" s="118"/>
      <c r="AT846" s="118"/>
      <c r="AU846" s="118"/>
      <c r="AV846" s="121"/>
      <c r="AW846" s="114"/>
      <c r="AX846" s="115"/>
      <c r="AY846" s="116"/>
      <c r="AZ846" s="115"/>
      <c r="BA846" s="116"/>
    </row>
    <row r="847" spans="2:53" x14ac:dyDescent="0.2">
      <c r="B847" s="266"/>
      <c r="D847" s="101"/>
      <c r="E847" s="67"/>
      <c r="F847" s="69"/>
      <c r="G847" s="69"/>
      <c r="H847" s="69"/>
      <c r="I847" s="95"/>
      <c r="J847" s="68"/>
      <c r="K847" s="106"/>
      <c r="L847" s="145"/>
      <c r="M847" s="146"/>
      <c r="N847" s="82"/>
      <c r="O847" s="82"/>
      <c r="P847" s="82"/>
      <c r="Q847" s="110"/>
      <c r="R847" s="111"/>
      <c r="S847" s="111"/>
      <c r="T847" s="111"/>
      <c r="U847" s="112"/>
      <c r="V847" s="110"/>
      <c r="W847" s="112"/>
      <c r="X847" s="103"/>
      <c r="Y847" s="117"/>
      <c r="Z847" s="69"/>
      <c r="AA847" s="69"/>
      <c r="AB847" s="103"/>
      <c r="AC847" s="103"/>
      <c r="AD847" s="118"/>
      <c r="AE847" s="115"/>
      <c r="AF847" s="119"/>
      <c r="AG847" s="119"/>
      <c r="AH847" s="120"/>
      <c r="AI847" s="121"/>
      <c r="AJ847" s="120"/>
      <c r="AK847" s="69"/>
      <c r="AL847" s="103"/>
      <c r="AM847" s="103"/>
      <c r="AN847" s="118"/>
      <c r="AO847" s="115"/>
      <c r="AP847" s="119"/>
      <c r="AQ847" s="119"/>
      <c r="AR847" s="118"/>
      <c r="AS847" s="118"/>
      <c r="AT847" s="118"/>
      <c r="AU847" s="118"/>
      <c r="AV847" s="121"/>
      <c r="AW847" s="114"/>
      <c r="AX847" s="115"/>
      <c r="AY847" s="116"/>
      <c r="AZ847" s="115"/>
      <c r="BA847" s="116"/>
    </row>
    <row r="848" spans="2:53" x14ac:dyDescent="0.2">
      <c r="B848" s="266"/>
      <c r="D848" s="101"/>
      <c r="E848" s="67"/>
      <c r="F848" s="69"/>
      <c r="G848" s="69"/>
      <c r="H848" s="69"/>
      <c r="I848" s="95"/>
      <c r="J848" s="68"/>
      <c r="K848" s="106"/>
      <c r="L848" s="145"/>
      <c r="M848" s="146"/>
      <c r="N848" s="82"/>
      <c r="O848" s="82"/>
      <c r="P848" s="82"/>
      <c r="Q848" s="110"/>
      <c r="R848" s="111"/>
      <c r="S848" s="111"/>
      <c r="T848" s="111"/>
      <c r="U848" s="112"/>
      <c r="V848" s="110"/>
      <c r="W848" s="112"/>
      <c r="X848" s="103"/>
      <c r="Y848" s="117"/>
      <c r="Z848" s="69"/>
      <c r="AA848" s="69"/>
      <c r="AB848" s="103"/>
      <c r="AC848" s="103"/>
      <c r="AD848" s="118"/>
      <c r="AE848" s="115"/>
      <c r="AF848" s="119"/>
      <c r="AG848" s="119"/>
      <c r="AH848" s="120"/>
      <c r="AI848" s="121"/>
      <c r="AJ848" s="120"/>
      <c r="AK848" s="69"/>
      <c r="AL848" s="103"/>
      <c r="AM848" s="103"/>
      <c r="AN848" s="118"/>
      <c r="AO848" s="115"/>
      <c r="AP848" s="119"/>
      <c r="AQ848" s="119"/>
      <c r="AR848" s="118"/>
      <c r="AS848" s="118"/>
      <c r="AT848" s="118"/>
      <c r="AU848" s="118"/>
      <c r="AV848" s="121"/>
      <c r="AW848" s="114"/>
      <c r="AX848" s="115"/>
      <c r="AY848" s="116"/>
      <c r="AZ848" s="115"/>
      <c r="BA848" s="116"/>
    </row>
    <row r="849" spans="2:53" x14ac:dyDescent="0.2">
      <c r="B849" s="266"/>
      <c r="D849" s="101"/>
      <c r="E849" s="67"/>
      <c r="F849" s="69"/>
      <c r="G849" s="69"/>
      <c r="H849" s="69"/>
      <c r="I849" s="95"/>
      <c r="J849" s="68"/>
      <c r="K849" s="106"/>
      <c r="L849" s="145"/>
      <c r="M849" s="146"/>
      <c r="N849" s="82"/>
      <c r="O849" s="82"/>
      <c r="P849" s="82"/>
      <c r="Q849" s="110"/>
      <c r="R849" s="111"/>
      <c r="S849" s="111"/>
      <c r="T849" s="111"/>
      <c r="U849" s="112"/>
      <c r="V849" s="110"/>
      <c r="W849" s="112"/>
      <c r="X849" s="103"/>
      <c r="Y849" s="117"/>
      <c r="Z849" s="69"/>
      <c r="AA849" s="69"/>
      <c r="AB849" s="103"/>
      <c r="AC849" s="103"/>
      <c r="AD849" s="118"/>
      <c r="AE849" s="115"/>
      <c r="AF849" s="119"/>
      <c r="AG849" s="119"/>
      <c r="AH849" s="120"/>
      <c r="AI849" s="121"/>
      <c r="AJ849" s="120"/>
      <c r="AK849" s="69"/>
      <c r="AL849" s="103"/>
      <c r="AM849" s="103"/>
      <c r="AN849" s="118"/>
      <c r="AO849" s="115"/>
      <c r="AP849" s="119"/>
      <c r="AQ849" s="119"/>
      <c r="AR849" s="118"/>
      <c r="AS849" s="118"/>
      <c r="AT849" s="118"/>
      <c r="AU849" s="118"/>
      <c r="AV849" s="121"/>
      <c r="AW849" s="114"/>
      <c r="AX849" s="115"/>
      <c r="AY849" s="116"/>
      <c r="AZ849" s="115"/>
      <c r="BA849" s="116"/>
    </row>
    <row r="850" spans="2:53" x14ac:dyDescent="0.2">
      <c r="B850" s="266"/>
      <c r="D850" s="101"/>
      <c r="E850" s="67"/>
      <c r="F850" s="69"/>
      <c r="G850" s="69"/>
      <c r="H850" s="69"/>
      <c r="I850" s="95"/>
      <c r="J850" s="68"/>
      <c r="K850" s="106"/>
      <c r="L850" s="145"/>
      <c r="M850" s="146"/>
      <c r="N850" s="82"/>
      <c r="O850" s="82"/>
      <c r="P850" s="82"/>
      <c r="Q850" s="110"/>
      <c r="R850" s="111"/>
      <c r="S850" s="111"/>
      <c r="T850" s="111"/>
      <c r="U850" s="112"/>
      <c r="V850" s="110"/>
      <c r="W850" s="112"/>
      <c r="X850" s="103"/>
      <c r="Y850" s="117"/>
      <c r="Z850" s="69"/>
      <c r="AA850" s="69"/>
      <c r="AB850" s="103"/>
      <c r="AC850" s="103"/>
      <c r="AD850" s="118"/>
      <c r="AE850" s="115"/>
      <c r="AF850" s="119"/>
      <c r="AG850" s="119"/>
      <c r="AH850" s="120"/>
      <c r="AI850" s="121"/>
      <c r="AJ850" s="120"/>
      <c r="AK850" s="69"/>
      <c r="AL850" s="103"/>
      <c r="AM850" s="103"/>
      <c r="AN850" s="118"/>
      <c r="AO850" s="115"/>
      <c r="AP850" s="119"/>
      <c r="AQ850" s="119"/>
      <c r="AR850" s="118"/>
      <c r="AS850" s="118"/>
      <c r="AT850" s="118"/>
      <c r="AU850" s="118"/>
      <c r="AV850" s="121"/>
      <c r="AW850" s="114"/>
      <c r="AX850" s="115"/>
      <c r="AY850" s="116"/>
      <c r="AZ850" s="115"/>
      <c r="BA850" s="116"/>
    </row>
    <row r="851" spans="2:53" x14ac:dyDescent="0.2">
      <c r="B851" s="266"/>
      <c r="D851" s="101"/>
      <c r="E851" s="67"/>
      <c r="F851" s="69"/>
      <c r="G851" s="69"/>
      <c r="H851" s="69"/>
      <c r="I851" s="95"/>
      <c r="J851" s="68"/>
      <c r="K851" s="106"/>
      <c r="L851" s="145"/>
      <c r="M851" s="146"/>
      <c r="N851" s="82"/>
      <c r="O851" s="82"/>
      <c r="P851" s="82"/>
      <c r="Q851" s="110"/>
      <c r="R851" s="111"/>
      <c r="S851" s="111"/>
      <c r="T851" s="111"/>
      <c r="U851" s="112"/>
      <c r="V851" s="110"/>
      <c r="W851" s="112"/>
      <c r="X851" s="103"/>
      <c r="Y851" s="117"/>
      <c r="Z851" s="69"/>
      <c r="AA851" s="69"/>
      <c r="AB851" s="103"/>
      <c r="AC851" s="103"/>
      <c r="AD851" s="118"/>
      <c r="AE851" s="115"/>
      <c r="AF851" s="119"/>
      <c r="AG851" s="119"/>
      <c r="AH851" s="120"/>
      <c r="AI851" s="121"/>
      <c r="AJ851" s="120"/>
      <c r="AK851" s="69"/>
      <c r="AL851" s="103"/>
      <c r="AM851" s="103"/>
      <c r="AN851" s="118"/>
      <c r="AO851" s="115"/>
      <c r="AP851" s="119"/>
      <c r="AQ851" s="119"/>
      <c r="AR851" s="118"/>
      <c r="AS851" s="118"/>
      <c r="AT851" s="118"/>
      <c r="AU851" s="118"/>
      <c r="AV851" s="121"/>
      <c r="AW851" s="114"/>
      <c r="AX851" s="115"/>
      <c r="AY851" s="116"/>
      <c r="AZ851" s="115"/>
      <c r="BA851" s="116"/>
    </row>
    <row r="852" spans="2:53" x14ac:dyDescent="0.2">
      <c r="B852" s="266"/>
      <c r="D852" s="101"/>
      <c r="E852" s="67"/>
      <c r="F852" s="69"/>
      <c r="G852" s="69"/>
      <c r="H852" s="69"/>
      <c r="I852" s="95"/>
      <c r="J852" s="68"/>
      <c r="K852" s="106"/>
      <c r="L852" s="145"/>
      <c r="M852" s="146"/>
      <c r="N852" s="82"/>
      <c r="O852" s="82"/>
      <c r="P852" s="82"/>
      <c r="Q852" s="110"/>
      <c r="R852" s="111"/>
      <c r="S852" s="111"/>
      <c r="T852" s="111"/>
      <c r="U852" s="112"/>
      <c r="V852" s="110"/>
      <c r="W852" s="112"/>
      <c r="X852" s="103"/>
      <c r="Y852" s="117"/>
      <c r="Z852" s="69"/>
      <c r="AA852" s="69"/>
      <c r="AB852" s="103"/>
      <c r="AC852" s="103"/>
      <c r="AD852" s="118"/>
      <c r="AE852" s="115"/>
      <c r="AF852" s="119"/>
      <c r="AG852" s="119"/>
      <c r="AH852" s="120"/>
      <c r="AI852" s="121"/>
      <c r="AJ852" s="120"/>
      <c r="AK852" s="69"/>
      <c r="AL852" s="103"/>
      <c r="AM852" s="103"/>
      <c r="AN852" s="118"/>
      <c r="AO852" s="115"/>
      <c r="AP852" s="119"/>
      <c r="AQ852" s="119"/>
      <c r="AR852" s="118"/>
      <c r="AS852" s="118"/>
      <c r="AT852" s="118"/>
      <c r="AU852" s="118"/>
      <c r="AV852" s="121"/>
      <c r="AW852" s="114"/>
      <c r="AX852" s="115"/>
      <c r="AY852" s="116"/>
      <c r="AZ852" s="115"/>
      <c r="BA852" s="116"/>
    </row>
    <row r="853" spans="2:53" x14ac:dyDescent="0.2">
      <c r="B853" s="266"/>
      <c r="D853" s="101"/>
      <c r="E853" s="67"/>
      <c r="F853" s="69"/>
      <c r="G853" s="69"/>
      <c r="H853" s="69"/>
      <c r="I853" s="95"/>
      <c r="J853" s="68"/>
      <c r="K853" s="106"/>
      <c r="L853" s="145"/>
      <c r="M853" s="146"/>
      <c r="N853" s="82"/>
      <c r="O853" s="82"/>
      <c r="P853" s="82"/>
      <c r="Q853" s="110"/>
      <c r="R853" s="111"/>
      <c r="S853" s="111"/>
      <c r="T853" s="111"/>
      <c r="U853" s="112"/>
      <c r="V853" s="110"/>
      <c r="W853" s="112"/>
      <c r="X853" s="103"/>
      <c r="Y853" s="117"/>
      <c r="Z853" s="69"/>
      <c r="AA853" s="69"/>
      <c r="AB853" s="103"/>
      <c r="AC853" s="103"/>
      <c r="AD853" s="118"/>
      <c r="AE853" s="115"/>
      <c r="AF853" s="119"/>
      <c r="AG853" s="119"/>
      <c r="AH853" s="120"/>
      <c r="AI853" s="121"/>
      <c r="AJ853" s="120"/>
      <c r="AK853" s="69"/>
      <c r="AL853" s="103"/>
      <c r="AM853" s="103"/>
      <c r="AN853" s="118"/>
      <c r="AO853" s="115"/>
      <c r="AP853" s="119"/>
      <c r="AQ853" s="119"/>
      <c r="AR853" s="118"/>
      <c r="AS853" s="118"/>
      <c r="AT853" s="118"/>
      <c r="AU853" s="118"/>
      <c r="AV853" s="121"/>
      <c r="AW853" s="114"/>
      <c r="AX853" s="115"/>
      <c r="AY853" s="116"/>
      <c r="AZ853" s="115"/>
      <c r="BA853" s="116"/>
    </row>
    <row r="854" spans="2:53" x14ac:dyDescent="0.2">
      <c r="B854" s="266"/>
      <c r="D854" s="101"/>
      <c r="E854" s="67"/>
      <c r="F854" s="69"/>
      <c r="G854" s="69"/>
      <c r="H854" s="69"/>
      <c r="I854" s="95"/>
      <c r="J854" s="68"/>
      <c r="K854" s="106"/>
      <c r="L854" s="145"/>
      <c r="M854" s="146"/>
      <c r="N854" s="82"/>
      <c r="O854" s="82"/>
      <c r="P854" s="82"/>
      <c r="Q854" s="110"/>
      <c r="R854" s="111"/>
      <c r="S854" s="111"/>
      <c r="T854" s="111"/>
      <c r="U854" s="112"/>
      <c r="V854" s="110"/>
      <c r="W854" s="112"/>
      <c r="X854" s="103"/>
      <c r="Y854" s="117"/>
      <c r="Z854" s="69"/>
      <c r="AA854" s="69"/>
      <c r="AB854" s="103"/>
      <c r="AC854" s="103"/>
      <c r="AD854" s="118"/>
      <c r="AE854" s="115"/>
      <c r="AF854" s="119"/>
      <c r="AG854" s="119"/>
      <c r="AH854" s="120"/>
      <c r="AI854" s="121"/>
      <c r="AJ854" s="120"/>
      <c r="AK854" s="69"/>
      <c r="AL854" s="103"/>
      <c r="AM854" s="103"/>
      <c r="AN854" s="118"/>
      <c r="AO854" s="115"/>
      <c r="AP854" s="119"/>
      <c r="AQ854" s="119"/>
      <c r="AR854" s="118"/>
      <c r="AS854" s="118"/>
      <c r="AT854" s="118"/>
      <c r="AU854" s="118"/>
      <c r="AV854" s="121"/>
      <c r="AW854" s="114"/>
      <c r="AX854" s="115"/>
      <c r="AY854" s="116"/>
      <c r="AZ854" s="115"/>
      <c r="BA854" s="116"/>
    </row>
    <row r="855" spans="2:53" x14ac:dyDescent="0.2">
      <c r="B855" s="266"/>
      <c r="D855" s="101"/>
      <c r="E855" s="67"/>
      <c r="F855" s="69"/>
      <c r="G855" s="69"/>
      <c r="H855" s="69"/>
      <c r="I855" s="95"/>
      <c r="J855" s="68"/>
      <c r="K855" s="106"/>
      <c r="L855" s="145"/>
      <c r="M855" s="146"/>
      <c r="N855" s="82"/>
      <c r="O855" s="82"/>
      <c r="P855" s="82"/>
      <c r="Q855" s="110"/>
      <c r="R855" s="111"/>
      <c r="S855" s="111"/>
      <c r="T855" s="111"/>
      <c r="U855" s="112"/>
      <c r="V855" s="110"/>
      <c r="W855" s="112"/>
      <c r="X855" s="103"/>
      <c r="Y855" s="117"/>
      <c r="Z855" s="69"/>
      <c r="AA855" s="69"/>
      <c r="AB855" s="103"/>
      <c r="AC855" s="103"/>
      <c r="AD855" s="118"/>
      <c r="AE855" s="115"/>
      <c r="AF855" s="119"/>
      <c r="AG855" s="119"/>
      <c r="AH855" s="120"/>
      <c r="AI855" s="121"/>
      <c r="AJ855" s="120"/>
      <c r="AK855" s="69"/>
      <c r="AL855" s="103"/>
      <c r="AM855" s="103"/>
      <c r="AN855" s="118"/>
      <c r="AO855" s="115"/>
      <c r="AP855" s="119"/>
      <c r="AQ855" s="119"/>
      <c r="AR855" s="118"/>
      <c r="AS855" s="118"/>
      <c r="AT855" s="118"/>
      <c r="AU855" s="118"/>
      <c r="AV855" s="121"/>
      <c r="AW855" s="114"/>
      <c r="AX855" s="115"/>
      <c r="AY855" s="116"/>
      <c r="AZ855" s="115"/>
      <c r="BA855" s="116"/>
    </row>
    <row r="856" spans="2:53" x14ac:dyDescent="0.2">
      <c r="B856" s="266"/>
      <c r="D856" s="101"/>
      <c r="E856" s="67"/>
      <c r="F856" s="69"/>
      <c r="G856" s="69"/>
      <c r="H856" s="69"/>
      <c r="I856" s="95"/>
      <c r="J856" s="68"/>
      <c r="K856" s="106"/>
      <c r="L856" s="145"/>
      <c r="M856" s="146"/>
      <c r="N856" s="82"/>
      <c r="O856" s="82"/>
      <c r="P856" s="82"/>
      <c r="Q856" s="110"/>
      <c r="R856" s="111"/>
      <c r="S856" s="111"/>
      <c r="T856" s="111"/>
      <c r="U856" s="112"/>
      <c r="V856" s="110"/>
      <c r="W856" s="112"/>
      <c r="X856" s="103"/>
      <c r="Y856" s="117"/>
      <c r="Z856" s="69"/>
      <c r="AA856" s="69"/>
      <c r="AB856" s="103"/>
      <c r="AC856" s="103"/>
      <c r="AD856" s="118"/>
      <c r="AE856" s="115"/>
      <c r="AF856" s="119"/>
      <c r="AG856" s="119"/>
      <c r="AH856" s="120"/>
      <c r="AI856" s="121"/>
      <c r="AJ856" s="120"/>
      <c r="AK856" s="69"/>
      <c r="AL856" s="103"/>
      <c r="AM856" s="103"/>
      <c r="AN856" s="118"/>
      <c r="AO856" s="115"/>
      <c r="AP856" s="119"/>
      <c r="AQ856" s="119"/>
      <c r="AR856" s="118"/>
      <c r="AS856" s="118"/>
      <c r="AT856" s="118"/>
      <c r="AU856" s="118"/>
      <c r="AV856" s="121"/>
      <c r="AW856" s="114"/>
      <c r="AX856" s="115"/>
      <c r="AY856" s="116"/>
      <c r="AZ856" s="115"/>
      <c r="BA856" s="116"/>
    </row>
    <row r="857" spans="2:53" x14ac:dyDescent="0.2">
      <c r="B857" s="266"/>
      <c r="D857" s="101"/>
      <c r="E857" s="67"/>
      <c r="F857" s="69"/>
      <c r="G857" s="69"/>
      <c r="H857" s="69"/>
      <c r="I857" s="95"/>
      <c r="J857" s="68"/>
      <c r="K857" s="106"/>
      <c r="L857" s="145"/>
      <c r="M857" s="146"/>
      <c r="N857" s="82"/>
      <c r="O857" s="82"/>
      <c r="P857" s="82"/>
      <c r="Q857" s="110"/>
      <c r="R857" s="111"/>
      <c r="S857" s="111"/>
      <c r="T857" s="111"/>
      <c r="U857" s="112"/>
      <c r="V857" s="110"/>
      <c r="W857" s="112"/>
      <c r="X857" s="103"/>
      <c r="Y857" s="117"/>
      <c r="Z857" s="69"/>
      <c r="AA857" s="69"/>
      <c r="AB857" s="103"/>
      <c r="AC857" s="103"/>
      <c r="AD857" s="118"/>
      <c r="AE857" s="115"/>
      <c r="AF857" s="119"/>
      <c r="AG857" s="119"/>
      <c r="AH857" s="120"/>
      <c r="AI857" s="121"/>
      <c r="AJ857" s="120"/>
      <c r="AK857" s="69"/>
      <c r="AL857" s="103"/>
      <c r="AM857" s="103"/>
      <c r="AN857" s="118"/>
      <c r="AO857" s="115"/>
      <c r="AP857" s="119"/>
      <c r="AQ857" s="119"/>
      <c r="AR857" s="118"/>
      <c r="AS857" s="118"/>
      <c r="AT857" s="118"/>
      <c r="AU857" s="118"/>
      <c r="AV857" s="121"/>
      <c r="AW857" s="114"/>
      <c r="AX857" s="115"/>
      <c r="AY857" s="116"/>
      <c r="AZ857" s="115"/>
      <c r="BA857" s="116"/>
    </row>
    <row r="858" spans="2:53" x14ac:dyDescent="0.2">
      <c r="B858" s="266"/>
      <c r="D858" s="101"/>
      <c r="E858" s="67"/>
      <c r="F858" s="69"/>
      <c r="G858" s="69"/>
      <c r="H858" s="69"/>
      <c r="I858" s="95"/>
      <c r="J858" s="68"/>
      <c r="K858" s="106"/>
      <c r="L858" s="145"/>
      <c r="M858" s="146"/>
      <c r="N858" s="82"/>
      <c r="O858" s="82"/>
      <c r="P858" s="82"/>
      <c r="Q858" s="110"/>
      <c r="R858" s="111"/>
      <c r="S858" s="111"/>
      <c r="T858" s="111"/>
      <c r="U858" s="112"/>
      <c r="V858" s="110"/>
      <c r="W858" s="112"/>
      <c r="X858" s="103"/>
      <c r="Y858" s="117"/>
      <c r="Z858" s="69"/>
      <c r="AA858" s="69"/>
      <c r="AB858" s="103"/>
      <c r="AC858" s="103"/>
      <c r="AD858" s="118"/>
      <c r="AE858" s="115"/>
      <c r="AF858" s="119"/>
      <c r="AG858" s="119"/>
      <c r="AH858" s="120"/>
      <c r="AI858" s="121"/>
      <c r="AJ858" s="120"/>
      <c r="AK858" s="69"/>
      <c r="AL858" s="103"/>
      <c r="AM858" s="103"/>
      <c r="AN858" s="118"/>
      <c r="AO858" s="115"/>
      <c r="AP858" s="119"/>
      <c r="AQ858" s="119"/>
      <c r="AR858" s="118"/>
      <c r="AS858" s="118"/>
      <c r="AT858" s="118"/>
      <c r="AU858" s="118"/>
      <c r="AV858" s="121"/>
      <c r="AW858" s="114"/>
      <c r="AX858" s="115"/>
      <c r="AY858" s="116"/>
      <c r="AZ858" s="115"/>
      <c r="BA858" s="116"/>
    </row>
    <row r="859" spans="2:53" x14ac:dyDescent="0.2">
      <c r="B859" s="266"/>
      <c r="D859" s="101"/>
      <c r="E859" s="67"/>
      <c r="F859" s="69"/>
      <c r="G859" s="69"/>
      <c r="H859" s="69"/>
      <c r="I859" s="95"/>
      <c r="J859" s="68"/>
      <c r="K859" s="106"/>
      <c r="L859" s="145"/>
      <c r="M859" s="146"/>
      <c r="N859" s="82"/>
      <c r="O859" s="82"/>
      <c r="P859" s="82"/>
      <c r="Q859" s="110"/>
      <c r="R859" s="111"/>
      <c r="S859" s="111"/>
      <c r="T859" s="111"/>
      <c r="U859" s="112"/>
      <c r="V859" s="110"/>
      <c r="W859" s="112"/>
      <c r="X859" s="103"/>
      <c r="Y859" s="117"/>
      <c r="Z859" s="69"/>
      <c r="AA859" s="69"/>
      <c r="AB859" s="103"/>
      <c r="AC859" s="103"/>
      <c r="AD859" s="118"/>
      <c r="AE859" s="115"/>
      <c r="AF859" s="119"/>
      <c r="AG859" s="119"/>
      <c r="AH859" s="120"/>
      <c r="AI859" s="121"/>
      <c r="AJ859" s="120"/>
      <c r="AK859" s="69"/>
      <c r="AL859" s="103"/>
      <c r="AM859" s="103"/>
      <c r="AN859" s="118"/>
      <c r="AO859" s="115"/>
      <c r="AP859" s="119"/>
      <c r="AQ859" s="119"/>
      <c r="AR859" s="118"/>
      <c r="AS859" s="118"/>
      <c r="AT859" s="118"/>
      <c r="AU859" s="118"/>
      <c r="AV859" s="121"/>
      <c r="AW859" s="114"/>
      <c r="AX859" s="115"/>
      <c r="AY859" s="116"/>
      <c r="AZ859" s="115"/>
      <c r="BA859" s="116"/>
    </row>
    <row r="860" spans="2:53" x14ac:dyDescent="0.2">
      <c r="B860" s="266"/>
      <c r="D860" s="101"/>
      <c r="E860" s="67"/>
      <c r="F860" s="69"/>
      <c r="G860" s="69"/>
      <c r="H860" s="69"/>
      <c r="I860" s="95"/>
      <c r="J860" s="68"/>
      <c r="K860" s="106"/>
      <c r="L860" s="145"/>
      <c r="M860" s="146"/>
      <c r="N860" s="82"/>
      <c r="O860" s="82"/>
      <c r="P860" s="82"/>
      <c r="Q860" s="110"/>
      <c r="R860" s="111"/>
      <c r="S860" s="111"/>
      <c r="T860" s="111"/>
      <c r="U860" s="112"/>
      <c r="V860" s="110"/>
      <c r="W860" s="112"/>
      <c r="X860" s="103"/>
      <c r="Y860" s="117"/>
      <c r="Z860" s="69"/>
      <c r="AA860" s="69"/>
      <c r="AB860" s="103"/>
      <c r="AC860" s="103"/>
      <c r="AD860" s="118"/>
      <c r="AE860" s="115"/>
      <c r="AF860" s="119"/>
      <c r="AG860" s="119"/>
      <c r="AH860" s="120"/>
      <c r="AI860" s="121"/>
      <c r="AJ860" s="120"/>
      <c r="AK860" s="69"/>
      <c r="AL860" s="103"/>
      <c r="AM860" s="103"/>
      <c r="AN860" s="118"/>
      <c r="AO860" s="115"/>
      <c r="AP860" s="119"/>
      <c r="AQ860" s="119"/>
      <c r="AR860" s="118"/>
      <c r="AS860" s="118"/>
      <c r="AT860" s="118"/>
      <c r="AU860" s="118"/>
      <c r="AV860" s="121"/>
      <c r="AW860" s="114"/>
      <c r="AX860" s="115"/>
      <c r="AY860" s="116"/>
      <c r="AZ860" s="115"/>
      <c r="BA860" s="116"/>
    </row>
    <row r="861" spans="2:53" x14ac:dyDescent="0.2">
      <c r="B861" s="266"/>
      <c r="D861" s="101"/>
      <c r="E861" s="67"/>
      <c r="F861" s="69"/>
      <c r="G861" s="69"/>
      <c r="H861" s="69"/>
      <c r="I861" s="95"/>
      <c r="J861" s="68"/>
      <c r="K861" s="106"/>
      <c r="L861" s="145"/>
      <c r="M861" s="146"/>
      <c r="N861" s="82"/>
      <c r="O861" s="82"/>
      <c r="P861" s="82"/>
      <c r="Q861" s="110"/>
      <c r="R861" s="111"/>
      <c r="S861" s="111"/>
      <c r="T861" s="111"/>
      <c r="U861" s="112"/>
      <c r="V861" s="110"/>
      <c r="W861" s="112"/>
      <c r="X861" s="103"/>
      <c r="Y861" s="117"/>
      <c r="Z861" s="69"/>
      <c r="AA861" s="69"/>
      <c r="AB861" s="103"/>
      <c r="AC861" s="103"/>
      <c r="AD861" s="118"/>
      <c r="AE861" s="115"/>
      <c r="AF861" s="119"/>
      <c r="AG861" s="119"/>
      <c r="AH861" s="120"/>
      <c r="AI861" s="121"/>
      <c r="AJ861" s="120"/>
      <c r="AK861" s="69"/>
      <c r="AL861" s="103"/>
      <c r="AM861" s="103"/>
      <c r="AN861" s="118"/>
      <c r="AO861" s="115"/>
      <c r="AP861" s="119"/>
      <c r="AQ861" s="119"/>
      <c r="AR861" s="118"/>
      <c r="AS861" s="118"/>
      <c r="AT861" s="118"/>
      <c r="AU861" s="118"/>
      <c r="AV861" s="121"/>
      <c r="AW861" s="114"/>
      <c r="AX861" s="115"/>
      <c r="AY861" s="116"/>
      <c r="AZ861" s="115"/>
      <c r="BA861" s="116"/>
    </row>
    <row r="862" spans="2:53" x14ac:dyDescent="0.2">
      <c r="B862" s="266"/>
      <c r="D862" s="101"/>
      <c r="E862" s="67"/>
      <c r="F862" s="69"/>
      <c r="G862" s="69"/>
      <c r="H862" s="69"/>
      <c r="I862" s="95"/>
      <c r="J862" s="68"/>
      <c r="K862" s="106"/>
      <c r="L862" s="145"/>
      <c r="M862" s="146"/>
      <c r="N862" s="82"/>
      <c r="O862" s="82"/>
      <c r="P862" s="82"/>
      <c r="Q862" s="110"/>
      <c r="R862" s="111"/>
      <c r="S862" s="111"/>
      <c r="T862" s="111"/>
      <c r="U862" s="112"/>
      <c r="V862" s="110"/>
      <c r="W862" s="112"/>
      <c r="X862" s="103"/>
      <c r="Y862" s="117"/>
      <c r="Z862" s="69"/>
      <c r="AA862" s="69"/>
      <c r="AB862" s="103"/>
      <c r="AC862" s="103"/>
      <c r="AD862" s="118"/>
      <c r="AE862" s="115"/>
      <c r="AF862" s="119"/>
      <c r="AG862" s="119"/>
      <c r="AH862" s="120"/>
      <c r="AI862" s="121"/>
      <c r="AJ862" s="120"/>
      <c r="AK862" s="69"/>
      <c r="AL862" s="103"/>
      <c r="AM862" s="103"/>
      <c r="AN862" s="118"/>
      <c r="AO862" s="115"/>
      <c r="AP862" s="119"/>
      <c r="AQ862" s="119"/>
      <c r="AR862" s="118"/>
      <c r="AS862" s="118"/>
      <c r="AT862" s="118"/>
      <c r="AU862" s="118"/>
      <c r="AV862" s="121"/>
      <c r="AW862" s="114"/>
      <c r="AX862" s="115"/>
      <c r="AY862" s="116"/>
      <c r="AZ862" s="115"/>
      <c r="BA862" s="116"/>
    </row>
    <row r="863" spans="2:53" x14ac:dyDescent="0.2">
      <c r="B863" s="266"/>
      <c r="D863" s="101"/>
      <c r="E863" s="67"/>
      <c r="F863" s="69"/>
      <c r="G863" s="69"/>
      <c r="H863" s="69"/>
      <c r="I863" s="95"/>
      <c r="J863" s="68"/>
      <c r="K863" s="106"/>
      <c r="L863" s="145"/>
      <c r="M863" s="146"/>
      <c r="N863" s="82"/>
      <c r="O863" s="82"/>
      <c r="P863" s="82"/>
      <c r="Q863" s="110"/>
      <c r="R863" s="111"/>
      <c r="S863" s="111"/>
      <c r="T863" s="111"/>
      <c r="U863" s="112"/>
      <c r="V863" s="110"/>
      <c r="W863" s="112"/>
      <c r="X863" s="103"/>
      <c r="Y863" s="117"/>
      <c r="Z863" s="69"/>
      <c r="AA863" s="69"/>
      <c r="AB863" s="103"/>
      <c r="AC863" s="103"/>
      <c r="AD863" s="118"/>
      <c r="AE863" s="115"/>
      <c r="AF863" s="119"/>
      <c r="AG863" s="119"/>
      <c r="AH863" s="120"/>
      <c r="AI863" s="121"/>
      <c r="AJ863" s="120"/>
      <c r="AK863" s="69"/>
      <c r="AL863" s="103"/>
      <c r="AM863" s="103"/>
      <c r="AN863" s="118"/>
      <c r="AO863" s="115"/>
      <c r="AP863" s="119"/>
      <c r="AQ863" s="119"/>
      <c r="AR863" s="118"/>
      <c r="AS863" s="118"/>
      <c r="AT863" s="118"/>
      <c r="AU863" s="118"/>
      <c r="AV863" s="121"/>
      <c r="AW863" s="114"/>
      <c r="AX863" s="115"/>
      <c r="AY863" s="116"/>
      <c r="AZ863" s="115"/>
      <c r="BA863" s="116"/>
    </row>
    <row r="864" spans="2:53" x14ac:dyDescent="0.2">
      <c r="B864" s="266"/>
      <c r="D864" s="101"/>
      <c r="E864" s="67"/>
      <c r="F864" s="69"/>
      <c r="G864" s="69"/>
      <c r="H864" s="69"/>
      <c r="I864" s="95"/>
      <c r="J864" s="68"/>
      <c r="K864" s="106"/>
      <c r="L864" s="145"/>
      <c r="M864" s="146"/>
      <c r="N864" s="82"/>
      <c r="O864" s="82"/>
      <c r="P864" s="82"/>
      <c r="Q864" s="110"/>
      <c r="R864" s="111"/>
      <c r="S864" s="111"/>
      <c r="T864" s="111"/>
      <c r="U864" s="112"/>
      <c r="V864" s="110"/>
      <c r="W864" s="112"/>
      <c r="X864" s="103"/>
      <c r="Y864" s="117"/>
      <c r="Z864" s="69"/>
      <c r="AA864" s="69"/>
      <c r="AB864" s="103"/>
      <c r="AC864" s="103"/>
      <c r="AD864" s="118"/>
      <c r="AE864" s="115"/>
      <c r="AF864" s="119"/>
      <c r="AG864" s="119"/>
      <c r="AH864" s="120"/>
      <c r="AI864" s="121"/>
      <c r="AJ864" s="120"/>
      <c r="AK864" s="69"/>
      <c r="AL864" s="103"/>
      <c r="AM864" s="103"/>
      <c r="AN864" s="118"/>
      <c r="AO864" s="115"/>
      <c r="AP864" s="119"/>
      <c r="AQ864" s="119"/>
      <c r="AR864" s="118"/>
      <c r="AS864" s="118"/>
      <c r="AT864" s="118"/>
      <c r="AU864" s="118"/>
      <c r="AV864" s="121"/>
      <c r="AW864" s="114"/>
      <c r="AX864" s="115"/>
      <c r="AY864" s="116"/>
      <c r="AZ864" s="115"/>
      <c r="BA864" s="116"/>
    </row>
    <row r="865" spans="2:53" x14ac:dyDescent="0.2">
      <c r="B865" s="266"/>
      <c r="D865" s="101"/>
      <c r="E865" s="67"/>
      <c r="F865" s="69"/>
      <c r="G865" s="69"/>
      <c r="H865" s="69"/>
      <c r="I865" s="95"/>
      <c r="J865" s="68"/>
      <c r="K865" s="106"/>
      <c r="L865" s="145"/>
      <c r="M865" s="146"/>
      <c r="N865" s="82"/>
      <c r="O865" s="82"/>
      <c r="P865" s="82"/>
      <c r="Q865" s="110"/>
      <c r="R865" s="111"/>
      <c r="S865" s="111"/>
      <c r="T865" s="111"/>
      <c r="U865" s="112"/>
      <c r="V865" s="110"/>
      <c r="W865" s="112"/>
      <c r="X865" s="103"/>
      <c r="Y865" s="117"/>
      <c r="Z865" s="69"/>
      <c r="AA865" s="69"/>
      <c r="AB865" s="103"/>
      <c r="AC865" s="103"/>
      <c r="AD865" s="118"/>
      <c r="AE865" s="115"/>
      <c r="AF865" s="119"/>
      <c r="AG865" s="119"/>
      <c r="AH865" s="120"/>
      <c r="AI865" s="121"/>
      <c r="AJ865" s="120"/>
      <c r="AK865" s="69"/>
      <c r="AL865" s="103"/>
      <c r="AM865" s="103"/>
      <c r="AN865" s="118"/>
      <c r="AO865" s="115"/>
      <c r="AP865" s="119"/>
      <c r="AQ865" s="119"/>
      <c r="AR865" s="118"/>
      <c r="AS865" s="118"/>
      <c r="AT865" s="118"/>
      <c r="AU865" s="118"/>
      <c r="AV865" s="121"/>
      <c r="AW865" s="114"/>
      <c r="AX865" s="115"/>
      <c r="AY865" s="116"/>
      <c r="AZ865" s="115"/>
      <c r="BA865" s="116"/>
    </row>
    <row r="866" spans="2:53" x14ac:dyDescent="0.2">
      <c r="B866" s="266"/>
      <c r="D866" s="101"/>
      <c r="E866" s="67"/>
      <c r="F866" s="69"/>
      <c r="G866" s="69"/>
      <c r="H866" s="69"/>
      <c r="I866" s="95"/>
      <c r="J866" s="68"/>
      <c r="K866" s="106"/>
      <c r="L866" s="145"/>
      <c r="M866" s="146"/>
      <c r="N866" s="82"/>
      <c r="O866" s="82"/>
      <c r="P866" s="82"/>
      <c r="Q866" s="110"/>
      <c r="R866" s="111"/>
      <c r="S866" s="111"/>
      <c r="T866" s="111"/>
      <c r="U866" s="112"/>
      <c r="V866" s="110"/>
      <c r="W866" s="112"/>
      <c r="X866" s="103"/>
      <c r="Y866" s="117"/>
      <c r="Z866" s="69"/>
      <c r="AA866" s="69"/>
      <c r="AB866" s="103"/>
      <c r="AC866" s="103"/>
      <c r="AD866" s="118"/>
      <c r="AE866" s="115"/>
      <c r="AF866" s="119"/>
      <c r="AG866" s="119"/>
      <c r="AH866" s="120"/>
      <c r="AI866" s="121"/>
      <c r="AJ866" s="120"/>
      <c r="AK866" s="69"/>
      <c r="AL866" s="103"/>
      <c r="AM866" s="103"/>
      <c r="AN866" s="118"/>
      <c r="AO866" s="115"/>
      <c r="AP866" s="119"/>
      <c r="AQ866" s="119"/>
      <c r="AR866" s="118"/>
      <c r="AS866" s="118"/>
      <c r="AT866" s="118"/>
      <c r="AU866" s="118"/>
      <c r="AV866" s="121"/>
      <c r="AW866" s="114"/>
      <c r="AX866" s="115"/>
      <c r="AY866" s="116"/>
      <c r="AZ866" s="115"/>
      <c r="BA866" s="116"/>
    </row>
    <row r="867" spans="2:53" x14ac:dyDescent="0.2">
      <c r="B867" s="266"/>
      <c r="D867" s="101"/>
      <c r="E867" s="67"/>
      <c r="F867" s="69"/>
      <c r="G867" s="69"/>
      <c r="H867" s="69"/>
      <c r="I867" s="95"/>
      <c r="J867" s="68"/>
      <c r="K867" s="106"/>
      <c r="L867" s="145"/>
      <c r="M867" s="146"/>
      <c r="N867" s="82"/>
      <c r="O867" s="82"/>
      <c r="P867" s="82"/>
      <c r="Q867" s="110"/>
      <c r="R867" s="111"/>
      <c r="S867" s="111"/>
      <c r="T867" s="111"/>
      <c r="U867" s="112"/>
      <c r="V867" s="110"/>
      <c r="W867" s="112"/>
      <c r="X867" s="103"/>
      <c r="Y867" s="117"/>
      <c r="Z867" s="69"/>
      <c r="AA867" s="69"/>
      <c r="AB867" s="103"/>
      <c r="AC867" s="103"/>
      <c r="AD867" s="118"/>
      <c r="AE867" s="115"/>
      <c r="AF867" s="119"/>
      <c r="AG867" s="119"/>
      <c r="AH867" s="120"/>
      <c r="AI867" s="121"/>
      <c r="AJ867" s="120"/>
      <c r="AK867" s="69"/>
      <c r="AL867" s="103"/>
      <c r="AM867" s="103"/>
      <c r="AN867" s="118"/>
      <c r="AO867" s="115"/>
      <c r="AP867" s="119"/>
      <c r="AQ867" s="119"/>
      <c r="AR867" s="118"/>
      <c r="AS867" s="118"/>
      <c r="AT867" s="118"/>
      <c r="AU867" s="118"/>
      <c r="AV867" s="121"/>
      <c r="AW867" s="114"/>
      <c r="AX867" s="115"/>
      <c r="AY867" s="116"/>
      <c r="AZ867" s="115"/>
      <c r="BA867" s="116"/>
    </row>
    <row r="868" spans="2:53" x14ac:dyDescent="0.2">
      <c r="B868" s="266"/>
      <c r="D868" s="101"/>
      <c r="E868" s="67"/>
      <c r="F868" s="69"/>
      <c r="G868" s="69"/>
      <c r="H868" s="69"/>
      <c r="I868" s="95"/>
      <c r="J868" s="68"/>
      <c r="K868" s="106"/>
      <c r="L868" s="145"/>
      <c r="M868" s="146"/>
      <c r="N868" s="82"/>
      <c r="O868" s="82"/>
      <c r="P868" s="82"/>
      <c r="Q868" s="110"/>
      <c r="R868" s="111"/>
      <c r="S868" s="111"/>
      <c r="T868" s="111"/>
      <c r="U868" s="112"/>
      <c r="V868" s="110"/>
      <c r="W868" s="112"/>
      <c r="X868" s="103"/>
      <c r="Y868" s="117"/>
      <c r="Z868" s="69"/>
      <c r="AA868" s="69"/>
      <c r="AB868" s="103"/>
      <c r="AC868" s="103"/>
      <c r="AD868" s="118"/>
      <c r="AE868" s="115"/>
      <c r="AF868" s="119"/>
      <c r="AG868" s="119"/>
      <c r="AH868" s="120"/>
      <c r="AI868" s="121"/>
      <c r="AJ868" s="120"/>
      <c r="AK868" s="69"/>
      <c r="AL868" s="103"/>
      <c r="AM868" s="103"/>
      <c r="AN868" s="118"/>
      <c r="AO868" s="115"/>
      <c r="AP868" s="119"/>
      <c r="AQ868" s="119"/>
      <c r="AR868" s="118"/>
      <c r="AS868" s="118"/>
      <c r="AT868" s="118"/>
      <c r="AU868" s="118"/>
      <c r="AV868" s="121"/>
      <c r="AW868" s="114"/>
      <c r="AX868" s="115"/>
      <c r="AY868" s="116"/>
      <c r="AZ868" s="115"/>
      <c r="BA868" s="116"/>
    </row>
    <row r="869" spans="2:53" x14ac:dyDescent="0.2">
      <c r="B869" s="266"/>
      <c r="D869" s="101"/>
      <c r="E869" s="67"/>
      <c r="F869" s="69"/>
      <c r="G869" s="69"/>
      <c r="H869" s="69"/>
      <c r="I869" s="95"/>
      <c r="J869" s="68"/>
      <c r="K869" s="106"/>
      <c r="L869" s="145"/>
      <c r="M869" s="146"/>
      <c r="N869" s="82"/>
      <c r="O869" s="82"/>
      <c r="P869" s="82"/>
      <c r="Q869" s="110"/>
      <c r="R869" s="111"/>
      <c r="S869" s="111"/>
      <c r="T869" s="111"/>
      <c r="U869" s="112"/>
      <c r="V869" s="110"/>
      <c r="W869" s="112"/>
      <c r="X869" s="103"/>
      <c r="Y869" s="117"/>
      <c r="Z869" s="69"/>
      <c r="AA869" s="69"/>
      <c r="AB869" s="103"/>
      <c r="AC869" s="103"/>
      <c r="AD869" s="118"/>
      <c r="AE869" s="115"/>
      <c r="AF869" s="119"/>
      <c r="AG869" s="119"/>
      <c r="AH869" s="120"/>
      <c r="AI869" s="121"/>
      <c r="AJ869" s="120"/>
      <c r="AK869" s="69"/>
      <c r="AL869" s="103"/>
      <c r="AM869" s="103"/>
      <c r="AN869" s="118"/>
      <c r="AO869" s="115"/>
      <c r="AP869" s="119"/>
      <c r="AQ869" s="119"/>
      <c r="AR869" s="118"/>
      <c r="AS869" s="118"/>
      <c r="AT869" s="118"/>
      <c r="AU869" s="118"/>
      <c r="AV869" s="121"/>
      <c r="AW869" s="114"/>
      <c r="AX869" s="115"/>
      <c r="AY869" s="116"/>
      <c r="AZ869" s="115"/>
      <c r="BA869" s="116"/>
    </row>
    <row r="870" spans="2:53" x14ac:dyDescent="0.2">
      <c r="B870" s="266"/>
      <c r="D870" s="101"/>
      <c r="E870" s="67"/>
      <c r="F870" s="69"/>
      <c r="G870" s="69"/>
      <c r="H870" s="69"/>
      <c r="I870" s="95"/>
      <c r="J870" s="68"/>
      <c r="K870" s="106"/>
      <c r="L870" s="145"/>
      <c r="M870" s="146"/>
      <c r="N870" s="82"/>
      <c r="O870" s="82"/>
      <c r="P870" s="82"/>
      <c r="Q870" s="110"/>
      <c r="R870" s="111"/>
      <c r="S870" s="111"/>
      <c r="T870" s="111"/>
      <c r="U870" s="112"/>
      <c r="V870" s="110"/>
      <c r="W870" s="112"/>
      <c r="X870" s="103"/>
      <c r="Y870" s="117"/>
      <c r="Z870" s="69"/>
      <c r="AA870" s="69"/>
      <c r="AB870" s="103"/>
      <c r="AC870" s="103"/>
      <c r="AD870" s="118"/>
      <c r="AE870" s="115"/>
      <c r="AF870" s="119"/>
      <c r="AG870" s="119"/>
      <c r="AH870" s="120"/>
      <c r="AI870" s="121"/>
      <c r="AJ870" s="120"/>
      <c r="AK870" s="69"/>
      <c r="AL870" s="103"/>
      <c r="AM870" s="103"/>
      <c r="AN870" s="118"/>
      <c r="AO870" s="115"/>
      <c r="AP870" s="119"/>
      <c r="AQ870" s="119"/>
      <c r="AR870" s="118"/>
      <c r="AS870" s="118"/>
      <c r="AT870" s="118"/>
      <c r="AU870" s="118"/>
      <c r="AV870" s="121"/>
      <c r="AW870" s="114"/>
      <c r="AX870" s="115"/>
      <c r="AY870" s="116"/>
      <c r="AZ870" s="115"/>
      <c r="BA870" s="116"/>
    </row>
    <row r="871" spans="2:53" x14ac:dyDescent="0.2">
      <c r="B871" s="266"/>
      <c r="D871" s="101"/>
      <c r="E871" s="67"/>
      <c r="F871" s="69"/>
      <c r="G871" s="69"/>
      <c r="H871" s="69"/>
      <c r="I871" s="95"/>
      <c r="J871" s="68"/>
      <c r="K871" s="106"/>
      <c r="L871" s="145"/>
      <c r="M871" s="146"/>
      <c r="N871" s="82"/>
      <c r="O871" s="82"/>
      <c r="P871" s="82"/>
      <c r="Q871" s="110"/>
      <c r="R871" s="111"/>
      <c r="S871" s="111"/>
      <c r="T871" s="111"/>
      <c r="U871" s="112"/>
      <c r="V871" s="110"/>
      <c r="W871" s="112"/>
      <c r="X871" s="103"/>
      <c r="Y871" s="117"/>
      <c r="Z871" s="69"/>
      <c r="AA871" s="69"/>
      <c r="AB871" s="103"/>
      <c r="AC871" s="103"/>
      <c r="AD871" s="118"/>
      <c r="AE871" s="115"/>
      <c r="AF871" s="119"/>
      <c r="AG871" s="119"/>
      <c r="AH871" s="120"/>
      <c r="AI871" s="121"/>
      <c r="AJ871" s="120"/>
      <c r="AK871" s="69"/>
      <c r="AL871" s="103"/>
      <c r="AM871" s="103"/>
      <c r="AN871" s="118"/>
      <c r="AO871" s="115"/>
      <c r="AP871" s="119"/>
      <c r="AQ871" s="119"/>
      <c r="AR871" s="118"/>
      <c r="AS871" s="118"/>
      <c r="AT871" s="118"/>
      <c r="AU871" s="118"/>
      <c r="AV871" s="121"/>
      <c r="AW871" s="114"/>
      <c r="AX871" s="115"/>
      <c r="AY871" s="116"/>
      <c r="AZ871" s="115"/>
      <c r="BA871" s="116"/>
    </row>
    <row r="872" spans="2:53" x14ac:dyDescent="0.2">
      <c r="B872" s="266"/>
      <c r="D872" s="101"/>
      <c r="E872" s="67"/>
      <c r="F872" s="69"/>
      <c r="G872" s="69"/>
      <c r="H872" s="69"/>
      <c r="I872" s="95"/>
      <c r="J872" s="68"/>
      <c r="K872" s="106"/>
      <c r="L872" s="145"/>
      <c r="M872" s="146"/>
      <c r="N872" s="82"/>
      <c r="O872" s="82"/>
      <c r="P872" s="82"/>
      <c r="Q872" s="110"/>
      <c r="R872" s="111"/>
      <c r="S872" s="111"/>
      <c r="T872" s="111"/>
      <c r="U872" s="112"/>
      <c r="V872" s="110"/>
      <c r="W872" s="112"/>
      <c r="X872" s="103"/>
      <c r="Y872" s="117"/>
      <c r="Z872" s="69"/>
      <c r="AA872" s="69"/>
      <c r="AB872" s="103"/>
      <c r="AC872" s="103"/>
      <c r="AD872" s="118"/>
      <c r="AE872" s="115"/>
      <c r="AF872" s="119"/>
      <c r="AG872" s="119"/>
      <c r="AH872" s="120"/>
      <c r="AI872" s="121"/>
      <c r="AJ872" s="120"/>
      <c r="AK872" s="69"/>
      <c r="AL872" s="103"/>
      <c r="AM872" s="103"/>
      <c r="AN872" s="118"/>
      <c r="AO872" s="115"/>
      <c r="AP872" s="119"/>
      <c r="AQ872" s="119"/>
      <c r="AR872" s="118"/>
      <c r="AS872" s="118"/>
      <c r="AT872" s="118"/>
      <c r="AU872" s="118"/>
      <c r="AV872" s="121"/>
      <c r="AW872" s="114"/>
      <c r="AX872" s="115"/>
      <c r="AY872" s="116"/>
      <c r="AZ872" s="115"/>
      <c r="BA872" s="116"/>
    </row>
    <row r="873" spans="2:53" x14ac:dyDescent="0.2">
      <c r="B873" s="266"/>
      <c r="D873" s="101"/>
      <c r="E873" s="67"/>
      <c r="F873" s="69"/>
      <c r="G873" s="69"/>
      <c r="H873" s="69"/>
      <c r="I873" s="95"/>
      <c r="J873" s="68"/>
      <c r="K873" s="106"/>
      <c r="L873" s="145"/>
      <c r="M873" s="146"/>
      <c r="N873" s="82"/>
      <c r="O873" s="82"/>
      <c r="P873" s="82"/>
      <c r="Q873" s="110"/>
      <c r="R873" s="111"/>
      <c r="S873" s="111"/>
      <c r="T873" s="111"/>
      <c r="U873" s="112"/>
      <c r="V873" s="110"/>
      <c r="W873" s="112"/>
      <c r="X873" s="103"/>
      <c r="Y873" s="117"/>
      <c r="Z873" s="69"/>
      <c r="AA873" s="69"/>
      <c r="AB873" s="103"/>
      <c r="AC873" s="103"/>
      <c r="AD873" s="118"/>
      <c r="AE873" s="115"/>
      <c r="AF873" s="119"/>
      <c r="AG873" s="119"/>
      <c r="AH873" s="120"/>
      <c r="AI873" s="121"/>
      <c r="AJ873" s="120"/>
      <c r="AK873" s="69"/>
      <c r="AL873" s="103"/>
      <c r="AM873" s="103"/>
      <c r="AN873" s="118"/>
      <c r="AO873" s="115"/>
      <c r="AP873" s="119"/>
      <c r="AQ873" s="119"/>
      <c r="AR873" s="118"/>
      <c r="AS873" s="118"/>
      <c r="AT873" s="118"/>
      <c r="AU873" s="118"/>
      <c r="AV873" s="121"/>
      <c r="AW873" s="114"/>
      <c r="AX873" s="115"/>
      <c r="AY873" s="116"/>
      <c r="AZ873" s="115"/>
      <c r="BA873" s="116"/>
    </row>
    <row r="874" spans="2:53" x14ac:dyDescent="0.2">
      <c r="B874" s="266"/>
      <c r="D874" s="101"/>
      <c r="E874" s="67"/>
      <c r="F874" s="69"/>
      <c r="G874" s="69"/>
      <c r="H874" s="69"/>
      <c r="I874" s="95"/>
      <c r="J874" s="68"/>
      <c r="K874" s="106"/>
      <c r="L874" s="145"/>
      <c r="M874" s="146"/>
      <c r="N874" s="82"/>
      <c r="O874" s="82"/>
      <c r="P874" s="82"/>
      <c r="Q874" s="110"/>
      <c r="R874" s="111"/>
      <c r="S874" s="111"/>
      <c r="T874" s="111"/>
      <c r="U874" s="112"/>
      <c r="V874" s="110"/>
      <c r="W874" s="112"/>
      <c r="X874" s="103"/>
      <c r="Y874" s="117"/>
      <c r="Z874" s="69"/>
      <c r="AA874" s="69"/>
      <c r="AB874" s="103"/>
      <c r="AC874" s="103"/>
      <c r="AD874" s="118"/>
      <c r="AE874" s="115"/>
      <c r="AF874" s="119"/>
      <c r="AG874" s="119"/>
      <c r="AH874" s="120"/>
      <c r="AI874" s="121"/>
      <c r="AJ874" s="120"/>
      <c r="AK874" s="69"/>
      <c r="AL874" s="103"/>
      <c r="AM874" s="103"/>
      <c r="AN874" s="118"/>
      <c r="AO874" s="115"/>
      <c r="AP874" s="119"/>
      <c r="AQ874" s="119"/>
      <c r="AR874" s="118"/>
      <c r="AS874" s="118"/>
      <c r="AT874" s="118"/>
      <c r="AU874" s="118"/>
      <c r="AV874" s="121"/>
      <c r="AW874" s="114"/>
      <c r="AX874" s="115"/>
      <c r="AY874" s="116"/>
      <c r="AZ874" s="115"/>
      <c r="BA874" s="116"/>
    </row>
    <row r="875" spans="2:53" x14ac:dyDescent="0.2">
      <c r="B875" s="266"/>
      <c r="D875" s="101"/>
      <c r="E875" s="67"/>
      <c r="F875" s="69"/>
      <c r="G875" s="69"/>
      <c r="H875" s="69"/>
      <c r="I875" s="95"/>
      <c r="J875" s="68"/>
      <c r="K875" s="106"/>
      <c r="L875" s="145"/>
      <c r="M875" s="146"/>
      <c r="N875" s="82"/>
      <c r="O875" s="82"/>
      <c r="P875" s="82"/>
      <c r="Q875" s="110"/>
      <c r="R875" s="111"/>
      <c r="S875" s="111"/>
      <c r="T875" s="111"/>
      <c r="U875" s="112"/>
      <c r="V875" s="110"/>
      <c r="W875" s="112"/>
      <c r="X875" s="103"/>
      <c r="Y875" s="117"/>
      <c r="Z875" s="69"/>
      <c r="AA875" s="69"/>
      <c r="AB875" s="103"/>
      <c r="AC875" s="103"/>
      <c r="AD875" s="118"/>
      <c r="AE875" s="115"/>
      <c r="AF875" s="119"/>
      <c r="AG875" s="119"/>
      <c r="AH875" s="120"/>
      <c r="AI875" s="121"/>
      <c r="AJ875" s="120"/>
      <c r="AK875" s="69"/>
      <c r="AL875" s="103"/>
      <c r="AM875" s="103"/>
      <c r="AN875" s="118"/>
      <c r="AO875" s="115"/>
      <c r="AP875" s="119"/>
      <c r="AQ875" s="119"/>
      <c r="AR875" s="118"/>
      <c r="AS875" s="118"/>
      <c r="AT875" s="118"/>
      <c r="AU875" s="118"/>
      <c r="AV875" s="121"/>
      <c r="AW875" s="114"/>
      <c r="AX875" s="115"/>
      <c r="AY875" s="116"/>
      <c r="AZ875" s="115"/>
      <c r="BA875" s="116"/>
    </row>
    <row r="876" spans="2:53" x14ac:dyDescent="0.2">
      <c r="B876" s="266"/>
      <c r="D876" s="101"/>
      <c r="E876" s="67"/>
      <c r="F876" s="69"/>
      <c r="G876" s="69"/>
      <c r="H876" s="69"/>
      <c r="I876" s="95"/>
      <c r="J876" s="68"/>
      <c r="K876" s="106"/>
      <c r="L876" s="145"/>
      <c r="M876" s="146"/>
      <c r="N876" s="82"/>
      <c r="O876" s="82"/>
      <c r="P876" s="82"/>
      <c r="Q876" s="110"/>
      <c r="R876" s="111"/>
      <c r="S876" s="111"/>
      <c r="T876" s="111"/>
      <c r="U876" s="112"/>
      <c r="V876" s="110"/>
      <c r="W876" s="112"/>
      <c r="X876" s="103"/>
      <c r="Y876" s="117"/>
      <c r="Z876" s="69"/>
      <c r="AA876" s="69"/>
      <c r="AB876" s="103"/>
      <c r="AC876" s="103"/>
      <c r="AD876" s="118"/>
      <c r="AE876" s="115"/>
      <c r="AF876" s="119"/>
      <c r="AG876" s="119"/>
      <c r="AH876" s="120"/>
      <c r="AI876" s="121"/>
      <c r="AJ876" s="120"/>
      <c r="AK876" s="69"/>
      <c r="AL876" s="103"/>
      <c r="AM876" s="103"/>
      <c r="AN876" s="118"/>
      <c r="AO876" s="115"/>
      <c r="AP876" s="119"/>
      <c r="AQ876" s="119"/>
      <c r="AR876" s="118"/>
      <c r="AS876" s="118"/>
      <c r="AT876" s="118"/>
      <c r="AU876" s="118"/>
      <c r="AV876" s="121"/>
      <c r="AW876" s="114"/>
      <c r="AX876" s="115"/>
      <c r="AY876" s="116"/>
      <c r="AZ876" s="115"/>
      <c r="BA876" s="116"/>
    </row>
    <row r="877" spans="2:53" x14ac:dyDescent="0.2">
      <c r="B877" s="266"/>
      <c r="D877" s="101"/>
      <c r="E877" s="67"/>
      <c r="F877" s="69"/>
      <c r="G877" s="69"/>
      <c r="H877" s="69"/>
      <c r="I877" s="95"/>
      <c r="J877" s="68"/>
      <c r="K877" s="106"/>
      <c r="L877" s="145"/>
      <c r="M877" s="146"/>
      <c r="N877" s="82"/>
      <c r="O877" s="82"/>
      <c r="P877" s="82"/>
      <c r="Q877" s="110"/>
      <c r="R877" s="111"/>
      <c r="S877" s="111"/>
      <c r="T877" s="111"/>
      <c r="U877" s="112"/>
      <c r="V877" s="110"/>
      <c r="W877" s="112"/>
      <c r="X877" s="103"/>
      <c r="Y877" s="117"/>
      <c r="Z877" s="69"/>
      <c r="AA877" s="69"/>
      <c r="AB877" s="103"/>
      <c r="AC877" s="103"/>
      <c r="AD877" s="118"/>
      <c r="AE877" s="115"/>
      <c r="AF877" s="119"/>
      <c r="AG877" s="119"/>
      <c r="AH877" s="120"/>
      <c r="AI877" s="121"/>
      <c r="AJ877" s="120"/>
      <c r="AK877" s="69"/>
      <c r="AL877" s="103"/>
      <c r="AM877" s="103"/>
      <c r="AN877" s="118"/>
      <c r="AO877" s="115"/>
      <c r="AP877" s="119"/>
      <c r="AQ877" s="119"/>
      <c r="AR877" s="118"/>
      <c r="AS877" s="118"/>
      <c r="AT877" s="118"/>
      <c r="AU877" s="118"/>
      <c r="AV877" s="121"/>
      <c r="AW877" s="114"/>
      <c r="AX877" s="115"/>
      <c r="AY877" s="116"/>
      <c r="AZ877" s="115"/>
      <c r="BA877" s="116"/>
    </row>
    <row r="878" spans="2:53" x14ac:dyDescent="0.2">
      <c r="B878" s="266"/>
      <c r="D878" s="101"/>
      <c r="E878" s="67"/>
      <c r="F878" s="69"/>
      <c r="G878" s="69"/>
      <c r="H878" s="69"/>
      <c r="I878" s="95"/>
      <c r="J878" s="68"/>
      <c r="K878" s="106"/>
      <c r="L878" s="145"/>
      <c r="M878" s="146"/>
      <c r="N878" s="82"/>
      <c r="O878" s="82"/>
      <c r="P878" s="82"/>
      <c r="Q878" s="110"/>
      <c r="R878" s="111"/>
      <c r="S878" s="111"/>
      <c r="T878" s="111"/>
      <c r="U878" s="112"/>
      <c r="V878" s="110"/>
      <c r="W878" s="112"/>
      <c r="X878" s="103"/>
      <c r="Y878" s="117"/>
      <c r="Z878" s="69"/>
      <c r="AA878" s="69"/>
      <c r="AB878" s="103"/>
      <c r="AC878" s="103"/>
      <c r="AD878" s="118"/>
      <c r="AE878" s="115"/>
      <c r="AF878" s="119"/>
      <c r="AG878" s="119"/>
      <c r="AH878" s="120"/>
      <c r="AI878" s="121"/>
      <c r="AJ878" s="120"/>
      <c r="AK878" s="69"/>
      <c r="AL878" s="103"/>
      <c r="AM878" s="103"/>
      <c r="AN878" s="118"/>
      <c r="AO878" s="115"/>
      <c r="AP878" s="119"/>
      <c r="AQ878" s="119"/>
      <c r="AR878" s="118"/>
      <c r="AS878" s="118"/>
      <c r="AT878" s="118"/>
      <c r="AU878" s="118"/>
      <c r="AV878" s="121"/>
      <c r="AW878" s="114"/>
      <c r="AX878" s="115"/>
      <c r="AY878" s="116"/>
      <c r="AZ878" s="115"/>
      <c r="BA878" s="116"/>
    </row>
    <row r="879" spans="2:53" x14ac:dyDescent="0.2">
      <c r="B879" s="266"/>
      <c r="D879" s="101"/>
      <c r="E879" s="67"/>
      <c r="F879" s="69"/>
      <c r="G879" s="69"/>
      <c r="H879" s="69"/>
      <c r="I879" s="95"/>
      <c r="J879" s="68"/>
      <c r="K879" s="106"/>
      <c r="L879" s="145"/>
      <c r="M879" s="146"/>
      <c r="N879" s="82"/>
      <c r="O879" s="82"/>
      <c r="P879" s="82"/>
      <c r="Q879" s="110"/>
      <c r="R879" s="111"/>
      <c r="S879" s="111"/>
      <c r="T879" s="111"/>
      <c r="U879" s="112"/>
      <c r="V879" s="110"/>
      <c r="W879" s="112"/>
      <c r="X879" s="103"/>
      <c r="Y879" s="117"/>
      <c r="Z879" s="69"/>
      <c r="AA879" s="69"/>
      <c r="AB879" s="103"/>
      <c r="AC879" s="103"/>
      <c r="AD879" s="118"/>
      <c r="AE879" s="115"/>
      <c r="AF879" s="119"/>
      <c r="AG879" s="119"/>
      <c r="AH879" s="120"/>
      <c r="AI879" s="121"/>
      <c r="AJ879" s="120"/>
      <c r="AK879" s="69"/>
      <c r="AL879" s="103"/>
      <c r="AM879" s="103"/>
      <c r="AN879" s="118"/>
      <c r="AO879" s="115"/>
      <c r="AP879" s="119"/>
      <c r="AQ879" s="119"/>
      <c r="AR879" s="118"/>
      <c r="AS879" s="118"/>
      <c r="AT879" s="118"/>
      <c r="AU879" s="118"/>
      <c r="AV879" s="121"/>
      <c r="AW879" s="114"/>
      <c r="AX879" s="115"/>
      <c r="AY879" s="116"/>
      <c r="AZ879" s="115"/>
      <c r="BA879" s="116"/>
    </row>
    <row r="880" spans="2:53" x14ac:dyDescent="0.2">
      <c r="B880" s="266"/>
      <c r="D880" s="101"/>
      <c r="E880" s="67"/>
      <c r="F880" s="69"/>
      <c r="G880" s="69"/>
      <c r="H880" s="69"/>
      <c r="I880" s="95"/>
      <c r="J880" s="68"/>
      <c r="K880" s="106"/>
      <c r="L880" s="145"/>
      <c r="M880" s="146"/>
      <c r="N880" s="82"/>
      <c r="O880" s="82"/>
      <c r="P880" s="82"/>
      <c r="Q880" s="110"/>
      <c r="R880" s="111"/>
      <c r="S880" s="111"/>
      <c r="T880" s="111"/>
      <c r="U880" s="112"/>
      <c r="V880" s="110"/>
      <c r="W880" s="112"/>
      <c r="X880" s="103"/>
      <c r="Y880" s="117"/>
      <c r="Z880" s="69"/>
      <c r="AA880" s="69"/>
      <c r="AB880" s="103"/>
      <c r="AC880" s="103"/>
      <c r="AD880" s="118"/>
      <c r="AE880" s="115"/>
      <c r="AF880" s="119"/>
      <c r="AG880" s="119"/>
      <c r="AH880" s="120"/>
      <c r="AI880" s="121"/>
      <c r="AJ880" s="120"/>
      <c r="AK880" s="69"/>
      <c r="AL880" s="103"/>
      <c r="AM880" s="103"/>
      <c r="AN880" s="118"/>
      <c r="AO880" s="115"/>
      <c r="AP880" s="119"/>
      <c r="AQ880" s="119"/>
      <c r="AR880" s="118"/>
      <c r="AS880" s="118"/>
      <c r="AT880" s="118"/>
      <c r="AU880" s="118"/>
      <c r="AV880" s="121"/>
      <c r="AW880" s="114"/>
      <c r="AX880" s="115"/>
      <c r="AY880" s="116"/>
      <c r="AZ880" s="115"/>
      <c r="BA880" s="116"/>
    </row>
    <row r="881" spans="2:53" x14ac:dyDescent="0.2">
      <c r="B881" s="266"/>
      <c r="D881" s="101"/>
      <c r="E881" s="67"/>
      <c r="F881" s="69"/>
      <c r="G881" s="69"/>
      <c r="H881" s="69"/>
      <c r="I881" s="95"/>
      <c r="J881" s="68"/>
      <c r="K881" s="106"/>
      <c r="L881" s="145"/>
      <c r="M881" s="146"/>
      <c r="N881" s="82"/>
      <c r="O881" s="82"/>
      <c r="P881" s="82"/>
      <c r="Q881" s="110"/>
      <c r="R881" s="111"/>
      <c r="S881" s="111"/>
      <c r="T881" s="111"/>
      <c r="U881" s="112"/>
      <c r="V881" s="110"/>
      <c r="W881" s="112"/>
      <c r="X881" s="103"/>
      <c r="Y881" s="117"/>
      <c r="Z881" s="69"/>
      <c r="AA881" s="69"/>
      <c r="AB881" s="103"/>
      <c r="AC881" s="103"/>
      <c r="AD881" s="118"/>
      <c r="AE881" s="115"/>
      <c r="AF881" s="119"/>
      <c r="AG881" s="119"/>
      <c r="AH881" s="120"/>
      <c r="AI881" s="121"/>
      <c r="AJ881" s="120"/>
      <c r="AK881" s="69"/>
      <c r="AL881" s="103"/>
      <c r="AM881" s="103"/>
      <c r="AN881" s="118"/>
      <c r="AO881" s="115"/>
      <c r="AP881" s="119"/>
      <c r="AQ881" s="119"/>
      <c r="AR881" s="118"/>
      <c r="AS881" s="118"/>
      <c r="AT881" s="118"/>
      <c r="AU881" s="118"/>
      <c r="AV881" s="121"/>
      <c r="AW881" s="114"/>
      <c r="AX881" s="115"/>
      <c r="AY881" s="116"/>
      <c r="AZ881" s="115"/>
      <c r="BA881" s="116"/>
    </row>
    <row r="882" spans="2:53" x14ac:dyDescent="0.2">
      <c r="B882" s="266"/>
      <c r="D882" s="101"/>
      <c r="E882" s="67"/>
      <c r="F882" s="69"/>
      <c r="G882" s="69"/>
      <c r="H882" s="69"/>
      <c r="I882" s="95"/>
      <c r="J882" s="68"/>
      <c r="K882" s="106"/>
      <c r="L882" s="145"/>
      <c r="M882" s="146"/>
      <c r="N882" s="82"/>
      <c r="O882" s="82"/>
      <c r="P882" s="82"/>
      <c r="Q882" s="110"/>
      <c r="R882" s="111"/>
      <c r="S882" s="111"/>
      <c r="T882" s="111"/>
      <c r="U882" s="112"/>
      <c r="V882" s="110"/>
      <c r="W882" s="112"/>
      <c r="X882" s="103"/>
      <c r="Y882" s="117"/>
      <c r="Z882" s="69"/>
      <c r="AA882" s="69"/>
      <c r="AB882" s="103"/>
      <c r="AC882" s="103"/>
      <c r="AD882" s="118"/>
      <c r="AE882" s="115"/>
      <c r="AF882" s="119"/>
      <c r="AG882" s="119"/>
      <c r="AH882" s="120"/>
      <c r="AI882" s="121"/>
      <c r="AJ882" s="120"/>
      <c r="AK882" s="69"/>
      <c r="AL882" s="103"/>
      <c r="AM882" s="103"/>
      <c r="AN882" s="118"/>
      <c r="AO882" s="115"/>
      <c r="AP882" s="119"/>
      <c r="AQ882" s="119"/>
      <c r="AR882" s="118"/>
      <c r="AS882" s="118"/>
      <c r="AT882" s="118"/>
      <c r="AU882" s="118"/>
      <c r="AV882" s="121"/>
      <c r="AW882" s="114"/>
      <c r="AX882" s="115"/>
      <c r="AY882" s="116"/>
      <c r="AZ882" s="115"/>
      <c r="BA882" s="116"/>
    </row>
    <row r="883" spans="2:53" x14ac:dyDescent="0.2">
      <c r="B883" s="266"/>
      <c r="D883" s="101"/>
      <c r="E883" s="67"/>
      <c r="F883" s="69"/>
      <c r="G883" s="69"/>
      <c r="H883" s="69"/>
      <c r="I883" s="95"/>
      <c r="J883" s="68"/>
      <c r="K883" s="106"/>
      <c r="L883" s="145"/>
      <c r="M883" s="146"/>
      <c r="N883" s="82"/>
      <c r="O883" s="82"/>
      <c r="P883" s="82"/>
      <c r="Q883" s="110"/>
      <c r="R883" s="111"/>
      <c r="S883" s="111"/>
      <c r="T883" s="111"/>
      <c r="U883" s="112"/>
      <c r="V883" s="110"/>
      <c r="W883" s="112"/>
      <c r="X883" s="103"/>
      <c r="Y883" s="117"/>
      <c r="Z883" s="69"/>
      <c r="AA883" s="69"/>
      <c r="AB883" s="103"/>
      <c r="AC883" s="103"/>
      <c r="AD883" s="118"/>
      <c r="AE883" s="115"/>
      <c r="AF883" s="119"/>
      <c r="AG883" s="119"/>
      <c r="AH883" s="120"/>
      <c r="AI883" s="121"/>
      <c r="AJ883" s="120"/>
      <c r="AK883" s="69"/>
      <c r="AL883" s="103"/>
      <c r="AM883" s="103"/>
      <c r="AN883" s="118"/>
      <c r="AO883" s="115"/>
      <c r="AP883" s="119"/>
      <c r="AQ883" s="119"/>
      <c r="AR883" s="118"/>
      <c r="AS883" s="118"/>
      <c r="AT883" s="118"/>
      <c r="AU883" s="118"/>
      <c r="AV883" s="121"/>
      <c r="AW883" s="114"/>
      <c r="AX883" s="115"/>
      <c r="AY883" s="116"/>
      <c r="AZ883" s="115"/>
      <c r="BA883" s="116"/>
    </row>
    <row r="884" spans="2:53" x14ac:dyDescent="0.2">
      <c r="B884" s="266"/>
      <c r="D884" s="101"/>
      <c r="E884" s="67"/>
      <c r="F884" s="69"/>
      <c r="G884" s="69"/>
      <c r="H884" s="69"/>
      <c r="I884" s="95"/>
      <c r="J884" s="68"/>
      <c r="K884" s="106"/>
      <c r="L884" s="145"/>
      <c r="M884" s="146"/>
      <c r="N884" s="82"/>
      <c r="O884" s="82"/>
      <c r="P884" s="82"/>
      <c r="Q884" s="110"/>
      <c r="R884" s="111"/>
      <c r="S884" s="111"/>
      <c r="T884" s="111"/>
      <c r="U884" s="112"/>
      <c r="V884" s="110"/>
      <c r="W884" s="112"/>
      <c r="X884" s="103"/>
      <c r="Y884" s="117"/>
      <c r="Z884" s="69"/>
      <c r="AA884" s="69"/>
      <c r="AB884" s="103"/>
      <c r="AC884" s="103"/>
      <c r="AD884" s="118"/>
      <c r="AE884" s="115"/>
      <c r="AF884" s="119"/>
      <c r="AG884" s="119"/>
      <c r="AH884" s="120"/>
      <c r="AI884" s="121"/>
      <c r="AJ884" s="120"/>
      <c r="AK884" s="69"/>
      <c r="AL884" s="103"/>
      <c r="AM884" s="103"/>
      <c r="AN884" s="118"/>
      <c r="AO884" s="115"/>
      <c r="AP884" s="119"/>
      <c r="AQ884" s="119"/>
      <c r="AR884" s="118"/>
      <c r="AS884" s="118"/>
      <c r="AT884" s="118"/>
      <c r="AU884" s="118"/>
      <c r="AV884" s="121"/>
      <c r="AW884" s="114"/>
      <c r="AX884" s="115"/>
      <c r="AY884" s="116"/>
      <c r="AZ884" s="115"/>
      <c r="BA884" s="116"/>
    </row>
    <row r="885" spans="2:53" x14ac:dyDescent="0.2">
      <c r="B885" s="266"/>
      <c r="D885" s="101"/>
      <c r="E885" s="67"/>
      <c r="F885" s="69"/>
      <c r="G885" s="69"/>
      <c r="H885" s="69"/>
      <c r="I885" s="95"/>
      <c r="J885" s="68"/>
      <c r="K885" s="106"/>
      <c r="L885" s="145"/>
      <c r="M885" s="146"/>
      <c r="N885" s="82"/>
      <c r="O885" s="82"/>
      <c r="P885" s="82"/>
      <c r="Q885" s="110"/>
      <c r="R885" s="111"/>
      <c r="S885" s="111"/>
      <c r="T885" s="111"/>
      <c r="U885" s="112"/>
      <c r="V885" s="110"/>
      <c r="W885" s="112"/>
      <c r="X885" s="103"/>
      <c r="Y885" s="117"/>
      <c r="Z885" s="69"/>
      <c r="AA885" s="69"/>
      <c r="AB885" s="103"/>
      <c r="AC885" s="103"/>
      <c r="AD885" s="118"/>
      <c r="AE885" s="115"/>
      <c r="AF885" s="119"/>
      <c r="AG885" s="119"/>
      <c r="AH885" s="120"/>
      <c r="AI885" s="121"/>
      <c r="AJ885" s="120"/>
      <c r="AK885" s="69"/>
      <c r="AL885" s="103"/>
      <c r="AM885" s="103"/>
      <c r="AN885" s="118"/>
      <c r="AO885" s="115"/>
      <c r="AP885" s="119"/>
      <c r="AQ885" s="119"/>
      <c r="AR885" s="118"/>
      <c r="AS885" s="118"/>
      <c r="AT885" s="118"/>
      <c r="AU885" s="118"/>
      <c r="AV885" s="121"/>
      <c r="AW885" s="114"/>
      <c r="AX885" s="115"/>
      <c r="AY885" s="116"/>
      <c r="AZ885" s="115"/>
      <c r="BA885" s="116"/>
    </row>
    <row r="886" spans="2:53" x14ac:dyDescent="0.2">
      <c r="B886" s="266"/>
      <c r="D886" s="101"/>
      <c r="E886" s="67"/>
      <c r="F886" s="69"/>
      <c r="G886" s="69"/>
      <c r="H886" s="69"/>
      <c r="I886" s="95"/>
      <c r="J886" s="68"/>
      <c r="K886" s="106"/>
      <c r="L886" s="145"/>
      <c r="M886" s="146"/>
      <c r="N886" s="82"/>
      <c r="O886" s="82"/>
      <c r="P886" s="82"/>
      <c r="Q886" s="110"/>
      <c r="R886" s="111"/>
      <c r="S886" s="111"/>
      <c r="T886" s="111"/>
      <c r="U886" s="112"/>
      <c r="V886" s="110"/>
      <c r="W886" s="112"/>
      <c r="X886" s="103"/>
      <c r="Y886" s="117"/>
      <c r="Z886" s="69"/>
      <c r="AA886" s="69"/>
      <c r="AB886" s="103"/>
      <c r="AC886" s="103"/>
      <c r="AD886" s="118"/>
      <c r="AE886" s="115"/>
      <c r="AF886" s="119"/>
      <c r="AG886" s="119"/>
      <c r="AH886" s="120"/>
      <c r="AI886" s="121"/>
      <c r="AJ886" s="120"/>
      <c r="AK886" s="69"/>
      <c r="AL886" s="103"/>
      <c r="AM886" s="103"/>
      <c r="AN886" s="118"/>
      <c r="AO886" s="115"/>
      <c r="AP886" s="119"/>
      <c r="AQ886" s="119"/>
      <c r="AR886" s="118"/>
      <c r="AS886" s="118"/>
      <c r="AT886" s="118"/>
      <c r="AU886" s="118"/>
      <c r="AV886" s="121"/>
      <c r="AW886" s="114"/>
      <c r="AX886" s="115"/>
      <c r="AY886" s="116"/>
      <c r="AZ886" s="115"/>
      <c r="BA886" s="116"/>
    </row>
    <row r="887" spans="2:53" x14ac:dyDescent="0.2">
      <c r="B887" s="266"/>
      <c r="D887" s="101"/>
      <c r="E887" s="67"/>
      <c r="F887" s="69"/>
      <c r="G887" s="69"/>
      <c r="H887" s="69"/>
      <c r="I887" s="95"/>
      <c r="J887" s="68"/>
      <c r="K887" s="106"/>
      <c r="L887" s="145"/>
      <c r="M887" s="146"/>
      <c r="N887" s="82"/>
      <c r="O887" s="82"/>
      <c r="P887" s="82"/>
      <c r="Q887" s="110"/>
      <c r="R887" s="111"/>
      <c r="S887" s="111"/>
      <c r="T887" s="111"/>
      <c r="U887" s="112"/>
      <c r="V887" s="110"/>
      <c r="W887" s="112"/>
      <c r="X887" s="103"/>
      <c r="Y887" s="117"/>
      <c r="Z887" s="69"/>
      <c r="AA887" s="69"/>
      <c r="AB887" s="103"/>
      <c r="AC887" s="103"/>
      <c r="AD887" s="118"/>
      <c r="AE887" s="115"/>
      <c r="AF887" s="119"/>
      <c r="AG887" s="119"/>
      <c r="AH887" s="120"/>
      <c r="AI887" s="121"/>
      <c r="AJ887" s="120"/>
      <c r="AK887" s="69"/>
      <c r="AL887" s="103"/>
      <c r="AM887" s="103"/>
      <c r="AN887" s="118"/>
      <c r="AO887" s="115"/>
      <c r="AP887" s="119"/>
      <c r="AQ887" s="119"/>
      <c r="AR887" s="118"/>
      <c r="AS887" s="118"/>
      <c r="AT887" s="118"/>
      <c r="AU887" s="118"/>
      <c r="AV887" s="121"/>
      <c r="AW887" s="114"/>
      <c r="AX887" s="115"/>
      <c r="AY887" s="116"/>
      <c r="AZ887" s="115"/>
      <c r="BA887" s="116"/>
    </row>
    <row r="888" spans="2:53" x14ac:dyDescent="0.2">
      <c r="B888" s="266"/>
      <c r="D888" s="101"/>
      <c r="E888" s="67"/>
      <c r="F888" s="69"/>
      <c r="G888" s="69"/>
      <c r="H888" s="69"/>
      <c r="I888" s="95"/>
      <c r="J888" s="68"/>
      <c r="K888" s="106"/>
      <c r="L888" s="145"/>
      <c r="M888" s="146"/>
      <c r="N888" s="82"/>
      <c r="O888" s="82"/>
      <c r="P888" s="82"/>
      <c r="Q888" s="110"/>
      <c r="R888" s="111"/>
      <c r="S888" s="111"/>
      <c r="T888" s="111"/>
      <c r="U888" s="112"/>
      <c r="V888" s="110"/>
      <c r="W888" s="112"/>
      <c r="X888" s="103"/>
      <c r="Y888" s="117"/>
      <c r="Z888" s="69"/>
      <c r="AA888" s="69"/>
      <c r="AB888" s="103"/>
      <c r="AC888" s="103"/>
      <c r="AD888" s="118"/>
      <c r="AE888" s="115"/>
      <c r="AF888" s="119"/>
      <c r="AG888" s="119"/>
      <c r="AH888" s="120"/>
      <c r="AI888" s="121"/>
      <c r="AJ888" s="120"/>
      <c r="AK888" s="69"/>
      <c r="AL888" s="103"/>
      <c r="AM888" s="103"/>
      <c r="AN888" s="118"/>
      <c r="AO888" s="115"/>
      <c r="AP888" s="119"/>
      <c r="AQ888" s="119"/>
      <c r="AR888" s="118"/>
      <c r="AS888" s="118"/>
      <c r="AT888" s="118"/>
      <c r="AU888" s="118"/>
      <c r="AV888" s="121"/>
      <c r="AW888" s="114"/>
      <c r="AX888" s="115"/>
      <c r="AY888" s="116"/>
      <c r="AZ888" s="115"/>
      <c r="BA888" s="116"/>
    </row>
    <row r="889" spans="2:53" x14ac:dyDescent="0.2">
      <c r="B889" s="266"/>
      <c r="D889" s="101"/>
      <c r="E889" s="67"/>
      <c r="F889" s="69"/>
      <c r="G889" s="69"/>
      <c r="H889" s="69"/>
      <c r="I889" s="95"/>
      <c r="J889" s="68"/>
      <c r="K889" s="106"/>
      <c r="L889" s="145"/>
      <c r="M889" s="146"/>
      <c r="N889" s="82"/>
      <c r="O889" s="82"/>
      <c r="P889" s="82"/>
      <c r="Q889" s="110"/>
      <c r="R889" s="111"/>
      <c r="S889" s="111"/>
      <c r="T889" s="111"/>
      <c r="U889" s="112"/>
      <c r="V889" s="110"/>
      <c r="W889" s="112"/>
      <c r="X889" s="103"/>
      <c r="Y889" s="117"/>
      <c r="Z889" s="69"/>
      <c r="AA889" s="69"/>
      <c r="AB889" s="103"/>
      <c r="AC889" s="103"/>
      <c r="AD889" s="118"/>
      <c r="AE889" s="115"/>
      <c r="AF889" s="119"/>
      <c r="AG889" s="119"/>
      <c r="AH889" s="120"/>
      <c r="AI889" s="121"/>
      <c r="AJ889" s="120"/>
      <c r="AK889" s="69"/>
      <c r="AL889" s="103"/>
      <c r="AM889" s="103"/>
      <c r="AN889" s="118"/>
      <c r="AO889" s="115"/>
      <c r="AP889" s="119"/>
      <c r="AQ889" s="119"/>
      <c r="AR889" s="118"/>
      <c r="AS889" s="118"/>
      <c r="AT889" s="118"/>
      <c r="AU889" s="118"/>
      <c r="AV889" s="121"/>
      <c r="AW889" s="114"/>
      <c r="AX889" s="115"/>
      <c r="AY889" s="116"/>
      <c r="AZ889" s="115"/>
      <c r="BA889" s="116"/>
    </row>
    <row r="890" spans="2:53" x14ac:dyDescent="0.2">
      <c r="B890" s="266"/>
      <c r="D890" s="101"/>
      <c r="E890" s="67"/>
      <c r="F890" s="69"/>
      <c r="G890" s="69"/>
      <c r="H890" s="69"/>
      <c r="I890" s="95"/>
      <c r="J890" s="68"/>
      <c r="K890" s="106"/>
      <c r="L890" s="145"/>
      <c r="M890" s="146"/>
      <c r="N890" s="82"/>
      <c r="O890" s="82"/>
      <c r="P890" s="82"/>
      <c r="Q890" s="110"/>
      <c r="R890" s="111"/>
      <c r="S890" s="111"/>
      <c r="T890" s="111"/>
      <c r="U890" s="112"/>
      <c r="V890" s="110"/>
      <c r="W890" s="112"/>
      <c r="X890" s="103"/>
      <c r="Y890" s="117"/>
      <c r="Z890" s="69"/>
      <c r="AA890" s="69"/>
      <c r="AB890" s="103"/>
      <c r="AC890" s="103"/>
      <c r="AD890" s="118"/>
      <c r="AE890" s="115"/>
      <c r="AF890" s="119"/>
      <c r="AG890" s="119"/>
      <c r="AH890" s="120"/>
      <c r="AI890" s="121"/>
      <c r="AJ890" s="120"/>
      <c r="AK890" s="69"/>
      <c r="AL890" s="103"/>
      <c r="AM890" s="103"/>
      <c r="AN890" s="118"/>
      <c r="AO890" s="115"/>
      <c r="AP890" s="119"/>
      <c r="AQ890" s="119"/>
      <c r="AR890" s="118"/>
      <c r="AS890" s="118"/>
      <c r="AT890" s="118"/>
      <c r="AU890" s="118"/>
      <c r="AV890" s="121"/>
      <c r="AW890" s="114"/>
      <c r="AX890" s="115"/>
      <c r="AY890" s="116"/>
      <c r="AZ890" s="115"/>
      <c r="BA890" s="116"/>
    </row>
    <row r="891" spans="2:53" x14ac:dyDescent="0.2">
      <c r="B891" s="266"/>
      <c r="D891" s="101"/>
      <c r="E891" s="67"/>
      <c r="F891" s="69"/>
      <c r="G891" s="69"/>
      <c r="H891" s="69"/>
      <c r="I891" s="95"/>
      <c r="J891" s="68"/>
      <c r="K891" s="106"/>
      <c r="L891" s="145"/>
      <c r="M891" s="146"/>
      <c r="N891" s="82"/>
      <c r="O891" s="82"/>
      <c r="P891" s="82"/>
      <c r="Q891" s="110"/>
      <c r="R891" s="111"/>
      <c r="S891" s="111"/>
      <c r="T891" s="111"/>
      <c r="U891" s="112"/>
      <c r="V891" s="110"/>
      <c r="W891" s="112"/>
      <c r="X891" s="103"/>
      <c r="Y891" s="117"/>
      <c r="Z891" s="69"/>
      <c r="AA891" s="69"/>
      <c r="AB891" s="103"/>
      <c r="AC891" s="103"/>
      <c r="AD891" s="118"/>
      <c r="AE891" s="115"/>
      <c r="AF891" s="119"/>
      <c r="AG891" s="119"/>
      <c r="AH891" s="120"/>
      <c r="AI891" s="121"/>
      <c r="AJ891" s="120"/>
      <c r="AK891" s="69"/>
      <c r="AL891" s="103"/>
      <c r="AM891" s="103"/>
      <c r="AN891" s="118"/>
      <c r="AO891" s="115"/>
      <c r="AP891" s="119"/>
      <c r="AQ891" s="119"/>
      <c r="AR891" s="118"/>
      <c r="AS891" s="118"/>
      <c r="AT891" s="118"/>
      <c r="AU891" s="118"/>
      <c r="AV891" s="121"/>
      <c r="AW891" s="114"/>
      <c r="AX891" s="115"/>
      <c r="AY891" s="116"/>
      <c r="AZ891" s="115"/>
      <c r="BA891" s="116"/>
    </row>
    <row r="892" spans="2:53" x14ac:dyDescent="0.2">
      <c r="B892" s="266"/>
      <c r="D892" s="101"/>
      <c r="E892" s="67"/>
      <c r="F892" s="69"/>
      <c r="G892" s="69"/>
      <c r="H892" s="69"/>
      <c r="I892" s="95"/>
      <c r="J892" s="68"/>
      <c r="K892" s="106"/>
      <c r="L892" s="145"/>
      <c r="M892" s="146"/>
      <c r="N892" s="82"/>
      <c r="O892" s="82"/>
      <c r="P892" s="82"/>
      <c r="Q892" s="110"/>
      <c r="R892" s="111"/>
      <c r="S892" s="111"/>
      <c r="T892" s="111"/>
      <c r="U892" s="112"/>
      <c r="V892" s="110"/>
      <c r="W892" s="112"/>
      <c r="X892" s="103"/>
      <c r="Y892" s="117"/>
      <c r="Z892" s="69"/>
      <c r="AA892" s="69"/>
      <c r="AB892" s="103"/>
      <c r="AC892" s="103"/>
      <c r="AD892" s="118"/>
      <c r="AE892" s="115"/>
      <c r="AF892" s="119"/>
      <c r="AG892" s="119"/>
      <c r="AH892" s="120"/>
      <c r="AI892" s="121"/>
      <c r="AJ892" s="120"/>
      <c r="AK892" s="69"/>
      <c r="AL892" s="103"/>
      <c r="AM892" s="103"/>
      <c r="AN892" s="118"/>
      <c r="AO892" s="115"/>
      <c r="AP892" s="119"/>
      <c r="AQ892" s="119"/>
      <c r="AR892" s="118"/>
      <c r="AS892" s="118"/>
      <c r="AT892" s="118"/>
      <c r="AU892" s="118"/>
      <c r="AV892" s="121"/>
      <c r="AW892" s="114"/>
      <c r="AX892" s="115"/>
      <c r="AY892" s="116"/>
      <c r="AZ892" s="115"/>
      <c r="BA892" s="116"/>
    </row>
    <row r="893" spans="2:53" x14ac:dyDescent="0.2">
      <c r="B893" s="266"/>
      <c r="D893" s="101"/>
      <c r="E893" s="67"/>
      <c r="F893" s="69"/>
      <c r="G893" s="69"/>
      <c r="H893" s="69"/>
      <c r="I893" s="95"/>
      <c r="J893" s="68"/>
      <c r="K893" s="106"/>
      <c r="L893" s="145"/>
      <c r="M893" s="146"/>
      <c r="N893" s="82"/>
      <c r="O893" s="82"/>
      <c r="P893" s="82"/>
      <c r="Q893" s="110"/>
      <c r="R893" s="111"/>
      <c r="S893" s="111"/>
      <c r="T893" s="111"/>
      <c r="U893" s="112"/>
      <c r="V893" s="110"/>
      <c r="W893" s="112"/>
      <c r="X893" s="103"/>
      <c r="Y893" s="117"/>
      <c r="Z893" s="69"/>
      <c r="AA893" s="69"/>
      <c r="AB893" s="103"/>
      <c r="AC893" s="103"/>
      <c r="AD893" s="118"/>
      <c r="AE893" s="115"/>
      <c r="AF893" s="119"/>
      <c r="AG893" s="119"/>
      <c r="AH893" s="120"/>
      <c r="AI893" s="121"/>
      <c r="AJ893" s="120"/>
      <c r="AK893" s="69"/>
      <c r="AL893" s="103"/>
      <c r="AM893" s="103"/>
      <c r="AN893" s="118"/>
      <c r="AO893" s="115"/>
      <c r="AP893" s="119"/>
      <c r="AQ893" s="119"/>
      <c r="AR893" s="118"/>
      <c r="AS893" s="118"/>
      <c r="AT893" s="118"/>
      <c r="AU893" s="118"/>
      <c r="AV893" s="121"/>
      <c r="AW893" s="114"/>
      <c r="AX893" s="115"/>
      <c r="AY893" s="116"/>
      <c r="AZ893" s="115"/>
      <c r="BA893" s="116"/>
    </row>
    <row r="894" spans="2:53" x14ac:dyDescent="0.2">
      <c r="B894" s="266"/>
      <c r="D894" s="101"/>
      <c r="E894" s="67"/>
      <c r="F894" s="69"/>
      <c r="G894" s="69"/>
      <c r="H894" s="69"/>
      <c r="I894" s="95"/>
      <c r="J894" s="68"/>
      <c r="K894" s="106"/>
      <c r="L894" s="145"/>
      <c r="M894" s="146"/>
      <c r="N894" s="82"/>
      <c r="O894" s="82"/>
      <c r="P894" s="82"/>
      <c r="Q894" s="110"/>
      <c r="R894" s="111"/>
      <c r="S894" s="111"/>
      <c r="T894" s="111"/>
      <c r="U894" s="112"/>
      <c r="V894" s="110"/>
      <c r="W894" s="112"/>
      <c r="X894" s="103"/>
      <c r="Y894" s="117"/>
      <c r="Z894" s="69"/>
      <c r="AA894" s="69"/>
      <c r="AB894" s="103"/>
      <c r="AC894" s="103"/>
      <c r="AD894" s="118"/>
      <c r="AE894" s="115"/>
      <c r="AF894" s="119"/>
      <c r="AG894" s="119"/>
      <c r="AH894" s="120"/>
      <c r="AI894" s="121"/>
      <c r="AJ894" s="120"/>
      <c r="AK894" s="69"/>
      <c r="AL894" s="103"/>
      <c r="AM894" s="103"/>
      <c r="AN894" s="118"/>
      <c r="AO894" s="115"/>
      <c r="AP894" s="119"/>
      <c r="AQ894" s="119"/>
      <c r="AR894" s="118"/>
      <c r="AS894" s="118"/>
      <c r="AT894" s="118"/>
      <c r="AU894" s="118"/>
      <c r="AV894" s="121"/>
      <c r="AW894" s="114"/>
      <c r="AX894" s="115"/>
      <c r="AY894" s="116"/>
      <c r="AZ894" s="115"/>
      <c r="BA894" s="116"/>
    </row>
    <row r="895" spans="2:53" x14ac:dyDescent="0.2">
      <c r="B895" s="266"/>
      <c r="D895" s="101"/>
      <c r="E895" s="67"/>
      <c r="F895" s="69"/>
      <c r="G895" s="69"/>
      <c r="H895" s="69"/>
      <c r="I895" s="95"/>
      <c r="J895" s="68"/>
      <c r="K895" s="106"/>
      <c r="L895" s="145"/>
      <c r="M895" s="146"/>
      <c r="N895" s="82"/>
      <c r="O895" s="82"/>
      <c r="P895" s="82"/>
      <c r="Q895" s="110"/>
      <c r="R895" s="111"/>
      <c r="S895" s="111"/>
      <c r="T895" s="111"/>
      <c r="U895" s="112"/>
      <c r="V895" s="110"/>
      <c r="W895" s="112"/>
      <c r="X895" s="103"/>
      <c r="Y895" s="117"/>
      <c r="Z895" s="69"/>
      <c r="AA895" s="69"/>
      <c r="AB895" s="103"/>
      <c r="AC895" s="103"/>
      <c r="AD895" s="118"/>
      <c r="AE895" s="115"/>
      <c r="AF895" s="119"/>
      <c r="AG895" s="119"/>
      <c r="AH895" s="120"/>
      <c r="AI895" s="121"/>
      <c r="AJ895" s="120"/>
      <c r="AK895" s="69"/>
      <c r="AL895" s="103"/>
      <c r="AM895" s="103"/>
      <c r="AN895" s="118"/>
      <c r="AO895" s="115"/>
      <c r="AP895" s="119"/>
      <c r="AQ895" s="119"/>
      <c r="AR895" s="118"/>
      <c r="AS895" s="118"/>
      <c r="AT895" s="118"/>
      <c r="AU895" s="118"/>
      <c r="AV895" s="121"/>
      <c r="AW895" s="114"/>
      <c r="AX895" s="115"/>
      <c r="AY895" s="116"/>
      <c r="AZ895" s="115"/>
      <c r="BA895" s="116"/>
    </row>
    <row r="896" spans="2:53" x14ac:dyDescent="0.2">
      <c r="B896" s="266"/>
      <c r="D896" s="101"/>
      <c r="E896" s="67"/>
      <c r="F896" s="69"/>
      <c r="G896" s="69"/>
      <c r="H896" s="69"/>
      <c r="I896" s="95"/>
      <c r="J896" s="68"/>
      <c r="K896" s="106"/>
      <c r="L896" s="145"/>
      <c r="M896" s="146"/>
      <c r="N896" s="82"/>
      <c r="O896" s="82"/>
      <c r="P896" s="82"/>
      <c r="Q896" s="110"/>
      <c r="R896" s="111"/>
      <c r="S896" s="111"/>
      <c r="T896" s="111"/>
      <c r="U896" s="112"/>
      <c r="V896" s="110"/>
      <c r="W896" s="112"/>
      <c r="X896" s="103"/>
      <c r="Y896" s="117"/>
      <c r="Z896" s="69"/>
      <c r="AA896" s="69"/>
      <c r="AB896" s="103"/>
      <c r="AC896" s="103"/>
      <c r="AD896" s="118"/>
      <c r="AE896" s="115"/>
      <c r="AF896" s="119"/>
      <c r="AG896" s="119"/>
      <c r="AH896" s="120"/>
      <c r="AI896" s="121"/>
      <c r="AJ896" s="120"/>
      <c r="AK896" s="69"/>
      <c r="AL896" s="103"/>
      <c r="AM896" s="103"/>
      <c r="AN896" s="118"/>
      <c r="AO896" s="115"/>
      <c r="AP896" s="119"/>
      <c r="AQ896" s="119"/>
      <c r="AR896" s="118"/>
      <c r="AS896" s="118"/>
      <c r="AT896" s="118"/>
      <c r="AU896" s="118"/>
      <c r="AV896" s="121"/>
      <c r="AW896" s="114"/>
      <c r="AX896" s="115"/>
      <c r="AY896" s="116"/>
      <c r="AZ896" s="115"/>
      <c r="BA896" s="116"/>
    </row>
    <row r="897" spans="2:53" x14ac:dyDescent="0.2">
      <c r="B897" s="266"/>
      <c r="D897" s="101"/>
      <c r="E897" s="67"/>
      <c r="F897" s="69"/>
      <c r="G897" s="69"/>
      <c r="H897" s="69"/>
      <c r="I897" s="95"/>
      <c r="J897" s="68"/>
      <c r="K897" s="106"/>
      <c r="L897" s="145"/>
      <c r="M897" s="146"/>
      <c r="N897" s="82"/>
      <c r="O897" s="82"/>
      <c r="P897" s="82"/>
      <c r="Q897" s="110"/>
      <c r="R897" s="111"/>
      <c r="S897" s="111"/>
      <c r="T897" s="111"/>
      <c r="U897" s="112"/>
      <c r="V897" s="110"/>
      <c r="W897" s="112"/>
      <c r="X897" s="103"/>
      <c r="Y897" s="117"/>
      <c r="Z897" s="69"/>
      <c r="AA897" s="69"/>
      <c r="AB897" s="103"/>
      <c r="AC897" s="103"/>
      <c r="AD897" s="118"/>
      <c r="AE897" s="115"/>
      <c r="AF897" s="119"/>
      <c r="AG897" s="119"/>
      <c r="AH897" s="120"/>
      <c r="AI897" s="121"/>
      <c r="AJ897" s="120"/>
      <c r="AK897" s="69"/>
      <c r="AL897" s="103"/>
      <c r="AM897" s="103"/>
      <c r="AN897" s="118"/>
      <c r="AO897" s="115"/>
      <c r="AP897" s="119"/>
      <c r="AQ897" s="119"/>
      <c r="AR897" s="118"/>
      <c r="AS897" s="118"/>
      <c r="AT897" s="118"/>
      <c r="AU897" s="118"/>
      <c r="AV897" s="121"/>
      <c r="AW897" s="114"/>
      <c r="AX897" s="115"/>
      <c r="AY897" s="116"/>
      <c r="AZ897" s="115"/>
      <c r="BA897" s="116"/>
    </row>
    <row r="898" spans="2:53" x14ac:dyDescent="0.2">
      <c r="B898" s="266"/>
      <c r="D898" s="101"/>
      <c r="E898" s="67"/>
      <c r="F898" s="69"/>
      <c r="G898" s="69"/>
      <c r="H898" s="69"/>
      <c r="I898" s="95"/>
      <c r="J898" s="68"/>
      <c r="K898" s="106"/>
      <c r="L898" s="145"/>
      <c r="M898" s="146"/>
      <c r="N898" s="82"/>
      <c r="O898" s="82"/>
      <c r="P898" s="82"/>
      <c r="Q898" s="110"/>
      <c r="R898" s="111"/>
      <c r="S898" s="111"/>
      <c r="T898" s="111"/>
      <c r="U898" s="112"/>
      <c r="V898" s="110"/>
      <c r="W898" s="112"/>
      <c r="X898" s="103"/>
      <c r="Y898" s="117"/>
      <c r="Z898" s="69"/>
      <c r="AA898" s="69"/>
      <c r="AB898" s="103"/>
      <c r="AC898" s="103"/>
      <c r="AD898" s="118"/>
      <c r="AE898" s="115"/>
      <c r="AF898" s="119"/>
      <c r="AG898" s="119"/>
      <c r="AH898" s="120"/>
      <c r="AI898" s="121"/>
      <c r="AJ898" s="120"/>
      <c r="AK898" s="69"/>
      <c r="AL898" s="103"/>
      <c r="AM898" s="103"/>
      <c r="AN898" s="118"/>
      <c r="AO898" s="115"/>
      <c r="AP898" s="119"/>
      <c r="AQ898" s="119"/>
      <c r="AR898" s="118"/>
      <c r="AS898" s="118"/>
      <c r="AT898" s="118"/>
      <c r="AU898" s="118"/>
      <c r="AV898" s="121"/>
      <c r="AW898" s="114"/>
      <c r="AX898" s="115"/>
      <c r="AY898" s="116"/>
      <c r="AZ898" s="115"/>
      <c r="BA898" s="116"/>
    </row>
    <row r="899" spans="2:53" x14ac:dyDescent="0.2">
      <c r="B899" s="266"/>
      <c r="D899" s="101"/>
      <c r="E899" s="67"/>
      <c r="F899" s="69"/>
      <c r="G899" s="69"/>
      <c r="H899" s="69"/>
      <c r="I899" s="95"/>
      <c r="J899" s="68"/>
      <c r="K899" s="106"/>
      <c r="L899" s="145"/>
      <c r="M899" s="146"/>
      <c r="N899" s="82"/>
      <c r="O899" s="82"/>
      <c r="P899" s="82"/>
      <c r="Q899" s="110"/>
      <c r="R899" s="111"/>
      <c r="S899" s="111"/>
      <c r="T899" s="111"/>
      <c r="U899" s="112"/>
      <c r="V899" s="110"/>
      <c r="W899" s="112"/>
      <c r="X899" s="103"/>
      <c r="Y899" s="117"/>
      <c r="Z899" s="69"/>
      <c r="AA899" s="69"/>
      <c r="AB899" s="103"/>
      <c r="AC899" s="103"/>
      <c r="AD899" s="118"/>
      <c r="AE899" s="115"/>
      <c r="AF899" s="119"/>
      <c r="AG899" s="119"/>
      <c r="AH899" s="120"/>
      <c r="AI899" s="121"/>
      <c r="AJ899" s="120"/>
      <c r="AK899" s="69"/>
      <c r="AL899" s="103"/>
      <c r="AM899" s="103"/>
      <c r="AN899" s="118"/>
      <c r="AO899" s="115"/>
      <c r="AP899" s="119"/>
      <c r="AQ899" s="119"/>
      <c r="AR899" s="118"/>
      <c r="AS899" s="118"/>
      <c r="AT899" s="118"/>
      <c r="AU899" s="118"/>
      <c r="AV899" s="121"/>
      <c r="AW899" s="114"/>
      <c r="AX899" s="115"/>
      <c r="AY899" s="116"/>
      <c r="AZ899" s="115"/>
      <c r="BA899" s="116"/>
    </row>
    <row r="900" spans="2:53" x14ac:dyDescent="0.2">
      <c r="B900" s="266"/>
      <c r="D900" s="101"/>
      <c r="E900" s="67"/>
      <c r="F900" s="69"/>
      <c r="G900" s="69"/>
      <c r="H900" s="69"/>
      <c r="I900" s="95"/>
      <c r="J900" s="68"/>
      <c r="K900" s="106"/>
      <c r="L900" s="145"/>
      <c r="M900" s="146"/>
      <c r="N900" s="82"/>
      <c r="O900" s="82"/>
      <c r="P900" s="82"/>
      <c r="Q900" s="110"/>
      <c r="R900" s="111"/>
      <c r="S900" s="111"/>
      <c r="T900" s="111"/>
      <c r="U900" s="112"/>
      <c r="V900" s="110"/>
      <c r="W900" s="112"/>
      <c r="X900" s="103"/>
      <c r="Y900" s="117"/>
      <c r="Z900" s="69"/>
      <c r="AA900" s="69"/>
      <c r="AB900" s="103"/>
      <c r="AC900" s="103"/>
      <c r="AD900" s="118"/>
      <c r="AE900" s="115"/>
      <c r="AF900" s="119"/>
      <c r="AG900" s="119"/>
      <c r="AH900" s="120"/>
      <c r="AI900" s="121"/>
      <c r="AJ900" s="120"/>
      <c r="AK900" s="69"/>
      <c r="AL900" s="103"/>
      <c r="AM900" s="103"/>
      <c r="AN900" s="118"/>
      <c r="AO900" s="115"/>
      <c r="AP900" s="119"/>
      <c r="AQ900" s="119"/>
      <c r="AR900" s="118"/>
      <c r="AS900" s="118"/>
      <c r="AT900" s="118"/>
      <c r="AU900" s="118"/>
      <c r="AV900" s="121"/>
      <c r="AW900" s="114"/>
      <c r="AX900" s="115"/>
      <c r="AY900" s="116"/>
      <c r="AZ900" s="115"/>
      <c r="BA900" s="116"/>
    </row>
    <row r="901" spans="2:53" x14ac:dyDescent="0.2">
      <c r="B901" s="266"/>
      <c r="D901" s="101"/>
      <c r="E901" s="67"/>
      <c r="F901" s="69"/>
      <c r="G901" s="69"/>
      <c r="H901" s="69"/>
      <c r="I901" s="95"/>
      <c r="J901" s="68"/>
      <c r="K901" s="106"/>
      <c r="L901" s="145"/>
      <c r="M901" s="146"/>
      <c r="N901" s="82"/>
      <c r="O901" s="82"/>
      <c r="P901" s="82"/>
      <c r="Q901" s="110"/>
      <c r="R901" s="111"/>
      <c r="S901" s="111"/>
      <c r="T901" s="111"/>
      <c r="U901" s="112"/>
      <c r="V901" s="110"/>
      <c r="W901" s="112"/>
      <c r="X901" s="103"/>
      <c r="Y901" s="117"/>
      <c r="Z901" s="69"/>
      <c r="AA901" s="69"/>
      <c r="AB901" s="103"/>
      <c r="AC901" s="103"/>
      <c r="AD901" s="118"/>
      <c r="AE901" s="115"/>
      <c r="AF901" s="119"/>
      <c r="AG901" s="119"/>
      <c r="AH901" s="120"/>
      <c r="AI901" s="121"/>
      <c r="AJ901" s="120"/>
      <c r="AK901" s="69"/>
      <c r="AL901" s="103"/>
      <c r="AM901" s="103"/>
      <c r="AN901" s="118"/>
      <c r="AO901" s="115"/>
      <c r="AP901" s="119"/>
      <c r="AQ901" s="119"/>
      <c r="AR901" s="118"/>
      <c r="AS901" s="118"/>
      <c r="AT901" s="118"/>
      <c r="AU901" s="118"/>
      <c r="AV901" s="121"/>
      <c r="AW901" s="114"/>
      <c r="AX901" s="115"/>
      <c r="AY901" s="116"/>
      <c r="AZ901" s="115"/>
      <c r="BA901" s="116"/>
    </row>
    <row r="902" spans="2:53" x14ac:dyDescent="0.2">
      <c r="B902" s="266"/>
      <c r="D902" s="101"/>
      <c r="E902" s="67"/>
      <c r="F902" s="69"/>
      <c r="G902" s="69"/>
      <c r="H902" s="69"/>
      <c r="I902" s="95"/>
      <c r="J902" s="68"/>
      <c r="K902" s="106"/>
      <c r="L902" s="145"/>
      <c r="M902" s="146"/>
      <c r="N902" s="82"/>
      <c r="O902" s="82"/>
      <c r="P902" s="82"/>
      <c r="Q902" s="110"/>
      <c r="R902" s="111"/>
      <c r="S902" s="111"/>
      <c r="T902" s="111"/>
      <c r="U902" s="112"/>
      <c r="V902" s="110"/>
      <c r="W902" s="112"/>
      <c r="X902" s="103"/>
      <c r="Y902" s="117"/>
      <c r="Z902" s="69"/>
      <c r="AA902" s="69"/>
      <c r="AB902" s="103"/>
      <c r="AC902" s="103"/>
      <c r="AD902" s="118"/>
      <c r="AE902" s="115"/>
      <c r="AF902" s="119"/>
      <c r="AG902" s="119"/>
      <c r="AH902" s="120"/>
      <c r="AI902" s="121"/>
      <c r="AJ902" s="120"/>
      <c r="AK902" s="69"/>
      <c r="AL902" s="103"/>
      <c r="AM902" s="103"/>
      <c r="AN902" s="118"/>
      <c r="AO902" s="115"/>
      <c r="AP902" s="119"/>
      <c r="AQ902" s="119"/>
      <c r="AR902" s="118"/>
      <c r="AS902" s="118"/>
      <c r="AT902" s="118"/>
      <c r="AU902" s="118"/>
      <c r="AV902" s="121"/>
      <c r="AW902" s="114"/>
      <c r="AX902" s="115"/>
      <c r="AY902" s="116"/>
      <c r="AZ902" s="115"/>
      <c r="BA902" s="116"/>
    </row>
    <row r="903" spans="2:53" x14ac:dyDescent="0.2">
      <c r="B903" s="266"/>
      <c r="D903" s="101"/>
      <c r="E903" s="67"/>
      <c r="F903" s="69"/>
      <c r="G903" s="69"/>
      <c r="H903" s="69"/>
      <c r="I903" s="95"/>
      <c r="J903" s="68"/>
      <c r="K903" s="106"/>
      <c r="L903" s="145"/>
      <c r="M903" s="146"/>
      <c r="N903" s="82"/>
      <c r="O903" s="82"/>
      <c r="P903" s="82"/>
      <c r="Q903" s="110"/>
      <c r="R903" s="111"/>
      <c r="S903" s="111"/>
      <c r="T903" s="111"/>
      <c r="U903" s="112"/>
      <c r="V903" s="110"/>
      <c r="W903" s="112"/>
      <c r="X903" s="103"/>
      <c r="Y903" s="117"/>
      <c r="Z903" s="69"/>
      <c r="AA903" s="69"/>
      <c r="AB903" s="103"/>
      <c r="AC903" s="103"/>
      <c r="AD903" s="118"/>
      <c r="AE903" s="115"/>
      <c r="AF903" s="119"/>
      <c r="AG903" s="119"/>
      <c r="AH903" s="120"/>
      <c r="AI903" s="121"/>
      <c r="AJ903" s="120"/>
      <c r="AK903" s="69"/>
      <c r="AL903" s="103"/>
      <c r="AM903" s="103"/>
      <c r="AN903" s="118"/>
      <c r="AO903" s="115"/>
      <c r="AP903" s="119"/>
      <c r="AQ903" s="119"/>
      <c r="AR903" s="118"/>
      <c r="AS903" s="118"/>
      <c r="AT903" s="118"/>
      <c r="AU903" s="118"/>
      <c r="AV903" s="121"/>
      <c r="AW903" s="114"/>
      <c r="AX903" s="115"/>
      <c r="AY903" s="116"/>
      <c r="AZ903" s="115"/>
      <c r="BA903" s="116"/>
    </row>
    <row r="904" spans="2:53" x14ac:dyDescent="0.2">
      <c r="B904" s="266"/>
      <c r="D904" s="101"/>
      <c r="E904" s="67"/>
      <c r="F904" s="69"/>
      <c r="G904" s="69"/>
      <c r="H904" s="69"/>
      <c r="I904" s="95"/>
      <c r="J904" s="68"/>
      <c r="K904" s="106"/>
      <c r="L904" s="145"/>
      <c r="M904" s="146"/>
      <c r="N904" s="82"/>
      <c r="O904" s="82"/>
      <c r="P904" s="82"/>
      <c r="Q904" s="110"/>
      <c r="R904" s="111"/>
      <c r="S904" s="111"/>
      <c r="T904" s="111"/>
      <c r="U904" s="112"/>
      <c r="V904" s="110"/>
      <c r="W904" s="112"/>
      <c r="X904" s="103"/>
      <c r="Y904" s="117"/>
      <c r="Z904" s="69"/>
      <c r="AA904" s="69"/>
      <c r="AB904" s="103"/>
      <c r="AC904" s="103"/>
      <c r="AD904" s="118"/>
      <c r="AE904" s="115"/>
      <c r="AF904" s="119"/>
      <c r="AG904" s="119"/>
      <c r="AH904" s="120"/>
      <c r="AI904" s="121"/>
      <c r="AJ904" s="120"/>
      <c r="AK904" s="69"/>
      <c r="AL904" s="103"/>
      <c r="AM904" s="103"/>
      <c r="AN904" s="118"/>
      <c r="AO904" s="115"/>
      <c r="AP904" s="119"/>
      <c r="AQ904" s="119"/>
      <c r="AR904" s="118"/>
      <c r="AS904" s="118"/>
      <c r="AT904" s="118"/>
      <c r="AU904" s="118"/>
      <c r="AV904" s="121"/>
      <c r="AW904" s="114"/>
      <c r="AX904" s="115"/>
      <c r="AY904" s="116"/>
      <c r="AZ904" s="115"/>
      <c r="BA904" s="116"/>
    </row>
    <row r="905" spans="2:53" x14ac:dyDescent="0.2">
      <c r="B905" s="266"/>
      <c r="D905" s="101"/>
      <c r="E905" s="67"/>
      <c r="F905" s="69"/>
      <c r="G905" s="69"/>
      <c r="H905" s="69"/>
      <c r="I905" s="95"/>
      <c r="J905" s="68"/>
      <c r="K905" s="106"/>
      <c r="L905" s="145"/>
      <c r="M905" s="146"/>
      <c r="N905" s="82"/>
      <c r="O905" s="82"/>
      <c r="P905" s="82"/>
      <c r="Q905" s="110"/>
      <c r="R905" s="111"/>
      <c r="S905" s="111"/>
      <c r="T905" s="111"/>
      <c r="U905" s="112"/>
      <c r="V905" s="110"/>
      <c r="W905" s="112"/>
      <c r="X905" s="103"/>
      <c r="Y905" s="117"/>
      <c r="Z905" s="69"/>
      <c r="AA905" s="69"/>
      <c r="AB905" s="103"/>
      <c r="AC905" s="103"/>
      <c r="AD905" s="118"/>
      <c r="AE905" s="115"/>
      <c r="AF905" s="119"/>
      <c r="AG905" s="119"/>
      <c r="AH905" s="120"/>
      <c r="AI905" s="121"/>
      <c r="AJ905" s="120"/>
      <c r="AK905" s="69"/>
      <c r="AL905" s="103"/>
      <c r="AM905" s="103"/>
      <c r="AN905" s="118"/>
      <c r="AO905" s="115"/>
      <c r="AP905" s="119"/>
      <c r="AQ905" s="119"/>
      <c r="AR905" s="118"/>
      <c r="AS905" s="118"/>
      <c r="AT905" s="118"/>
      <c r="AU905" s="118"/>
      <c r="AV905" s="121"/>
      <c r="AW905" s="114"/>
      <c r="AX905" s="115"/>
      <c r="AY905" s="116"/>
      <c r="AZ905" s="115"/>
      <c r="BA905" s="116"/>
    </row>
    <row r="906" spans="2:53" x14ac:dyDescent="0.2">
      <c r="B906" s="266"/>
      <c r="D906" s="101"/>
      <c r="E906" s="67"/>
      <c r="F906" s="69"/>
      <c r="G906" s="69"/>
      <c r="H906" s="69"/>
      <c r="I906" s="95"/>
      <c r="J906" s="68"/>
      <c r="K906" s="106"/>
      <c r="L906" s="145"/>
      <c r="M906" s="146"/>
      <c r="N906" s="82"/>
      <c r="O906" s="82"/>
      <c r="P906" s="82"/>
      <c r="Q906" s="110"/>
      <c r="R906" s="111"/>
      <c r="S906" s="111"/>
      <c r="T906" s="111"/>
      <c r="U906" s="112"/>
      <c r="V906" s="110"/>
      <c r="W906" s="112"/>
      <c r="X906" s="103"/>
      <c r="Y906" s="117"/>
      <c r="Z906" s="69"/>
      <c r="AA906" s="69"/>
      <c r="AB906" s="103"/>
      <c r="AC906" s="103"/>
      <c r="AD906" s="118"/>
      <c r="AE906" s="115"/>
      <c r="AF906" s="119"/>
      <c r="AG906" s="119"/>
      <c r="AH906" s="120"/>
      <c r="AI906" s="121"/>
      <c r="AJ906" s="120"/>
      <c r="AK906" s="69"/>
      <c r="AL906" s="103"/>
      <c r="AM906" s="103"/>
      <c r="AN906" s="118"/>
      <c r="AO906" s="115"/>
      <c r="AP906" s="119"/>
      <c r="AQ906" s="119"/>
      <c r="AR906" s="118"/>
      <c r="AS906" s="118"/>
      <c r="AT906" s="118"/>
      <c r="AU906" s="118"/>
      <c r="AV906" s="121"/>
      <c r="AW906" s="114"/>
      <c r="AX906" s="115"/>
      <c r="AY906" s="116"/>
      <c r="AZ906" s="115"/>
      <c r="BA906" s="116"/>
    </row>
    <row r="907" spans="2:53" x14ac:dyDescent="0.2">
      <c r="B907" s="266"/>
      <c r="D907" s="101"/>
      <c r="E907" s="67"/>
      <c r="F907" s="69"/>
      <c r="G907" s="69"/>
      <c r="H907" s="69"/>
      <c r="I907" s="95"/>
      <c r="J907" s="68"/>
      <c r="K907" s="106"/>
      <c r="L907" s="145"/>
      <c r="M907" s="146"/>
      <c r="N907" s="82"/>
      <c r="O907" s="82"/>
      <c r="P907" s="82"/>
      <c r="Q907" s="110"/>
      <c r="R907" s="111"/>
      <c r="S907" s="111"/>
      <c r="T907" s="111"/>
      <c r="U907" s="112"/>
      <c r="V907" s="110"/>
      <c r="W907" s="112"/>
      <c r="X907" s="103"/>
      <c r="Y907" s="117"/>
      <c r="Z907" s="69"/>
      <c r="AA907" s="69"/>
      <c r="AB907" s="103"/>
      <c r="AC907" s="103"/>
      <c r="AD907" s="118"/>
      <c r="AE907" s="115"/>
      <c r="AF907" s="119"/>
      <c r="AG907" s="119"/>
      <c r="AH907" s="120"/>
      <c r="AI907" s="121"/>
      <c r="AJ907" s="120"/>
      <c r="AK907" s="69"/>
      <c r="AL907" s="103"/>
      <c r="AM907" s="103"/>
      <c r="AN907" s="118"/>
      <c r="AO907" s="115"/>
      <c r="AP907" s="119"/>
      <c r="AQ907" s="119"/>
      <c r="AR907" s="118"/>
      <c r="AS907" s="118"/>
      <c r="AT907" s="118"/>
      <c r="AU907" s="118"/>
      <c r="AV907" s="121"/>
      <c r="AW907" s="114"/>
      <c r="AX907" s="115"/>
      <c r="AY907" s="116"/>
      <c r="AZ907" s="115"/>
      <c r="BA907" s="116"/>
    </row>
    <row r="908" spans="2:53" x14ac:dyDescent="0.2">
      <c r="B908" s="266"/>
      <c r="D908" s="101"/>
      <c r="E908" s="67"/>
      <c r="F908" s="69"/>
      <c r="G908" s="69"/>
      <c r="H908" s="69"/>
      <c r="I908" s="95"/>
      <c r="J908" s="68"/>
      <c r="K908" s="106"/>
      <c r="L908" s="145"/>
      <c r="M908" s="146"/>
      <c r="N908" s="82"/>
      <c r="O908" s="82"/>
      <c r="P908" s="82"/>
      <c r="Q908" s="110"/>
      <c r="R908" s="111"/>
      <c r="S908" s="111"/>
      <c r="T908" s="111"/>
      <c r="U908" s="112"/>
      <c r="V908" s="110"/>
      <c r="W908" s="112"/>
      <c r="X908" s="103"/>
      <c r="Y908" s="117"/>
      <c r="Z908" s="69"/>
      <c r="AA908" s="69"/>
      <c r="AB908" s="103"/>
      <c r="AC908" s="103"/>
      <c r="AD908" s="118"/>
      <c r="AE908" s="115"/>
      <c r="AF908" s="119"/>
      <c r="AG908" s="119"/>
      <c r="AH908" s="120"/>
      <c r="AI908" s="121"/>
      <c r="AJ908" s="120"/>
      <c r="AK908" s="69"/>
      <c r="AL908" s="103"/>
      <c r="AM908" s="103"/>
      <c r="AN908" s="118"/>
      <c r="AO908" s="115"/>
      <c r="AP908" s="119"/>
      <c r="AQ908" s="119"/>
      <c r="AR908" s="118"/>
      <c r="AS908" s="118"/>
      <c r="AT908" s="118"/>
      <c r="AU908" s="118"/>
      <c r="AV908" s="121"/>
      <c r="AW908" s="114"/>
      <c r="AX908" s="115"/>
      <c r="AY908" s="116"/>
      <c r="AZ908" s="115"/>
      <c r="BA908" s="116"/>
    </row>
    <row r="909" spans="2:53" x14ac:dyDescent="0.2">
      <c r="B909" s="266"/>
      <c r="D909" s="101"/>
      <c r="E909" s="67"/>
      <c r="F909" s="69"/>
      <c r="G909" s="69"/>
      <c r="H909" s="69"/>
      <c r="I909" s="95"/>
      <c r="J909" s="68"/>
      <c r="K909" s="106"/>
      <c r="L909" s="145"/>
      <c r="M909" s="146"/>
      <c r="N909" s="82"/>
      <c r="O909" s="82"/>
      <c r="P909" s="82"/>
      <c r="Q909" s="110"/>
      <c r="R909" s="111"/>
      <c r="S909" s="111"/>
      <c r="T909" s="111"/>
      <c r="U909" s="112"/>
      <c r="V909" s="110"/>
      <c r="W909" s="112"/>
      <c r="X909" s="103"/>
      <c r="Y909" s="117"/>
      <c r="Z909" s="69"/>
      <c r="AA909" s="69"/>
      <c r="AB909" s="103"/>
      <c r="AC909" s="103"/>
      <c r="AD909" s="118"/>
      <c r="AE909" s="115"/>
      <c r="AF909" s="119"/>
      <c r="AG909" s="119"/>
      <c r="AH909" s="120"/>
      <c r="AI909" s="121"/>
      <c r="AJ909" s="120"/>
      <c r="AK909" s="69"/>
      <c r="AL909" s="103"/>
      <c r="AM909" s="103"/>
      <c r="AN909" s="118"/>
      <c r="AO909" s="115"/>
      <c r="AP909" s="119"/>
      <c r="AQ909" s="119"/>
      <c r="AR909" s="118"/>
      <c r="AS909" s="118"/>
      <c r="AT909" s="118"/>
      <c r="AU909" s="118"/>
      <c r="AV909" s="121"/>
      <c r="AW909" s="114"/>
      <c r="AX909" s="115"/>
      <c r="AY909" s="116"/>
      <c r="AZ909" s="115"/>
      <c r="BA909" s="116"/>
    </row>
    <row r="910" spans="2:53" x14ac:dyDescent="0.2">
      <c r="B910" s="266"/>
      <c r="D910" s="101"/>
      <c r="E910" s="67"/>
      <c r="F910" s="69"/>
      <c r="G910" s="69"/>
      <c r="H910" s="69"/>
      <c r="I910" s="95"/>
      <c r="J910" s="68"/>
      <c r="K910" s="106"/>
      <c r="L910" s="145"/>
      <c r="M910" s="146"/>
      <c r="N910" s="82"/>
      <c r="O910" s="82"/>
      <c r="P910" s="82"/>
      <c r="Q910" s="110"/>
      <c r="R910" s="111"/>
      <c r="S910" s="111"/>
      <c r="T910" s="111"/>
      <c r="U910" s="112"/>
      <c r="V910" s="110"/>
      <c r="W910" s="112"/>
      <c r="X910" s="103"/>
      <c r="Y910" s="117"/>
      <c r="Z910" s="69"/>
      <c r="AA910" s="69"/>
      <c r="AB910" s="103"/>
      <c r="AC910" s="103"/>
      <c r="AD910" s="118"/>
      <c r="AE910" s="115"/>
      <c r="AF910" s="119"/>
      <c r="AG910" s="119"/>
      <c r="AH910" s="120"/>
      <c r="AI910" s="121"/>
      <c r="AJ910" s="120"/>
      <c r="AK910" s="69"/>
      <c r="AL910" s="103"/>
      <c r="AM910" s="103"/>
      <c r="AN910" s="118"/>
      <c r="AO910" s="115"/>
      <c r="AP910" s="119"/>
      <c r="AQ910" s="119"/>
      <c r="AR910" s="118"/>
      <c r="AS910" s="118"/>
      <c r="AT910" s="118"/>
      <c r="AU910" s="118"/>
      <c r="AV910" s="121"/>
      <c r="AW910" s="114"/>
      <c r="AX910" s="115"/>
      <c r="AY910" s="116"/>
      <c r="AZ910" s="115"/>
      <c r="BA910" s="116"/>
    </row>
    <row r="911" spans="2:53" x14ac:dyDescent="0.2">
      <c r="B911" s="266"/>
      <c r="D911" s="101"/>
      <c r="E911" s="67"/>
      <c r="F911" s="69"/>
      <c r="G911" s="69"/>
      <c r="H911" s="69"/>
      <c r="I911" s="95"/>
      <c r="J911" s="68"/>
      <c r="K911" s="106"/>
      <c r="L911" s="145"/>
      <c r="M911" s="146"/>
      <c r="N911" s="82"/>
      <c r="O911" s="82"/>
      <c r="P911" s="82"/>
      <c r="Q911" s="110"/>
      <c r="R911" s="111"/>
      <c r="S911" s="111"/>
      <c r="T911" s="111"/>
      <c r="U911" s="112"/>
      <c r="V911" s="110"/>
      <c r="W911" s="112"/>
      <c r="X911" s="103"/>
      <c r="Y911" s="117"/>
      <c r="Z911" s="69"/>
      <c r="AA911" s="69"/>
      <c r="AB911" s="103"/>
      <c r="AC911" s="103"/>
      <c r="AD911" s="118"/>
      <c r="AE911" s="115"/>
      <c r="AF911" s="119"/>
      <c r="AG911" s="119"/>
      <c r="AH911" s="120"/>
      <c r="AI911" s="121"/>
      <c r="AJ911" s="120"/>
      <c r="AK911" s="69"/>
      <c r="AL911" s="103"/>
      <c r="AM911" s="103"/>
      <c r="AN911" s="118"/>
      <c r="AO911" s="115"/>
      <c r="AP911" s="119"/>
      <c r="AQ911" s="119"/>
      <c r="AR911" s="118"/>
      <c r="AS911" s="118"/>
      <c r="AT911" s="118"/>
      <c r="AU911" s="118"/>
      <c r="AV911" s="121"/>
      <c r="AW911" s="114"/>
      <c r="AX911" s="115"/>
      <c r="AY911" s="116"/>
      <c r="AZ911" s="115"/>
      <c r="BA911" s="116"/>
    </row>
    <row r="912" spans="2:53" x14ac:dyDescent="0.2">
      <c r="B912" s="266"/>
      <c r="D912" s="101"/>
      <c r="E912" s="67"/>
      <c r="F912" s="69"/>
      <c r="G912" s="69"/>
      <c r="H912" s="69"/>
      <c r="I912" s="95"/>
      <c r="J912" s="68"/>
      <c r="K912" s="106"/>
      <c r="L912" s="145"/>
      <c r="M912" s="146"/>
      <c r="N912" s="82"/>
      <c r="O912" s="82"/>
      <c r="P912" s="82"/>
      <c r="Q912" s="110"/>
      <c r="R912" s="111"/>
      <c r="S912" s="111"/>
      <c r="T912" s="111"/>
      <c r="U912" s="112"/>
      <c r="V912" s="110"/>
      <c r="W912" s="112"/>
      <c r="X912" s="103"/>
      <c r="Y912" s="117"/>
      <c r="Z912" s="69"/>
      <c r="AA912" s="69"/>
      <c r="AB912" s="103"/>
      <c r="AC912" s="103"/>
      <c r="AD912" s="118"/>
      <c r="AE912" s="115"/>
      <c r="AF912" s="119"/>
      <c r="AG912" s="119"/>
      <c r="AH912" s="120"/>
      <c r="AI912" s="121"/>
      <c r="AJ912" s="120"/>
      <c r="AK912" s="69"/>
      <c r="AL912" s="103"/>
      <c r="AM912" s="103"/>
      <c r="AN912" s="118"/>
      <c r="AO912" s="115"/>
      <c r="AP912" s="119"/>
      <c r="AQ912" s="119"/>
      <c r="AR912" s="118"/>
      <c r="AS912" s="118"/>
      <c r="AT912" s="118"/>
      <c r="AU912" s="118"/>
      <c r="AV912" s="121"/>
      <c r="AW912" s="114"/>
      <c r="AX912" s="115"/>
      <c r="AY912" s="116"/>
      <c r="AZ912" s="115"/>
      <c r="BA912" s="116"/>
    </row>
    <row r="913" spans="2:53" x14ac:dyDescent="0.2">
      <c r="B913" s="266"/>
      <c r="D913" s="101"/>
      <c r="E913" s="67"/>
      <c r="F913" s="69"/>
      <c r="G913" s="69"/>
      <c r="H913" s="69"/>
      <c r="I913" s="95"/>
      <c r="J913" s="68"/>
      <c r="K913" s="106"/>
      <c r="L913" s="145"/>
      <c r="M913" s="146"/>
      <c r="N913" s="82"/>
      <c r="O913" s="82"/>
      <c r="P913" s="82"/>
      <c r="Q913" s="110"/>
      <c r="R913" s="111"/>
      <c r="S913" s="111"/>
      <c r="T913" s="111"/>
      <c r="U913" s="112"/>
      <c r="V913" s="110"/>
      <c r="W913" s="112"/>
      <c r="X913" s="103"/>
      <c r="Y913" s="117"/>
      <c r="Z913" s="69"/>
      <c r="AA913" s="69"/>
      <c r="AB913" s="103"/>
      <c r="AC913" s="103"/>
      <c r="AD913" s="118"/>
      <c r="AE913" s="115"/>
      <c r="AF913" s="119"/>
      <c r="AG913" s="119"/>
      <c r="AH913" s="120"/>
      <c r="AI913" s="121"/>
      <c r="AJ913" s="120"/>
      <c r="AK913" s="69"/>
      <c r="AL913" s="103"/>
      <c r="AM913" s="103"/>
      <c r="AN913" s="118"/>
      <c r="AO913" s="115"/>
      <c r="AP913" s="119"/>
      <c r="AQ913" s="119"/>
      <c r="AR913" s="118"/>
      <c r="AS913" s="118"/>
      <c r="AT913" s="118"/>
      <c r="AU913" s="118"/>
      <c r="AV913" s="121"/>
      <c r="AW913" s="114"/>
      <c r="AX913" s="115"/>
      <c r="AY913" s="116"/>
      <c r="AZ913" s="115"/>
      <c r="BA913" s="116"/>
    </row>
    <row r="914" spans="2:53" x14ac:dyDescent="0.2">
      <c r="B914" s="266"/>
      <c r="D914" s="101"/>
      <c r="E914" s="67"/>
      <c r="F914" s="69"/>
      <c r="G914" s="69"/>
      <c r="H914" s="69"/>
      <c r="I914" s="95"/>
      <c r="J914" s="68"/>
      <c r="K914" s="106"/>
      <c r="L914" s="145"/>
      <c r="M914" s="146"/>
      <c r="N914" s="82"/>
      <c r="O914" s="82"/>
      <c r="P914" s="82"/>
      <c r="Q914" s="110"/>
      <c r="R914" s="111"/>
      <c r="S914" s="111"/>
      <c r="T914" s="111"/>
      <c r="U914" s="112"/>
      <c r="V914" s="110"/>
      <c r="W914" s="112"/>
      <c r="X914" s="103"/>
      <c r="Y914" s="117"/>
      <c r="Z914" s="69"/>
      <c r="AA914" s="69"/>
      <c r="AB914" s="103"/>
      <c r="AC914" s="103"/>
      <c r="AD914" s="118"/>
      <c r="AE914" s="115"/>
      <c r="AF914" s="119"/>
      <c r="AG914" s="119"/>
      <c r="AH914" s="120"/>
      <c r="AI914" s="121"/>
      <c r="AJ914" s="120"/>
      <c r="AK914" s="69"/>
      <c r="AL914" s="103"/>
      <c r="AM914" s="103"/>
      <c r="AN914" s="118"/>
      <c r="AO914" s="115"/>
      <c r="AP914" s="119"/>
      <c r="AQ914" s="119"/>
      <c r="AR914" s="118"/>
      <c r="AS914" s="118"/>
      <c r="AT914" s="118"/>
      <c r="AU914" s="118"/>
      <c r="AV914" s="121"/>
      <c r="AW914" s="114"/>
      <c r="AX914" s="115"/>
      <c r="AY914" s="116"/>
      <c r="AZ914" s="115"/>
      <c r="BA914" s="116"/>
    </row>
    <row r="915" spans="2:53" x14ac:dyDescent="0.2">
      <c r="B915" s="266"/>
      <c r="D915" s="101"/>
      <c r="E915" s="67"/>
      <c r="F915" s="69"/>
      <c r="G915" s="69"/>
      <c r="H915" s="69"/>
      <c r="I915" s="95"/>
      <c r="J915" s="68"/>
      <c r="K915" s="106"/>
      <c r="L915" s="145"/>
      <c r="M915" s="146"/>
      <c r="N915" s="82"/>
      <c r="O915" s="82"/>
      <c r="P915" s="82"/>
      <c r="Q915" s="110"/>
      <c r="R915" s="111"/>
      <c r="S915" s="111"/>
      <c r="T915" s="111"/>
      <c r="U915" s="112"/>
      <c r="V915" s="110"/>
      <c r="W915" s="112"/>
      <c r="X915" s="103"/>
      <c r="Y915" s="117"/>
      <c r="Z915" s="69"/>
      <c r="AA915" s="69"/>
      <c r="AB915" s="103"/>
      <c r="AC915" s="103"/>
      <c r="AD915" s="118"/>
      <c r="AE915" s="115"/>
      <c r="AF915" s="119"/>
      <c r="AG915" s="119"/>
      <c r="AH915" s="120"/>
      <c r="AI915" s="121"/>
      <c r="AJ915" s="120"/>
      <c r="AK915" s="69"/>
      <c r="AL915" s="103"/>
      <c r="AM915" s="103"/>
      <c r="AN915" s="118"/>
      <c r="AO915" s="115"/>
      <c r="AP915" s="119"/>
      <c r="AQ915" s="119"/>
      <c r="AR915" s="118"/>
      <c r="AS915" s="118"/>
      <c r="AT915" s="118"/>
      <c r="AU915" s="118"/>
      <c r="AV915" s="121"/>
      <c r="AW915" s="114"/>
      <c r="AX915" s="115"/>
      <c r="AY915" s="116"/>
      <c r="AZ915" s="115"/>
      <c r="BA915" s="116"/>
    </row>
    <row r="916" spans="2:53" x14ac:dyDescent="0.2">
      <c r="B916" s="266"/>
      <c r="D916" s="101"/>
      <c r="E916" s="67"/>
      <c r="F916" s="69"/>
      <c r="G916" s="69"/>
      <c r="H916" s="69"/>
      <c r="I916" s="95"/>
      <c r="J916" s="68"/>
      <c r="K916" s="106"/>
      <c r="L916" s="145"/>
      <c r="M916" s="146"/>
      <c r="N916" s="82"/>
      <c r="O916" s="82"/>
      <c r="P916" s="82"/>
      <c r="Q916" s="110"/>
      <c r="R916" s="111"/>
      <c r="S916" s="111"/>
      <c r="T916" s="111"/>
      <c r="U916" s="112"/>
      <c r="V916" s="110"/>
      <c r="W916" s="112"/>
      <c r="X916" s="103"/>
      <c r="Y916" s="117"/>
      <c r="Z916" s="69"/>
      <c r="AA916" s="69"/>
      <c r="AB916" s="103"/>
      <c r="AC916" s="103"/>
      <c r="AD916" s="118"/>
      <c r="AE916" s="115"/>
      <c r="AF916" s="119"/>
      <c r="AG916" s="119"/>
      <c r="AH916" s="120"/>
      <c r="AI916" s="121"/>
      <c r="AJ916" s="120"/>
      <c r="AK916" s="69"/>
      <c r="AL916" s="103"/>
      <c r="AM916" s="103"/>
      <c r="AN916" s="118"/>
      <c r="AO916" s="115"/>
      <c r="AP916" s="119"/>
      <c r="AQ916" s="119"/>
      <c r="AR916" s="118"/>
      <c r="AS916" s="118"/>
      <c r="AT916" s="118"/>
      <c r="AU916" s="118"/>
      <c r="AV916" s="121"/>
      <c r="AW916" s="114"/>
      <c r="AX916" s="115"/>
      <c r="AY916" s="116"/>
      <c r="AZ916" s="115"/>
      <c r="BA916" s="116"/>
    </row>
    <row r="917" spans="2:53" x14ac:dyDescent="0.2">
      <c r="B917" s="266"/>
      <c r="D917" s="101"/>
      <c r="E917" s="67"/>
      <c r="F917" s="69"/>
      <c r="G917" s="69"/>
      <c r="H917" s="69"/>
      <c r="I917" s="95"/>
      <c r="J917" s="68"/>
      <c r="K917" s="106"/>
      <c r="L917" s="145"/>
      <c r="M917" s="146"/>
      <c r="N917" s="82"/>
      <c r="O917" s="82"/>
      <c r="P917" s="82"/>
      <c r="Q917" s="110"/>
      <c r="R917" s="111"/>
      <c r="S917" s="111"/>
      <c r="T917" s="111"/>
      <c r="U917" s="112"/>
      <c r="V917" s="110"/>
      <c r="W917" s="112"/>
      <c r="X917" s="103"/>
      <c r="Y917" s="117"/>
      <c r="Z917" s="69"/>
      <c r="AA917" s="69"/>
      <c r="AB917" s="103"/>
      <c r="AC917" s="103"/>
      <c r="AD917" s="118"/>
      <c r="AE917" s="115"/>
      <c r="AF917" s="119"/>
      <c r="AG917" s="119"/>
      <c r="AH917" s="120"/>
      <c r="AI917" s="121"/>
      <c r="AJ917" s="120"/>
      <c r="AK917" s="69"/>
      <c r="AL917" s="103"/>
      <c r="AM917" s="103"/>
      <c r="AN917" s="118"/>
      <c r="AO917" s="115"/>
      <c r="AP917" s="119"/>
      <c r="AQ917" s="119"/>
      <c r="AR917" s="118"/>
      <c r="AS917" s="118"/>
      <c r="AT917" s="118"/>
      <c r="AU917" s="118"/>
      <c r="AV917" s="121"/>
      <c r="AW917" s="114"/>
      <c r="AX917" s="115"/>
      <c r="AY917" s="116"/>
      <c r="AZ917" s="115"/>
      <c r="BA917" s="116"/>
    </row>
    <row r="918" spans="2:53" x14ac:dyDescent="0.2">
      <c r="B918" s="266"/>
      <c r="D918" s="101"/>
      <c r="E918" s="67"/>
      <c r="F918" s="69"/>
      <c r="G918" s="69"/>
      <c r="H918" s="69"/>
      <c r="I918" s="95"/>
      <c r="J918" s="68"/>
      <c r="K918" s="106"/>
      <c r="L918" s="145"/>
      <c r="M918" s="146"/>
      <c r="N918" s="82"/>
      <c r="O918" s="82"/>
      <c r="P918" s="82"/>
      <c r="Q918" s="110"/>
      <c r="R918" s="111"/>
      <c r="S918" s="111"/>
      <c r="T918" s="111"/>
      <c r="U918" s="112"/>
      <c r="V918" s="110"/>
      <c r="W918" s="112"/>
      <c r="X918" s="103"/>
      <c r="Y918" s="117"/>
      <c r="Z918" s="69"/>
      <c r="AA918" s="69"/>
      <c r="AB918" s="103"/>
      <c r="AC918" s="103"/>
      <c r="AD918" s="118"/>
      <c r="AE918" s="115"/>
      <c r="AF918" s="119"/>
      <c r="AG918" s="119"/>
      <c r="AH918" s="120"/>
      <c r="AI918" s="121"/>
      <c r="AJ918" s="120"/>
      <c r="AK918" s="69"/>
      <c r="AL918" s="103"/>
      <c r="AM918" s="103"/>
      <c r="AN918" s="118"/>
      <c r="AO918" s="115"/>
      <c r="AP918" s="119"/>
      <c r="AQ918" s="119"/>
      <c r="AR918" s="118"/>
      <c r="AS918" s="118"/>
      <c r="AT918" s="118"/>
      <c r="AU918" s="118"/>
      <c r="AV918" s="121"/>
      <c r="AW918" s="114"/>
      <c r="AX918" s="115"/>
      <c r="AY918" s="116"/>
      <c r="AZ918" s="115"/>
      <c r="BA918" s="116"/>
    </row>
    <row r="919" spans="2:53" x14ac:dyDescent="0.2">
      <c r="B919" s="266"/>
      <c r="D919" s="101"/>
      <c r="E919" s="67"/>
      <c r="F919" s="69"/>
      <c r="G919" s="69"/>
      <c r="H919" s="69"/>
      <c r="I919" s="95"/>
      <c r="J919" s="68"/>
      <c r="K919" s="106"/>
      <c r="L919" s="145"/>
      <c r="M919" s="146"/>
      <c r="N919" s="82"/>
      <c r="O919" s="82"/>
      <c r="P919" s="82"/>
      <c r="Q919" s="110"/>
      <c r="R919" s="111"/>
      <c r="S919" s="111"/>
      <c r="T919" s="111"/>
      <c r="U919" s="112"/>
      <c r="V919" s="110"/>
      <c r="W919" s="112"/>
      <c r="X919" s="103"/>
      <c r="Y919" s="117"/>
      <c r="Z919" s="69"/>
      <c r="AA919" s="69"/>
      <c r="AB919" s="103"/>
      <c r="AC919" s="103"/>
      <c r="AD919" s="118"/>
      <c r="AE919" s="115"/>
      <c r="AF919" s="119"/>
      <c r="AG919" s="119"/>
      <c r="AH919" s="120"/>
      <c r="AI919" s="121"/>
      <c r="AJ919" s="120"/>
      <c r="AK919" s="69"/>
      <c r="AL919" s="103"/>
      <c r="AM919" s="103"/>
      <c r="AN919" s="118"/>
      <c r="AO919" s="115"/>
      <c r="AP919" s="119"/>
      <c r="AQ919" s="119"/>
      <c r="AR919" s="118"/>
      <c r="AS919" s="118"/>
      <c r="AT919" s="118"/>
      <c r="AU919" s="118"/>
      <c r="AV919" s="121"/>
      <c r="AW919" s="114"/>
      <c r="AX919" s="115"/>
      <c r="AY919" s="116"/>
      <c r="AZ919" s="115"/>
      <c r="BA919" s="116"/>
    </row>
    <row r="920" spans="2:53" x14ac:dyDescent="0.2">
      <c r="B920" s="266"/>
      <c r="D920" s="101"/>
      <c r="E920" s="67"/>
      <c r="F920" s="69"/>
      <c r="G920" s="69"/>
      <c r="H920" s="69"/>
      <c r="I920" s="95"/>
      <c r="J920" s="68"/>
      <c r="K920" s="106"/>
      <c r="L920" s="145"/>
      <c r="M920" s="146"/>
      <c r="N920" s="82"/>
      <c r="O920" s="82"/>
      <c r="P920" s="82"/>
      <c r="Q920" s="110"/>
      <c r="R920" s="111"/>
      <c r="S920" s="111"/>
      <c r="T920" s="111"/>
      <c r="U920" s="112"/>
      <c r="V920" s="110"/>
      <c r="W920" s="112"/>
      <c r="X920" s="103"/>
      <c r="Y920" s="117"/>
      <c r="Z920" s="69"/>
      <c r="AA920" s="69"/>
      <c r="AB920" s="103"/>
      <c r="AC920" s="103"/>
      <c r="AD920" s="118"/>
      <c r="AE920" s="115"/>
      <c r="AF920" s="119"/>
      <c r="AG920" s="119"/>
      <c r="AH920" s="120"/>
      <c r="AI920" s="121"/>
      <c r="AJ920" s="120"/>
      <c r="AK920" s="69"/>
      <c r="AL920" s="103"/>
      <c r="AM920" s="103"/>
      <c r="AN920" s="118"/>
      <c r="AO920" s="115"/>
      <c r="AP920" s="119"/>
      <c r="AQ920" s="119"/>
      <c r="AR920" s="118"/>
      <c r="AS920" s="118"/>
      <c r="AT920" s="118"/>
      <c r="AU920" s="118"/>
      <c r="AV920" s="121"/>
      <c r="AW920" s="114"/>
      <c r="AX920" s="115"/>
      <c r="AY920" s="116"/>
      <c r="AZ920" s="115"/>
      <c r="BA920" s="116"/>
    </row>
    <row r="921" spans="2:53" x14ac:dyDescent="0.2">
      <c r="B921" s="266"/>
      <c r="D921" s="101"/>
      <c r="E921" s="67"/>
      <c r="F921" s="69"/>
      <c r="G921" s="69"/>
      <c r="H921" s="69"/>
      <c r="I921" s="95"/>
      <c r="J921" s="68"/>
      <c r="K921" s="106"/>
      <c r="L921" s="145"/>
      <c r="M921" s="146"/>
      <c r="N921" s="82"/>
      <c r="O921" s="82"/>
      <c r="P921" s="82"/>
      <c r="Q921" s="110"/>
      <c r="R921" s="111"/>
      <c r="S921" s="111"/>
      <c r="T921" s="111"/>
      <c r="U921" s="112"/>
      <c r="V921" s="110"/>
      <c r="W921" s="112"/>
      <c r="X921" s="103"/>
      <c r="Y921" s="117"/>
      <c r="Z921" s="69"/>
      <c r="AA921" s="69"/>
      <c r="AB921" s="103"/>
      <c r="AC921" s="103"/>
      <c r="AD921" s="118"/>
      <c r="AE921" s="115"/>
      <c r="AF921" s="119"/>
      <c r="AG921" s="119"/>
      <c r="AH921" s="120"/>
      <c r="AI921" s="121"/>
      <c r="AJ921" s="120"/>
      <c r="AK921" s="69"/>
      <c r="AL921" s="103"/>
      <c r="AM921" s="103"/>
      <c r="AN921" s="118"/>
      <c r="AO921" s="115"/>
      <c r="AP921" s="119"/>
      <c r="AQ921" s="119"/>
      <c r="AR921" s="118"/>
      <c r="AS921" s="118"/>
      <c r="AT921" s="118"/>
      <c r="AU921" s="118"/>
      <c r="AV921" s="121"/>
      <c r="AW921" s="114"/>
      <c r="AX921" s="115"/>
      <c r="AY921" s="116"/>
      <c r="AZ921" s="115"/>
      <c r="BA921" s="116"/>
    </row>
    <row r="922" spans="2:53" x14ac:dyDescent="0.2">
      <c r="B922" s="266"/>
      <c r="D922" s="101"/>
      <c r="E922" s="67"/>
      <c r="F922" s="69"/>
      <c r="G922" s="69"/>
      <c r="H922" s="69"/>
      <c r="I922" s="95"/>
      <c r="J922" s="68"/>
      <c r="K922" s="106"/>
      <c r="L922" s="145"/>
      <c r="M922" s="146"/>
      <c r="N922" s="82"/>
      <c r="O922" s="82"/>
      <c r="P922" s="82"/>
      <c r="Q922" s="110"/>
      <c r="R922" s="111"/>
      <c r="S922" s="111"/>
      <c r="T922" s="111"/>
      <c r="U922" s="112"/>
      <c r="V922" s="110"/>
      <c r="W922" s="112"/>
      <c r="X922" s="103"/>
      <c r="Y922" s="117"/>
      <c r="Z922" s="69"/>
      <c r="AA922" s="69"/>
      <c r="AB922" s="103"/>
      <c r="AC922" s="103"/>
      <c r="AD922" s="118"/>
      <c r="AE922" s="115"/>
      <c r="AF922" s="119"/>
      <c r="AG922" s="119"/>
      <c r="AH922" s="120"/>
      <c r="AI922" s="121"/>
      <c r="AJ922" s="120"/>
      <c r="AK922" s="69"/>
      <c r="AL922" s="103"/>
      <c r="AM922" s="103"/>
      <c r="AN922" s="118"/>
      <c r="AO922" s="115"/>
      <c r="AP922" s="119"/>
      <c r="AQ922" s="119"/>
      <c r="AR922" s="118"/>
      <c r="AS922" s="118"/>
      <c r="AT922" s="118"/>
      <c r="AU922" s="118"/>
      <c r="AV922" s="121"/>
      <c r="AW922" s="114"/>
      <c r="AX922" s="115"/>
      <c r="AY922" s="116"/>
      <c r="AZ922" s="115"/>
      <c r="BA922" s="116"/>
    </row>
    <row r="923" spans="2:53" x14ac:dyDescent="0.2">
      <c r="B923" s="266"/>
      <c r="D923" s="101"/>
      <c r="E923" s="67"/>
      <c r="F923" s="69"/>
      <c r="G923" s="69"/>
      <c r="H923" s="69"/>
      <c r="I923" s="95"/>
      <c r="J923" s="68"/>
      <c r="K923" s="106"/>
      <c r="L923" s="145"/>
      <c r="M923" s="146"/>
      <c r="N923" s="82"/>
      <c r="O923" s="82"/>
      <c r="P923" s="82"/>
      <c r="Q923" s="110"/>
      <c r="R923" s="111"/>
      <c r="S923" s="111"/>
      <c r="T923" s="111"/>
      <c r="U923" s="112"/>
      <c r="V923" s="110"/>
      <c r="W923" s="112"/>
      <c r="X923" s="103"/>
      <c r="Y923" s="117"/>
      <c r="Z923" s="69"/>
      <c r="AA923" s="69"/>
      <c r="AB923" s="103"/>
      <c r="AC923" s="103"/>
      <c r="AD923" s="118"/>
      <c r="AE923" s="115"/>
      <c r="AF923" s="119"/>
      <c r="AG923" s="119"/>
      <c r="AH923" s="120"/>
      <c r="AI923" s="121"/>
      <c r="AJ923" s="120"/>
      <c r="AK923" s="69"/>
      <c r="AL923" s="103"/>
      <c r="AM923" s="103"/>
      <c r="AN923" s="118"/>
      <c r="AO923" s="115"/>
      <c r="AP923" s="119"/>
      <c r="AQ923" s="119"/>
      <c r="AR923" s="118"/>
      <c r="AS923" s="118"/>
      <c r="AT923" s="118"/>
      <c r="AU923" s="118"/>
      <c r="AV923" s="121"/>
      <c r="AW923" s="114"/>
      <c r="AX923" s="115"/>
      <c r="AY923" s="116"/>
      <c r="AZ923" s="115"/>
      <c r="BA923" s="116"/>
    </row>
    <row r="924" spans="2:53" x14ac:dyDescent="0.2">
      <c r="B924" s="266"/>
      <c r="D924" s="101"/>
      <c r="E924" s="67"/>
      <c r="F924" s="69"/>
      <c r="G924" s="69"/>
      <c r="H924" s="69"/>
      <c r="I924" s="95"/>
      <c r="J924" s="68"/>
      <c r="K924" s="106"/>
      <c r="L924" s="145"/>
      <c r="M924" s="146"/>
      <c r="N924" s="82"/>
      <c r="O924" s="82"/>
      <c r="P924" s="82"/>
      <c r="Q924" s="110"/>
      <c r="R924" s="111"/>
      <c r="S924" s="111"/>
      <c r="T924" s="111"/>
      <c r="U924" s="112"/>
      <c r="V924" s="110"/>
      <c r="W924" s="112"/>
      <c r="X924" s="103"/>
      <c r="Y924" s="117"/>
      <c r="Z924" s="69"/>
      <c r="AA924" s="69"/>
      <c r="AB924" s="103"/>
      <c r="AC924" s="103"/>
      <c r="AD924" s="118"/>
      <c r="AE924" s="115"/>
      <c r="AF924" s="119"/>
      <c r="AG924" s="119"/>
      <c r="AH924" s="120"/>
      <c r="AI924" s="121"/>
      <c r="AJ924" s="120"/>
      <c r="AK924" s="69"/>
      <c r="AL924" s="103"/>
      <c r="AM924" s="103"/>
      <c r="AN924" s="118"/>
      <c r="AO924" s="115"/>
      <c r="AP924" s="119"/>
      <c r="AQ924" s="119"/>
      <c r="AR924" s="118"/>
      <c r="AS924" s="118"/>
      <c r="AT924" s="118"/>
      <c r="AU924" s="118"/>
      <c r="AV924" s="121"/>
      <c r="AW924" s="114"/>
      <c r="AX924" s="115"/>
      <c r="AY924" s="116"/>
      <c r="AZ924" s="115"/>
      <c r="BA924" s="116"/>
    </row>
    <row r="925" spans="2:53" x14ac:dyDescent="0.2">
      <c r="B925" s="266"/>
      <c r="D925" s="101"/>
      <c r="E925" s="67"/>
      <c r="F925" s="69"/>
      <c r="G925" s="69"/>
      <c r="H925" s="69"/>
      <c r="I925" s="95"/>
      <c r="J925" s="68"/>
      <c r="K925" s="106"/>
      <c r="L925" s="145"/>
      <c r="M925" s="146"/>
      <c r="N925" s="82"/>
      <c r="O925" s="82"/>
      <c r="P925" s="82"/>
      <c r="Q925" s="110"/>
      <c r="R925" s="111"/>
      <c r="S925" s="111"/>
      <c r="T925" s="111"/>
      <c r="U925" s="112"/>
      <c r="V925" s="110"/>
      <c r="W925" s="112"/>
      <c r="X925" s="103"/>
      <c r="Y925" s="117"/>
      <c r="Z925" s="69"/>
      <c r="AA925" s="69"/>
      <c r="AB925" s="103"/>
      <c r="AC925" s="103"/>
      <c r="AD925" s="118"/>
      <c r="AE925" s="115"/>
      <c r="AF925" s="119"/>
      <c r="AG925" s="119"/>
      <c r="AH925" s="120"/>
      <c r="AI925" s="121"/>
      <c r="AJ925" s="120"/>
      <c r="AK925" s="69"/>
      <c r="AL925" s="103"/>
      <c r="AM925" s="103"/>
      <c r="AN925" s="118"/>
      <c r="AO925" s="115"/>
      <c r="AP925" s="119"/>
      <c r="AQ925" s="119"/>
      <c r="AR925" s="118"/>
      <c r="AS925" s="118"/>
      <c r="AT925" s="118"/>
      <c r="AU925" s="118"/>
      <c r="AV925" s="121"/>
      <c r="AW925" s="114"/>
      <c r="AX925" s="115"/>
      <c r="AY925" s="116"/>
      <c r="AZ925" s="115"/>
      <c r="BA925" s="116"/>
    </row>
    <row r="926" spans="2:53" x14ac:dyDescent="0.2">
      <c r="B926" s="266"/>
      <c r="D926" s="101"/>
      <c r="E926" s="67"/>
      <c r="F926" s="69"/>
      <c r="G926" s="69"/>
      <c r="H926" s="69"/>
      <c r="I926" s="95"/>
      <c r="J926" s="68"/>
      <c r="K926" s="106"/>
      <c r="L926" s="145"/>
      <c r="M926" s="146"/>
      <c r="N926" s="82"/>
      <c r="O926" s="82"/>
      <c r="P926" s="82"/>
      <c r="Q926" s="110"/>
      <c r="R926" s="111"/>
      <c r="S926" s="111"/>
      <c r="T926" s="111"/>
      <c r="U926" s="112"/>
      <c r="V926" s="110"/>
      <c r="W926" s="112"/>
      <c r="X926" s="103"/>
      <c r="Y926" s="117"/>
      <c r="Z926" s="69"/>
      <c r="AA926" s="69"/>
      <c r="AB926" s="103"/>
      <c r="AC926" s="103"/>
      <c r="AD926" s="118"/>
      <c r="AE926" s="115"/>
      <c r="AF926" s="119"/>
      <c r="AG926" s="119"/>
      <c r="AH926" s="120"/>
      <c r="AI926" s="121"/>
      <c r="AJ926" s="120"/>
      <c r="AK926" s="69"/>
      <c r="AL926" s="103"/>
      <c r="AM926" s="103"/>
      <c r="AN926" s="118"/>
      <c r="AO926" s="115"/>
      <c r="AP926" s="119"/>
      <c r="AQ926" s="119"/>
      <c r="AR926" s="118"/>
      <c r="AS926" s="118"/>
      <c r="AT926" s="118"/>
      <c r="AU926" s="118"/>
      <c r="AV926" s="121"/>
      <c r="AW926" s="114"/>
      <c r="AX926" s="115"/>
      <c r="AY926" s="116"/>
      <c r="AZ926" s="115"/>
      <c r="BA926" s="116"/>
    </row>
    <row r="927" spans="2:53" x14ac:dyDescent="0.2">
      <c r="B927" s="266"/>
      <c r="D927" s="101"/>
      <c r="E927" s="67"/>
      <c r="F927" s="69"/>
      <c r="G927" s="69"/>
      <c r="H927" s="69"/>
      <c r="I927" s="95"/>
      <c r="J927" s="68"/>
      <c r="K927" s="106"/>
      <c r="L927" s="145"/>
      <c r="M927" s="146"/>
      <c r="N927" s="82"/>
      <c r="O927" s="82"/>
      <c r="P927" s="82"/>
      <c r="Q927" s="110"/>
      <c r="R927" s="111"/>
      <c r="S927" s="111"/>
      <c r="T927" s="111"/>
      <c r="U927" s="112"/>
      <c r="V927" s="110"/>
      <c r="W927" s="112"/>
      <c r="X927" s="103"/>
      <c r="Y927" s="117"/>
      <c r="Z927" s="69"/>
      <c r="AA927" s="69"/>
      <c r="AB927" s="103"/>
      <c r="AC927" s="103"/>
      <c r="AD927" s="118"/>
      <c r="AE927" s="115"/>
      <c r="AF927" s="119"/>
      <c r="AG927" s="119"/>
      <c r="AH927" s="120"/>
      <c r="AI927" s="121"/>
      <c r="AJ927" s="120"/>
      <c r="AK927" s="69"/>
      <c r="AL927" s="103"/>
      <c r="AM927" s="103"/>
      <c r="AN927" s="118"/>
      <c r="AO927" s="115"/>
      <c r="AP927" s="119"/>
      <c r="AQ927" s="119"/>
      <c r="AR927" s="118"/>
      <c r="AS927" s="118"/>
      <c r="AT927" s="118"/>
      <c r="AU927" s="118"/>
      <c r="AV927" s="121"/>
      <c r="AW927" s="114"/>
      <c r="AX927" s="115"/>
      <c r="AY927" s="116"/>
      <c r="AZ927" s="115"/>
      <c r="BA927" s="116"/>
    </row>
    <row r="928" spans="2:53" x14ac:dyDescent="0.2">
      <c r="B928" s="266"/>
      <c r="D928" s="101"/>
      <c r="E928" s="67"/>
      <c r="F928" s="69"/>
      <c r="G928" s="69"/>
      <c r="H928" s="69"/>
      <c r="I928" s="95"/>
      <c r="J928" s="68"/>
      <c r="K928" s="106"/>
      <c r="L928" s="145"/>
      <c r="M928" s="146"/>
      <c r="N928" s="82"/>
      <c r="O928" s="82"/>
      <c r="P928" s="82"/>
      <c r="Q928" s="110"/>
      <c r="R928" s="111"/>
      <c r="S928" s="111"/>
      <c r="T928" s="111"/>
      <c r="U928" s="112"/>
      <c r="V928" s="110"/>
      <c r="W928" s="112"/>
      <c r="X928" s="103"/>
      <c r="Y928" s="117"/>
      <c r="Z928" s="69"/>
      <c r="AA928" s="69"/>
      <c r="AB928" s="103"/>
      <c r="AC928" s="103"/>
      <c r="AD928" s="118"/>
      <c r="AE928" s="115"/>
      <c r="AF928" s="119"/>
      <c r="AG928" s="119"/>
      <c r="AH928" s="120"/>
      <c r="AI928" s="121"/>
      <c r="AJ928" s="120"/>
      <c r="AK928" s="69"/>
      <c r="AL928" s="103"/>
      <c r="AM928" s="103"/>
      <c r="AN928" s="118"/>
      <c r="AO928" s="115"/>
      <c r="AP928" s="119"/>
      <c r="AQ928" s="119"/>
      <c r="AR928" s="118"/>
      <c r="AS928" s="118"/>
      <c r="AT928" s="118"/>
      <c r="AU928" s="118"/>
      <c r="AV928" s="121"/>
      <c r="AW928" s="114"/>
      <c r="AX928" s="115"/>
      <c r="AY928" s="116"/>
      <c r="AZ928" s="115"/>
      <c r="BA928" s="116"/>
    </row>
    <row r="929" spans="2:53" x14ac:dyDescent="0.2">
      <c r="B929" s="266"/>
      <c r="D929" s="101"/>
      <c r="E929" s="67"/>
      <c r="F929" s="69"/>
      <c r="G929" s="69"/>
      <c r="H929" s="69"/>
      <c r="I929" s="95"/>
      <c r="J929" s="68"/>
      <c r="K929" s="106"/>
      <c r="L929" s="145"/>
      <c r="M929" s="146"/>
      <c r="N929" s="82"/>
      <c r="O929" s="82"/>
      <c r="P929" s="82"/>
      <c r="Q929" s="110"/>
      <c r="R929" s="111"/>
      <c r="S929" s="111"/>
      <c r="T929" s="111"/>
      <c r="U929" s="112"/>
      <c r="V929" s="110"/>
      <c r="W929" s="112"/>
      <c r="X929" s="103"/>
      <c r="Y929" s="117"/>
      <c r="Z929" s="69"/>
      <c r="AA929" s="69"/>
      <c r="AB929" s="103"/>
      <c r="AC929" s="103"/>
      <c r="AD929" s="118"/>
      <c r="AE929" s="115"/>
      <c r="AF929" s="119"/>
      <c r="AG929" s="119"/>
      <c r="AH929" s="120"/>
      <c r="AI929" s="121"/>
      <c r="AJ929" s="120"/>
      <c r="AK929" s="69"/>
      <c r="AL929" s="103"/>
      <c r="AM929" s="103"/>
      <c r="AN929" s="118"/>
      <c r="AO929" s="115"/>
      <c r="AP929" s="119"/>
      <c r="AQ929" s="119"/>
      <c r="AR929" s="118"/>
      <c r="AS929" s="118"/>
      <c r="AT929" s="118"/>
      <c r="AU929" s="118"/>
      <c r="AV929" s="121"/>
      <c r="AW929" s="114"/>
      <c r="AX929" s="115"/>
      <c r="AY929" s="116"/>
      <c r="AZ929" s="115"/>
      <c r="BA929" s="116"/>
    </row>
    <row r="930" spans="2:53" x14ac:dyDescent="0.2">
      <c r="B930" s="266"/>
      <c r="D930" s="101"/>
      <c r="E930" s="67"/>
      <c r="F930" s="69"/>
      <c r="G930" s="69"/>
      <c r="H930" s="69"/>
      <c r="I930" s="95"/>
      <c r="J930" s="68"/>
      <c r="K930" s="106"/>
      <c r="L930" s="145"/>
      <c r="M930" s="146"/>
      <c r="N930" s="82"/>
      <c r="O930" s="82"/>
      <c r="P930" s="82"/>
      <c r="Q930" s="110"/>
      <c r="R930" s="111"/>
      <c r="S930" s="111"/>
      <c r="T930" s="111"/>
      <c r="U930" s="112"/>
      <c r="V930" s="110"/>
      <c r="W930" s="112"/>
      <c r="X930" s="103"/>
      <c r="Y930" s="117"/>
      <c r="Z930" s="69"/>
      <c r="AA930" s="69"/>
      <c r="AB930" s="103"/>
      <c r="AC930" s="103"/>
      <c r="AD930" s="118"/>
      <c r="AE930" s="115"/>
      <c r="AF930" s="119"/>
      <c r="AG930" s="119"/>
      <c r="AH930" s="120"/>
      <c r="AI930" s="121"/>
      <c r="AJ930" s="120"/>
      <c r="AK930" s="69"/>
      <c r="AL930" s="103"/>
      <c r="AM930" s="103"/>
      <c r="AN930" s="118"/>
      <c r="AO930" s="115"/>
      <c r="AP930" s="119"/>
      <c r="AQ930" s="119"/>
      <c r="AR930" s="118"/>
      <c r="AS930" s="118"/>
      <c r="AT930" s="118"/>
      <c r="AU930" s="118"/>
      <c r="AV930" s="121"/>
      <c r="AW930" s="114"/>
      <c r="AX930" s="115"/>
      <c r="AY930" s="116"/>
      <c r="AZ930" s="115"/>
      <c r="BA930" s="116"/>
    </row>
    <row r="931" spans="2:53" x14ac:dyDescent="0.2">
      <c r="B931" s="266"/>
      <c r="D931" s="101"/>
      <c r="E931" s="67"/>
      <c r="F931" s="69"/>
      <c r="G931" s="69"/>
      <c r="H931" s="69"/>
      <c r="I931" s="95"/>
      <c r="J931" s="68"/>
      <c r="K931" s="106"/>
      <c r="L931" s="145"/>
      <c r="M931" s="146"/>
      <c r="N931" s="82"/>
      <c r="O931" s="82"/>
      <c r="P931" s="82"/>
      <c r="Q931" s="110"/>
      <c r="R931" s="111"/>
      <c r="S931" s="111"/>
      <c r="T931" s="111"/>
      <c r="U931" s="112"/>
      <c r="V931" s="110"/>
      <c r="W931" s="112"/>
      <c r="X931" s="103"/>
      <c r="Y931" s="117"/>
      <c r="Z931" s="69"/>
      <c r="AA931" s="69"/>
      <c r="AB931" s="103"/>
      <c r="AC931" s="103"/>
      <c r="AD931" s="118"/>
      <c r="AE931" s="115"/>
      <c r="AF931" s="119"/>
      <c r="AG931" s="119"/>
      <c r="AH931" s="120"/>
      <c r="AI931" s="121"/>
      <c r="AJ931" s="120"/>
      <c r="AK931" s="69"/>
      <c r="AL931" s="103"/>
      <c r="AM931" s="103"/>
      <c r="AN931" s="118"/>
      <c r="AO931" s="115"/>
      <c r="AP931" s="119"/>
      <c r="AQ931" s="119"/>
      <c r="AR931" s="118"/>
      <c r="AS931" s="118"/>
      <c r="AT931" s="118"/>
      <c r="AU931" s="118"/>
      <c r="AV931" s="121"/>
      <c r="AW931" s="114"/>
      <c r="AX931" s="115"/>
      <c r="AY931" s="116"/>
      <c r="AZ931" s="115"/>
      <c r="BA931" s="116"/>
    </row>
    <row r="932" spans="2:53" x14ac:dyDescent="0.2">
      <c r="B932" s="266"/>
      <c r="D932" s="101"/>
      <c r="E932" s="67"/>
      <c r="F932" s="69"/>
      <c r="G932" s="69"/>
      <c r="H932" s="69"/>
      <c r="I932" s="95"/>
      <c r="J932" s="68"/>
      <c r="K932" s="106"/>
      <c r="L932" s="145"/>
      <c r="M932" s="146"/>
      <c r="N932" s="82"/>
      <c r="O932" s="82"/>
      <c r="P932" s="82"/>
      <c r="Q932" s="110"/>
      <c r="R932" s="111"/>
      <c r="S932" s="111"/>
      <c r="T932" s="111"/>
      <c r="U932" s="112"/>
      <c r="V932" s="110"/>
      <c r="W932" s="112"/>
      <c r="X932" s="103"/>
      <c r="Y932" s="117"/>
      <c r="Z932" s="69"/>
      <c r="AA932" s="69"/>
      <c r="AB932" s="103"/>
      <c r="AC932" s="103"/>
      <c r="AD932" s="118"/>
      <c r="AE932" s="115"/>
      <c r="AF932" s="119"/>
      <c r="AG932" s="119"/>
      <c r="AH932" s="120"/>
      <c r="AI932" s="121"/>
      <c r="AJ932" s="120"/>
      <c r="AK932" s="69"/>
      <c r="AL932" s="103"/>
      <c r="AM932" s="103"/>
      <c r="AN932" s="118"/>
      <c r="AO932" s="115"/>
      <c r="AP932" s="119"/>
      <c r="AQ932" s="119"/>
      <c r="AR932" s="118"/>
      <c r="AS932" s="118"/>
      <c r="AT932" s="118"/>
      <c r="AU932" s="118"/>
      <c r="AV932" s="121"/>
      <c r="AW932" s="114"/>
      <c r="AX932" s="115"/>
      <c r="AY932" s="116"/>
      <c r="AZ932" s="115"/>
      <c r="BA932" s="116"/>
    </row>
    <row r="933" spans="2:53" x14ac:dyDescent="0.2">
      <c r="B933" s="266"/>
      <c r="D933" s="101"/>
      <c r="E933" s="67"/>
      <c r="F933" s="69"/>
      <c r="G933" s="69"/>
      <c r="H933" s="69"/>
      <c r="I933" s="95"/>
      <c r="J933" s="68"/>
      <c r="K933" s="106"/>
      <c r="L933" s="145"/>
      <c r="M933" s="146"/>
      <c r="N933" s="82"/>
      <c r="O933" s="82"/>
      <c r="P933" s="82"/>
      <c r="Q933" s="110"/>
      <c r="R933" s="111"/>
      <c r="S933" s="111"/>
      <c r="T933" s="111"/>
      <c r="U933" s="112"/>
      <c r="V933" s="110"/>
      <c r="W933" s="112"/>
      <c r="X933" s="103"/>
      <c r="Y933" s="117"/>
      <c r="Z933" s="69"/>
      <c r="AA933" s="69"/>
      <c r="AB933" s="103"/>
      <c r="AC933" s="103"/>
      <c r="AD933" s="118"/>
      <c r="AE933" s="115"/>
      <c r="AF933" s="119"/>
      <c r="AG933" s="119"/>
      <c r="AH933" s="120"/>
      <c r="AI933" s="121"/>
      <c r="AJ933" s="120"/>
      <c r="AK933" s="69"/>
      <c r="AL933" s="103"/>
      <c r="AM933" s="103"/>
      <c r="AN933" s="118"/>
      <c r="AO933" s="115"/>
      <c r="AP933" s="119"/>
      <c r="AQ933" s="119"/>
      <c r="AR933" s="118"/>
      <c r="AS933" s="118"/>
      <c r="AT933" s="118"/>
      <c r="AU933" s="118"/>
      <c r="AV933" s="121"/>
      <c r="AW933" s="114"/>
      <c r="AX933" s="115"/>
      <c r="AY933" s="116"/>
      <c r="AZ933" s="115"/>
      <c r="BA933" s="116"/>
    </row>
    <row r="934" spans="2:53" x14ac:dyDescent="0.2">
      <c r="B934" s="266"/>
      <c r="D934" s="101"/>
      <c r="E934" s="67"/>
      <c r="F934" s="69"/>
      <c r="G934" s="69"/>
      <c r="H934" s="69"/>
      <c r="I934" s="95"/>
      <c r="J934" s="68"/>
      <c r="K934" s="106"/>
      <c r="L934" s="145"/>
      <c r="M934" s="146"/>
      <c r="N934" s="82"/>
      <c r="O934" s="82"/>
      <c r="P934" s="82"/>
      <c r="Q934" s="110"/>
      <c r="R934" s="111"/>
      <c r="S934" s="111"/>
      <c r="T934" s="111"/>
      <c r="U934" s="112"/>
      <c r="V934" s="110"/>
      <c r="W934" s="112"/>
      <c r="X934" s="103"/>
      <c r="Y934" s="117"/>
      <c r="Z934" s="69"/>
      <c r="AA934" s="69"/>
      <c r="AB934" s="103"/>
      <c r="AC934" s="103"/>
      <c r="AD934" s="118"/>
      <c r="AE934" s="115"/>
      <c r="AF934" s="119"/>
      <c r="AG934" s="119"/>
      <c r="AH934" s="120"/>
      <c r="AI934" s="121"/>
      <c r="AJ934" s="120"/>
      <c r="AK934" s="69"/>
      <c r="AL934" s="103"/>
      <c r="AM934" s="103"/>
      <c r="AN934" s="118"/>
      <c r="AO934" s="115"/>
      <c r="AP934" s="119"/>
      <c r="AQ934" s="119"/>
      <c r="AR934" s="118"/>
      <c r="AS934" s="118"/>
      <c r="AT934" s="118"/>
      <c r="AU934" s="118"/>
      <c r="AV934" s="121"/>
      <c r="AW934" s="114"/>
      <c r="AX934" s="115"/>
      <c r="AY934" s="116"/>
      <c r="AZ934" s="115"/>
      <c r="BA934" s="116"/>
    </row>
    <row r="935" spans="2:53" x14ac:dyDescent="0.2">
      <c r="B935" s="266"/>
      <c r="D935" s="101"/>
      <c r="E935" s="67"/>
      <c r="F935" s="69"/>
      <c r="G935" s="69"/>
      <c r="H935" s="69"/>
      <c r="I935" s="95"/>
      <c r="J935" s="68"/>
      <c r="K935" s="106"/>
      <c r="L935" s="145"/>
      <c r="M935" s="146"/>
      <c r="N935" s="82"/>
      <c r="O935" s="82"/>
      <c r="P935" s="82"/>
      <c r="Q935" s="110"/>
      <c r="R935" s="111"/>
      <c r="S935" s="111"/>
      <c r="T935" s="111"/>
      <c r="U935" s="112"/>
      <c r="V935" s="110"/>
      <c r="W935" s="112"/>
      <c r="X935" s="103"/>
      <c r="Y935" s="117"/>
      <c r="Z935" s="69"/>
      <c r="AA935" s="69"/>
      <c r="AB935" s="103"/>
      <c r="AC935" s="103"/>
      <c r="AD935" s="118"/>
      <c r="AE935" s="115"/>
      <c r="AF935" s="119"/>
      <c r="AG935" s="119"/>
      <c r="AH935" s="120"/>
      <c r="AI935" s="121"/>
      <c r="AJ935" s="120"/>
      <c r="AK935" s="69"/>
      <c r="AL935" s="103"/>
      <c r="AM935" s="103"/>
      <c r="AN935" s="118"/>
      <c r="AO935" s="115"/>
      <c r="AP935" s="119"/>
      <c r="AQ935" s="119"/>
      <c r="AR935" s="118"/>
      <c r="AS935" s="118"/>
      <c r="AT935" s="118"/>
      <c r="AU935" s="118"/>
      <c r="AV935" s="121"/>
      <c r="AW935" s="114"/>
      <c r="AX935" s="115"/>
      <c r="AY935" s="116"/>
      <c r="AZ935" s="115"/>
      <c r="BA935" s="116"/>
    </row>
    <row r="936" spans="2:53" x14ac:dyDescent="0.2">
      <c r="B936" s="266"/>
      <c r="D936" s="101"/>
      <c r="E936" s="67"/>
      <c r="F936" s="69"/>
      <c r="G936" s="69"/>
      <c r="H936" s="69"/>
      <c r="I936" s="95"/>
      <c r="J936" s="68"/>
      <c r="K936" s="106"/>
      <c r="L936" s="145"/>
      <c r="M936" s="146"/>
      <c r="N936" s="82"/>
      <c r="O936" s="82"/>
      <c r="P936" s="82"/>
      <c r="Q936" s="110"/>
      <c r="R936" s="111"/>
      <c r="S936" s="111"/>
      <c r="T936" s="111"/>
      <c r="U936" s="112"/>
      <c r="V936" s="110"/>
      <c r="W936" s="112"/>
      <c r="X936" s="103"/>
      <c r="Y936" s="117"/>
      <c r="Z936" s="69"/>
      <c r="AA936" s="69"/>
      <c r="AB936" s="103"/>
      <c r="AC936" s="103"/>
      <c r="AD936" s="118"/>
      <c r="AE936" s="115"/>
      <c r="AF936" s="119"/>
      <c r="AG936" s="119"/>
      <c r="AH936" s="120"/>
      <c r="AI936" s="121"/>
      <c r="AJ936" s="120"/>
      <c r="AK936" s="69"/>
      <c r="AL936" s="103"/>
      <c r="AM936" s="103"/>
      <c r="AN936" s="118"/>
      <c r="AO936" s="115"/>
      <c r="AP936" s="119"/>
      <c r="AQ936" s="119"/>
      <c r="AR936" s="118"/>
      <c r="AS936" s="118"/>
      <c r="AT936" s="118"/>
      <c r="AU936" s="118"/>
      <c r="AV936" s="121"/>
      <c r="AW936" s="114"/>
      <c r="AX936" s="115"/>
      <c r="AY936" s="116"/>
      <c r="AZ936" s="115"/>
      <c r="BA936" s="116"/>
    </row>
    <row r="937" spans="2:53" x14ac:dyDescent="0.2">
      <c r="B937" s="266"/>
      <c r="D937" s="101"/>
      <c r="E937" s="67"/>
      <c r="F937" s="69"/>
      <c r="G937" s="69"/>
      <c r="H937" s="69"/>
      <c r="I937" s="95"/>
      <c r="J937" s="68"/>
      <c r="K937" s="106"/>
      <c r="L937" s="145"/>
      <c r="M937" s="146"/>
      <c r="N937" s="82"/>
      <c r="O937" s="82"/>
      <c r="P937" s="82"/>
      <c r="Q937" s="110"/>
      <c r="R937" s="111"/>
      <c r="S937" s="111"/>
      <c r="T937" s="111"/>
      <c r="U937" s="112"/>
      <c r="V937" s="110"/>
      <c r="W937" s="112"/>
      <c r="X937" s="103"/>
      <c r="Y937" s="117"/>
      <c r="Z937" s="69"/>
      <c r="AA937" s="69"/>
      <c r="AB937" s="103"/>
      <c r="AC937" s="103"/>
      <c r="AD937" s="118"/>
      <c r="AE937" s="115"/>
      <c r="AF937" s="119"/>
      <c r="AG937" s="119"/>
      <c r="AH937" s="120"/>
      <c r="AI937" s="121"/>
      <c r="AJ937" s="120"/>
      <c r="AK937" s="69"/>
      <c r="AL937" s="103"/>
      <c r="AM937" s="103"/>
      <c r="AN937" s="118"/>
      <c r="AO937" s="115"/>
      <c r="AP937" s="119"/>
      <c r="AQ937" s="119"/>
      <c r="AR937" s="118"/>
      <c r="AS937" s="118"/>
      <c r="AT937" s="118"/>
      <c r="AU937" s="118"/>
      <c r="AV937" s="121"/>
      <c r="AW937" s="114"/>
      <c r="AX937" s="115"/>
      <c r="AY937" s="116"/>
      <c r="AZ937" s="115"/>
      <c r="BA937" s="116"/>
    </row>
    <row r="938" spans="2:53" x14ac:dyDescent="0.2">
      <c r="B938" s="266"/>
      <c r="D938" s="101"/>
      <c r="E938" s="67"/>
      <c r="F938" s="69"/>
      <c r="G938" s="69"/>
      <c r="H938" s="69"/>
      <c r="I938" s="95"/>
      <c r="J938" s="68"/>
      <c r="K938" s="106"/>
      <c r="L938" s="145"/>
      <c r="M938" s="146"/>
      <c r="N938" s="82"/>
      <c r="O938" s="82"/>
      <c r="P938" s="82"/>
      <c r="Q938" s="110"/>
      <c r="R938" s="111"/>
      <c r="S938" s="111"/>
      <c r="T938" s="111"/>
      <c r="U938" s="112"/>
      <c r="V938" s="110"/>
      <c r="W938" s="112"/>
      <c r="X938" s="103"/>
      <c r="Y938" s="117"/>
      <c r="Z938" s="69"/>
      <c r="AA938" s="69"/>
      <c r="AB938" s="103"/>
      <c r="AC938" s="103"/>
      <c r="AD938" s="118"/>
      <c r="AE938" s="115"/>
      <c r="AF938" s="119"/>
      <c r="AG938" s="119"/>
      <c r="AH938" s="120"/>
      <c r="AI938" s="121"/>
      <c r="AJ938" s="120"/>
      <c r="AK938" s="69"/>
      <c r="AL938" s="103"/>
      <c r="AM938" s="103"/>
      <c r="AN938" s="118"/>
      <c r="AO938" s="115"/>
      <c r="AP938" s="119"/>
      <c r="AQ938" s="119"/>
      <c r="AR938" s="118"/>
      <c r="AS938" s="118"/>
      <c r="AT938" s="118"/>
      <c r="AU938" s="118"/>
      <c r="AV938" s="121"/>
      <c r="AW938" s="114"/>
      <c r="AX938" s="115"/>
      <c r="AY938" s="116"/>
      <c r="AZ938" s="115"/>
      <c r="BA938" s="116"/>
    </row>
    <row r="939" spans="2:53" x14ac:dyDescent="0.2">
      <c r="B939" s="266"/>
      <c r="D939" s="101"/>
      <c r="E939" s="67"/>
      <c r="F939" s="69"/>
      <c r="G939" s="69"/>
      <c r="H939" s="69"/>
      <c r="I939" s="95"/>
      <c r="J939" s="68"/>
      <c r="K939" s="106"/>
      <c r="L939" s="145"/>
      <c r="M939" s="146"/>
      <c r="N939" s="82"/>
      <c r="O939" s="82"/>
      <c r="P939" s="82"/>
      <c r="Q939" s="110"/>
      <c r="R939" s="111"/>
      <c r="S939" s="111"/>
      <c r="T939" s="111"/>
      <c r="U939" s="112"/>
      <c r="V939" s="110"/>
      <c r="W939" s="112"/>
      <c r="X939" s="103"/>
      <c r="Y939" s="117"/>
      <c r="Z939" s="69"/>
      <c r="AA939" s="69"/>
      <c r="AB939" s="103"/>
      <c r="AC939" s="103"/>
      <c r="AD939" s="118"/>
      <c r="AE939" s="115"/>
      <c r="AF939" s="119"/>
      <c r="AG939" s="119"/>
      <c r="AH939" s="120"/>
      <c r="AI939" s="121"/>
      <c r="AJ939" s="120"/>
      <c r="AK939" s="69"/>
      <c r="AL939" s="103"/>
      <c r="AM939" s="103"/>
      <c r="AN939" s="118"/>
      <c r="AO939" s="115"/>
      <c r="AP939" s="119"/>
      <c r="AQ939" s="119"/>
      <c r="AR939" s="118"/>
      <c r="AS939" s="118"/>
      <c r="AT939" s="118"/>
      <c r="AU939" s="118"/>
      <c r="AV939" s="121"/>
      <c r="AW939" s="114"/>
      <c r="AX939" s="115"/>
      <c r="AY939" s="116"/>
      <c r="AZ939" s="115"/>
      <c r="BA939" s="116"/>
    </row>
    <row r="940" spans="2:53" x14ac:dyDescent="0.2">
      <c r="B940" s="266"/>
      <c r="D940" s="101"/>
      <c r="E940" s="67"/>
      <c r="F940" s="69"/>
      <c r="G940" s="69"/>
      <c r="H940" s="69"/>
      <c r="I940" s="95"/>
      <c r="J940" s="68"/>
      <c r="K940" s="106"/>
      <c r="L940" s="145"/>
      <c r="M940" s="146"/>
      <c r="N940" s="82"/>
      <c r="O940" s="82"/>
      <c r="P940" s="82"/>
      <c r="Q940" s="110"/>
      <c r="R940" s="111"/>
      <c r="S940" s="111"/>
      <c r="T940" s="111"/>
      <c r="U940" s="112"/>
      <c r="V940" s="110"/>
      <c r="W940" s="112"/>
      <c r="X940" s="103"/>
      <c r="Y940" s="117"/>
      <c r="Z940" s="69"/>
      <c r="AA940" s="69"/>
      <c r="AB940" s="103"/>
      <c r="AC940" s="103"/>
      <c r="AD940" s="118"/>
      <c r="AE940" s="115"/>
      <c r="AF940" s="119"/>
      <c r="AG940" s="119"/>
      <c r="AH940" s="120"/>
      <c r="AI940" s="121"/>
      <c r="AJ940" s="120"/>
      <c r="AK940" s="69"/>
      <c r="AL940" s="103"/>
      <c r="AM940" s="103"/>
      <c r="AN940" s="118"/>
      <c r="AO940" s="115"/>
      <c r="AP940" s="119"/>
      <c r="AQ940" s="119"/>
      <c r="AR940" s="118"/>
      <c r="AS940" s="118"/>
      <c r="AT940" s="118"/>
      <c r="AU940" s="118"/>
      <c r="AV940" s="121"/>
      <c r="AW940" s="114"/>
      <c r="AX940" s="115"/>
      <c r="AY940" s="116"/>
      <c r="AZ940" s="115"/>
      <c r="BA940" s="116"/>
    </row>
    <row r="941" spans="2:53" x14ac:dyDescent="0.2">
      <c r="B941" s="266"/>
      <c r="D941" s="101"/>
      <c r="E941" s="67"/>
      <c r="F941" s="69"/>
      <c r="G941" s="69"/>
      <c r="H941" s="69"/>
      <c r="I941" s="95"/>
      <c r="J941" s="68"/>
      <c r="K941" s="106"/>
      <c r="L941" s="145"/>
      <c r="M941" s="146"/>
      <c r="N941" s="82"/>
      <c r="O941" s="82"/>
      <c r="P941" s="82"/>
      <c r="Q941" s="110"/>
      <c r="R941" s="111"/>
      <c r="S941" s="111"/>
      <c r="T941" s="111"/>
      <c r="U941" s="112"/>
      <c r="V941" s="110"/>
      <c r="W941" s="112"/>
      <c r="X941" s="103"/>
      <c r="Y941" s="117"/>
      <c r="Z941" s="69"/>
      <c r="AA941" s="69"/>
      <c r="AB941" s="103"/>
      <c r="AC941" s="103"/>
      <c r="AD941" s="118"/>
      <c r="AE941" s="115"/>
      <c r="AF941" s="119"/>
      <c r="AG941" s="119"/>
      <c r="AH941" s="120"/>
      <c r="AI941" s="121"/>
      <c r="AJ941" s="120"/>
      <c r="AK941" s="69"/>
      <c r="AL941" s="103"/>
      <c r="AM941" s="103"/>
      <c r="AN941" s="118"/>
      <c r="AO941" s="115"/>
      <c r="AP941" s="119"/>
      <c r="AQ941" s="119"/>
      <c r="AR941" s="118"/>
      <c r="AS941" s="118"/>
      <c r="AT941" s="118"/>
      <c r="AU941" s="118"/>
      <c r="AV941" s="121"/>
      <c r="AW941" s="114"/>
      <c r="AX941" s="115"/>
      <c r="AY941" s="116"/>
      <c r="AZ941" s="115"/>
      <c r="BA941" s="116"/>
    </row>
    <row r="942" spans="2:53" x14ac:dyDescent="0.2">
      <c r="B942" s="266"/>
      <c r="D942" s="101"/>
      <c r="E942" s="67"/>
      <c r="F942" s="69"/>
      <c r="G942" s="69"/>
      <c r="H942" s="69"/>
      <c r="I942" s="95"/>
      <c r="J942" s="68"/>
      <c r="K942" s="106"/>
      <c r="L942" s="145"/>
      <c r="M942" s="146"/>
      <c r="N942" s="82"/>
      <c r="O942" s="82"/>
      <c r="P942" s="82"/>
      <c r="Q942" s="110"/>
      <c r="R942" s="111"/>
      <c r="S942" s="111"/>
      <c r="T942" s="111"/>
      <c r="U942" s="112"/>
      <c r="V942" s="110"/>
      <c r="W942" s="112"/>
      <c r="X942" s="103"/>
      <c r="Y942" s="117"/>
      <c r="Z942" s="69"/>
      <c r="AA942" s="69"/>
      <c r="AB942" s="103"/>
      <c r="AC942" s="103"/>
      <c r="AD942" s="118"/>
      <c r="AE942" s="115"/>
      <c r="AF942" s="119"/>
      <c r="AG942" s="119"/>
      <c r="AH942" s="120"/>
      <c r="AI942" s="121"/>
      <c r="AJ942" s="120"/>
      <c r="AK942" s="69"/>
      <c r="AL942" s="103"/>
      <c r="AM942" s="103"/>
      <c r="AN942" s="118"/>
      <c r="AO942" s="115"/>
      <c r="AP942" s="119"/>
      <c r="AQ942" s="119"/>
      <c r="AR942" s="118"/>
      <c r="AS942" s="118"/>
      <c r="AT942" s="118"/>
      <c r="AU942" s="118"/>
      <c r="AV942" s="121"/>
      <c r="AW942" s="114"/>
      <c r="AX942" s="115"/>
      <c r="AY942" s="116"/>
      <c r="AZ942" s="115"/>
      <c r="BA942" s="116"/>
    </row>
    <row r="943" spans="2:53" x14ac:dyDescent="0.2">
      <c r="B943" s="266"/>
      <c r="D943" s="101"/>
      <c r="E943" s="67"/>
      <c r="F943" s="69"/>
      <c r="G943" s="69"/>
      <c r="H943" s="69"/>
      <c r="I943" s="95"/>
      <c r="J943" s="68"/>
      <c r="K943" s="106"/>
      <c r="L943" s="145"/>
      <c r="M943" s="146"/>
      <c r="N943" s="82"/>
      <c r="O943" s="82"/>
      <c r="P943" s="82"/>
      <c r="Q943" s="110"/>
      <c r="R943" s="111"/>
      <c r="S943" s="111"/>
      <c r="T943" s="111"/>
      <c r="U943" s="112"/>
      <c r="V943" s="110"/>
      <c r="W943" s="112"/>
      <c r="X943" s="103"/>
      <c r="Y943" s="117"/>
      <c r="Z943" s="69"/>
      <c r="AA943" s="69"/>
      <c r="AB943" s="103"/>
      <c r="AC943" s="103"/>
      <c r="AD943" s="118"/>
      <c r="AE943" s="115"/>
      <c r="AF943" s="119"/>
      <c r="AG943" s="119"/>
      <c r="AH943" s="120"/>
      <c r="AI943" s="121"/>
      <c r="AJ943" s="120"/>
      <c r="AK943" s="69"/>
      <c r="AL943" s="103"/>
      <c r="AM943" s="103"/>
      <c r="AN943" s="118"/>
      <c r="AO943" s="115"/>
      <c r="AP943" s="119"/>
      <c r="AQ943" s="119"/>
      <c r="AR943" s="118"/>
      <c r="AS943" s="118"/>
      <c r="AT943" s="118"/>
      <c r="AU943" s="118"/>
      <c r="AV943" s="121"/>
      <c r="AW943" s="114"/>
      <c r="AX943" s="115"/>
      <c r="AY943" s="116"/>
      <c r="AZ943" s="115"/>
      <c r="BA943" s="116"/>
    </row>
    <row r="944" spans="2:53" x14ac:dyDescent="0.2">
      <c r="B944" s="266"/>
      <c r="D944" s="101"/>
      <c r="E944" s="67"/>
      <c r="F944" s="69"/>
      <c r="G944" s="69"/>
      <c r="H944" s="69"/>
      <c r="I944" s="95"/>
      <c r="J944" s="68"/>
      <c r="K944" s="106"/>
      <c r="L944" s="145"/>
      <c r="M944" s="146"/>
      <c r="N944" s="82"/>
      <c r="O944" s="82"/>
      <c r="P944" s="82"/>
      <c r="Q944" s="110"/>
      <c r="R944" s="111"/>
      <c r="S944" s="111"/>
      <c r="T944" s="111"/>
      <c r="U944" s="112"/>
      <c r="V944" s="110"/>
      <c r="W944" s="112"/>
      <c r="X944" s="103"/>
      <c r="Y944" s="117"/>
      <c r="Z944" s="69"/>
      <c r="AA944" s="69"/>
      <c r="AB944" s="103"/>
      <c r="AC944" s="103"/>
      <c r="AD944" s="118"/>
      <c r="AE944" s="115"/>
      <c r="AF944" s="119"/>
      <c r="AG944" s="119"/>
      <c r="AH944" s="120"/>
      <c r="AI944" s="121"/>
      <c r="AJ944" s="120"/>
      <c r="AK944" s="69"/>
      <c r="AL944" s="103"/>
      <c r="AM944" s="103"/>
      <c r="AN944" s="118"/>
      <c r="AO944" s="115"/>
      <c r="AP944" s="119"/>
      <c r="AQ944" s="119"/>
      <c r="AR944" s="118"/>
      <c r="AS944" s="118"/>
      <c r="AT944" s="118"/>
      <c r="AU944" s="118"/>
      <c r="AV944" s="121"/>
      <c r="AW944" s="114"/>
      <c r="AX944" s="115"/>
      <c r="AY944" s="116"/>
      <c r="AZ944" s="115"/>
      <c r="BA944" s="116"/>
    </row>
    <row r="945" spans="2:53" x14ac:dyDescent="0.2">
      <c r="B945" s="266"/>
      <c r="D945" s="101"/>
      <c r="E945" s="67"/>
      <c r="F945" s="69"/>
      <c r="G945" s="69"/>
      <c r="H945" s="69"/>
      <c r="I945" s="95"/>
      <c r="J945" s="68"/>
      <c r="K945" s="106"/>
      <c r="L945" s="145"/>
      <c r="M945" s="146"/>
      <c r="N945" s="82"/>
      <c r="O945" s="82"/>
      <c r="P945" s="82"/>
      <c r="Q945" s="110"/>
      <c r="R945" s="111"/>
      <c r="S945" s="111"/>
      <c r="T945" s="111"/>
      <c r="U945" s="112"/>
      <c r="V945" s="110"/>
      <c r="W945" s="112"/>
      <c r="X945" s="103"/>
      <c r="Y945" s="117"/>
      <c r="Z945" s="69"/>
      <c r="AA945" s="69"/>
      <c r="AB945" s="103"/>
      <c r="AC945" s="103"/>
      <c r="AD945" s="118"/>
      <c r="AE945" s="115"/>
      <c r="AF945" s="119"/>
      <c r="AG945" s="119"/>
      <c r="AH945" s="120"/>
      <c r="AI945" s="121"/>
      <c r="AJ945" s="120"/>
      <c r="AK945" s="69"/>
      <c r="AL945" s="103"/>
      <c r="AM945" s="103"/>
      <c r="AN945" s="118"/>
      <c r="AO945" s="115"/>
      <c r="AP945" s="119"/>
      <c r="AQ945" s="119"/>
      <c r="AR945" s="118"/>
      <c r="AS945" s="118"/>
      <c r="AT945" s="118"/>
      <c r="AU945" s="118"/>
      <c r="AV945" s="121"/>
      <c r="AW945" s="114"/>
      <c r="AX945" s="115"/>
      <c r="AY945" s="116"/>
      <c r="AZ945" s="115"/>
      <c r="BA945" s="116"/>
    </row>
    <row r="946" spans="2:53" x14ac:dyDescent="0.2">
      <c r="B946" s="266"/>
      <c r="D946" s="101"/>
      <c r="E946" s="67"/>
      <c r="F946" s="69"/>
      <c r="G946" s="69"/>
      <c r="H946" s="69"/>
      <c r="I946" s="95"/>
      <c r="J946" s="68"/>
      <c r="K946" s="106"/>
      <c r="L946" s="145"/>
      <c r="M946" s="146"/>
      <c r="N946" s="82"/>
      <c r="O946" s="82"/>
      <c r="P946" s="82"/>
      <c r="Q946" s="110"/>
      <c r="R946" s="111"/>
      <c r="S946" s="111"/>
      <c r="T946" s="111"/>
      <c r="U946" s="112"/>
      <c r="V946" s="110"/>
      <c r="W946" s="112"/>
      <c r="X946" s="103"/>
      <c r="Y946" s="117"/>
      <c r="Z946" s="69"/>
      <c r="AA946" s="69"/>
      <c r="AB946" s="103"/>
      <c r="AC946" s="103"/>
      <c r="AD946" s="118"/>
      <c r="AE946" s="115"/>
      <c r="AF946" s="119"/>
      <c r="AG946" s="119"/>
      <c r="AH946" s="120"/>
      <c r="AI946" s="121"/>
      <c r="AJ946" s="120"/>
      <c r="AK946" s="69"/>
      <c r="AL946" s="103"/>
      <c r="AM946" s="103"/>
      <c r="AN946" s="118"/>
      <c r="AO946" s="115"/>
      <c r="AP946" s="119"/>
      <c r="AQ946" s="119"/>
      <c r="AR946" s="118"/>
      <c r="AS946" s="118"/>
      <c r="AT946" s="118"/>
      <c r="AU946" s="118"/>
      <c r="AV946" s="121"/>
      <c r="AW946" s="114"/>
      <c r="AX946" s="115"/>
      <c r="AY946" s="116"/>
      <c r="AZ946" s="115"/>
      <c r="BA946" s="116"/>
    </row>
    <row r="947" spans="2:53" x14ac:dyDescent="0.2">
      <c r="B947" s="266"/>
      <c r="D947" s="101"/>
      <c r="E947" s="67"/>
      <c r="F947" s="69"/>
      <c r="G947" s="69"/>
      <c r="H947" s="69"/>
      <c r="I947" s="95"/>
      <c r="J947" s="68"/>
      <c r="K947" s="106"/>
      <c r="L947" s="145"/>
      <c r="M947" s="146"/>
      <c r="N947" s="82"/>
      <c r="O947" s="82"/>
      <c r="P947" s="82"/>
      <c r="Q947" s="110"/>
      <c r="R947" s="111"/>
      <c r="S947" s="111"/>
      <c r="T947" s="111"/>
      <c r="U947" s="112"/>
      <c r="V947" s="110"/>
      <c r="W947" s="112"/>
      <c r="X947" s="103"/>
      <c r="Y947" s="117"/>
      <c r="Z947" s="69"/>
      <c r="AA947" s="69"/>
      <c r="AB947" s="103"/>
      <c r="AC947" s="103"/>
      <c r="AD947" s="118"/>
      <c r="AE947" s="115"/>
      <c r="AF947" s="119"/>
      <c r="AG947" s="119"/>
      <c r="AH947" s="120"/>
      <c r="AI947" s="121"/>
      <c r="AJ947" s="120"/>
      <c r="AK947" s="69"/>
      <c r="AL947" s="103"/>
      <c r="AM947" s="103"/>
      <c r="AN947" s="118"/>
      <c r="AO947" s="115"/>
      <c r="AP947" s="119"/>
      <c r="AQ947" s="119"/>
      <c r="AR947" s="118"/>
      <c r="AS947" s="118"/>
      <c r="AT947" s="118"/>
      <c r="AU947" s="118"/>
      <c r="AV947" s="121"/>
      <c r="AW947" s="114"/>
      <c r="AX947" s="115"/>
      <c r="AY947" s="116"/>
      <c r="AZ947" s="115"/>
      <c r="BA947" s="116"/>
    </row>
    <row r="948" spans="2:53" x14ac:dyDescent="0.2">
      <c r="B948" s="266"/>
      <c r="D948" s="101"/>
      <c r="E948" s="67"/>
      <c r="F948" s="69"/>
      <c r="G948" s="69"/>
      <c r="H948" s="69"/>
      <c r="I948" s="95"/>
      <c r="J948" s="68"/>
      <c r="K948" s="106"/>
      <c r="L948" s="145"/>
      <c r="M948" s="146"/>
      <c r="N948" s="82"/>
      <c r="O948" s="82"/>
      <c r="P948" s="82"/>
      <c r="Q948" s="110"/>
      <c r="R948" s="111"/>
      <c r="S948" s="111"/>
      <c r="T948" s="111"/>
      <c r="U948" s="112"/>
      <c r="V948" s="110"/>
      <c r="W948" s="112"/>
      <c r="X948" s="103"/>
      <c r="Y948" s="117"/>
      <c r="Z948" s="69"/>
      <c r="AA948" s="69"/>
      <c r="AB948" s="103"/>
      <c r="AC948" s="103"/>
      <c r="AD948" s="118"/>
      <c r="AE948" s="115"/>
      <c r="AF948" s="119"/>
      <c r="AG948" s="119"/>
      <c r="AH948" s="120"/>
      <c r="AI948" s="121"/>
      <c r="AJ948" s="120"/>
      <c r="AK948" s="69"/>
      <c r="AL948" s="103"/>
      <c r="AM948" s="103"/>
      <c r="AN948" s="118"/>
      <c r="AO948" s="115"/>
      <c r="AP948" s="119"/>
      <c r="AQ948" s="119"/>
      <c r="AR948" s="118"/>
      <c r="AS948" s="118"/>
      <c r="AT948" s="118"/>
      <c r="AU948" s="118"/>
      <c r="AV948" s="121"/>
      <c r="AW948" s="114"/>
      <c r="AX948" s="115"/>
      <c r="AY948" s="116"/>
      <c r="AZ948" s="115"/>
      <c r="BA948" s="116"/>
    </row>
    <row r="949" spans="2:53" x14ac:dyDescent="0.2">
      <c r="B949" s="266"/>
      <c r="D949" s="101"/>
      <c r="E949" s="67"/>
      <c r="F949" s="69"/>
      <c r="G949" s="69"/>
      <c r="H949" s="69"/>
      <c r="I949" s="95"/>
      <c r="J949" s="68"/>
      <c r="K949" s="106"/>
      <c r="L949" s="145"/>
      <c r="M949" s="146"/>
      <c r="N949" s="82"/>
      <c r="O949" s="82"/>
      <c r="P949" s="82"/>
      <c r="Q949" s="110"/>
      <c r="R949" s="111"/>
      <c r="S949" s="111"/>
      <c r="T949" s="111"/>
      <c r="U949" s="112"/>
      <c r="V949" s="110"/>
      <c r="W949" s="112"/>
      <c r="X949" s="103"/>
      <c r="Y949" s="117"/>
      <c r="Z949" s="69"/>
      <c r="AA949" s="69"/>
      <c r="AB949" s="103"/>
      <c r="AC949" s="103"/>
      <c r="AD949" s="118"/>
      <c r="AE949" s="115"/>
      <c r="AF949" s="119"/>
      <c r="AG949" s="119"/>
      <c r="AH949" s="120"/>
      <c r="AI949" s="121"/>
      <c r="AJ949" s="120"/>
      <c r="AK949" s="69"/>
      <c r="AL949" s="103"/>
      <c r="AM949" s="103"/>
      <c r="AN949" s="118"/>
      <c r="AO949" s="115"/>
      <c r="AP949" s="119"/>
      <c r="AQ949" s="119"/>
      <c r="AR949" s="118"/>
      <c r="AS949" s="118"/>
      <c r="AT949" s="118"/>
      <c r="AU949" s="118"/>
      <c r="AV949" s="121"/>
      <c r="AW949" s="114"/>
      <c r="AX949" s="115"/>
      <c r="AY949" s="116"/>
      <c r="AZ949" s="115"/>
      <c r="BA949" s="116"/>
    </row>
    <row r="950" spans="2:53" x14ac:dyDescent="0.2">
      <c r="B950" s="266"/>
      <c r="D950" s="101"/>
      <c r="E950" s="67"/>
      <c r="F950" s="69"/>
      <c r="G950" s="69"/>
      <c r="H950" s="69"/>
      <c r="I950" s="95"/>
      <c r="J950" s="68"/>
      <c r="K950" s="106"/>
      <c r="L950" s="145"/>
      <c r="M950" s="146"/>
      <c r="N950" s="82"/>
      <c r="O950" s="82"/>
      <c r="P950" s="82"/>
      <c r="Q950" s="110"/>
      <c r="R950" s="111"/>
      <c r="S950" s="111"/>
      <c r="T950" s="111"/>
      <c r="U950" s="112"/>
      <c r="V950" s="110"/>
      <c r="W950" s="112"/>
      <c r="X950" s="103"/>
      <c r="Y950" s="117"/>
      <c r="Z950" s="69"/>
      <c r="AA950" s="69"/>
      <c r="AB950" s="103"/>
      <c r="AC950" s="103"/>
      <c r="AD950" s="118"/>
      <c r="AE950" s="115"/>
      <c r="AF950" s="119"/>
      <c r="AG950" s="119"/>
      <c r="AH950" s="120"/>
      <c r="AI950" s="121"/>
      <c r="AJ950" s="120"/>
      <c r="AK950" s="69"/>
      <c r="AL950" s="103"/>
      <c r="AM950" s="103"/>
      <c r="AN950" s="118"/>
      <c r="AO950" s="115"/>
      <c r="AP950" s="119"/>
      <c r="AQ950" s="119"/>
      <c r="AR950" s="118"/>
      <c r="AS950" s="118"/>
      <c r="AT950" s="118"/>
      <c r="AU950" s="118"/>
      <c r="AV950" s="121"/>
      <c r="AW950" s="114"/>
      <c r="AX950" s="115"/>
      <c r="AY950" s="116"/>
      <c r="AZ950" s="115"/>
      <c r="BA950" s="116"/>
    </row>
    <row r="951" spans="2:53" x14ac:dyDescent="0.2">
      <c r="B951" s="266"/>
      <c r="D951" s="101"/>
      <c r="E951" s="67"/>
      <c r="F951" s="69"/>
      <c r="G951" s="69"/>
      <c r="H951" s="69"/>
      <c r="I951" s="95"/>
      <c r="J951" s="68"/>
      <c r="K951" s="106"/>
      <c r="L951" s="145"/>
      <c r="M951" s="146"/>
      <c r="N951" s="82"/>
      <c r="O951" s="82"/>
      <c r="P951" s="82"/>
      <c r="Q951" s="110"/>
      <c r="R951" s="111"/>
      <c r="S951" s="111"/>
      <c r="T951" s="111"/>
      <c r="U951" s="112"/>
      <c r="V951" s="110"/>
      <c r="W951" s="112"/>
      <c r="X951" s="103"/>
      <c r="Y951" s="117"/>
      <c r="Z951" s="69"/>
      <c r="AA951" s="69"/>
      <c r="AB951" s="103"/>
      <c r="AC951" s="103"/>
      <c r="AD951" s="118"/>
      <c r="AE951" s="115"/>
      <c r="AF951" s="119"/>
      <c r="AG951" s="119"/>
      <c r="AH951" s="120"/>
      <c r="AI951" s="121"/>
      <c r="AJ951" s="120"/>
      <c r="AK951" s="69"/>
      <c r="AL951" s="103"/>
      <c r="AM951" s="103"/>
      <c r="AN951" s="118"/>
      <c r="AO951" s="115"/>
      <c r="AP951" s="119"/>
      <c r="AQ951" s="119"/>
      <c r="AR951" s="118"/>
      <c r="AS951" s="118"/>
      <c r="AT951" s="118"/>
      <c r="AU951" s="118"/>
      <c r="AV951" s="121"/>
      <c r="AW951" s="114"/>
      <c r="AX951" s="115"/>
      <c r="AY951" s="116"/>
      <c r="AZ951" s="115"/>
      <c r="BA951" s="116"/>
    </row>
    <row r="952" spans="2:53" x14ac:dyDescent="0.2">
      <c r="B952" s="266"/>
      <c r="D952" s="101"/>
      <c r="E952" s="67"/>
      <c r="F952" s="69"/>
      <c r="G952" s="69"/>
      <c r="H952" s="69"/>
      <c r="I952" s="95"/>
      <c r="J952" s="68"/>
      <c r="K952" s="106"/>
      <c r="L952" s="145"/>
      <c r="M952" s="146"/>
      <c r="N952" s="82"/>
      <c r="O952" s="82"/>
      <c r="P952" s="82"/>
      <c r="Q952" s="110"/>
      <c r="R952" s="111"/>
      <c r="S952" s="111"/>
      <c r="T952" s="111"/>
      <c r="U952" s="112"/>
      <c r="V952" s="110"/>
      <c r="W952" s="112"/>
      <c r="X952" s="103"/>
      <c r="Y952" s="117"/>
      <c r="Z952" s="69"/>
      <c r="AA952" s="69"/>
      <c r="AB952" s="103"/>
      <c r="AC952" s="103"/>
      <c r="AD952" s="118"/>
      <c r="AE952" s="115"/>
      <c r="AF952" s="119"/>
      <c r="AG952" s="119"/>
      <c r="AH952" s="120"/>
      <c r="AI952" s="121"/>
      <c r="AJ952" s="120"/>
      <c r="AK952" s="69"/>
      <c r="AL952" s="103"/>
      <c r="AM952" s="103"/>
      <c r="AN952" s="118"/>
      <c r="AO952" s="115"/>
      <c r="AP952" s="119"/>
      <c r="AQ952" s="119"/>
      <c r="AR952" s="118"/>
      <c r="AS952" s="118"/>
      <c r="AT952" s="118"/>
      <c r="AU952" s="118"/>
      <c r="AV952" s="121"/>
      <c r="AW952" s="114"/>
      <c r="AX952" s="115"/>
      <c r="AY952" s="116"/>
      <c r="AZ952" s="115"/>
      <c r="BA952" s="116"/>
    </row>
    <row r="953" spans="2:53" x14ac:dyDescent="0.2">
      <c r="B953" s="266"/>
      <c r="D953" s="101"/>
      <c r="E953" s="67"/>
      <c r="F953" s="69"/>
      <c r="G953" s="69"/>
      <c r="H953" s="69"/>
      <c r="I953" s="95"/>
      <c r="J953" s="68"/>
      <c r="K953" s="106"/>
      <c r="L953" s="145"/>
      <c r="M953" s="146"/>
      <c r="N953" s="82"/>
      <c r="O953" s="82"/>
      <c r="P953" s="82"/>
      <c r="Q953" s="110"/>
      <c r="R953" s="111"/>
      <c r="S953" s="111"/>
      <c r="T953" s="111"/>
      <c r="U953" s="112"/>
      <c r="V953" s="110"/>
      <c r="W953" s="112"/>
      <c r="X953" s="103"/>
      <c r="Y953" s="117"/>
      <c r="Z953" s="69"/>
      <c r="AA953" s="69"/>
      <c r="AB953" s="103"/>
      <c r="AC953" s="103"/>
      <c r="AD953" s="118"/>
      <c r="AE953" s="115"/>
      <c r="AF953" s="119"/>
      <c r="AG953" s="119"/>
      <c r="AH953" s="120"/>
      <c r="AI953" s="121"/>
      <c r="AJ953" s="120"/>
      <c r="AK953" s="69"/>
      <c r="AL953" s="103"/>
      <c r="AM953" s="103"/>
      <c r="AN953" s="118"/>
      <c r="AO953" s="115"/>
      <c r="AP953" s="119"/>
      <c r="AQ953" s="119"/>
      <c r="AR953" s="118"/>
      <c r="AS953" s="118"/>
      <c r="AT953" s="118"/>
      <c r="AU953" s="118"/>
      <c r="AV953" s="121"/>
      <c r="AW953" s="114"/>
      <c r="AX953" s="115"/>
      <c r="AY953" s="116"/>
      <c r="AZ953" s="115"/>
      <c r="BA953" s="116"/>
    </row>
    <row r="954" spans="2:53" x14ac:dyDescent="0.2">
      <c r="B954" s="266"/>
      <c r="D954" s="101"/>
      <c r="E954" s="67"/>
      <c r="F954" s="69"/>
      <c r="G954" s="69"/>
      <c r="H954" s="69"/>
      <c r="I954" s="95"/>
      <c r="J954" s="68"/>
      <c r="K954" s="106"/>
      <c r="L954" s="145"/>
      <c r="M954" s="146"/>
      <c r="N954" s="82"/>
      <c r="O954" s="82"/>
      <c r="P954" s="82"/>
      <c r="Q954" s="110"/>
      <c r="R954" s="111"/>
      <c r="S954" s="111"/>
      <c r="T954" s="111"/>
      <c r="U954" s="112"/>
      <c r="V954" s="110"/>
      <c r="W954" s="112"/>
      <c r="X954" s="103"/>
      <c r="Y954" s="117"/>
      <c r="Z954" s="69"/>
      <c r="AA954" s="69"/>
      <c r="AB954" s="103"/>
      <c r="AC954" s="103"/>
      <c r="AD954" s="118"/>
      <c r="AE954" s="115"/>
      <c r="AF954" s="119"/>
      <c r="AG954" s="119"/>
      <c r="AH954" s="120"/>
      <c r="AI954" s="121"/>
      <c r="AJ954" s="120"/>
      <c r="AK954" s="69"/>
      <c r="AL954" s="103"/>
      <c r="AM954" s="103"/>
      <c r="AN954" s="118"/>
      <c r="AO954" s="115"/>
      <c r="AP954" s="119"/>
      <c r="AQ954" s="119"/>
      <c r="AR954" s="118"/>
      <c r="AS954" s="118"/>
      <c r="AT954" s="118"/>
      <c r="AU954" s="118"/>
      <c r="AV954" s="121"/>
      <c r="AW954" s="114"/>
      <c r="AX954" s="115"/>
      <c r="AY954" s="116"/>
      <c r="AZ954" s="115"/>
      <c r="BA954" s="116"/>
    </row>
    <row r="955" spans="2:53" x14ac:dyDescent="0.2">
      <c r="B955" s="266"/>
      <c r="D955" s="101"/>
      <c r="E955" s="67"/>
      <c r="F955" s="69"/>
      <c r="G955" s="69"/>
      <c r="H955" s="69"/>
      <c r="I955" s="95"/>
      <c r="J955" s="68"/>
      <c r="K955" s="106"/>
      <c r="L955" s="145"/>
      <c r="M955" s="146"/>
      <c r="N955" s="82"/>
      <c r="O955" s="82"/>
      <c r="P955" s="82"/>
      <c r="Q955" s="110"/>
      <c r="R955" s="111"/>
      <c r="S955" s="111"/>
      <c r="T955" s="111"/>
      <c r="U955" s="112"/>
      <c r="V955" s="110"/>
      <c r="W955" s="112"/>
      <c r="X955" s="103"/>
      <c r="Y955" s="117"/>
      <c r="Z955" s="69"/>
      <c r="AA955" s="69"/>
      <c r="AB955" s="103"/>
      <c r="AC955" s="103"/>
      <c r="AD955" s="118"/>
      <c r="AE955" s="115"/>
      <c r="AF955" s="119"/>
      <c r="AG955" s="119"/>
      <c r="AH955" s="120"/>
      <c r="AI955" s="121"/>
      <c r="AJ955" s="120"/>
      <c r="AK955" s="69"/>
      <c r="AL955" s="103"/>
      <c r="AM955" s="103"/>
      <c r="AN955" s="118"/>
      <c r="AO955" s="115"/>
      <c r="AP955" s="119"/>
      <c r="AQ955" s="119"/>
      <c r="AR955" s="118"/>
      <c r="AS955" s="118"/>
      <c r="AT955" s="118"/>
      <c r="AU955" s="118"/>
      <c r="AV955" s="121"/>
      <c r="AW955" s="114"/>
      <c r="AX955" s="115"/>
      <c r="AY955" s="116"/>
      <c r="AZ955" s="115"/>
      <c r="BA955" s="116"/>
    </row>
    <row r="956" spans="2:53" x14ac:dyDescent="0.2">
      <c r="B956" s="266"/>
      <c r="D956" s="101"/>
      <c r="E956" s="67"/>
      <c r="F956" s="69"/>
      <c r="G956" s="69"/>
      <c r="H956" s="69"/>
      <c r="I956" s="95"/>
      <c r="J956" s="68"/>
      <c r="K956" s="106"/>
      <c r="L956" s="145"/>
      <c r="M956" s="146"/>
      <c r="N956" s="82"/>
      <c r="O956" s="82"/>
      <c r="P956" s="82"/>
      <c r="Q956" s="110"/>
      <c r="R956" s="111"/>
      <c r="S956" s="111"/>
      <c r="T956" s="111"/>
      <c r="U956" s="112"/>
      <c r="V956" s="110"/>
      <c r="W956" s="112"/>
      <c r="X956" s="103"/>
      <c r="Y956" s="117"/>
      <c r="Z956" s="69"/>
      <c r="AA956" s="69"/>
      <c r="AB956" s="103"/>
      <c r="AC956" s="103"/>
      <c r="AD956" s="118"/>
      <c r="AE956" s="115"/>
      <c r="AF956" s="119"/>
      <c r="AG956" s="119"/>
      <c r="AH956" s="120"/>
      <c r="AI956" s="121"/>
      <c r="AJ956" s="120"/>
      <c r="AK956" s="69"/>
      <c r="AL956" s="103"/>
      <c r="AM956" s="103"/>
      <c r="AN956" s="118"/>
      <c r="AO956" s="115"/>
      <c r="AP956" s="119"/>
      <c r="AQ956" s="119"/>
      <c r="AR956" s="118"/>
      <c r="AS956" s="118"/>
      <c r="AT956" s="118"/>
      <c r="AU956" s="118"/>
      <c r="AV956" s="121"/>
      <c r="AW956" s="114"/>
      <c r="AX956" s="115"/>
      <c r="AY956" s="116"/>
      <c r="AZ956" s="115"/>
      <c r="BA956" s="116"/>
    </row>
    <row r="957" spans="2:53" x14ac:dyDescent="0.2">
      <c r="B957" s="266"/>
      <c r="D957" s="101"/>
      <c r="E957" s="67"/>
      <c r="F957" s="69"/>
      <c r="G957" s="69"/>
      <c r="H957" s="69"/>
      <c r="I957" s="95"/>
      <c r="J957" s="68"/>
      <c r="K957" s="106"/>
      <c r="L957" s="145"/>
      <c r="M957" s="146"/>
      <c r="N957" s="82"/>
      <c r="O957" s="82"/>
      <c r="P957" s="82"/>
      <c r="Q957" s="110"/>
      <c r="R957" s="111"/>
      <c r="S957" s="111"/>
      <c r="T957" s="111"/>
      <c r="U957" s="112"/>
      <c r="V957" s="110"/>
      <c r="W957" s="112"/>
      <c r="X957" s="103"/>
      <c r="Y957" s="117"/>
      <c r="Z957" s="69"/>
      <c r="AA957" s="69"/>
      <c r="AB957" s="103"/>
      <c r="AC957" s="103"/>
      <c r="AD957" s="118"/>
      <c r="AE957" s="115"/>
      <c r="AF957" s="119"/>
      <c r="AG957" s="119"/>
      <c r="AH957" s="120"/>
      <c r="AI957" s="121"/>
      <c r="AJ957" s="120"/>
      <c r="AK957" s="69"/>
      <c r="AL957" s="103"/>
      <c r="AM957" s="103"/>
      <c r="AN957" s="118"/>
      <c r="AO957" s="115"/>
      <c r="AP957" s="119"/>
      <c r="AQ957" s="119"/>
      <c r="AR957" s="118"/>
      <c r="AS957" s="118"/>
      <c r="AT957" s="118"/>
      <c r="AU957" s="118"/>
      <c r="AV957" s="121"/>
      <c r="AW957" s="114"/>
      <c r="AX957" s="115"/>
      <c r="AY957" s="116"/>
      <c r="AZ957" s="115"/>
      <c r="BA957" s="116"/>
    </row>
    <row r="958" spans="2:53" x14ac:dyDescent="0.2">
      <c r="B958" s="266"/>
      <c r="D958" s="101"/>
      <c r="E958" s="67"/>
      <c r="F958" s="69"/>
      <c r="G958" s="69"/>
      <c r="H958" s="69"/>
      <c r="I958" s="95"/>
      <c r="J958" s="68"/>
      <c r="K958" s="106"/>
      <c r="L958" s="145"/>
      <c r="M958" s="146"/>
      <c r="N958" s="82"/>
      <c r="O958" s="82"/>
      <c r="P958" s="82"/>
      <c r="Q958" s="110"/>
      <c r="R958" s="111"/>
      <c r="S958" s="111"/>
      <c r="T958" s="111"/>
      <c r="U958" s="112"/>
      <c r="V958" s="110"/>
      <c r="W958" s="112"/>
      <c r="X958" s="103"/>
      <c r="Y958" s="117"/>
      <c r="Z958" s="69"/>
      <c r="AA958" s="69"/>
      <c r="AB958" s="103"/>
      <c r="AC958" s="103"/>
      <c r="AD958" s="118"/>
      <c r="AE958" s="115"/>
      <c r="AF958" s="119"/>
      <c r="AG958" s="119"/>
      <c r="AH958" s="120"/>
      <c r="AI958" s="121"/>
      <c r="AJ958" s="120"/>
      <c r="AK958" s="69"/>
      <c r="AL958" s="103"/>
      <c r="AM958" s="103"/>
      <c r="AN958" s="118"/>
      <c r="AO958" s="115"/>
      <c r="AP958" s="119"/>
      <c r="AQ958" s="119"/>
      <c r="AR958" s="118"/>
      <c r="AS958" s="118"/>
      <c r="AT958" s="118"/>
      <c r="AU958" s="118"/>
      <c r="AV958" s="121"/>
      <c r="AW958" s="114"/>
      <c r="AX958" s="115"/>
      <c r="AY958" s="116"/>
      <c r="AZ958" s="115"/>
      <c r="BA958" s="116"/>
    </row>
    <row r="959" spans="2:53" x14ac:dyDescent="0.2">
      <c r="B959" s="266"/>
      <c r="D959" s="101"/>
      <c r="E959" s="67"/>
      <c r="F959" s="69"/>
      <c r="G959" s="69"/>
      <c r="H959" s="69"/>
      <c r="I959" s="95"/>
      <c r="J959" s="68"/>
      <c r="K959" s="106"/>
      <c r="L959" s="145"/>
      <c r="M959" s="146"/>
      <c r="N959" s="82"/>
      <c r="O959" s="82"/>
      <c r="P959" s="82"/>
      <c r="Q959" s="110"/>
      <c r="R959" s="111"/>
      <c r="S959" s="111"/>
      <c r="T959" s="111"/>
      <c r="U959" s="112"/>
      <c r="V959" s="110"/>
      <c r="W959" s="112"/>
      <c r="X959" s="103"/>
      <c r="Y959" s="117"/>
      <c r="Z959" s="69"/>
      <c r="AA959" s="69"/>
      <c r="AB959" s="103"/>
      <c r="AC959" s="103"/>
      <c r="AD959" s="118"/>
      <c r="AE959" s="115"/>
      <c r="AF959" s="119"/>
      <c r="AG959" s="119"/>
      <c r="AH959" s="120"/>
      <c r="AI959" s="121"/>
      <c r="AJ959" s="120"/>
      <c r="AK959" s="69"/>
      <c r="AL959" s="103"/>
      <c r="AM959" s="103"/>
      <c r="AN959" s="118"/>
      <c r="AO959" s="115"/>
      <c r="AP959" s="119"/>
      <c r="AQ959" s="119"/>
      <c r="AR959" s="118"/>
      <c r="AS959" s="118"/>
      <c r="AT959" s="118"/>
      <c r="AU959" s="118"/>
      <c r="AV959" s="121"/>
      <c r="AW959" s="114"/>
      <c r="AX959" s="115"/>
      <c r="AY959" s="116"/>
      <c r="AZ959" s="115"/>
      <c r="BA959" s="116"/>
    </row>
    <row r="960" spans="2:53" x14ac:dyDescent="0.2">
      <c r="B960" s="266"/>
      <c r="D960" s="101"/>
      <c r="E960" s="67"/>
      <c r="F960" s="69"/>
      <c r="G960" s="69"/>
      <c r="H960" s="69"/>
      <c r="I960" s="95"/>
      <c r="J960" s="68"/>
      <c r="K960" s="106"/>
      <c r="L960" s="145"/>
      <c r="M960" s="146"/>
      <c r="N960" s="82"/>
      <c r="O960" s="82"/>
      <c r="P960" s="82"/>
      <c r="Q960" s="110"/>
      <c r="R960" s="111"/>
      <c r="S960" s="111"/>
      <c r="T960" s="111"/>
      <c r="U960" s="112"/>
      <c r="V960" s="110"/>
      <c r="W960" s="112"/>
      <c r="X960" s="103"/>
      <c r="Y960" s="117"/>
      <c r="Z960" s="69"/>
      <c r="AA960" s="69"/>
      <c r="AB960" s="103"/>
      <c r="AC960" s="103"/>
      <c r="AD960" s="118"/>
      <c r="AE960" s="115"/>
      <c r="AF960" s="119"/>
      <c r="AG960" s="119"/>
      <c r="AH960" s="120"/>
      <c r="AI960" s="121"/>
      <c r="AJ960" s="120"/>
      <c r="AK960" s="69"/>
      <c r="AL960" s="103"/>
      <c r="AM960" s="103"/>
      <c r="AN960" s="118"/>
      <c r="AO960" s="115"/>
      <c r="AP960" s="119"/>
      <c r="AQ960" s="119"/>
      <c r="AR960" s="118"/>
      <c r="AS960" s="118"/>
      <c r="AT960" s="118"/>
      <c r="AU960" s="118"/>
      <c r="AV960" s="121"/>
      <c r="AW960" s="114"/>
      <c r="AX960" s="115"/>
      <c r="AY960" s="116"/>
      <c r="AZ960" s="115"/>
      <c r="BA960" s="116"/>
    </row>
    <row r="961" spans="2:53" x14ac:dyDescent="0.2">
      <c r="B961" s="266"/>
      <c r="D961" s="101"/>
      <c r="E961" s="67"/>
      <c r="F961" s="69"/>
      <c r="G961" s="69"/>
      <c r="H961" s="69"/>
      <c r="I961" s="95"/>
      <c r="J961" s="68"/>
      <c r="K961" s="106"/>
      <c r="L961" s="145"/>
      <c r="M961" s="146"/>
      <c r="N961" s="82"/>
      <c r="O961" s="82"/>
      <c r="P961" s="82"/>
      <c r="Q961" s="110"/>
      <c r="R961" s="111"/>
      <c r="S961" s="111"/>
      <c r="T961" s="111"/>
      <c r="U961" s="112"/>
      <c r="V961" s="110"/>
      <c r="W961" s="112"/>
      <c r="X961" s="103"/>
      <c r="Y961" s="117"/>
      <c r="Z961" s="69"/>
      <c r="AA961" s="69"/>
      <c r="AB961" s="103"/>
      <c r="AC961" s="103"/>
      <c r="AD961" s="118"/>
      <c r="AE961" s="115"/>
      <c r="AF961" s="119"/>
      <c r="AG961" s="119"/>
      <c r="AH961" s="120"/>
      <c r="AI961" s="121"/>
      <c r="AJ961" s="120"/>
      <c r="AK961" s="69"/>
      <c r="AL961" s="103"/>
      <c r="AM961" s="103"/>
      <c r="AN961" s="118"/>
      <c r="AO961" s="115"/>
      <c r="AP961" s="119"/>
      <c r="AQ961" s="119"/>
      <c r="AR961" s="118"/>
      <c r="AS961" s="118"/>
      <c r="AT961" s="118"/>
      <c r="AU961" s="118"/>
      <c r="AV961" s="121"/>
      <c r="AW961" s="114"/>
      <c r="AX961" s="115"/>
      <c r="AY961" s="116"/>
      <c r="AZ961" s="115"/>
      <c r="BA961" s="116"/>
    </row>
    <row r="962" spans="2:53" x14ac:dyDescent="0.2">
      <c r="B962" s="266"/>
      <c r="D962" s="101"/>
      <c r="E962" s="67"/>
      <c r="F962" s="69"/>
      <c r="G962" s="69"/>
      <c r="H962" s="69"/>
      <c r="I962" s="95"/>
      <c r="J962" s="68"/>
      <c r="K962" s="106"/>
      <c r="L962" s="145"/>
      <c r="M962" s="146"/>
      <c r="N962" s="82"/>
      <c r="O962" s="82"/>
      <c r="P962" s="82"/>
      <c r="Q962" s="110"/>
      <c r="R962" s="111"/>
      <c r="S962" s="111"/>
      <c r="T962" s="111"/>
      <c r="U962" s="112"/>
      <c r="V962" s="110"/>
      <c r="W962" s="112"/>
      <c r="X962" s="103"/>
      <c r="Y962" s="117"/>
      <c r="Z962" s="69"/>
      <c r="AA962" s="69"/>
      <c r="AB962" s="103"/>
      <c r="AC962" s="103"/>
      <c r="AD962" s="118"/>
      <c r="AE962" s="115"/>
      <c r="AF962" s="119"/>
      <c r="AG962" s="119"/>
      <c r="AH962" s="120"/>
      <c r="AI962" s="121"/>
      <c r="AJ962" s="120"/>
      <c r="AK962" s="69"/>
      <c r="AL962" s="103"/>
      <c r="AM962" s="103"/>
      <c r="AN962" s="118"/>
      <c r="AO962" s="115"/>
      <c r="AP962" s="119"/>
      <c r="AQ962" s="119"/>
      <c r="AR962" s="118"/>
      <c r="AS962" s="118"/>
      <c r="AT962" s="118"/>
      <c r="AU962" s="118"/>
      <c r="AV962" s="121"/>
      <c r="AW962" s="114"/>
      <c r="AX962" s="115"/>
      <c r="AY962" s="116"/>
      <c r="AZ962" s="115"/>
      <c r="BA962" s="116"/>
    </row>
    <row r="963" spans="2:53" x14ac:dyDescent="0.2">
      <c r="B963" s="266"/>
      <c r="D963" s="101"/>
      <c r="E963" s="67"/>
      <c r="F963" s="69"/>
      <c r="G963" s="69"/>
      <c r="H963" s="69"/>
      <c r="I963" s="95"/>
      <c r="J963" s="68"/>
      <c r="K963" s="106"/>
      <c r="L963" s="145"/>
      <c r="M963" s="146"/>
      <c r="N963" s="82"/>
      <c r="O963" s="82"/>
      <c r="P963" s="82"/>
      <c r="Q963" s="110"/>
      <c r="R963" s="111"/>
      <c r="S963" s="111"/>
      <c r="T963" s="111"/>
      <c r="U963" s="112"/>
      <c r="V963" s="110"/>
      <c r="W963" s="112"/>
      <c r="X963" s="103"/>
      <c r="Y963" s="117"/>
      <c r="Z963" s="69"/>
      <c r="AA963" s="69"/>
      <c r="AB963" s="103"/>
      <c r="AC963" s="103"/>
      <c r="AD963" s="118"/>
      <c r="AE963" s="115"/>
      <c r="AF963" s="119"/>
      <c r="AG963" s="119"/>
      <c r="AH963" s="120"/>
      <c r="AI963" s="121"/>
      <c r="AJ963" s="120"/>
      <c r="AK963" s="69"/>
      <c r="AL963" s="103"/>
      <c r="AM963" s="103"/>
      <c r="AN963" s="118"/>
      <c r="AO963" s="115"/>
      <c r="AP963" s="119"/>
      <c r="AQ963" s="119"/>
      <c r="AR963" s="118"/>
      <c r="AS963" s="118"/>
      <c r="AT963" s="118"/>
      <c r="AU963" s="118"/>
      <c r="AV963" s="121"/>
      <c r="AW963" s="114"/>
      <c r="AX963" s="115"/>
      <c r="AY963" s="116"/>
      <c r="AZ963" s="115"/>
      <c r="BA963" s="116"/>
    </row>
    <row r="964" spans="2:53" x14ac:dyDescent="0.2">
      <c r="B964" s="266"/>
      <c r="D964" s="101"/>
      <c r="E964" s="67"/>
      <c r="F964" s="69"/>
      <c r="G964" s="69"/>
      <c r="H964" s="69"/>
      <c r="I964" s="95"/>
      <c r="J964" s="68"/>
      <c r="K964" s="106"/>
      <c r="L964" s="145"/>
      <c r="M964" s="146"/>
      <c r="N964" s="82"/>
      <c r="O964" s="82"/>
      <c r="P964" s="82"/>
      <c r="Q964" s="110"/>
      <c r="R964" s="111"/>
      <c r="S964" s="111"/>
      <c r="T964" s="111"/>
      <c r="U964" s="112"/>
      <c r="V964" s="110"/>
      <c r="W964" s="112"/>
      <c r="X964" s="103"/>
      <c r="Y964" s="117"/>
      <c r="Z964" s="69"/>
      <c r="AA964" s="69"/>
      <c r="AB964" s="103"/>
      <c r="AC964" s="103"/>
      <c r="AD964" s="118"/>
      <c r="AE964" s="115"/>
      <c r="AF964" s="119"/>
      <c r="AG964" s="119"/>
      <c r="AH964" s="120"/>
      <c r="AI964" s="121"/>
      <c r="AJ964" s="120"/>
      <c r="AK964" s="69"/>
      <c r="AL964" s="103"/>
      <c r="AM964" s="103"/>
      <c r="AN964" s="118"/>
      <c r="AO964" s="115"/>
      <c r="AP964" s="119"/>
      <c r="AQ964" s="119"/>
      <c r="AR964" s="118"/>
      <c r="AS964" s="118"/>
      <c r="AT964" s="118"/>
      <c r="AU964" s="118"/>
      <c r="AV964" s="121"/>
      <c r="AW964" s="114"/>
      <c r="AX964" s="115"/>
      <c r="AY964" s="116"/>
      <c r="AZ964" s="115"/>
      <c r="BA964" s="116"/>
    </row>
    <row r="965" spans="2:53" x14ac:dyDescent="0.2">
      <c r="B965" s="266"/>
      <c r="D965" s="101"/>
      <c r="E965" s="67"/>
      <c r="F965" s="69"/>
      <c r="G965" s="69"/>
      <c r="H965" s="69"/>
      <c r="I965" s="95"/>
      <c r="J965" s="68"/>
      <c r="K965" s="106"/>
      <c r="L965" s="145"/>
      <c r="M965" s="146"/>
      <c r="N965" s="82"/>
      <c r="O965" s="82"/>
      <c r="P965" s="82"/>
      <c r="Q965" s="110"/>
      <c r="R965" s="111"/>
      <c r="S965" s="111"/>
      <c r="T965" s="111"/>
      <c r="U965" s="112"/>
      <c r="V965" s="110"/>
      <c r="W965" s="112"/>
      <c r="X965" s="103"/>
      <c r="Y965" s="117"/>
      <c r="Z965" s="69"/>
      <c r="AA965" s="69"/>
      <c r="AB965" s="103"/>
      <c r="AC965" s="103"/>
      <c r="AD965" s="118"/>
      <c r="AE965" s="115"/>
      <c r="AF965" s="119"/>
      <c r="AG965" s="119"/>
      <c r="AH965" s="120"/>
      <c r="AI965" s="121"/>
      <c r="AJ965" s="120"/>
      <c r="AK965" s="69"/>
      <c r="AL965" s="103"/>
      <c r="AM965" s="103"/>
      <c r="AN965" s="118"/>
      <c r="AO965" s="115"/>
      <c r="AP965" s="119"/>
      <c r="AQ965" s="119"/>
      <c r="AR965" s="118"/>
      <c r="AS965" s="118"/>
      <c r="AT965" s="118"/>
      <c r="AU965" s="118"/>
      <c r="AV965" s="121"/>
      <c r="AW965" s="114"/>
      <c r="AX965" s="115"/>
      <c r="AY965" s="116"/>
      <c r="AZ965" s="115"/>
      <c r="BA965" s="116"/>
    </row>
    <row r="966" spans="2:53" x14ac:dyDescent="0.2">
      <c r="B966" s="266"/>
      <c r="D966" s="101"/>
      <c r="E966" s="67"/>
      <c r="F966" s="69"/>
      <c r="G966" s="69"/>
      <c r="H966" s="69"/>
      <c r="I966" s="95"/>
      <c r="J966" s="68"/>
      <c r="K966" s="106"/>
      <c r="L966" s="145"/>
      <c r="M966" s="146"/>
      <c r="N966" s="82"/>
      <c r="O966" s="82"/>
      <c r="P966" s="82"/>
      <c r="Q966" s="110"/>
      <c r="R966" s="111"/>
      <c r="S966" s="111"/>
      <c r="T966" s="111"/>
      <c r="U966" s="112"/>
      <c r="V966" s="110"/>
      <c r="W966" s="112"/>
      <c r="X966" s="103"/>
      <c r="Y966" s="117"/>
      <c r="Z966" s="69"/>
      <c r="AA966" s="69"/>
      <c r="AB966" s="103"/>
      <c r="AC966" s="103"/>
      <c r="AD966" s="118"/>
      <c r="AE966" s="115"/>
      <c r="AF966" s="119"/>
      <c r="AG966" s="119"/>
      <c r="AH966" s="120"/>
      <c r="AI966" s="121"/>
      <c r="AJ966" s="120"/>
      <c r="AK966" s="69"/>
      <c r="AL966" s="103"/>
      <c r="AM966" s="103"/>
      <c r="AN966" s="118"/>
      <c r="AO966" s="115"/>
      <c r="AP966" s="119"/>
      <c r="AQ966" s="119"/>
      <c r="AR966" s="118"/>
      <c r="AS966" s="118"/>
      <c r="AT966" s="118"/>
      <c r="AU966" s="118"/>
      <c r="AV966" s="121"/>
      <c r="AW966" s="114"/>
      <c r="AX966" s="115"/>
      <c r="AY966" s="116"/>
      <c r="AZ966" s="115"/>
      <c r="BA966" s="116"/>
    </row>
    <row r="967" spans="2:53" x14ac:dyDescent="0.2">
      <c r="B967" s="266"/>
      <c r="D967" s="101"/>
      <c r="E967" s="67"/>
      <c r="F967" s="69"/>
      <c r="G967" s="69"/>
      <c r="H967" s="69"/>
      <c r="I967" s="95"/>
      <c r="J967" s="68"/>
      <c r="K967" s="106"/>
      <c r="L967" s="145"/>
      <c r="M967" s="146"/>
      <c r="N967" s="82"/>
      <c r="O967" s="82"/>
      <c r="P967" s="82"/>
      <c r="Q967" s="110"/>
      <c r="R967" s="111"/>
      <c r="S967" s="111"/>
      <c r="T967" s="111"/>
      <c r="U967" s="112"/>
      <c r="V967" s="110"/>
      <c r="W967" s="112"/>
      <c r="X967" s="103"/>
      <c r="Y967" s="117"/>
      <c r="Z967" s="69"/>
      <c r="AA967" s="69"/>
      <c r="AB967" s="103"/>
      <c r="AC967" s="103"/>
      <c r="AD967" s="118"/>
      <c r="AE967" s="115"/>
      <c r="AF967" s="119"/>
      <c r="AG967" s="119"/>
      <c r="AH967" s="120"/>
      <c r="AI967" s="121"/>
      <c r="AJ967" s="120"/>
      <c r="AK967" s="69"/>
      <c r="AL967" s="103"/>
      <c r="AM967" s="103"/>
      <c r="AN967" s="118"/>
      <c r="AO967" s="115"/>
      <c r="AP967" s="119"/>
      <c r="AQ967" s="119"/>
      <c r="AR967" s="118"/>
      <c r="AS967" s="118"/>
      <c r="AT967" s="118"/>
      <c r="AU967" s="118"/>
      <c r="AV967" s="121"/>
      <c r="AW967" s="114"/>
      <c r="AX967" s="115"/>
      <c r="AY967" s="116"/>
      <c r="AZ967" s="115"/>
      <c r="BA967" s="116"/>
    </row>
    <row r="968" spans="2:53" x14ac:dyDescent="0.2">
      <c r="B968" s="266"/>
      <c r="D968" s="101"/>
      <c r="E968" s="67"/>
      <c r="F968" s="69"/>
      <c r="G968" s="69"/>
      <c r="H968" s="69"/>
      <c r="I968" s="95"/>
      <c r="J968" s="68"/>
      <c r="K968" s="106"/>
      <c r="L968" s="145"/>
      <c r="M968" s="146"/>
      <c r="N968" s="82"/>
      <c r="O968" s="82"/>
      <c r="P968" s="82"/>
      <c r="Q968" s="110"/>
      <c r="R968" s="111"/>
      <c r="S968" s="111"/>
      <c r="T968" s="111"/>
      <c r="U968" s="112"/>
      <c r="V968" s="110"/>
      <c r="W968" s="112"/>
      <c r="X968" s="103"/>
      <c r="Y968" s="117"/>
      <c r="Z968" s="69"/>
      <c r="AA968" s="69"/>
      <c r="AB968" s="103"/>
      <c r="AC968" s="103"/>
      <c r="AD968" s="118"/>
      <c r="AE968" s="115"/>
      <c r="AF968" s="119"/>
      <c r="AG968" s="119"/>
      <c r="AH968" s="120"/>
      <c r="AI968" s="121"/>
      <c r="AJ968" s="120"/>
      <c r="AK968" s="69"/>
      <c r="AL968" s="103"/>
      <c r="AM968" s="103"/>
      <c r="AN968" s="118"/>
      <c r="AO968" s="115"/>
      <c r="AP968" s="119"/>
      <c r="AQ968" s="119"/>
      <c r="AR968" s="118"/>
      <c r="AS968" s="118"/>
      <c r="AT968" s="118"/>
      <c r="AU968" s="118"/>
      <c r="AV968" s="121"/>
      <c r="AW968" s="114"/>
      <c r="AX968" s="115"/>
      <c r="AY968" s="116"/>
      <c r="AZ968" s="115"/>
      <c r="BA968" s="116"/>
    </row>
    <row r="969" spans="2:53" x14ac:dyDescent="0.2">
      <c r="B969" s="266"/>
      <c r="D969" s="101"/>
      <c r="E969" s="67"/>
      <c r="F969" s="69"/>
      <c r="G969" s="69"/>
      <c r="H969" s="69"/>
      <c r="I969" s="95"/>
      <c r="J969" s="68"/>
      <c r="K969" s="106"/>
      <c r="L969" s="145"/>
      <c r="M969" s="146"/>
      <c r="N969" s="82"/>
      <c r="O969" s="82"/>
      <c r="P969" s="82"/>
      <c r="Q969" s="110"/>
      <c r="R969" s="111"/>
      <c r="S969" s="111"/>
      <c r="T969" s="111"/>
      <c r="U969" s="112"/>
      <c r="V969" s="110"/>
      <c r="W969" s="112"/>
      <c r="X969" s="103"/>
      <c r="Y969" s="117"/>
      <c r="Z969" s="69"/>
      <c r="AA969" s="69"/>
      <c r="AB969" s="103"/>
      <c r="AC969" s="103"/>
      <c r="AD969" s="118"/>
      <c r="AE969" s="115"/>
      <c r="AF969" s="119"/>
      <c r="AG969" s="119"/>
      <c r="AH969" s="120"/>
      <c r="AI969" s="121"/>
      <c r="AJ969" s="120"/>
      <c r="AK969" s="69"/>
      <c r="AL969" s="103"/>
      <c r="AM969" s="103"/>
      <c r="AN969" s="118"/>
      <c r="AO969" s="115"/>
      <c r="AP969" s="119"/>
      <c r="AQ969" s="119"/>
      <c r="AR969" s="118"/>
      <c r="AS969" s="118"/>
      <c r="AT969" s="118"/>
      <c r="AU969" s="118"/>
      <c r="AV969" s="121"/>
      <c r="AW969" s="114"/>
      <c r="AX969" s="115"/>
      <c r="AY969" s="116"/>
      <c r="AZ969" s="115"/>
      <c r="BA969" s="116"/>
    </row>
    <row r="970" spans="2:53" x14ac:dyDescent="0.2">
      <c r="B970" s="266"/>
      <c r="D970" s="101"/>
      <c r="E970" s="67"/>
      <c r="F970" s="69"/>
      <c r="G970" s="69"/>
      <c r="H970" s="69"/>
      <c r="I970" s="95"/>
      <c r="J970" s="68"/>
      <c r="K970" s="106"/>
      <c r="L970" s="145"/>
      <c r="M970" s="146"/>
      <c r="N970" s="82"/>
      <c r="O970" s="82"/>
      <c r="P970" s="82"/>
      <c r="Q970" s="110"/>
      <c r="R970" s="111"/>
      <c r="S970" s="111"/>
      <c r="T970" s="111"/>
      <c r="U970" s="112"/>
      <c r="V970" s="110"/>
      <c r="W970" s="112"/>
      <c r="X970" s="103"/>
      <c r="Y970" s="117"/>
      <c r="Z970" s="69"/>
      <c r="AA970" s="69"/>
      <c r="AB970" s="103"/>
      <c r="AC970" s="103"/>
      <c r="AD970" s="118"/>
      <c r="AE970" s="115"/>
      <c r="AF970" s="119"/>
      <c r="AG970" s="119"/>
      <c r="AH970" s="120"/>
      <c r="AI970" s="121"/>
      <c r="AJ970" s="120"/>
      <c r="AK970" s="69"/>
      <c r="AL970" s="103"/>
      <c r="AM970" s="103"/>
      <c r="AN970" s="118"/>
      <c r="AO970" s="115"/>
      <c r="AP970" s="119"/>
      <c r="AQ970" s="119"/>
      <c r="AR970" s="118"/>
      <c r="AS970" s="118"/>
      <c r="AT970" s="118"/>
      <c r="AU970" s="118"/>
      <c r="AV970" s="121"/>
      <c r="AW970" s="114"/>
      <c r="AX970" s="115"/>
      <c r="AY970" s="116"/>
      <c r="AZ970" s="115"/>
      <c r="BA970" s="116"/>
    </row>
    <row r="971" spans="2:53" x14ac:dyDescent="0.2">
      <c r="B971" s="266"/>
      <c r="D971" s="101"/>
      <c r="E971" s="67"/>
      <c r="F971" s="69"/>
      <c r="G971" s="69"/>
      <c r="H971" s="69"/>
      <c r="I971" s="95"/>
      <c r="J971" s="68"/>
      <c r="K971" s="106"/>
      <c r="L971" s="145"/>
      <c r="M971" s="146"/>
      <c r="N971" s="82"/>
      <c r="O971" s="82"/>
      <c r="P971" s="82"/>
      <c r="Q971" s="110"/>
      <c r="R971" s="111"/>
      <c r="S971" s="111"/>
      <c r="T971" s="111"/>
      <c r="U971" s="112"/>
      <c r="V971" s="110"/>
      <c r="W971" s="112"/>
      <c r="X971" s="103"/>
      <c r="Y971" s="117"/>
      <c r="Z971" s="69"/>
      <c r="AA971" s="69"/>
      <c r="AB971" s="103"/>
      <c r="AC971" s="103"/>
      <c r="AD971" s="118"/>
      <c r="AE971" s="115"/>
      <c r="AF971" s="119"/>
      <c r="AG971" s="119"/>
      <c r="AH971" s="120"/>
      <c r="AI971" s="121"/>
      <c r="AJ971" s="120"/>
      <c r="AK971" s="69"/>
      <c r="AL971" s="103"/>
      <c r="AM971" s="103"/>
      <c r="AN971" s="118"/>
      <c r="AO971" s="115"/>
      <c r="AP971" s="119"/>
      <c r="AQ971" s="119"/>
      <c r="AR971" s="118"/>
      <c r="AS971" s="118"/>
      <c r="AT971" s="118"/>
      <c r="AU971" s="118"/>
      <c r="AV971" s="121"/>
      <c r="AW971" s="114"/>
      <c r="AX971" s="115"/>
      <c r="AY971" s="116"/>
      <c r="AZ971" s="115"/>
      <c r="BA971" s="116"/>
    </row>
    <row r="972" spans="2:53" x14ac:dyDescent="0.2">
      <c r="B972" s="266"/>
      <c r="D972" s="101"/>
      <c r="E972" s="67"/>
      <c r="F972" s="69"/>
      <c r="G972" s="69"/>
      <c r="H972" s="69"/>
      <c r="I972" s="95"/>
      <c r="J972" s="68"/>
      <c r="K972" s="106"/>
      <c r="L972" s="145"/>
      <c r="M972" s="146"/>
      <c r="N972" s="82"/>
      <c r="O972" s="82"/>
      <c r="P972" s="82"/>
      <c r="Q972" s="110"/>
      <c r="R972" s="111"/>
      <c r="S972" s="111"/>
      <c r="T972" s="111"/>
      <c r="U972" s="112"/>
      <c r="V972" s="110"/>
      <c r="W972" s="112"/>
      <c r="X972" s="103"/>
      <c r="Y972" s="117"/>
      <c r="Z972" s="69"/>
      <c r="AA972" s="69"/>
      <c r="AB972" s="103"/>
      <c r="AC972" s="103"/>
      <c r="AD972" s="118"/>
      <c r="AE972" s="115"/>
      <c r="AF972" s="119"/>
      <c r="AG972" s="119"/>
      <c r="AH972" s="120"/>
      <c r="AI972" s="121"/>
      <c r="AJ972" s="120"/>
      <c r="AK972" s="69"/>
      <c r="AL972" s="103"/>
      <c r="AM972" s="103"/>
      <c r="AN972" s="118"/>
      <c r="AO972" s="115"/>
      <c r="AP972" s="119"/>
      <c r="AQ972" s="119"/>
      <c r="AR972" s="118"/>
      <c r="AS972" s="118"/>
      <c r="AT972" s="118"/>
      <c r="AU972" s="118"/>
      <c r="AV972" s="121"/>
      <c r="AW972" s="114"/>
      <c r="AX972" s="115"/>
      <c r="AY972" s="116"/>
      <c r="AZ972" s="115"/>
      <c r="BA972" s="116"/>
    </row>
    <row r="973" spans="2:53" x14ac:dyDescent="0.2">
      <c r="B973" s="266"/>
      <c r="D973" s="101"/>
      <c r="E973" s="67"/>
      <c r="F973" s="69"/>
      <c r="G973" s="69"/>
      <c r="H973" s="69"/>
      <c r="I973" s="95"/>
      <c r="J973" s="68"/>
      <c r="K973" s="106"/>
      <c r="L973" s="145"/>
      <c r="M973" s="146"/>
      <c r="N973" s="82"/>
      <c r="O973" s="82"/>
      <c r="P973" s="82"/>
      <c r="Q973" s="110"/>
      <c r="R973" s="111"/>
      <c r="S973" s="111"/>
      <c r="T973" s="111"/>
      <c r="U973" s="112"/>
      <c r="V973" s="110"/>
      <c r="W973" s="112"/>
      <c r="X973" s="103"/>
      <c r="Y973" s="117"/>
      <c r="Z973" s="69"/>
      <c r="AA973" s="69"/>
      <c r="AB973" s="103"/>
      <c r="AC973" s="103"/>
      <c r="AD973" s="118"/>
      <c r="AE973" s="115"/>
      <c r="AF973" s="119"/>
      <c r="AG973" s="119"/>
      <c r="AH973" s="120"/>
      <c r="AI973" s="121"/>
      <c r="AJ973" s="120"/>
      <c r="AK973" s="69"/>
      <c r="AL973" s="103"/>
      <c r="AM973" s="103"/>
      <c r="AN973" s="118"/>
      <c r="AO973" s="115"/>
      <c r="AP973" s="119"/>
      <c r="AQ973" s="119"/>
      <c r="AR973" s="118"/>
      <c r="AS973" s="118"/>
      <c r="AT973" s="118"/>
      <c r="AU973" s="118"/>
      <c r="AV973" s="121"/>
      <c r="AW973" s="114"/>
      <c r="AX973" s="115"/>
      <c r="AY973" s="116"/>
      <c r="AZ973" s="115"/>
      <c r="BA973" s="116"/>
    </row>
    <row r="974" spans="2:53" x14ac:dyDescent="0.2">
      <c r="B974" s="266"/>
      <c r="D974" s="101"/>
      <c r="E974" s="67"/>
      <c r="F974" s="69"/>
      <c r="G974" s="69"/>
      <c r="H974" s="69"/>
      <c r="I974" s="95"/>
      <c r="J974" s="68"/>
      <c r="K974" s="106"/>
      <c r="L974" s="145"/>
      <c r="M974" s="146"/>
      <c r="N974" s="82"/>
      <c r="O974" s="82"/>
      <c r="P974" s="82"/>
      <c r="Q974" s="110"/>
      <c r="R974" s="111"/>
      <c r="S974" s="111"/>
      <c r="T974" s="111"/>
      <c r="U974" s="112"/>
      <c r="V974" s="110"/>
      <c r="W974" s="112"/>
      <c r="X974" s="103"/>
      <c r="Y974" s="117"/>
      <c r="Z974" s="69"/>
      <c r="AA974" s="69"/>
      <c r="AB974" s="103"/>
      <c r="AC974" s="103"/>
      <c r="AD974" s="118"/>
      <c r="AE974" s="115"/>
      <c r="AF974" s="119"/>
      <c r="AG974" s="119"/>
      <c r="AH974" s="120"/>
      <c r="AI974" s="121"/>
      <c r="AJ974" s="120"/>
      <c r="AK974" s="69"/>
      <c r="AL974" s="103"/>
      <c r="AM974" s="103"/>
      <c r="AN974" s="118"/>
      <c r="AO974" s="115"/>
      <c r="AP974" s="119"/>
      <c r="AQ974" s="119"/>
      <c r="AR974" s="118"/>
      <c r="AS974" s="118"/>
      <c r="AT974" s="118"/>
      <c r="AU974" s="118"/>
      <c r="AV974" s="121"/>
      <c r="AW974" s="114"/>
      <c r="AX974" s="115"/>
      <c r="AY974" s="116"/>
      <c r="AZ974" s="115"/>
      <c r="BA974" s="116"/>
    </row>
    <row r="975" spans="2:53" x14ac:dyDescent="0.2">
      <c r="B975" s="266"/>
      <c r="D975" s="101"/>
      <c r="E975" s="67"/>
      <c r="F975" s="69"/>
      <c r="G975" s="69"/>
      <c r="H975" s="69"/>
      <c r="I975" s="95"/>
      <c r="J975" s="68"/>
      <c r="K975" s="106"/>
      <c r="L975" s="145"/>
      <c r="M975" s="146"/>
      <c r="N975" s="82"/>
      <c r="O975" s="82"/>
      <c r="P975" s="82"/>
      <c r="Q975" s="110"/>
      <c r="R975" s="111"/>
      <c r="S975" s="111"/>
      <c r="T975" s="111"/>
      <c r="U975" s="112"/>
      <c r="V975" s="110"/>
      <c r="W975" s="112"/>
      <c r="X975" s="103"/>
      <c r="Y975" s="117"/>
      <c r="Z975" s="69"/>
      <c r="AA975" s="69"/>
      <c r="AB975" s="103"/>
      <c r="AC975" s="103"/>
      <c r="AD975" s="118"/>
      <c r="AE975" s="115"/>
      <c r="AF975" s="119"/>
      <c r="AG975" s="119"/>
      <c r="AH975" s="120"/>
      <c r="AI975" s="121"/>
      <c r="AJ975" s="120"/>
      <c r="AK975" s="69"/>
      <c r="AL975" s="103"/>
      <c r="AM975" s="103"/>
      <c r="AN975" s="118"/>
      <c r="AO975" s="115"/>
      <c r="AP975" s="119"/>
      <c r="AQ975" s="119"/>
      <c r="AR975" s="118"/>
      <c r="AS975" s="118"/>
      <c r="AT975" s="118"/>
      <c r="AU975" s="118"/>
      <c r="AV975" s="121"/>
      <c r="AW975" s="114"/>
      <c r="AX975" s="115"/>
      <c r="AY975" s="116"/>
      <c r="AZ975" s="115"/>
      <c r="BA975" s="116"/>
    </row>
    <row r="976" spans="2:53" x14ac:dyDescent="0.2">
      <c r="B976" s="266"/>
      <c r="D976" s="101"/>
      <c r="E976" s="67"/>
      <c r="F976" s="69"/>
      <c r="G976" s="69"/>
      <c r="H976" s="69"/>
      <c r="I976" s="95"/>
      <c r="J976" s="68"/>
      <c r="K976" s="106"/>
      <c r="L976" s="145"/>
      <c r="M976" s="146"/>
      <c r="N976" s="82"/>
      <c r="O976" s="82"/>
      <c r="P976" s="82"/>
      <c r="Q976" s="110"/>
      <c r="R976" s="111"/>
      <c r="S976" s="111"/>
      <c r="T976" s="111"/>
      <c r="U976" s="112"/>
      <c r="V976" s="110"/>
      <c r="W976" s="112"/>
      <c r="X976" s="103"/>
      <c r="Y976" s="117"/>
      <c r="Z976" s="69"/>
      <c r="AA976" s="69"/>
      <c r="AB976" s="103"/>
      <c r="AC976" s="103"/>
      <c r="AD976" s="118"/>
      <c r="AE976" s="115"/>
      <c r="AF976" s="119"/>
      <c r="AG976" s="119"/>
      <c r="AH976" s="120"/>
      <c r="AI976" s="121"/>
      <c r="AJ976" s="120"/>
      <c r="AK976" s="69"/>
      <c r="AL976" s="103"/>
      <c r="AM976" s="103"/>
      <c r="AN976" s="118"/>
      <c r="AO976" s="115"/>
      <c r="AP976" s="119"/>
      <c r="AQ976" s="119"/>
      <c r="AR976" s="118"/>
      <c r="AS976" s="118"/>
      <c r="AT976" s="118"/>
      <c r="AU976" s="118"/>
      <c r="AV976" s="121"/>
      <c r="AW976" s="114"/>
      <c r="AX976" s="115"/>
      <c r="AY976" s="116"/>
      <c r="AZ976" s="115"/>
      <c r="BA976" s="116"/>
    </row>
    <row r="977" spans="2:53" x14ac:dyDescent="0.2">
      <c r="B977" s="266"/>
      <c r="D977" s="101"/>
      <c r="E977" s="67"/>
      <c r="F977" s="69"/>
      <c r="G977" s="69"/>
      <c r="H977" s="69"/>
      <c r="I977" s="95"/>
      <c r="J977" s="68"/>
      <c r="K977" s="106"/>
      <c r="L977" s="145"/>
      <c r="M977" s="146"/>
      <c r="N977" s="82"/>
      <c r="O977" s="82"/>
      <c r="P977" s="82"/>
      <c r="Q977" s="110"/>
      <c r="R977" s="111"/>
      <c r="S977" s="111"/>
      <c r="T977" s="111"/>
      <c r="U977" s="112"/>
      <c r="V977" s="110"/>
      <c r="W977" s="112"/>
      <c r="X977" s="103"/>
      <c r="Y977" s="117"/>
      <c r="Z977" s="69"/>
      <c r="AA977" s="69"/>
      <c r="AB977" s="103"/>
      <c r="AC977" s="103"/>
      <c r="AD977" s="118"/>
      <c r="AE977" s="115"/>
      <c r="AF977" s="119"/>
      <c r="AG977" s="119"/>
      <c r="AH977" s="120"/>
      <c r="AI977" s="121"/>
      <c r="AJ977" s="120"/>
      <c r="AK977" s="69"/>
      <c r="AL977" s="103"/>
      <c r="AM977" s="103"/>
      <c r="AN977" s="118"/>
      <c r="AO977" s="115"/>
      <c r="AP977" s="119"/>
      <c r="AQ977" s="119"/>
      <c r="AR977" s="118"/>
      <c r="AS977" s="118"/>
      <c r="AT977" s="118"/>
      <c r="AU977" s="118"/>
      <c r="AV977" s="121"/>
      <c r="AW977" s="114"/>
      <c r="AX977" s="115"/>
      <c r="AY977" s="116"/>
      <c r="AZ977" s="115"/>
      <c r="BA977" s="116"/>
    </row>
    <row r="978" spans="2:53" x14ac:dyDescent="0.2">
      <c r="B978" s="266"/>
      <c r="D978" s="101"/>
      <c r="E978" s="67"/>
      <c r="F978" s="69"/>
      <c r="G978" s="69"/>
      <c r="H978" s="69"/>
      <c r="I978" s="95"/>
      <c r="J978" s="68"/>
      <c r="K978" s="106"/>
      <c r="L978" s="145"/>
      <c r="M978" s="146"/>
      <c r="N978" s="82"/>
      <c r="O978" s="82"/>
      <c r="P978" s="82"/>
      <c r="Q978" s="110"/>
      <c r="R978" s="111"/>
      <c r="S978" s="111"/>
      <c r="T978" s="111"/>
      <c r="U978" s="112"/>
      <c r="V978" s="110"/>
      <c r="W978" s="112"/>
      <c r="X978" s="103"/>
      <c r="Y978" s="117"/>
      <c r="Z978" s="69"/>
      <c r="AA978" s="69"/>
      <c r="AB978" s="103"/>
      <c r="AC978" s="103"/>
      <c r="AD978" s="118"/>
      <c r="AE978" s="115"/>
      <c r="AF978" s="119"/>
      <c r="AG978" s="119"/>
      <c r="AH978" s="120"/>
      <c r="AI978" s="121"/>
      <c r="AJ978" s="120"/>
      <c r="AK978" s="69"/>
      <c r="AL978" s="103"/>
      <c r="AM978" s="103"/>
      <c r="AN978" s="118"/>
      <c r="AO978" s="115"/>
      <c r="AP978" s="119"/>
      <c r="AQ978" s="119"/>
      <c r="AR978" s="118"/>
      <c r="AS978" s="118"/>
      <c r="AT978" s="118"/>
      <c r="AU978" s="118"/>
      <c r="AV978" s="121"/>
      <c r="AW978" s="114"/>
      <c r="AX978" s="115"/>
      <c r="AY978" s="116"/>
      <c r="AZ978" s="115"/>
      <c r="BA978" s="116"/>
    </row>
    <row r="979" spans="2:53" x14ac:dyDescent="0.2">
      <c r="B979" s="266"/>
      <c r="D979" s="101"/>
      <c r="E979" s="67"/>
      <c r="F979" s="69"/>
      <c r="G979" s="69"/>
      <c r="H979" s="69"/>
      <c r="I979" s="95"/>
      <c r="J979" s="68"/>
      <c r="K979" s="106"/>
      <c r="L979" s="145"/>
      <c r="M979" s="146"/>
      <c r="N979" s="82"/>
      <c r="O979" s="82"/>
      <c r="P979" s="82"/>
      <c r="Q979" s="110"/>
      <c r="R979" s="111"/>
      <c r="S979" s="111"/>
      <c r="T979" s="111"/>
      <c r="U979" s="112"/>
      <c r="V979" s="110"/>
      <c r="W979" s="112"/>
      <c r="X979" s="103"/>
      <c r="Y979" s="117"/>
      <c r="Z979" s="69"/>
      <c r="AA979" s="69"/>
      <c r="AB979" s="103"/>
      <c r="AC979" s="103"/>
      <c r="AD979" s="118"/>
      <c r="AE979" s="115"/>
      <c r="AF979" s="119"/>
      <c r="AG979" s="119"/>
      <c r="AH979" s="120"/>
      <c r="AI979" s="121"/>
      <c r="AJ979" s="120"/>
      <c r="AK979" s="69"/>
      <c r="AL979" s="103"/>
      <c r="AM979" s="103"/>
      <c r="AN979" s="118"/>
      <c r="AO979" s="115"/>
      <c r="AP979" s="119"/>
      <c r="AQ979" s="119"/>
      <c r="AR979" s="118"/>
      <c r="AS979" s="118"/>
      <c r="AT979" s="118"/>
      <c r="AU979" s="118"/>
      <c r="AV979" s="121"/>
      <c r="AW979" s="114"/>
      <c r="AX979" s="115"/>
      <c r="AY979" s="116"/>
      <c r="AZ979" s="115"/>
      <c r="BA979" s="116"/>
    </row>
    <row r="980" spans="2:53" x14ac:dyDescent="0.2">
      <c r="B980" s="266"/>
      <c r="D980" s="101"/>
      <c r="E980" s="67"/>
      <c r="F980" s="69"/>
      <c r="G980" s="69"/>
      <c r="H980" s="69"/>
      <c r="I980" s="95"/>
      <c r="J980" s="68"/>
      <c r="K980" s="106"/>
      <c r="L980" s="145"/>
      <c r="M980" s="146"/>
      <c r="N980" s="82"/>
      <c r="O980" s="82"/>
      <c r="P980" s="82"/>
      <c r="Q980" s="110"/>
      <c r="R980" s="111"/>
      <c r="S980" s="111"/>
      <c r="T980" s="111"/>
      <c r="U980" s="112"/>
      <c r="V980" s="110"/>
      <c r="W980" s="112"/>
      <c r="X980" s="103"/>
      <c r="Y980" s="117"/>
      <c r="Z980" s="69"/>
      <c r="AA980" s="69"/>
      <c r="AB980" s="103"/>
      <c r="AC980" s="103"/>
      <c r="AD980" s="118"/>
      <c r="AE980" s="115"/>
      <c r="AF980" s="119"/>
      <c r="AG980" s="119"/>
      <c r="AH980" s="120"/>
      <c r="AI980" s="121"/>
      <c r="AJ980" s="120"/>
      <c r="AK980" s="69"/>
      <c r="AL980" s="103"/>
      <c r="AM980" s="103"/>
      <c r="AN980" s="118"/>
      <c r="AO980" s="115"/>
      <c r="AP980" s="119"/>
      <c r="AQ980" s="119"/>
      <c r="AR980" s="118"/>
      <c r="AS980" s="118"/>
      <c r="AT980" s="118"/>
      <c r="AU980" s="118"/>
      <c r="AV980" s="121"/>
      <c r="AW980" s="114"/>
      <c r="AX980" s="115"/>
      <c r="AY980" s="116"/>
      <c r="AZ980" s="115"/>
      <c r="BA980" s="116"/>
    </row>
    <row r="981" spans="2:53" x14ac:dyDescent="0.2">
      <c r="B981" s="266"/>
      <c r="D981" s="101"/>
      <c r="E981" s="67"/>
      <c r="F981" s="69"/>
      <c r="G981" s="69"/>
      <c r="H981" s="69"/>
      <c r="I981" s="95"/>
      <c r="J981" s="68"/>
      <c r="K981" s="106"/>
      <c r="L981" s="145"/>
      <c r="M981" s="146"/>
      <c r="N981" s="82"/>
      <c r="O981" s="82"/>
      <c r="P981" s="82"/>
      <c r="Q981" s="110"/>
      <c r="R981" s="111"/>
      <c r="S981" s="111"/>
      <c r="T981" s="111"/>
      <c r="U981" s="112"/>
      <c r="V981" s="110"/>
      <c r="W981" s="112"/>
      <c r="X981" s="103"/>
      <c r="Y981" s="117"/>
      <c r="Z981" s="69"/>
      <c r="AA981" s="69"/>
      <c r="AB981" s="103"/>
      <c r="AC981" s="103"/>
      <c r="AD981" s="118"/>
      <c r="AE981" s="115"/>
      <c r="AF981" s="119"/>
      <c r="AG981" s="119"/>
      <c r="AH981" s="120"/>
      <c r="AI981" s="121"/>
      <c r="AJ981" s="120"/>
      <c r="AK981" s="69"/>
      <c r="AL981" s="103"/>
      <c r="AM981" s="103"/>
      <c r="AN981" s="118"/>
      <c r="AO981" s="115"/>
      <c r="AP981" s="119"/>
      <c r="AQ981" s="119"/>
      <c r="AR981" s="118"/>
      <c r="AS981" s="118"/>
      <c r="AT981" s="118"/>
      <c r="AU981" s="118"/>
      <c r="AV981" s="121"/>
      <c r="AW981" s="114"/>
      <c r="AX981" s="115"/>
      <c r="AY981" s="116"/>
      <c r="AZ981" s="115"/>
      <c r="BA981" s="116"/>
    </row>
    <row r="982" spans="2:53" x14ac:dyDescent="0.2">
      <c r="B982" s="266"/>
      <c r="D982" s="101"/>
      <c r="E982" s="67"/>
      <c r="F982" s="69"/>
      <c r="G982" s="69"/>
      <c r="H982" s="69"/>
      <c r="I982" s="95"/>
      <c r="J982" s="68"/>
      <c r="K982" s="106"/>
      <c r="L982" s="145"/>
      <c r="M982" s="146"/>
      <c r="N982" s="82"/>
      <c r="O982" s="82"/>
      <c r="P982" s="82"/>
      <c r="Q982" s="110"/>
      <c r="R982" s="111"/>
      <c r="S982" s="111"/>
      <c r="T982" s="111"/>
      <c r="U982" s="112"/>
      <c r="V982" s="110"/>
      <c r="W982" s="112"/>
      <c r="X982" s="103"/>
      <c r="Y982" s="117"/>
      <c r="Z982" s="69"/>
      <c r="AA982" s="69"/>
      <c r="AB982" s="103"/>
      <c r="AC982" s="103"/>
      <c r="AD982" s="118"/>
      <c r="AE982" s="115"/>
      <c r="AF982" s="119"/>
      <c r="AG982" s="119"/>
      <c r="AH982" s="120"/>
      <c r="AI982" s="121"/>
      <c r="AJ982" s="120"/>
      <c r="AK982" s="69"/>
      <c r="AL982" s="103"/>
      <c r="AM982" s="103"/>
      <c r="AN982" s="118"/>
      <c r="AO982" s="115"/>
      <c r="AP982" s="119"/>
      <c r="AQ982" s="119"/>
      <c r="AR982" s="118"/>
      <c r="AS982" s="118"/>
      <c r="AT982" s="118"/>
      <c r="AU982" s="118"/>
      <c r="AV982" s="121"/>
      <c r="AW982" s="114"/>
      <c r="AX982" s="115"/>
      <c r="AY982" s="116"/>
      <c r="AZ982" s="115"/>
      <c r="BA982" s="116"/>
    </row>
    <row r="983" spans="2:53" x14ac:dyDescent="0.2">
      <c r="B983" s="266"/>
      <c r="D983" s="101"/>
      <c r="E983" s="67"/>
      <c r="F983" s="69"/>
      <c r="G983" s="69"/>
      <c r="H983" s="69"/>
      <c r="I983" s="95"/>
      <c r="J983" s="68"/>
      <c r="K983" s="106"/>
      <c r="L983" s="145"/>
      <c r="M983" s="146"/>
      <c r="N983" s="82"/>
      <c r="O983" s="82"/>
      <c r="P983" s="82"/>
      <c r="Q983" s="110"/>
      <c r="R983" s="111"/>
      <c r="S983" s="111"/>
      <c r="T983" s="111"/>
      <c r="U983" s="112"/>
      <c r="V983" s="110"/>
      <c r="W983" s="112"/>
      <c r="X983" s="103"/>
      <c r="Y983" s="117"/>
      <c r="Z983" s="69"/>
      <c r="AA983" s="69"/>
      <c r="AB983" s="103"/>
      <c r="AC983" s="103"/>
      <c r="AD983" s="118"/>
      <c r="AE983" s="115"/>
      <c r="AF983" s="119"/>
      <c r="AG983" s="119"/>
      <c r="AH983" s="120"/>
      <c r="AI983" s="121"/>
      <c r="AJ983" s="120"/>
      <c r="AK983" s="69"/>
      <c r="AL983" s="103"/>
      <c r="AM983" s="103"/>
      <c r="AN983" s="118"/>
      <c r="AO983" s="115"/>
      <c r="AP983" s="119"/>
      <c r="AQ983" s="119"/>
      <c r="AR983" s="118"/>
      <c r="AS983" s="118"/>
      <c r="AT983" s="118"/>
      <c r="AU983" s="118"/>
      <c r="AV983" s="121"/>
      <c r="AW983" s="114"/>
      <c r="AX983" s="115"/>
      <c r="AY983" s="116"/>
      <c r="AZ983" s="115"/>
      <c r="BA983" s="116"/>
    </row>
    <row r="984" spans="2:53" x14ac:dyDescent="0.2">
      <c r="B984" s="266"/>
      <c r="D984" s="101"/>
      <c r="E984" s="67"/>
      <c r="F984" s="69"/>
      <c r="G984" s="69"/>
      <c r="H984" s="69"/>
      <c r="I984" s="95"/>
      <c r="J984" s="68"/>
      <c r="K984" s="106"/>
      <c r="L984" s="145"/>
      <c r="M984" s="146"/>
      <c r="N984" s="82"/>
      <c r="O984" s="82"/>
      <c r="P984" s="82"/>
      <c r="Q984" s="110"/>
      <c r="R984" s="111"/>
      <c r="S984" s="111"/>
      <c r="T984" s="111"/>
      <c r="U984" s="112"/>
      <c r="V984" s="110"/>
      <c r="W984" s="112"/>
      <c r="X984" s="103"/>
      <c r="Y984" s="117"/>
      <c r="Z984" s="69"/>
      <c r="AA984" s="69"/>
      <c r="AB984" s="103"/>
      <c r="AC984" s="103"/>
      <c r="AD984" s="118"/>
      <c r="AE984" s="115"/>
      <c r="AF984" s="119"/>
      <c r="AG984" s="119"/>
      <c r="AH984" s="120"/>
      <c r="AI984" s="121"/>
      <c r="AJ984" s="120"/>
      <c r="AK984" s="69"/>
      <c r="AL984" s="103"/>
      <c r="AM984" s="103"/>
      <c r="AN984" s="118"/>
      <c r="AO984" s="115"/>
      <c r="AP984" s="119"/>
      <c r="AQ984" s="119"/>
      <c r="AR984" s="118"/>
      <c r="AS984" s="118"/>
      <c r="AT984" s="118"/>
      <c r="AU984" s="118"/>
      <c r="AV984" s="121"/>
      <c r="AW984" s="114"/>
      <c r="AX984" s="115"/>
      <c r="AY984" s="116"/>
      <c r="AZ984" s="115"/>
      <c r="BA984" s="116"/>
    </row>
    <row r="985" spans="2:53" x14ac:dyDescent="0.2">
      <c r="B985" s="266"/>
      <c r="D985" s="101"/>
      <c r="E985" s="67"/>
      <c r="F985" s="69"/>
      <c r="G985" s="69"/>
      <c r="H985" s="69"/>
      <c r="I985" s="95"/>
      <c r="J985" s="68"/>
      <c r="K985" s="106"/>
      <c r="L985" s="145"/>
      <c r="M985" s="146"/>
      <c r="N985" s="82"/>
      <c r="O985" s="82"/>
      <c r="P985" s="82"/>
      <c r="Q985" s="110"/>
      <c r="R985" s="111"/>
      <c r="S985" s="111"/>
      <c r="T985" s="111"/>
      <c r="U985" s="112"/>
      <c r="V985" s="110"/>
      <c r="W985" s="112"/>
      <c r="X985" s="103"/>
      <c r="Y985" s="117"/>
      <c r="Z985" s="69"/>
      <c r="AA985" s="69"/>
      <c r="AB985" s="103"/>
      <c r="AC985" s="103"/>
      <c r="AD985" s="118"/>
      <c r="AE985" s="115"/>
      <c r="AF985" s="119"/>
      <c r="AG985" s="119"/>
      <c r="AH985" s="120"/>
      <c r="AI985" s="121"/>
      <c r="AJ985" s="120"/>
      <c r="AK985" s="69"/>
      <c r="AL985" s="103"/>
      <c r="AM985" s="103"/>
      <c r="AN985" s="118"/>
      <c r="AO985" s="115"/>
      <c r="AP985" s="119"/>
      <c r="AQ985" s="119"/>
      <c r="AR985" s="118"/>
      <c r="AS985" s="118"/>
      <c r="AT985" s="118"/>
      <c r="AU985" s="118"/>
      <c r="AV985" s="121"/>
      <c r="AW985" s="114"/>
      <c r="AX985" s="115"/>
      <c r="AY985" s="116"/>
      <c r="AZ985" s="115"/>
      <c r="BA985" s="116"/>
    </row>
    <row r="986" spans="2:53" x14ac:dyDescent="0.2">
      <c r="B986" s="266"/>
      <c r="D986" s="101"/>
      <c r="E986" s="67"/>
      <c r="F986" s="69"/>
      <c r="G986" s="69"/>
      <c r="H986" s="69"/>
      <c r="I986" s="95"/>
      <c r="J986" s="68"/>
      <c r="K986" s="106"/>
      <c r="L986" s="145"/>
      <c r="M986" s="146"/>
      <c r="N986" s="82"/>
      <c r="O986" s="82"/>
      <c r="P986" s="82"/>
      <c r="Q986" s="110"/>
      <c r="R986" s="111"/>
      <c r="S986" s="111"/>
      <c r="T986" s="111"/>
      <c r="U986" s="112"/>
      <c r="V986" s="110"/>
      <c r="W986" s="112"/>
      <c r="X986" s="103"/>
      <c r="Y986" s="117"/>
      <c r="Z986" s="69"/>
      <c r="AA986" s="69"/>
      <c r="AB986" s="103"/>
      <c r="AC986" s="103"/>
      <c r="AD986" s="118"/>
      <c r="AE986" s="115"/>
      <c r="AF986" s="119"/>
      <c r="AG986" s="119"/>
      <c r="AH986" s="120"/>
      <c r="AI986" s="121"/>
      <c r="AJ986" s="120"/>
      <c r="AK986" s="69"/>
      <c r="AL986" s="103"/>
      <c r="AM986" s="103"/>
      <c r="AN986" s="118"/>
      <c r="AO986" s="115"/>
      <c r="AP986" s="119"/>
      <c r="AQ986" s="119"/>
      <c r="AR986" s="118"/>
      <c r="AS986" s="118"/>
      <c r="AT986" s="118"/>
      <c r="AU986" s="118"/>
      <c r="AV986" s="121"/>
      <c r="AW986" s="114"/>
      <c r="AX986" s="115"/>
      <c r="AY986" s="116"/>
      <c r="AZ986" s="115"/>
      <c r="BA986" s="116"/>
    </row>
    <row r="987" spans="2:53" x14ac:dyDescent="0.2">
      <c r="B987" s="266"/>
      <c r="D987" s="101"/>
      <c r="E987" s="67"/>
      <c r="F987" s="69"/>
      <c r="G987" s="69"/>
      <c r="H987" s="69"/>
      <c r="I987" s="95"/>
      <c r="J987" s="68"/>
      <c r="K987" s="106"/>
      <c r="L987" s="145"/>
      <c r="M987" s="146"/>
      <c r="N987" s="82"/>
      <c r="O987" s="82"/>
      <c r="P987" s="82"/>
      <c r="Q987" s="110"/>
      <c r="R987" s="111"/>
      <c r="S987" s="111"/>
      <c r="T987" s="111"/>
      <c r="U987" s="112"/>
      <c r="V987" s="110"/>
      <c r="W987" s="112"/>
      <c r="X987" s="103"/>
      <c r="Y987" s="117"/>
      <c r="Z987" s="69"/>
      <c r="AA987" s="69"/>
      <c r="AB987" s="103"/>
      <c r="AC987" s="103"/>
      <c r="AD987" s="118"/>
      <c r="AE987" s="115"/>
      <c r="AF987" s="119"/>
      <c r="AG987" s="119"/>
      <c r="AH987" s="120"/>
      <c r="AI987" s="121"/>
      <c r="AJ987" s="120"/>
      <c r="AK987" s="69"/>
      <c r="AL987" s="103"/>
      <c r="AM987" s="103"/>
      <c r="AN987" s="118"/>
      <c r="AO987" s="115"/>
      <c r="AP987" s="119"/>
      <c r="AQ987" s="119"/>
      <c r="AR987" s="118"/>
      <c r="AS987" s="118"/>
      <c r="AT987" s="118"/>
      <c r="AU987" s="118"/>
      <c r="AV987" s="121"/>
      <c r="AW987" s="114"/>
      <c r="AX987" s="115"/>
      <c r="AY987" s="116"/>
      <c r="AZ987" s="115"/>
      <c r="BA987" s="116"/>
    </row>
    <row r="988" spans="2:53" x14ac:dyDescent="0.2">
      <c r="B988" s="266"/>
      <c r="D988" s="101"/>
      <c r="E988" s="67"/>
      <c r="F988" s="69"/>
      <c r="G988" s="69"/>
      <c r="H988" s="69"/>
      <c r="I988" s="95"/>
      <c r="J988" s="68"/>
      <c r="K988" s="106"/>
      <c r="L988" s="145"/>
      <c r="M988" s="146"/>
      <c r="N988" s="82"/>
      <c r="O988" s="82"/>
      <c r="P988" s="82"/>
      <c r="Q988" s="110"/>
      <c r="R988" s="111"/>
      <c r="S988" s="111"/>
      <c r="T988" s="111"/>
      <c r="U988" s="112"/>
      <c r="V988" s="110"/>
      <c r="W988" s="112"/>
      <c r="X988" s="103"/>
      <c r="Y988" s="117"/>
      <c r="Z988" s="69"/>
      <c r="AA988" s="69"/>
      <c r="AB988" s="103"/>
      <c r="AC988" s="103"/>
      <c r="AD988" s="118"/>
      <c r="AE988" s="115"/>
      <c r="AF988" s="119"/>
      <c r="AG988" s="119"/>
      <c r="AH988" s="120"/>
      <c r="AI988" s="121"/>
      <c r="AJ988" s="120"/>
      <c r="AK988" s="69"/>
      <c r="AL988" s="103"/>
      <c r="AM988" s="103"/>
      <c r="AN988" s="118"/>
      <c r="AO988" s="115"/>
      <c r="AP988" s="119"/>
      <c r="AQ988" s="119"/>
      <c r="AR988" s="118"/>
      <c r="AS988" s="118"/>
      <c r="AT988" s="118"/>
      <c r="AU988" s="118"/>
      <c r="AV988" s="121"/>
      <c r="AW988" s="114"/>
      <c r="AX988" s="115"/>
      <c r="AY988" s="116"/>
      <c r="AZ988" s="115"/>
      <c r="BA988" s="116"/>
    </row>
    <row r="989" spans="2:53" x14ac:dyDescent="0.2">
      <c r="B989" s="266"/>
      <c r="D989" s="101"/>
      <c r="E989" s="67"/>
      <c r="F989" s="69"/>
      <c r="G989" s="69"/>
      <c r="H989" s="69"/>
      <c r="I989" s="95"/>
      <c r="J989" s="68"/>
      <c r="K989" s="106"/>
      <c r="L989" s="145"/>
      <c r="M989" s="146"/>
      <c r="N989" s="82"/>
      <c r="O989" s="82"/>
      <c r="P989" s="82"/>
      <c r="Q989" s="110"/>
      <c r="R989" s="111"/>
      <c r="S989" s="111"/>
      <c r="T989" s="111"/>
      <c r="U989" s="112"/>
      <c r="V989" s="110"/>
      <c r="W989" s="112"/>
      <c r="X989" s="103"/>
      <c r="Y989" s="117"/>
      <c r="Z989" s="69"/>
      <c r="AA989" s="69"/>
      <c r="AB989" s="103"/>
      <c r="AC989" s="103"/>
      <c r="AD989" s="118"/>
      <c r="AE989" s="115"/>
      <c r="AF989" s="119"/>
      <c r="AG989" s="119"/>
      <c r="AH989" s="120"/>
      <c r="AI989" s="121"/>
      <c r="AJ989" s="120"/>
      <c r="AK989" s="69"/>
      <c r="AL989" s="103"/>
      <c r="AM989" s="103"/>
      <c r="AN989" s="118"/>
      <c r="AO989" s="115"/>
      <c r="AP989" s="119"/>
      <c r="AQ989" s="119"/>
      <c r="AR989" s="118"/>
      <c r="AS989" s="118"/>
      <c r="AT989" s="118"/>
      <c r="AU989" s="118"/>
      <c r="AV989" s="121"/>
      <c r="AW989" s="114"/>
      <c r="AX989" s="115"/>
      <c r="AY989" s="116"/>
      <c r="AZ989" s="115"/>
      <c r="BA989" s="116"/>
    </row>
    <row r="990" spans="2:53" x14ac:dyDescent="0.2">
      <c r="B990" s="266"/>
      <c r="D990" s="101"/>
      <c r="E990" s="67"/>
      <c r="F990" s="69"/>
      <c r="G990" s="69"/>
      <c r="H990" s="69"/>
      <c r="I990" s="95"/>
      <c r="J990" s="68"/>
      <c r="K990" s="106"/>
      <c r="L990" s="145"/>
      <c r="M990" s="146"/>
      <c r="N990" s="82"/>
      <c r="O990" s="82"/>
      <c r="P990" s="82"/>
      <c r="Q990" s="110"/>
      <c r="R990" s="111"/>
      <c r="S990" s="111"/>
      <c r="T990" s="111"/>
      <c r="U990" s="112"/>
      <c r="V990" s="110"/>
      <c r="W990" s="112"/>
      <c r="X990" s="103"/>
      <c r="Y990" s="117"/>
      <c r="Z990" s="69"/>
      <c r="AA990" s="69"/>
      <c r="AB990" s="103"/>
      <c r="AC990" s="103"/>
      <c r="AD990" s="118"/>
      <c r="AE990" s="115"/>
      <c r="AF990" s="119"/>
      <c r="AG990" s="119"/>
      <c r="AH990" s="120"/>
      <c r="AI990" s="121"/>
      <c r="AJ990" s="120"/>
      <c r="AK990" s="69"/>
      <c r="AL990" s="103"/>
      <c r="AM990" s="103"/>
      <c r="AN990" s="118"/>
      <c r="AO990" s="115"/>
      <c r="AP990" s="119"/>
      <c r="AQ990" s="119"/>
      <c r="AR990" s="118"/>
      <c r="AS990" s="118"/>
      <c r="AT990" s="118"/>
      <c r="AU990" s="118"/>
      <c r="AV990" s="121"/>
      <c r="AW990" s="114"/>
      <c r="AX990" s="115"/>
      <c r="AY990" s="116"/>
      <c r="AZ990" s="115"/>
      <c r="BA990" s="116"/>
    </row>
    <row r="991" spans="2:53" x14ac:dyDescent="0.2">
      <c r="B991" s="266"/>
      <c r="D991" s="101"/>
      <c r="E991" s="67"/>
      <c r="F991" s="69"/>
      <c r="G991" s="69"/>
      <c r="H991" s="69"/>
      <c r="I991" s="95"/>
      <c r="J991" s="68"/>
      <c r="K991" s="106"/>
      <c r="L991" s="145"/>
      <c r="M991" s="146"/>
      <c r="N991" s="82"/>
      <c r="O991" s="82"/>
      <c r="P991" s="82"/>
      <c r="Q991" s="110"/>
      <c r="R991" s="111"/>
      <c r="S991" s="111"/>
      <c r="T991" s="111"/>
      <c r="U991" s="112"/>
      <c r="V991" s="110"/>
      <c r="W991" s="112"/>
      <c r="X991" s="103"/>
      <c r="Y991" s="117"/>
      <c r="Z991" s="69"/>
      <c r="AA991" s="69"/>
      <c r="AB991" s="103"/>
      <c r="AC991" s="103"/>
      <c r="AD991" s="118"/>
      <c r="AE991" s="115"/>
      <c r="AF991" s="119"/>
      <c r="AG991" s="119"/>
      <c r="AH991" s="120"/>
      <c r="AI991" s="121"/>
      <c r="AJ991" s="120"/>
      <c r="AK991" s="69"/>
      <c r="AL991" s="103"/>
      <c r="AM991" s="103"/>
      <c r="AN991" s="118"/>
      <c r="AO991" s="115"/>
      <c r="AP991" s="119"/>
      <c r="AQ991" s="119"/>
      <c r="AR991" s="118"/>
      <c r="AS991" s="118"/>
      <c r="AT991" s="118"/>
      <c r="AU991" s="118"/>
      <c r="AV991" s="121"/>
      <c r="AW991" s="114"/>
      <c r="AX991" s="115"/>
      <c r="AY991" s="116"/>
      <c r="AZ991" s="115"/>
      <c r="BA991" s="116"/>
    </row>
    <row r="992" spans="2:53" x14ac:dyDescent="0.2">
      <c r="B992" s="266"/>
      <c r="D992" s="101"/>
      <c r="E992" s="67"/>
      <c r="F992" s="69"/>
      <c r="G992" s="69"/>
      <c r="H992" s="69"/>
      <c r="I992" s="95"/>
      <c r="J992" s="68"/>
      <c r="K992" s="106"/>
      <c r="L992" s="145"/>
      <c r="M992" s="146"/>
      <c r="N992" s="82"/>
      <c r="O992" s="82"/>
      <c r="P992" s="82"/>
      <c r="Q992" s="110"/>
      <c r="R992" s="111"/>
      <c r="S992" s="111"/>
      <c r="T992" s="111"/>
      <c r="U992" s="112"/>
      <c r="V992" s="110"/>
      <c r="W992" s="112"/>
      <c r="X992" s="103"/>
      <c r="Y992" s="117"/>
      <c r="Z992" s="69"/>
      <c r="AA992" s="69"/>
      <c r="AB992" s="103"/>
      <c r="AC992" s="103"/>
      <c r="AD992" s="118"/>
      <c r="AE992" s="115"/>
      <c r="AF992" s="119"/>
      <c r="AG992" s="119"/>
      <c r="AH992" s="120"/>
      <c r="AI992" s="121"/>
      <c r="AJ992" s="120"/>
      <c r="AK992" s="69"/>
      <c r="AL992" s="103"/>
      <c r="AM992" s="103"/>
      <c r="AN992" s="118"/>
      <c r="AO992" s="115"/>
      <c r="AP992" s="119"/>
      <c r="AQ992" s="119"/>
      <c r="AR992" s="118"/>
      <c r="AS992" s="118"/>
      <c r="AT992" s="118"/>
      <c r="AU992" s="118"/>
      <c r="AV992" s="121"/>
      <c r="AW992" s="114"/>
      <c r="AX992" s="115"/>
      <c r="AY992" s="116"/>
      <c r="AZ992" s="115"/>
      <c r="BA992" s="116"/>
    </row>
    <row r="993" spans="2:53" x14ac:dyDescent="0.2">
      <c r="B993" s="266"/>
      <c r="D993" s="101"/>
      <c r="E993" s="67"/>
      <c r="F993" s="69"/>
      <c r="G993" s="69"/>
      <c r="H993" s="69"/>
      <c r="I993" s="95"/>
      <c r="J993" s="68"/>
      <c r="K993" s="106"/>
      <c r="L993" s="145"/>
      <c r="M993" s="146"/>
      <c r="N993" s="82"/>
      <c r="O993" s="82"/>
      <c r="P993" s="82"/>
      <c r="Q993" s="110"/>
      <c r="R993" s="111"/>
      <c r="S993" s="111"/>
      <c r="T993" s="111"/>
      <c r="U993" s="112"/>
      <c r="V993" s="110"/>
      <c r="W993" s="112"/>
      <c r="X993" s="103"/>
      <c r="Y993" s="117"/>
      <c r="Z993" s="69"/>
      <c r="AA993" s="69"/>
      <c r="AB993" s="103"/>
      <c r="AC993" s="103"/>
      <c r="AD993" s="118"/>
      <c r="AE993" s="115"/>
      <c r="AF993" s="119"/>
      <c r="AG993" s="119"/>
      <c r="AH993" s="120"/>
      <c r="AI993" s="121"/>
      <c r="AJ993" s="120"/>
      <c r="AK993" s="69"/>
      <c r="AL993" s="103"/>
      <c r="AM993" s="103"/>
      <c r="AN993" s="118"/>
      <c r="AO993" s="115"/>
      <c r="AP993" s="119"/>
      <c r="AQ993" s="119"/>
      <c r="AR993" s="118"/>
      <c r="AS993" s="118"/>
      <c r="AT993" s="118"/>
      <c r="AU993" s="118"/>
      <c r="AV993" s="121"/>
      <c r="AW993" s="114"/>
      <c r="AX993" s="115"/>
      <c r="AY993" s="116"/>
      <c r="AZ993" s="115"/>
      <c r="BA993" s="116"/>
    </row>
    <row r="994" spans="2:53" x14ac:dyDescent="0.2">
      <c r="B994" s="266"/>
      <c r="D994" s="101"/>
      <c r="E994" s="67"/>
      <c r="F994" s="69"/>
      <c r="G994" s="69"/>
      <c r="H994" s="69"/>
      <c r="I994" s="95"/>
      <c r="J994" s="68"/>
      <c r="K994" s="106"/>
      <c r="L994" s="145"/>
      <c r="M994" s="146"/>
      <c r="N994" s="82"/>
      <c r="O994" s="82"/>
      <c r="P994" s="82"/>
      <c r="Q994" s="110"/>
      <c r="R994" s="111"/>
      <c r="S994" s="111"/>
      <c r="T994" s="111"/>
      <c r="U994" s="112"/>
      <c r="V994" s="110"/>
      <c r="W994" s="112"/>
      <c r="X994" s="103"/>
      <c r="Y994" s="117"/>
      <c r="Z994" s="69"/>
      <c r="AA994" s="69"/>
      <c r="AB994" s="103"/>
      <c r="AC994" s="103"/>
      <c r="AD994" s="118"/>
      <c r="AE994" s="115"/>
      <c r="AF994" s="119"/>
      <c r="AG994" s="119"/>
      <c r="AH994" s="120"/>
      <c r="AI994" s="121"/>
      <c r="AJ994" s="120"/>
      <c r="AK994" s="69"/>
      <c r="AL994" s="103"/>
      <c r="AM994" s="103"/>
      <c r="AN994" s="118"/>
      <c r="AO994" s="115"/>
      <c r="AP994" s="119"/>
      <c r="AQ994" s="119"/>
      <c r="AR994" s="118"/>
      <c r="AS994" s="118"/>
      <c r="AT994" s="118"/>
      <c r="AU994" s="118"/>
      <c r="AV994" s="121"/>
      <c r="AW994" s="114"/>
      <c r="AX994" s="115"/>
      <c r="AY994" s="116"/>
      <c r="AZ994" s="115"/>
      <c r="BA994" s="116"/>
    </row>
    <row r="995" spans="2:53" x14ac:dyDescent="0.2">
      <c r="B995" s="266"/>
      <c r="D995" s="101"/>
      <c r="E995" s="67"/>
      <c r="F995" s="69"/>
      <c r="G995" s="69"/>
      <c r="H995" s="69"/>
      <c r="I995" s="95"/>
      <c r="J995" s="68"/>
      <c r="K995" s="106"/>
      <c r="L995" s="145"/>
      <c r="M995" s="146"/>
      <c r="N995" s="82"/>
      <c r="O995" s="82"/>
      <c r="P995" s="82"/>
      <c r="Q995" s="110"/>
      <c r="R995" s="111"/>
      <c r="S995" s="111"/>
      <c r="T995" s="111"/>
      <c r="U995" s="112"/>
      <c r="V995" s="110"/>
      <c r="W995" s="112"/>
      <c r="X995" s="103"/>
      <c r="Y995" s="117"/>
      <c r="Z995" s="69"/>
      <c r="AA995" s="69"/>
      <c r="AB995" s="103"/>
      <c r="AC995" s="103"/>
      <c r="AD995" s="118"/>
      <c r="AE995" s="115"/>
      <c r="AF995" s="119"/>
      <c r="AG995" s="119"/>
      <c r="AH995" s="120"/>
      <c r="AI995" s="121"/>
      <c r="AJ995" s="120"/>
      <c r="AK995" s="69"/>
      <c r="AL995" s="103"/>
      <c r="AM995" s="103"/>
      <c r="AN995" s="118"/>
      <c r="AO995" s="115"/>
      <c r="AP995" s="119"/>
      <c r="AQ995" s="119"/>
      <c r="AR995" s="118"/>
      <c r="AS995" s="118"/>
      <c r="AT995" s="118"/>
      <c r="AU995" s="118"/>
      <c r="AV995" s="121"/>
      <c r="AW995" s="114"/>
      <c r="AX995" s="115"/>
      <c r="AY995" s="116"/>
      <c r="AZ995" s="115"/>
      <c r="BA995" s="116"/>
    </row>
    <row r="996" spans="2:53" x14ac:dyDescent="0.2">
      <c r="B996" s="266"/>
      <c r="D996" s="101"/>
      <c r="E996" s="67"/>
      <c r="F996" s="69"/>
      <c r="G996" s="69"/>
      <c r="H996" s="69"/>
      <c r="I996" s="95"/>
      <c r="J996" s="68"/>
      <c r="K996" s="106"/>
      <c r="L996" s="145"/>
      <c r="M996" s="146"/>
      <c r="N996" s="82"/>
      <c r="O996" s="82"/>
      <c r="P996" s="82"/>
      <c r="Q996" s="110"/>
      <c r="R996" s="111"/>
      <c r="S996" s="111"/>
      <c r="T996" s="111"/>
      <c r="U996" s="112"/>
      <c r="V996" s="110"/>
      <c r="W996" s="112"/>
      <c r="X996" s="103"/>
      <c r="Y996" s="117"/>
      <c r="Z996" s="69"/>
      <c r="AA996" s="69"/>
      <c r="AB996" s="103"/>
      <c r="AC996" s="103"/>
      <c r="AD996" s="118"/>
      <c r="AE996" s="115"/>
      <c r="AF996" s="119"/>
      <c r="AG996" s="119"/>
      <c r="AH996" s="120"/>
      <c r="AI996" s="121"/>
      <c r="AJ996" s="120"/>
      <c r="AK996" s="69"/>
      <c r="AL996" s="103"/>
      <c r="AM996" s="103"/>
      <c r="AN996" s="118"/>
      <c r="AO996" s="115"/>
      <c r="AP996" s="119"/>
      <c r="AQ996" s="119"/>
      <c r="AR996" s="118"/>
      <c r="AS996" s="118"/>
      <c r="AT996" s="118"/>
      <c r="AU996" s="118"/>
      <c r="AV996" s="121"/>
      <c r="AW996" s="114"/>
      <c r="AX996" s="115"/>
      <c r="AY996" s="116"/>
      <c r="AZ996" s="115"/>
      <c r="BA996" s="116"/>
    </row>
    <row r="997" spans="2:53" x14ac:dyDescent="0.2">
      <c r="B997" s="266"/>
      <c r="D997" s="101"/>
      <c r="E997" s="67"/>
      <c r="F997" s="69"/>
      <c r="G997" s="69"/>
      <c r="H997" s="69"/>
      <c r="I997" s="95"/>
      <c r="J997" s="68"/>
      <c r="K997" s="106"/>
      <c r="L997" s="145"/>
      <c r="M997" s="146"/>
      <c r="N997" s="82"/>
      <c r="O997" s="82"/>
      <c r="P997" s="82"/>
      <c r="Q997" s="110"/>
      <c r="R997" s="111"/>
      <c r="S997" s="111"/>
      <c r="T997" s="111"/>
      <c r="U997" s="112"/>
      <c r="V997" s="110"/>
      <c r="W997" s="112"/>
      <c r="X997" s="103"/>
      <c r="Y997" s="117"/>
      <c r="Z997" s="69"/>
      <c r="AA997" s="69"/>
      <c r="AB997" s="103"/>
      <c r="AC997" s="103"/>
      <c r="AD997" s="118"/>
      <c r="AE997" s="115"/>
      <c r="AF997" s="119"/>
      <c r="AG997" s="119"/>
      <c r="AH997" s="120"/>
      <c r="AI997" s="121"/>
      <c r="AJ997" s="120"/>
      <c r="AK997" s="69"/>
      <c r="AL997" s="103"/>
      <c r="AM997" s="103"/>
      <c r="AN997" s="118"/>
      <c r="AO997" s="115"/>
      <c r="AP997" s="119"/>
      <c r="AQ997" s="119"/>
      <c r="AR997" s="118"/>
      <c r="AS997" s="118"/>
      <c r="AT997" s="118"/>
      <c r="AU997" s="118"/>
      <c r="AV997" s="121"/>
      <c r="AW997" s="114"/>
      <c r="AX997" s="115"/>
      <c r="AY997" s="116"/>
      <c r="AZ997" s="115"/>
      <c r="BA997" s="116"/>
    </row>
    <row r="998" spans="2:53" x14ac:dyDescent="0.2">
      <c r="B998" s="266"/>
      <c r="D998" s="101"/>
      <c r="E998" s="67"/>
      <c r="F998" s="69"/>
      <c r="G998" s="69"/>
      <c r="H998" s="69"/>
      <c r="I998" s="95"/>
      <c r="J998" s="68"/>
      <c r="K998" s="106"/>
      <c r="L998" s="145"/>
      <c r="M998" s="146"/>
      <c r="N998" s="82"/>
      <c r="O998" s="82"/>
      <c r="P998" s="82"/>
      <c r="Q998" s="110"/>
      <c r="R998" s="111"/>
      <c r="S998" s="111"/>
      <c r="T998" s="111"/>
      <c r="U998" s="112"/>
      <c r="V998" s="110"/>
      <c r="W998" s="112"/>
      <c r="X998" s="103"/>
      <c r="Y998" s="117"/>
      <c r="Z998" s="69"/>
      <c r="AA998" s="69"/>
      <c r="AB998" s="103"/>
      <c r="AC998" s="103"/>
      <c r="AD998" s="118"/>
      <c r="AE998" s="115"/>
      <c r="AF998" s="119"/>
      <c r="AG998" s="119"/>
      <c r="AH998" s="120"/>
      <c r="AI998" s="121"/>
      <c r="AJ998" s="120"/>
      <c r="AK998" s="69"/>
      <c r="AL998" s="103"/>
      <c r="AM998" s="103"/>
      <c r="AN998" s="118"/>
      <c r="AO998" s="115"/>
      <c r="AP998" s="119"/>
      <c r="AQ998" s="119"/>
      <c r="AR998" s="118"/>
      <c r="AS998" s="118"/>
      <c r="AT998" s="118"/>
      <c r="AU998" s="118"/>
      <c r="AV998" s="121"/>
      <c r="AW998" s="114"/>
      <c r="AX998" s="115"/>
      <c r="AY998" s="116"/>
      <c r="AZ998" s="115"/>
      <c r="BA998" s="116"/>
    </row>
    <row r="999" spans="2:53" x14ac:dyDescent="0.2">
      <c r="B999" s="266"/>
      <c r="D999" s="101"/>
      <c r="E999" s="67"/>
      <c r="F999" s="69"/>
      <c r="G999" s="69"/>
      <c r="H999" s="69"/>
      <c r="I999" s="95"/>
      <c r="J999" s="68"/>
      <c r="K999" s="106"/>
      <c r="L999" s="145"/>
      <c r="M999" s="146"/>
      <c r="N999" s="82"/>
      <c r="O999" s="82"/>
      <c r="P999" s="82"/>
      <c r="Q999" s="110"/>
      <c r="R999" s="111"/>
      <c r="S999" s="111"/>
      <c r="T999" s="111"/>
      <c r="U999" s="112"/>
      <c r="V999" s="110"/>
      <c r="W999" s="112"/>
      <c r="X999" s="103"/>
      <c r="Y999" s="117"/>
      <c r="Z999" s="69"/>
      <c r="AA999" s="69"/>
      <c r="AB999" s="103"/>
      <c r="AC999" s="103"/>
      <c r="AD999" s="118"/>
      <c r="AE999" s="115"/>
      <c r="AF999" s="119"/>
      <c r="AG999" s="119"/>
      <c r="AH999" s="120"/>
      <c r="AI999" s="121"/>
      <c r="AJ999" s="120"/>
      <c r="AK999" s="69"/>
      <c r="AL999" s="103"/>
      <c r="AM999" s="103"/>
      <c r="AN999" s="118"/>
      <c r="AO999" s="115"/>
      <c r="AP999" s="119"/>
      <c r="AQ999" s="119"/>
      <c r="AR999" s="118"/>
      <c r="AS999" s="118"/>
      <c r="AT999" s="118"/>
      <c r="AU999" s="118"/>
      <c r="AV999" s="121"/>
      <c r="AW999" s="114"/>
      <c r="AX999" s="115"/>
      <c r="AY999" s="116"/>
      <c r="AZ999" s="115"/>
      <c r="BA999" s="116"/>
    </row>
    <row r="1000" spans="2:53" x14ac:dyDescent="0.2">
      <c r="B1000" s="266"/>
      <c r="D1000" s="101"/>
      <c r="E1000" s="67"/>
      <c r="F1000" s="69"/>
      <c r="G1000" s="69"/>
      <c r="H1000" s="69"/>
      <c r="I1000" s="95"/>
      <c r="J1000" s="68"/>
      <c r="K1000" s="106"/>
      <c r="L1000" s="145"/>
      <c r="M1000" s="146"/>
      <c r="N1000" s="82"/>
      <c r="O1000" s="82"/>
      <c r="P1000" s="82"/>
      <c r="Q1000" s="110"/>
      <c r="R1000" s="111"/>
      <c r="S1000" s="111"/>
      <c r="T1000" s="111"/>
      <c r="U1000" s="112"/>
      <c r="V1000" s="110"/>
      <c r="W1000" s="112"/>
      <c r="X1000" s="103"/>
      <c r="Y1000" s="117"/>
      <c r="Z1000" s="69"/>
      <c r="AA1000" s="69"/>
      <c r="AB1000" s="103"/>
      <c r="AC1000" s="103"/>
      <c r="AD1000" s="118"/>
      <c r="AE1000" s="115"/>
      <c r="AF1000" s="119"/>
      <c r="AG1000" s="119"/>
      <c r="AH1000" s="120"/>
      <c r="AI1000" s="121"/>
      <c r="AJ1000" s="120"/>
      <c r="AK1000" s="69"/>
      <c r="AL1000" s="103"/>
      <c r="AM1000" s="103"/>
      <c r="AN1000" s="118"/>
      <c r="AO1000" s="115"/>
      <c r="AP1000" s="119"/>
      <c r="AQ1000" s="119"/>
      <c r="AR1000" s="118"/>
      <c r="AS1000" s="118"/>
      <c r="AT1000" s="118"/>
      <c r="AU1000" s="118"/>
      <c r="AV1000" s="121"/>
      <c r="AW1000" s="114"/>
      <c r="AX1000" s="115"/>
      <c r="AY1000" s="116"/>
      <c r="AZ1000" s="115"/>
      <c r="BA1000" s="116"/>
    </row>
    <row r="1001" spans="2:53" x14ac:dyDescent="0.2">
      <c r="B1001" s="266"/>
      <c r="D1001" s="101"/>
      <c r="E1001" s="67"/>
      <c r="F1001" s="69"/>
      <c r="G1001" s="69"/>
      <c r="H1001" s="69"/>
      <c r="I1001" s="95"/>
      <c r="J1001" s="68"/>
      <c r="K1001" s="106"/>
      <c r="L1001" s="145"/>
      <c r="M1001" s="146"/>
      <c r="N1001" s="82"/>
      <c r="O1001" s="82"/>
      <c r="P1001" s="82"/>
      <c r="Q1001" s="110"/>
      <c r="R1001" s="111"/>
      <c r="S1001" s="111"/>
      <c r="T1001" s="111"/>
      <c r="U1001" s="112"/>
      <c r="V1001" s="110"/>
      <c r="W1001" s="112"/>
      <c r="X1001" s="103"/>
      <c r="Y1001" s="117"/>
      <c r="Z1001" s="69"/>
      <c r="AA1001" s="69"/>
      <c r="AB1001" s="103"/>
      <c r="AC1001" s="103"/>
      <c r="AD1001" s="118"/>
      <c r="AE1001" s="115"/>
      <c r="AF1001" s="119"/>
      <c r="AG1001" s="119"/>
      <c r="AH1001" s="120"/>
      <c r="AI1001" s="121"/>
      <c r="AJ1001" s="120"/>
      <c r="AK1001" s="69"/>
      <c r="AL1001" s="103"/>
      <c r="AM1001" s="103"/>
      <c r="AN1001" s="118"/>
      <c r="AO1001" s="115"/>
      <c r="AP1001" s="119"/>
      <c r="AQ1001" s="119"/>
      <c r="AR1001" s="118"/>
      <c r="AS1001" s="118"/>
      <c r="AT1001" s="118"/>
      <c r="AU1001" s="118"/>
      <c r="AV1001" s="121"/>
      <c r="AW1001" s="114"/>
      <c r="AX1001" s="115"/>
      <c r="AY1001" s="116"/>
      <c r="AZ1001" s="115"/>
      <c r="BA1001" s="116"/>
    </row>
    <row r="1002" spans="2:53" x14ac:dyDescent="0.2">
      <c r="B1002" s="266"/>
      <c r="D1002" s="101"/>
      <c r="E1002" s="67"/>
      <c r="F1002" s="69"/>
      <c r="G1002" s="69"/>
      <c r="H1002" s="69"/>
      <c r="I1002" s="95"/>
      <c r="J1002" s="68"/>
      <c r="K1002" s="106"/>
      <c r="L1002" s="145"/>
      <c r="M1002" s="146"/>
      <c r="N1002" s="82"/>
      <c r="O1002" s="82"/>
      <c r="P1002" s="82"/>
      <c r="Q1002" s="110"/>
      <c r="R1002" s="111"/>
      <c r="S1002" s="111"/>
      <c r="T1002" s="111"/>
      <c r="U1002" s="112"/>
      <c r="V1002" s="110"/>
      <c r="W1002" s="112"/>
      <c r="X1002" s="103"/>
      <c r="Y1002" s="117"/>
      <c r="Z1002" s="69"/>
      <c r="AA1002" s="69"/>
      <c r="AB1002" s="103"/>
      <c r="AC1002" s="103"/>
      <c r="AD1002" s="118"/>
      <c r="AE1002" s="115"/>
      <c r="AF1002" s="119"/>
      <c r="AG1002" s="119"/>
      <c r="AH1002" s="120"/>
      <c r="AI1002" s="121"/>
      <c r="AJ1002" s="120"/>
      <c r="AK1002" s="69"/>
      <c r="AL1002" s="103"/>
      <c r="AM1002" s="103"/>
      <c r="AN1002" s="118"/>
      <c r="AO1002" s="115"/>
      <c r="AP1002" s="119"/>
      <c r="AQ1002" s="119"/>
      <c r="AR1002" s="118"/>
      <c r="AS1002" s="118"/>
      <c r="AT1002" s="118"/>
      <c r="AU1002" s="118"/>
      <c r="AV1002" s="121"/>
      <c r="AW1002" s="114"/>
      <c r="AX1002" s="115"/>
      <c r="AY1002" s="116"/>
      <c r="AZ1002" s="115"/>
      <c r="BA1002" s="116"/>
    </row>
    <row r="1003" spans="2:53" x14ac:dyDescent="0.2">
      <c r="B1003" s="266"/>
      <c r="D1003" s="101"/>
      <c r="E1003" s="67"/>
      <c r="F1003" s="69"/>
      <c r="G1003" s="69"/>
      <c r="H1003" s="69"/>
      <c r="I1003" s="95"/>
      <c r="J1003" s="68"/>
      <c r="K1003" s="106"/>
      <c r="L1003" s="145"/>
      <c r="M1003" s="146"/>
      <c r="N1003" s="82"/>
      <c r="O1003" s="82"/>
      <c r="P1003" s="82"/>
      <c r="Q1003" s="110"/>
      <c r="R1003" s="111"/>
      <c r="S1003" s="111"/>
      <c r="T1003" s="111"/>
      <c r="U1003" s="112"/>
      <c r="V1003" s="110"/>
      <c r="W1003" s="112"/>
      <c r="X1003" s="103"/>
      <c r="Y1003" s="117"/>
      <c r="Z1003" s="69"/>
      <c r="AA1003" s="69"/>
      <c r="AB1003" s="103"/>
      <c r="AC1003" s="103"/>
      <c r="AD1003" s="118"/>
      <c r="AE1003" s="115"/>
      <c r="AF1003" s="119"/>
      <c r="AG1003" s="119"/>
      <c r="AH1003" s="120"/>
      <c r="AI1003" s="121"/>
      <c r="AJ1003" s="120"/>
      <c r="AK1003" s="69"/>
      <c r="AL1003" s="103"/>
      <c r="AM1003" s="103"/>
      <c r="AN1003" s="118"/>
      <c r="AO1003" s="115"/>
      <c r="AP1003" s="119"/>
      <c r="AQ1003" s="119"/>
      <c r="AR1003" s="118"/>
      <c r="AS1003" s="118"/>
      <c r="AT1003" s="118"/>
      <c r="AU1003" s="118"/>
      <c r="AV1003" s="121"/>
      <c r="AW1003" s="114"/>
      <c r="AX1003" s="115"/>
      <c r="AY1003" s="116"/>
      <c r="AZ1003" s="115"/>
      <c r="BA1003" s="116"/>
    </row>
    <row r="1004" spans="2:53" x14ac:dyDescent="0.2">
      <c r="B1004" s="266"/>
      <c r="D1004" s="101"/>
      <c r="E1004" s="67"/>
      <c r="F1004" s="69"/>
      <c r="G1004" s="69"/>
      <c r="H1004" s="69"/>
      <c r="I1004" s="95"/>
      <c r="J1004" s="68"/>
      <c r="K1004" s="106"/>
      <c r="L1004" s="145"/>
      <c r="M1004" s="146"/>
      <c r="N1004" s="82"/>
      <c r="O1004" s="82"/>
      <c r="P1004" s="82"/>
      <c r="Q1004" s="110"/>
      <c r="R1004" s="111"/>
      <c r="S1004" s="111"/>
      <c r="T1004" s="111"/>
      <c r="U1004" s="112"/>
      <c r="V1004" s="110"/>
      <c r="W1004" s="112"/>
      <c r="X1004" s="103"/>
      <c r="Y1004" s="117"/>
      <c r="Z1004" s="69"/>
      <c r="AA1004" s="69"/>
      <c r="AB1004" s="103"/>
      <c r="AC1004" s="103"/>
      <c r="AD1004" s="118"/>
      <c r="AE1004" s="115"/>
      <c r="AF1004" s="119"/>
      <c r="AG1004" s="119"/>
      <c r="AH1004" s="120"/>
      <c r="AI1004" s="121"/>
      <c r="AJ1004" s="120"/>
      <c r="AK1004" s="69"/>
      <c r="AL1004" s="103"/>
      <c r="AM1004" s="103"/>
      <c r="AN1004" s="118"/>
      <c r="AO1004" s="115"/>
      <c r="AP1004" s="119"/>
      <c r="AQ1004" s="119"/>
      <c r="AR1004" s="118"/>
      <c r="AS1004" s="118"/>
      <c r="AT1004" s="118"/>
      <c r="AU1004" s="118"/>
      <c r="AV1004" s="121"/>
      <c r="AW1004" s="114"/>
      <c r="AX1004" s="115"/>
      <c r="AY1004" s="116"/>
      <c r="AZ1004" s="115"/>
      <c r="BA1004" s="116"/>
    </row>
    <row r="1005" spans="2:53" x14ac:dyDescent="0.2">
      <c r="B1005" s="266"/>
      <c r="D1005" s="101"/>
      <c r="E1005" s="67"/>
      <c r="F1005" s="69"/>
      <c r="G1005" s="69"/>
      <c r="H1005" s="69"/>
      <c r="I1005" s="95"/>
      <c r="J1005" s="68"/>
      <c r="K1005" s="106"/>
      <c r="L1005" s="145"/>
      <c r="M1005" s="146"/>
      <c r="N1005" s="82"/>
      <c r="O1005" s="82"/>
      <c r="P1005" s="82"/>
      <c r="Q1005" s="110"/>
      <c r="R1005" s="111"/>
      <c r="S1005" s="111"/>
      <c r="T1005" s="111"/>
      <c r="U1005" s="112"/>
      <c r="V1005" s="110"/>
      <c r="W1005" s="112"/>
      <c r="X1005" s="103"/>
      <c r="Y1005" s="117"/>
      <c r="Z1005" s="69"/>
      <c r="AA1005" s="69"/>
      <c r="AB1005" s="103"/>
      <c r="AC1005" s="103"/>
      <c r="AD1005" s="118"/>
      <c r="AE1005" s="115"/>
      <c r="AF1005" s="119"/>
      <c r="AG1005" s="119"/>
      <c r="AH1005" s="120"/>
      <c r="AI1005" s="121"/>
      <c r="AJ1005" s="120"/>
      <c r="AK1005" s="69"/>
      <c r="AL1005" s="103"/>
      <c r="AM1005" s="103"/>
      <c r="AN1005" s="118"/>
      <c r="AO1005" s="115"/>
      <c r="AP1005" s="119"/>
      <c r="AQ1005" s="119"/>
      <c r="AR1005" s="118"/>
      <c r="AS1005" s="118"/>
      <c r="AT1005" s="118"/>
      <c r="AU1005" s="118"/>
      <c r="AV1005" s="121"/>
      <c r="AW1005" s="114"/>
      <c r="AX1005" s="115"/>
      <c r="AY1005" s="116"/>
      <c r="AZ1005" s="115"/>
      <c r="BA1005" s="116"/>
    </row>
    <row r="1006" spans="2:53" x14ac:dyDescent="0.2">
      <c r="B1006" s="266"/>
      <c r="D1006" s="101"/>
      <c r="E1006" s="67"/>
      <c r="F1006" s="69"/>
      <c r="G1006" s="69"/>
      <c r="H1006" s="69"/>
      <c r="I1006" s="95"/>
      <c r="J1006" s="68"/>
      <c r="K1006" s="106"/>
      <c r="L1006" s="145"/>
      <c r="M1006" s="146"/>
      <c r="N1006" s="82"/>
      <c r="O1006" s="82"/>
      <c r="P1006" s="82"/>
      <c r="Q1006" s="110"/>
      <c r="R1006" s="111"/>
      <c r="S1006" s="111"/>
      <c r="T1006" s="111"/>
      <c r="U1006" s="112"/>
      <c r="V1006" s="110"/>
      <c r="W1006" s="112"/>
      <c r="X1006" s="103"/>
      <c r="Y1006" s="117"/>
      <c r="Z1006" s="69"/>
      <c r="AA1006" s="69"/>
      <c r="AB1006" s="103"/>
      <c r="AC1006" s="103"/>
      <c r="AD1006" s="118"/>
      <c r="AE1006" s="115"/>
      <c r="AF1006" s="119"/>
      <c r="AG1006" s="119"/>
      <c r="AH1006" s="120"/>
      <c r="AI1006" s="121"/>
      <c r="AJ1006" s="120"/>
      <c r="AK1006" s="69"/>
      <c r="AL1006" s="103"/>
      <c r="AM1006" s="103"/>
      <c r="AN1006" s="118"/>
      <c r="AO1006" s="115"/>
      <c r="AP1006" s="119"/>
      <c r="AQ1006" s="119"/>
      <c r="AR1006" s="118"/>
      <c r="AS1006" s="118"/>
      <c r="AT1006" s="118"/>
      <c r="AU1006" s="118"/>
      <c r="AV1006" s="121"/>
      <c r="AW1006" s="114"/>
      <c r="AX1006" s="115"/>
      <c r="AY1006" s="116"/>
      <c r="AZ1006" s="115"/>
      <c r="BA1006" s="116"/>
    </row>
    <row r="1007" spans="2:53" x14ac:dyDescent="0.2">
      <c r="B1007" s="266"/>
      <c r="D1007" s="101"/>
      <c r="E1007" s="67"/>
      <c r="F1007" s="69"/>
      <c r="G1007" s="69"/>
      <c r="H1007" s="69"/>
      <c r="I1007" s="95"/>
      <c r="J1007" s="68"/>
      <c r="K1007" s="106"/>
      <c r="L1007" s="145"/>
      <c r="M1007" s="146"/>
      <c r="N1007" s="82"/>
      <c r="O1007" s="82"/>
      <c r="P1007" s="82"/>
      <c r="Q1007" s="110"/>
      <c r="R1007" s="111"/>
      <c r="S1007" s="111"/>
      <c r="T1007" s="111"/>
      <c r="U1007" s="112"/>
      <c r="V1007" s="110"/>
      <c r="W1007" s="112"/>
      <c r="X1007" s="103"/>
      <c r="Y1007" s="117"/>
      <c r="Z1007" s="69"/>
      <c r="AA1007" s="69"/>
      <c r="AB1007" s="103"/>
      <c r="AC1007" s="103"/>
      <c r="AD1007" s="118"/>
      <c r="AE1007" s="115"/>
      <c r="AF1007" s="119"/>
      <c r="AG1007" s="119"/>
      <c r="AH1007" s="120"/>
      <c r="AI1007" s="121"/>
      <c r="AJ1007" s="120"/>
      <c r="AK1007" s="69"/>
      <c r="AL1007" s="103"/>
      <c r="AM1007" s="103"/>
      <c r="AN1007" s="118"/>
      <c r="AO1007" s="115"/>
      <c r="AP1007" s="119"/>
      <c r="AQ1007" s="119"/>
      <c r="AR1007" s="118"/>
      <c r="AS1007" s="118"/>
      <c r="AT1007" s="118"/>
      <c r="AU1007" s="118"/>
      <c r="AV1007" s="121"/>
      <c r="AW1007" s="114"/>
      <c r="AX1007" s="115"/>
      <c r="AY1007" s="116"/>
      <c r="AZ1007" s="115"/>
      <c r="BA1007" s="116"/>
    </row>
    <row r="1008" spans="2:53" x14ac:dyDescent="0.2">
      <c r="B1008" s="266"/>
      <c r="D1008" s="101"/>
      <c r="E1008" s="67"/>
      <c r="F1008" s="69"/>
      <c r="G1008" s="69"/>
      <c r="H1008" s="69"/>
      <c r="I1008" s="95"/>
      <c r="J1008" s="68"/>
      <c r="K1008" s="106"/>
      <c r="L1008" s="145"/>
      <c r="M1008" s="146"/>
      <c r="N1008" s="82"/>
      <c r="O1008" s="82"/>
      <c r="P1008" s="82"/>
      <c r="Q1008" s="110"/>
      <c r="R1008" s="111"/>
      <c r="S1008" s="111"/>
      <c r="T1008" s="111"/>
      <c r="U1008" s="112"/>
      <c r="V1008" s="110"/>
      <c r="W1008" s="112"/>
      <c r="X1008" s="103"/>
      <c r="Y1008" s="117"/>
      <c r="Z1008" s="69"/>
      <c r="AA1008" s="69"/>
      <c r="AB1008" s="103"/>
      <c r="AC1008" s="103"/>
      <c r="AD1008" s="118"/>
      <c r="AE1008" s="115"/>
      <c r="AF1008" s="119"/>
      <c r="AG1008" s="119"/>
      <c r="AH1008" s="120"/>
      <c r="AI1008" s="121"/>
      <c r="AJ1008" s="120"/>
      <c r="AK1008" s="69"/>
      <c r="AL1008" s="103"/>
      <c r="AM1008" s="103"/>
      <c r="AN1008" s="118"/>
      <c r="AO1008" s="115"/>
      <c r="AP1008" s="119"/>
      <c r="AQ1008" s="119"/>
      <c r="AR1008" s="118"/>
      <c r="AS1008" s="118"/>
      <c r="AT1008" s="118"/>
      <c r="AU1008" s="118"/>
      <c r="AV1008" s="121"/>
      <c r="AW1008" s="114"/>
      <c r="AX1008" s="115"/>
      <c r="AY1008" s="116"/>
      <c r="AZ1008" s="115"/>
      <c r="BA1008" s="116"/>
    </row>
    <row r="1009" spans="2:53" x14ac:dyDescent="0.2">
      <c r="B1009" s="266"/>
      <c r="D1009" s="101"/>
      <c r="E1009" s="67"/>
      <c r="F1009" s="69"/>
      <c r="G1009" s="69"/>
      <c r="H1009" s="69"/>
      <c r="I1009" s="95"/>
      <c r="J1009" s="68"/>
      <c r="K1009" s="106"/>
      <c r="L1009" s="145"/>
      <c r="M1009" s="146"/>
      <c r="N1009" s="82"/>
      <c r="O1009" s="82"/>
      <c r="P1009" s="82"/>
      <c r="Q1009" s="110"/>
      <c r="R1009" s="111"/>
      <c r="S1009" s="111"/>
      <c r="T1009" s="111"/>
      <c r="U1009" s="112"/>
      <c r="V1009" s="110"/>
      <c r="W1009" s="112"/>
      <c r="X1009" s="103"/>
      <c r="Y1009" s="117"/>
      <c r="Z1009" s="69"/>
      <c r="AA1009" s="69"/>
      <c r="AB1009" s="103"/>
      <c r="AC1009" s="103"/>
      <c r="AD1009" s="118"/>
      <c r="AE1009" s="115"/>
      <c r="AF1009" s="119"/>
      <c r="AG1009" s="119"/>
      <c r="AH1009" s="120"/>
      <c r="AI1009" s="121"/>
      <c r="AJ1009" s="120"/>
      <c r="AK1009" s="69"/>
      <c r="AL1009" s="103"/>
      <c r="AM1009" s="103"/>
      <c r="AN1009" s="118"/>
      <c r="AO1009" s="115"/>
      <c r="AP1009" s="119"/>
      <c r="AQ1009" s="119"/>
      <c r="AR1009" s="118"/>
      <c r="AS1009" s="118"/>
      <c r="AT1009" s="118"/>
      <c r="AU1009" s="118"/>
      <c r="AV1009" s="121"/>
      <c r="AW1009" s="114"/>
      <c r="AX1009" s="115"/>
      <c r="AY1009" s="116"/>
      <c r="AZ1009" s="115"/>
      <c r="BA1009" s="116"/>
    </row>
    <row r="1010" spans="2:53" x14ac:dyDescent="0.2">
      <c r="B1010" s="266"/>
      <c r="D1010" s="101"/>
      <c r="E1010" s="67"/>
      <c r="F1010" s="69"/>
      <c r="G1010" s="69"/>
      <c r="H1010" s="69"/>
      <c r="I1010" s="95"/>
      <c r="J1010" s="68"/>
      <c r="K1010" s="106"/>
      <c r="L1010" s="145"/>
      <c r="M1010" s="146"/>
      <c r="N1010" s="82"/>
      <c r="O1010" s="82"/>
      <c r="P1010" s="82"/>
      <c r="Q1010" s="110"/>
      <c r="R1010" s="111"/>
      <c r="S1010" s="111"/>
      <c r="T1010" s="111"/>
      <c r="U1010" s="112"/>
      <c r="V1010" s="110"/>
      <c r="W1010" s="112"/>
      <c r="X1010" s="103"/>
      <c r="Y1010" s="117"/>
      <c r="Z1010" s="69"/>
      <c r="AA1010" s="69"/>
      <c r="AB1010" s="103"/>
      <c r="AC1010" s="103"/>
      <c r="AD1010" s="118"/>
      <c r="AE1010" s="115"/>
      <c r="AF1010" s="119"/>
      <c r="AG1010" s="119"/>
      <c r="AH1010" s="120"/>
      <c r="AI1010" s="121"/>
      <c r="AJ1010" s="120"/>
      <c r="AK1010" s="69"/>
      <c r="AL1010" s="103"/>
      <c r="AM1010" s="103"/>
      <c r="AN1010" s="118"/>
      <c r="AO1010" s="115"/>
      <c r="AP1010" s="119"/>
      <c r="AQ1010" s="119"/>
      <c r="AR1010" s="118"/>
      <c r="AS1010" s="118"/>
      <c r="AT1010" s="118"/>
      <c r="AU1010" s="118"/>
      <c r="AV1010" s="121"/>
      <c r="AW1010" s="114"/>
      <c r="AX1010" s="115"/>
      <c r="AY1010" s="116"/>
      <c r="AZ1010" s="115"/>
      <c r="BA1010" s="116"/>
    </row>
    <row r="1011" spans="2:53" x14ac:dyDescent="0.2">
      <c r="B1011" s="266"/>
      <c r="D1011" s="101"/>
      <c r="E1011" s="67"/>
      <c r="F1011" s="69"/>
      <c r="G1011" s="69"/>
      <c r="H1011" s="69"/>
      <c r="I1011" s="95"/>
      <c r="J1011" s="68"/>
      <c r="K1011" s="106"/>
      <c r="L1011" s="145"/>
      <c r="M1011" s="146"/>
      <c r="N1011" s="82"/>
      <c r="O1011" s="82"/>
      <c r="P1011" s="82"/>
      <c r="Q1011" s="110"/>
      <c r="R1011" s="111"/>
      <c r="S1011" s="111"/>
      <c r="T1011" s="111"/>
      <c r="U1011" s="112"/>
      <c r="V1011" s="110"/>
      <c r="W1011" s="112"/>
      <c r="X1011" s="103"/>
      <c r="Y1011" s="117"/>
      <c r="Z1011" s="69"/>
      <c r="AA1011" s="69"/>
      <c r="AB1011" s="103"/>
      <c r="AC1011" s="103"/>
      <c r="AD1011" s="118"/>
      <c r="AE1011" s="115"/>
      <c r="AF1011" s="119"/>
      <c r="AG1011" s="119"/>
      <c r="AH1011" s="120"/>
      <c r="AI1011" s="121"/>
      <c r="AJ1011" s="120"/>
      <c r="AK1011" s="69"/>
      <c r="AL1011" s="103"/>
      <c r="AM1011" s="103"/>
      <c r="AN1011" s="118"/>
      <c r="AO1011" s="115"/>
      <c r="AP1011" s="119"/>
      <c r="AQ1011" s="119"/>
      <c r="AR1011" s="118"/>
      <c r="AS1011" s="118"/>
      <c r="AT1011" s="118"/>
      <c r="AU1011" s="118"/>
      <c r="AV1011" s="121"/>
      <c r="AW1011" s="114"/>
      <c r="AX1011" s="115"/>
      <c r="AY1011" s="116"/>
      <c r="AZ1011" s="115"/>
      <c r="BA1011" s="116"/>
    </row>
    <row r="1012" spans="2:53" x14ac:dyDescent="0.2">
      <c r="B1012" s="266"/>
      <c r="D1012" s="101"/>
      <c r="E1012" s="67"/>
      <c r="F1012" s="69"/>
      <c r="G1012" s="69"/>
      <c r="H1012" s="69"/>
      <c r="I1012" s="95"/>
      <c r="J1012" s="68"/>
      <c r="K1012" s="106"/>
      <c r="L1012" s="145"/>
      <c r="M1012" s="146"/>
      <c r="N1012" s="82"/>
      <c r="O1012" s="82"/>
      <c r="P1012" s="82"/>
      <c r="Q1012" s="110"/>
      <c r="R1012" s="111"/>
      <c r="S1012" s="111"/>
      <c r="T1012" s="111"/>
      <c r="U1012" s="112"/>
      <c r="V1012" s="110"/>
      <c r="W1012" s="112"/>
      <c r="X1012" s="103"/>
      <c r="Y1012" s="117"/>
      <c r="Z1012" s="69"/>
      <c r="AA1012" s="69"/>
      <c r="AB1012" s="103"/>
      <c r="AC1012" s="103"/>
      <c r="AD1012" s="118"/>
      <c r="AE1012" s="115"/>
      <c r="AF1012" s="119"/>
      <c r="AG1012" s="119"/>
      <c r="AH1012" s="120"/>
      <c r="AI1012" s="121"/>
      <c r="AJ1012" s="120"/>
      <c r="AK1012" s="69"/>
      <c r="AL1012" s="103"/>
      <c r="AM1012" s="103"/>
      <c r="AN1012" s="118"/>
      <c r="AO1012" s="115"/>
      <c r="AP1012" s="119"/>
      <c r="AQ1012" s="119"/>
      <c r="AR1012" s="118"/>
      <c r="AS1012" s="118"/>
      <c r="AT1012" s="118"/>
      <c r="AU1012" s="118"/>
      <c r="AV1012" s="121"/>
      <c r="AW1012" s="114"/>
      <c r="AX1012" s="115"/>
      <c r="AY1012" s="116"/>
      <c r="AZ1012" s="115"/>
      <c r="BA1012" s="116"/>
    </row>
    <row r="1013" spans="2:53" x14ac:dyDescent="0.2">
      <c r="B1013" s="266"/>
      <c r="D1013" s="101"/>
      <c r="E1013" s="67"/>
      <c r="F1013" s="69"/>
      <c r="G1013" s="69"/>
      <c r="H1013" s="69"/>
      <c r="I1013" s="95"/>
      <c r="J1013" s="68"/>
      <c r="K1013" s="106"/>
      <c r="L1013" s="145"/>
      <c r="M1013" s="146"/>
      <c r="N1013" s="82"/>
      <c r="O1013" s="82"/>
      <c r="P1013" s="82"/>
      <c r="Q1013" s="110"/>
      <c r="R1013" s="111"/>
      <c r="S1013" s="111"/>
      <c r="T1013" s="111"/>
      <c r="U1013" s="112"/>
      <c r="V1013" s="110"/>
      <c r="W1013" s="112"/>
      <c r="X1013" s="103"/>
      <c r="Y1013" s="117"/>
      <c r="Z1013" s="69"/>
      <c r="AA1013" s="69"/>
      <c r="AB1013" s="103"/>
      <c r="AC1013" s="103"/>
      <c r="AD1013" s="118"/>
      <c r="AE1013" s="115"/>
      <c r="AF1013" s="119"/>
      <c r="AG1013" s="119"/>
      <c r="AH1013" s="120"/>
      <c r="AI1013" s="121"/>
      <c r="AJ1013" s="120"/>
      <c r="AK1013" s="69"/>
      <c r="AL1013" s="103"/>
      <c r="AM1013" s="103"/>
      <c r="AN1013" s="118"/>
      <c r="AO1013" s="115"/>
      <c r="AP1013" s="119"/>
      <c r="AQ1013" s="119"/>
      <c r="AR1013" s="118"/>
      <c r="AS1013" s="118"/>
      <c r="AT1013" s="118"/>
      <c r="AU1013" s="118"/>
      <c r="AV1013" s="121"/>
      <c r="AW1013" s="114"/>
      <c r="AX1013" s="115"/>
      <c r="AY1013" s="116"/>
      <c r="AZ1013" s="115"/>
      <c r="BA1013" s="116"/>
    </row>
    <row r="1014" spans="2:53" x14ac:dyDescent="0.2">
      <c r="B1014" s="266"/>
      <c r="D1014" s="101"/>
      <c r="E1014" s="67"/>
      <c r="F1014" s="69"/>
      <c r="G1014" s="69"/>
      <c r="H1014" s="69"/>
      <c r="I1014" s="95"/>
      <c r="J1014" s="68"/>
      <c r="K1014" s="106"/>
      <c r="L1014" s="145"/>
      <c r="M1014" s="146"/>
      <c r="N1014" s="82"/>
      <c r="O1014" s="82"/>
      <c r="P1014" s="82"/>
      <c r="Q1014" s="110"/>
      <c r="R1014" s="111"/>
      <c r="S1014" s="111"/>
      <c r="T1014" s="111"/>
      <c r="U1014" s="112"/>
      <c r="V1014" s="110"/>
      <c r="W1014" s="112"/>
      <c r="X1014" s="103"/>
      <c r="Y1014" s="117"/>
      <c r="Z1014" s="69"/>
      <c r="AA1014" s="69"/>
      <c r="AB1014" s="103"/>
      <c r="AC1014" s="103"/>
      <c r="AD1014" s="118"/>
      <c r="AE1014" s="115"/>
      <c r="AF1014" s="119"/>
      <c r="AG1014" s="119"/>
      <c r="AH1014" s="120"/>
      <c r="AI1014" s="121"/>
      <c r="AJ1014" s="120"/>
      <c r="AK1014" s="69"/>
      <c r="AL1014" s="103"/>
      <c r="AM1014" s="103"/>
      <c r="AN1014" s="118"/>
      <c r="AO1014" s="115"/>
      <c r="AP1014" s="119"/>
      <c r="AQ1014" s="119"/>
      <c r="AR1014" s="118"/>
      <c r="AS1014" s="118"/>
      <c r="AT1014" s="118"/>
      <c r="AU1014" s="118"/>
      <c r="AV1014" s="121"/>
      <c r="AW1014" s="114"/>
      <c r="AX1014" s="115"/>
      <c r="AY1014" s="116"/>
      <c r="AZ1014" s="115"/>
      <c r="BA1014" s="116"/>
    </row>
    <row r="1015" spans="2:53" x14ac:dyDescent="0.2">
      <c r="B1015" s="266"/>
      <c r="D1015" s="101"/>
      <c r="E1015" s="67"/>
      <c r="F1015" s="69"/>
      <c r="G1015" s="69"/>
      <c r="H1015" s="69"/>
      <c r="I1015" s="95"/>
      <c r="J1015" s="68"/>
      <c r="K1015" s="106"/>
      <c r="L1015" s="145"/>
      <c r="M1015" s="146"/>
      <c r="N1015" s="82"/>
      <c r="O1015" s="82"/>
      <c r="P1015" s="82"/>
      <c r="Q1015" s="110"/>
      <c r="R1015" s="111"/>
      <c r="S1015" s="111"/>
      <c r="T1015" s="111"/>
      <c r="U1015" s="112"/>
      <c r="V1015" s="110"/>
      <c r="W1015" s="112"/>
      <c r="X1015" s="103"/>
      <c r="Y1015" s="117"/>
      <c r="Z1015" s="69"/>
      <c r="AA1015" s="69"/>
      <c r="AB1015" s="103"/>
      <c r="AC1015" s="103"/>
      <c r="AD1015" s="118"/>
      <c r="AE1015" s="115"/>
      <c r="AF1015" s="119"/>
      <c r="AG1015" s="119"/>
      <c r="AH1015" s="120"/>
      <c r="AI1015" s="121"/>
      <c r="AJ1015" s="120"/>
      <c r="AK1015" s="69"/>
      <c r="AL1015" s="103"/>
      <c r="AM1015" s="103"/>
      <c r="AN1015" s="118"/>
      <c r="AO1015" s="115"/>
      <c r="AP1015" s="119"/>
      <c r="AQ1015" s="119"/>
      <c r="AR1015" s="118"/>
      <c r="AS1015" s="118"/>
      <c r="AT1015" s="118"/>
      <c r="AU1015" s="118"/>
      <c r="AV1015" s="121"/>
      <c r="AW1015" s="114"/>
      <c r="AX1015" s="115"/>
      <c r="AY1015" s="116"/>
      <c r="AZ1015" s="115"/>
      <c r="BA1015" s="116"/>
    </row>
    <row r="1016" spans="2:53" x14ac:dyDescent="0.2">
      <c r="B1016" s="266"/>
      <c r="D1016" s="101"/>
      <c r="E1016" s="67"/>
      <c r="F1016" s="69"/>
      <c r="G1016" s="69"/>
      <c r="H1016" s="69"/>
      <c r="I1016" s="95"/>
      <c r="J1016" s="68"/>
      <c r="K1016" s="106"/>
      <c r="L1016" s="145"/>
      <c r="M1016" s="146"/>
      <c r="N1016" s="82"/>
      <c r="O1016" s="82"/>
      <c r="P1016" s="82"/>
      <c r="Q1016" s="110"/>
      <c r="R1016" s="111"/>
      <c r="S1016" s="111"/>
      <c r="T1016" s="111"/>
      <c r="U1016" s="112"/>
      <c r="V1016" s="110"/>
      <c r="W1016" s="112"/>
      <c r="X1016" s="103"/>
      <c r="Y1016" s="117"/>
      <c r="Z1016" s="69"/>
      <c r="AA1016" s="69"/>
      <c r="AB1016" s="103"/>
      <c r="AC1016" s="103"/>
      <c r="AD1016" s="118"/>
      <c r="AE1016" s="115"/>
      <c r="AF1016" s="119"/>
      <c r="AG1016" s="119"/>
      <c r="AH1016" s="120"/>
      <c r="AI1016" s="121"/>
      <c r="AJ1016" s="120"/>
      <c r="AK1016" s="69"/>
      <c r="AL1016" s="103"/>
      <c r="AM1016" s="103"/>
      <c r="AN1016" s="118"/>
      <c r="AO1016" s="115"/>
      <c r="AP1016" s="119"/>
      <c r="AQ1016" s="119"/>
      <c r="AR1016" s="118"/>
      <c r="AS1016" s="118"/>
      <c r="AT1016" s="118"/>
      <c r="AU1016" s="118"/>
      <c r="AV1016" s="121"/>
      <c r="AW1016" s="114"/>
      <c r="AX1016" s="115"/>
      <c r="AY1016" s="116"/>
      <c r="AZ1016" s="115"/>
      <c r="BA1016" s="116"/>
    </row>
    <row r="1017" spans="2:53" x14ac:dyDescent="0.2">
      <c r="B1017" s="266"/>
      <c r="D1017" s="101"/>
      <c r="E1017" s="67"/>
      <c r="F1017" s="69"/>
      <c r="G1017" s="69"/>
      <c r="H1017" s="69"/>
      <c r="I1017" s="95"/>
      <c r="J1017" s="68"/>
      <c r="K1017" s="106"/>
      <c r="L1017" s="145"/>
      <c r="M1017" s="146"/>
      <c r="N1017" s="82"/>
      <c r="O1017" s="82"/>
      <c r="P1017" s="82"/>
      <c r="Q1017" s="110"/>
      <c r="R1017" s="111"/>
      <c r="S1017" s="111"/>
      <c r="T1017" s="111"/>
      <c r="U1017" s="112"/>
      <c r="V1017" s="110"/>
      <c r="W1017" s="112"/>
      <c r="X1017" s="103"/>
      <c r="Y1017" s="117"/>
      <c r="Z1017" s="69"/>
      <c r="AA1017" s="69"/>
      <c r="AB1017" s="103"/>
      <c r="AC1017" s="103"/>
      <c r="AD1017" s="118"/>
      <c r="AE1017" s="115"/>
      <c r="AF1017" s="119"/>
      <c r="AG1017" s="119"/>
      <c r="AH1017" s="120"/>
      <c r="AI1017" s="121"/>
      <c r="AJ1017" s="120"/>
      <c r="AK1017" s="69"/>
      <c r="AL1017" s="103"/>
      <c r="AM1017" s="103"/>
      <c r="AN1017" s="118"/>
      <c r="AO1017" s="115"/>
      <c r="AP1017" s="119"/>
      <c r="AQ1017" s="119"/>
      <c r="AR1017" s="118"/>
      <c r="AS1017" s="118"/>
      <c r="AT1017" s="118"/>
      <c r="AU1017" s="118"/>
      <c r="AV1017" s="121"/>
      <c r="AW1017" s="114"/>
      <c r="AX1017" s="115"/>
      <c r="AY1017" s="116"/>
      <c r="AZ1017" s="115"/>
      <c r="BA1017" s="116"/>
    </row>
    <row r="1018" spans="2:53" x14ac:dyDescent="0.2">
      <c r="B1018" s="266"/>
      <c r="D1018" s="101"/>
      <c r="E1018" s="67"/>
      <c r="F1018" s="69"/>
      <c r="G1018" s="69"/>
      <c r="H1018" s="69"/>
      <c r="I1018" s="95"/>
      <c r="J1018" s="68"/>
      <c r="K1018" s="106"/>
      <c r="L1018" s="145"/>
      <c r="M1018" s="146"/>
      <c r="N1018" s="82"/>
      <c r="O1018" s="82"/>
      <c r="P1018" s="82"/>
      <c r="Q1018" s="110"/>
      <c r="R1018" s="111"/>
      <c r="S1018" s="111"/>
      <c r="T1018" s="111"/>
      <c r="U1018" s="112"/>
      <c r="V1018" s="110"/>
      <c r="W1018" s="112"/>
      <c r="X1018" s="103"/>
      <c r="Y1018" s="117"/>
      <c r="Z1018" s="69"/>
      <c r="AA1018" s="69"/>
      <c r="AB1018" s="103"/>
      <c r="AC1018" s="103"/>
      <c r="AD1018" s="118"/>
      <c r="AE1018" s="115"/>
      <c r="AF1018" s="119"/>
      <c r="AG1018" s="119"/>
      <c r="AH1018" s="120"/>
      <c r="AI1018" s="121"/>
      <c r="AJ1018" s="120"/>
      <c r="AK1018" s="69"/>
      <c r="AL1018" s="103"/>
      <c r="AM1018" s="103"/>
      <c r="AN1018" s="118"/>
      <c r="AO1018" s="115"/>
      <c r="AP1018" s="119"/>
      <c r="AQ1018" s="119"/>
      <c r="AR1018" s="118"/>
      <c r="AS1018" s="118"/>
      <c r="AT1018" s="118"/>
      <c r="AU1018" s="118"/>
      <c r="AV1018" s="121"/>
      <c r="AW1018" s="114"/>
      <c r="AX1018" s="115"/>
      <c r="AY1018" s="116"/>
      <c r="AZ1018" s="115"/>
      <c r="BA1018" s="116"/>
    </row>
    <row r="1019" spans="2:53" x14ac:dyDescent="0.2">
      <c r="B1019" s="266"/>
      <c r="D1019" s="101"/>
      <c r="E1019" s="67"/>
      <c r="F1019" s="69"/>
      <c r="G1019" s="69"/>
      <c r="H1019" s="69"/>
      <c r="I1019" s="95"/>
      <c r="J1019" s="68"/>
      <c r="K1019" s="106"/>
      <c r="L1019" s="145"/>
      <c r="M1019" s="146"/>
      <c r="N1019" s="82"/>
      <c r="O1019" s="82"/>
      <c r="P1019" s="82"/>
      <c r="Q1019" s="110"/>
      <c r="R1019" s="111"/>
      <c r="S1019" s="111"/>
      <c r="T1019" s="111"/>
      <c r="U1019" s="112"/>
      <c r="V1019" s="110"/>
      <c r="W1019" s="112"/>
      <c r="X1019" s="103"/>
      <c r="Y1019" s="117"/>
      <c r="Z1019" s="69"/>
      <c r="AA1019" s="69"/>
      <c r="AB1019" s="103"/>
      <c r="AC1019" s="103"/>
      <c r="AD1019" s="118"/>
      <c r="AE1019" s="115"/>
      <c r="AF1019" s="119"/>
      <c r="AG1019" s="119"/>
      <c r="AH1019" s="120"/>
      <c r="AI1019" s="121"/>
      <c r="AJ1019" s="120"/>
      <c r="AK1019" s="69"/>
      <c r="AL1019" s="103"/>
      <c r="AM1019" s="103"/>
      <c r="AN1019" s="118"/>
      <c r="AO1019" s="115"/>
      <c r="AP1019" s="119"/>
      <c r="AQ1019" s="119"/>
      <c r="AR1019" s="118"/>
      <c r="AS1019" s="118"/>
      <c r="AT1019" s="118"/>
      <c r="AU1019" s="118"/>
      <c r="AV1019" s="121"/>
      <c r="AW1019" s="114"/>
      <c r="AX1019" s="115"/>
      <c r="AY1019" s="116"/>
      <c r="AZ1019" s="115"/>
      <c r="BA1019" s="116"/>
    </row>
    <row r="1020" spans="2:53" x14ac:dyDescent="0.2">
      <c r="B1020" s="266"/>
      <c r="D1020" s="101"/>
      <c r="E1020" s="67"/>
      <c r="F1020" s="69"/>
      <c r="G1020" s="69"/>
      <c r="H1020" s="69"/>
      <c r="I1020" s="95"/>
      <c r="J1020" s="68"/>
      <c r="K1020" s="106"/>
      <c r="L1020" s="145"/>
      <c r="M1020" s="146"/>
      <c r="N1020" s="82"/>
      <c r="O1020" s="82"/>
      <c r="P1020" s="82"/>
      <c r="Q1020" s="110"/>
      <c r="R1020" s="111"/>
      <c r="S1020" s="111"/>
      <c r="T1020" s="111"/>
      <c r="U1020" s="112"/>
      <c r="V1020" s="110"/>
      <c r="W1020" s="112"/>
      <c r="X1020" s="103"/>
      <c r="Y1020" s="117"/>
      <c r="Z1020" s="69"/>
      <c r="AA1020" s="69"/>
      <c r="AB1020" s="103"/>
      <c r="AC1020" s="103"/>
      <c r="AD1020" s="118"/>
      <c r="AE1020" s="115"/>
      <c r="AF1020" s="119"/>
      <c r="AG1020" s="119"/>
      <c r="AH1020" s="120"/>
      <c r="AI1020" s="121"/>
      <c r="AJ1020" s="120"/>
      <c r="AK1020" s="69"/>
      <c r="AL1020" s="103"/>
      <c r="AM1020" s="103"/>
      <c r="AN1020" s="118"/>
      <c r="AO1020" s="115"/>
      <c r="AP1020" s="119"/>
      <c r="AQ1020" s="119"/>
      <c r="AR1020" s="118"/>
      <c r="AS1020" s="118"/>
      <c r="AT1020" s="118"/>
      <c r="AU1020" s="118"/>
      <c r="AV1020" s="121"/>
      <c r="AW1020" s="114"/>
      <c r="AX1020" s="115"/>
      <c r="AY1020" s="116"/>
      <c r="AZ1020" s="115"/>
      <c r="BA1020" s="116"/>
    </row>
    <row r="1021" spans="2:53" x14ac:dyDescent="0.2">
      <c r="B1021" s="266"/>
      <c r="D1021" s="101"/>
      <c r="E1021" s="67"/>
      <c r="F1021" s="69"/>
      <c r="G1021" s="69"/>
      <c r="H1021" s="69"/>
      <c r="I1021" s="95"/>
      <c r="J1021" s="68"/>
      <c r="K1021" s="106"/>
      <c r="L1021" s="145"/>
      <c r="M1021" s="146"/>
      <c r="N1021" s="82"/>
      <c r="O1021" s="82"/>
      <c r="P1021" s="82"/>
      <c r="Q1021" s="110"/>
      <c r="R1021" s="111"/>
      <c r="S1021" s="111"/>
      <c r="T1021" s="111"/>
      <c r="U1021" s="112"/>
      <c r="V1021" s="110"/>
      <c r="W1021" s="112"/>
      <c r="X1021" s="103"/>
      <c r="Y1021" s="117"/>
      <c r="Z1021" s="69"/>
      <c r="AA1021" s="69"/>
      <c r="AB1021" s="103"/>
      <c r="AC1021" s="103"/>
      <c r="AD1021" s="118"/>
      <c r="AE1021" s="115"/>
      <c r="AF1021" s="119"/>
      <c r="AG1021" s="119"/>
      <c r="AH1021" s="120"/>
      <c r="AI1021" s="121"/>
      <c r="AJ1021" s="120"/>
      <c r="AK1021" s="69"/>
      <c r="AL1021" s="103"/>
      <c r="AM1021" s="103"/>
      <c r="AN1021" s="118"/>
      <c r="AO1021" s="115"/>
      <c r="AP1021" s="119"/>
      <c r="AQ1021" s="119"/>
      <c r="AR1021" s="118"/>
      <c r="AS1021" s="118"/>
      <c r="AT1021" s="118"/>
      <c r="AU1021" s="118"/>
      <c r="AV1021" s="121"/>
      <c r="AW1021" s="114"/>
      <c r="AX1021" s="115"/>
      <c r="AY1021" s="116"/>
      <c r="AZ1021" s="115"/>
      <c r="BA1021" s="116"/>
    </row>
    <row r="1022" spans="2:53" x14ac:dyDescent="0.2">
      <c r="B1022" s="266"/>
      <c r="D1022" s="101"/>
      <c r="E1022" s="67"/>
      <c r="F1022" s="69"/>
      <c r="G1022" s="69"/>
      <c r="H1022" s="69"/>
      <c r="I1022" s="95"/>
      <c r="J1022" s="68"/>
      <c r="K1022" s="106"/>
      <c r="L1022" s="145"/>
      <c r="M1022" s="146"/>
      <c r="N1022" s="82"/>
      <c r="O1022" s="82"/>
      <c r="P1022" s="82"/>
      <c r="Q1022" s="110"/>
      <c r="R1022" s="111"/>
      <c r="S1022" s="111"/>
      <c r="T1022" s="111"/>
      <c r="U1022" s="112"/>
      <c r="V1022" s="110"/>
      <c r="W1022" s="112"/>
      <c r="X1022" s="103"/>
      <c r="Y1022" s="117"/>
      <c r="Z1022" s="69"/>
      <c r="AA1022" s="69"/>
      <c r="AB1022" s="103"/>
      <c r="AC1022" s="103"/>
      <c r="AD1022" s="118"/>
      <c r="AE1022" s="115"/>
      <c r="AF1022" s="119"/>
      <c r="AG1022" s="119"/>
      <c r="AH1022" s="120"/>
      <c r="AI1022" s="121"/>
      <c r="AJ1022" s="120"/>
      <c r="AK1022" s="69"/>
      <c r="AL1022" s="103"/>
      <c r="AM1022" s="103"/>
      <c r="AN1022" s="118"/>
      <c r="AO1022" s="115"/>
      <c r="AP1022" s="119"/>
      <c r="AQ1022" s="119"/>
      <c r="AR1022" s="118"/>
      <c r="AS1022" s="118"/>
      <c r="AT1022" s="118"/>
      <c r="AU1022" s="118"/>
      <c r="AV1022" s="121"/>
      <c r="AW1022" s="114"/>
      <c r="AX1022" s="115"/>
      <c r="AY1022" s="116"/>
      <c r="AZ1022" s="115"/>
      <c r="BA1022" s="116"/>
    </row>
    <row r="1023" spans="2:53" x14ac:dyDescent="0.2">
      <c r="B1023" s="266"/>
      <c r="D1023" s="101"/>
      <c r="E1023" s="67"/>
      <c r="F1023" s="69"/>
      <c r="G1023" s="69"/>
      <c r="H1023" s="69"/>
      <c r="I1023" s="95"/>
      <c r="J1023" s="68"/>
      <c r="K1023" s="106"/>
      <c r="L1023" s="145"/>
      <c r="M1023" s="146"/>
      <c r="N1023" s="82"/>
      <c r="O1023" s="82"/>
      <c r="P1023" s="82"/>
      <c r="Q1023" s="110"/>
      <c r="R1023" s="111"/>
      <c r="S1023" s="111"/>
      <c r="T1023" s="111"/>
      <c r="U1023" s="112"/>
      <c r="V1023" s="110"/>
      <c r="W1023" s="112"/>
      <c r="X1023" s="103"/>
      <c r="Y1023" s="117"/>
      <c r="Z1023" s="69"/>
      <c r="AA1023" s="69"/>
      <c r="AB1023" s="103"/>
      <c r="AC1023" s="103"/>
      <c r="AD1023" s="118"/>
      <c r="AE1023" s="115"/>
      <c r="AF1023" s="119"/>
      <c r="AG1023" s="119"/>
      <c r="AH1023" s="120"/>
      <c r="AI1023" s="121"/>
      <c r="AJ1023" s="120"/>
      <c r="AK1023" s="69"/>
      <c r="AL1023" s="103"/>
      <c r="AM1023" s="103"/>
      <c r="AN1023" s="118"/>
      <c r="AO1023" s="115"/>
      <c r="AP1023" s="119"/>
      <c r="AQ1023" s="119"/>
      <c r="AR1023" s="118"/>
      <c r="AS1023" s="118"/>
      <c r="AT1023" s="118"/>
      <c r="AU1023" s="118"/>
      <c r="AV1023" s="121"/>
      <c r="AW1023" s="114"/>
      <c r="AX1023" s="115"/>
      <c r="AY1023" s="116"/>
      <c r="AZ1023" s="115"/>
      <c r="BA1023" s="116"/>
    </row>
    <row r="1024" spans="2:53" x14ac:dyDescent="0.2">
      <c r="B1024" s="266"/>
      <c r="D1024" s="101"/>
      <c r="E1024" s="67"/>
      <c r="F1024" s="69"/>
      <c r="G1024" s="69"/>
      <c r="H1024" s="69"/>
      <c r="I1024" s="95"/>
      <c r="J1024" s="68"/>
      <c r="K1024" s="106"/>
      <c r="L1024" s="145"/>
      <c r="M1024" s="146"/>
      <c r="N1024" s="82"/>
      <c r="O1024" s="82"/>
      <c r="P1024" s="82"/>
      <c r="Q1024" s="110"/>
      <c r="R1024" s="111"/>
      <c r="S1024" s="111"/>
      <c r="T1024" s="111"/>
      <c r="U1024" s="112"/>
      <c r="V1024" s="110"/>
      <c r="W1024" s="112"/>
      <c r="X1024" s="103"/>
      <c r="Y1024" s="117"/>
      <c r="Z1024" s="69"/>
      <c r="AA1024" s="69"/>
      <c r="AB1024" s="103"/>
      <c r="AC1024" s="103"/>
      <c r="AD1024" s="118"/>
      <c r="AE1024" s="115"/>
      <c r="AF1024" s="119"/>
      <c r="AG1024" s="119"/>
      <c r="AH1024" s="120"/>
      <c r="AI1024" s="121"/>
      <c r="AJ1024" s="120"/>
      <c r="AK1024" s="69"/>
      <c r="AL1024" s="103"/>
      <c r="AM1024" s="103"/>
      <c r="AN1024" s="118"/>
      <c r="AO1024" s="115"/>
      <c r="AP1024" s="119"/>
      <c r="AQ1024" s="119"/>
      <c r="AR1024" s="118"/>
      <c r="AS1024" s="118"/>
      <c r="AT1024" s="118"/>
      <c r="AU1024" s="118"/>
      <c r="AV1024" s="121"/>
      <c r="AW1024" s="114"/>
      <c r="AX1024" s="115"/>
      <c r="AY1024" s="116"/>
      <c r="AZ1024" s="115"/>
      <c r="BA1024" s="116"/>
    </row>
    <row r="1025" spans="2:53" x14ac:dyDescent="0.2">
      <c r="B1025" s="266"/>
      <c r="D1025" s="101"/>
      <c r="E1025" s="67"/>
      <c r="F1025" s="69"/>
      <c r="G1025" s="69"/>
      <c r="H1025" s="69"/>
      <c r="I1025" s="95"/>
      <c r="J1025" s="68"/>
      <c r="K1025" s="106"/>
      <c r="L1025" s="145"/>
      <c r="M1025" s="146"/>
      <c r="N1025" s="82"/>
      <c r="O1025" s="82"/>
      <c r="P1025" s="82"/>
      <c r="Q1025" s="110"/>
      <c r="R1025" s="111"/>
      <c r="S1025" s="111"/>
      <c r="T1025" s="111"/>
      <c r="U1025" s="112"/>
      <c r="V1025" s="110"/>
      <c r="W1025" s="112"/>
      <c r="X1025" s="103"/>
      <c r="Y1025" s="117"/>
      <c r="Z1025" s="69"/>
      <c r="AA1025" s="69"/>
      <c r="AB1025" s="103"/>
      <c r="AC1025" s="103"/>
      <c r="AD1025" s="118"/>
      <c r="AE1025" s="115"/>
      <c r="AF1025" s="119"/>
      <c r="AG1025" s="119"/>
      <c r="AH1025" s="120"/>
      <c r="AI1025" s="121"/>
      <c r="AJ1025" s="120"/>
      <c r="AK1025" s="69"/>
      <c r="AL1025" s="103"/>
      <c r="AM1025" s="103"/>
      <c r="AN1025" s="118"/>
      <c r="AO1025" s="115"/>
      <c r="AP1025" s="119"/>
      <c r="AQ1025" s="119"/>
      <c r="AR1025" s="118"/>
      <c r="AS1025" s="118"/>
      <c r="AT1025" s="118"/>
      <c r="AU1025" s="118"/>
      <c r="AV1025" s="121"/>
      <c r="AW1025" s="114"/>
      <c r="AX1025" s="115"/>
      <c r="AY1025" s="116"/>
      <c r="AZ1025" s="115"/>
      <c r="BA1025" s="116"/>
    </row>
    <row r="1026" spans="2:53" x14ac:dyDescent="0.2">
      <c r="B1026" s="266"/>
      <c r="D1026" s="101"/>
      <c r="E1026" s="67"/>
      <c r="F1026" s="69"/>
      <c r="G1026" s="69"/>
      <c r="H1026" s="69"/>
      <c r="I1026" s="95"/>
      <c r="J1026" s="68"/>
      <c r="K1026" s="106"/>
      <c r="L1026" s="145"/>
      <c r="M1026" s="146"/>
      <c r="N1026" s="82"/>
      <c r="O1026" s="82"/>
      <c r="P1026" s="82"/>
      <c r="Q1026" s="110"/>
      <c r="R1026" s="111"/>
      <c r="S1026" s="111"/>
      <c r="T1026" s="111"/>
      <c r="U1026" s="112"/>
      <c r="V1026" s="110"/>
      <c r="W1026" s="112"/>
      <c r="X1026" s="103"/>
      <c r="Y1026" s="117"/>
      <c r="Z1026" s="69"/>
      <c r="AA1026" s="69"/>
      <c r="AB1026" s="103"/>
      <c r="AC1026" s="103"/>
      <c r="AD1026" s="118"/>
      <c r="AE1026" s="115"/>
      <c r="AF1026" s="119"/>
      <c r="AG1026" s="119"/>
      <c r="AH1026" s="120"/>
      <c r="AI1026" s="121"/>
      <c r="AJ1026" s="120"/>
      <c r="AK1026" s="69"/>
      <c r="AL1026" s="103"/>
      <c r="AM1026" s="103"/>
      <c r="AN1026" s="118"/>
      <c r="AO1026" s="115"/>
      <c r="AP1026" s="119"/>
      <c r="AQ1026" s="119"/>
      <c r="AR1026" s="118"/>
      <c r="AS1026" s="118"/>
      <c r="AT1026" s="118"/>
      <c r="AU1026" s="118"/>
      <c r="AV1026" s="121"/>
      <c r="AW1026" s="114"/>
      <c r="AX1026" s="115"/>
      <c r="AY1026" s="116"/>
      <c r="AZ1026" s="115"/>
      <c r="BA1026" s="116"/>
    </row>
    <row r="1027" spans="2:53" x14ac:dyDescent="0.2">
      <c r="B1027" s="266"/>
      <c r="D1027" s="101"/>
      <c r="E1027" s="67"/>
      <c r="F1027" s="69"/>
      <c r="G1027" s="69"/>
      <c r="H1027" s="69"/>
      <c r="I1027" s="95"/>
      <c r="J1027" s="68"/>
      <c r="K1027" s="106"/>
      <c r="L1027" s="145"/>
      <c r="M1027" s="146"/>
      <c r="N1027" s="82"/>
      <c r="O1027" s="82"/>
      <c r="P1027" s="82"/>
      <c r="Q1027" s="110"/>
      <c r="R1027" s="111"/>
      <c r="S1027" s="111"/>
      <c r="T1027" s="111"/>
      <c r="U1027" s="112"/>
      <c r="V1027" s="110"/>
      <c r="W1027" s="112"/>
      <c r="X1027" s="103"/>
      <c r="Y1027" s="117"/>
      <c r="Z1027" s="69"/>
      <c r="AA1027" s="69"/>
      <c r="AB1027" s="103"/>
      <c r="AC1027" s="103"/>
      <c r="AD1027" s="118"/>
      <c r="AE1027" s="115"/>
      <c r="AF1027" s="119"/>
      <c r="AG1027" s="119"/>
      <c r="AH1027" s="120"/>
      <c r="AI1027" s="121"/>
      <c r="AJ1027" s="120"/>
      <c r="AK1027" s="69"/>
      <c r="AL1027" s="103"/>
      <c r="AM1027" s="103"/>
      <c r="AN1027" s="118"/>
      <c r="AO1027" s="115"/>
      <c r="AP1027" s="119"/>
      <c r="AQ1027" s="119"/>
      <c r="AR1027" s="118"/>
      <c r="AS1027" s="118"/>
      <c r="AT1027" s="118"/>
      <c r="AU1027" s="118"/>
      <c r="AV1027" s="121"/>
      <c r="AW1027" s="114"/>
      <c r="AX1027" s="115"/>
      <c r="AY1027" s="116"/>
      <c r="AZ1027" s="115"/>
      <c r="BA1027" s="116"/>
    </row>
    <row r="1028" spans="2:53" x14ac:dyDescent="0.2">
      <c r="B1028" s="266"/>
      <c r="D1028" s="101"/>
      <c r="E1028" s="67"/>
      <c r="F1028" s="69"/>
      <c r="G1028" s="69"/>
      <c r="H1028" s="69"/>
      <c r="I1028" s="95"/>
      <c r="J1028" s="68"/>
      <c r="K1028" s="106"/>
      <c r="L1028" s="145"/>
      <c r="M1028" s="146"/>
      <c r="N1028" s="82"/>
      <c r="O1028" s="82"/>
      <c r="P1028" s="82"/>
      <c r="Q1028" s="110"/>
      <c r="R1028" s="111"/>
      <c r="S1028" s="111"/>
      <c r="T1028" s="111"/>
      <c r="U1028" s="112"/>
      <c r="V1028" s="110"/>
      <c r="W1028" s="112"/>
      <c r="X1028" s="103"/>
      <c r="Y1028" s="117"/>
      <c r="Z1028" s="69"/>
      <c r="AA1028" s="69"/>
      <c r="AB1028" s="103"/>
      <c r="AC1028" s="103"/>
      <c r="AD1028" s="118"/>
      <c r="AE1028" s="115"/>
      <c r="AF1028" s="119"/>
      <c r="AG1028" s="119"/>
      <c r="AH1028" s="120"/>
      <c r="AI1028" s="121"/>
      <c r="AJ1028" s="120"/>
      <c r="AK1028" s="69"/>
      <c r="AL1028" s="103"/>
      <c r="AM1028" s="103"/>
      <c r="AN1028" s="118"/>
      <c r="AO1028" s="115"/>
      <c r="AP1028" s="119"/>
      <c r="AQ1028" s="119"/>
      <c r="AR1028" s="118"/>
      <c r="AS1028" s="118"/>
      <c r="AT1028" s="118"/>
      <c r="AU1028" s="118"/>
      <c r="AV1028" s="121"/>
      <c r="AW1028" s="114"/>
      <c r="AX1028" s="115"/>
      <c r="AY1028" s="116"/>
      <c r="AZ1028" s="115"/>
      <c r="BA1028" s="116"/>
    </row>
    <row r="1029" spans="2:53" x14ac:dyDescent="0.2">
      <c r="B1029" s="266"/>
      <c r="D1029" s="101"/>
      <c r="E1029" s="67"/>
      <c r="F1029" s="69"/>
      <c r="G1029" s="69"/>
      <c r="H1029" s="69"/>
      <c r="I1029" s="95"/>
      <c r="J1029" s="68"/>
      <c r="K1029" s="106"/>
      <c r="L1029" s="145"/>
      <c r="M1029" s="146"/>
      <c r="N1029" s="82"/>
      <c r="O1029" s="82"/>
      <c r="P1029" s="82"/>
      <c r="Q1029" s="110"/>
      <c r="R1029" s="111"/>
      <c r="S1029" s="111"/>
      <c r="T1029" s="111"/>
      <c r="U1029" s="112"/>
      <c r="V1029" s="110"/>
      <c r="W1029" s="112"/>
      <c r="X1029" s="103"/>
      <c r="Y1029" s="117"/>
      <c r="Z1029" s="69"/>
      <c r="AA1029" s="69"/>
      <c r="AB1029" s="103"/>
      <c r="AC1029" s="103"/>
      <c r="AD1029" s="118"/>
      <c r="AE1029" s="115"/>
      <c r="AF1029" s="119"/>
      <c r="AG1029" s="119"/>
      <c r="AH1029" s="120"/>
      <c r="AI1029" s="121"/>
      <c r="AJ1029" s="120"/>
      <c r="AK1029" s="69"/>
      <c r="AL1029" s="103"/>
      <c r="AM1029" s="103"/>
      <c r="AN1029" s="118"/>
      <c r="AO1029" s="115"/>
      <c r="AP1029" s="119"/>
      <c r="AQ1029" s="119"/>
      <c r="AR1029" s="118"/>
      <c r="AS1029" s="118"/>
      <c r="AT1029" s="118"/>
      <c r="AU1029" s="118"/>
      <c r="AV1029" s="121"/>
      <c r="AW1029" s="114"/>
      <c r="AX1029" s="115"/>
      <c r="AY1029" s="116"/>
      <c r="AZ1029" s="115"/>
      <c r="BA1029" s="116"/>
    </row>
    <row r="1030" spans="2:53" x14ac:dyDescent="0.2">
      <c r="B1030" s="266"/>
      <c r="D1030" s="101"/>
      <c r="E1030" s="67"/>
      <c r="F1030" s="69"/>
      <c r="G1030" s="69"/>
      <c r="H1030" s="69"/>
      <c r="I1030" s="95"/>
      <c r="J1030" s="68"/>
      <c r="K1030" s="106"/>
      <c r="L1030" s="145"/>
      <c r="M1030" s="146"/>
      <c r="N1030" s="82"/>
      <c r="O1030" s="82"/>
      <c r="P1030" s="82"/>
      <c r="Q1030" s="110"/>
      <c r="R1030" s="111"/>
      <c r="S1030" s="111"/>
      <c r="T1030" s="111"/>
      <c r="U1030" s="112"/>
      <c r="V1030" s="110"/>
      <c r="W1030" s="112"/>
      <c r="X1030" s="103"/>
      <c r="Y1030" s="117"/>
      <c r="Z1030" s="69"/>
      <c r="AA1030" s="69"/>
      <c r="AB1030" s="103"/>
      <c r="AC1030" s="103"/>
      <c r="AD1030" s="118"/>
      <c r="AE1030" s="115"/>
      <c r="AF1030" s="119"/>
      <c r="AG1030" s="119"/>
      <c r="AH1030" s="120"/>
      <c r="AI1030" s="121"/>
      <c r="AJ1030" s="120"/>
      <c r="AK1030" s="69"/>
      <c r="AL1030" s="103"/>
      <c r="AM1030" s="103"/>
      <c r="AN1030" s="118"/>
      <c r="AO1030" s="115"/>
      <c r="AP1030" s="119"/>
      <c r="AQ1030" s="119"/>
      <c r="AR1030" s="118"/>
      <c r="AS1030" s="118"/>
      <c r="AT1030" s="118"/>
      <c r="AU1030" s="118"/>
      <c r="AV1030" s="121"/>
      <c r="AW1030" s="114"/>
      <c r="AX1030" s="115"/>
      <c r="AY1030" s="116"/>
      <c r="AZ1030" s="115"/>
      <c r="BA1030" s="116"/>
    </row>
    <row r="1031" spans="2:53" x14ac:dyDescent="0.2">
      <c r="B1031" s="266"/>
      <c r="D1031" s="101"/>
      <c r="E1031" s="67"/>
      <c r="F1031" s="69"/>
      <c r="G1031" s="69"/>
      <c r="H1031" s="69"/>
      <c r="I1031" s="95"/>
      <c r="J1031" s="68"/>
      <c r="K1031" s="106"/>
      <c r="L1031" s="145"/>
      <c r="M1031" s="146"/>
      <c r="N1031" s="82"/>
      <c r="O1031" s="82"/>
      <c r="P1031" s="82"/>
      <c r="Q1031" s="110"/>
      <c r="R1031" s="111"/>
      <c r="S1031" s="111"/>
      <c r="T1031" s="111"/>
      <c r="U1031" s="112"/>
      <c r="V1031" s="110"/>
      <c r="W1031" s="112"/>
      <c r="X1031" s="103"/>
      <c r="Y1031" s="117"/>
      <c r="Z1031" s="69"/>
      <c r="AA1031" s="69"/>
      <c r="AB1031" s="103"/>
      <c r="AC1031" s="103"/>
      <c r="AD1031" s="118"/>
      <c r="AE1031" s="115"/>
      <c r="AF1031" s="119"/>
      <c r="AG1031" s="119"/>
      <c r="AH1031" s="120"/>
      <c r="AI1031" s="121"/>
      <c r="AJ1031" s="120"/>
      <c r="AK1031" s="69"/>
      <c r="AL1031" s="103"/>
      <c r="AM1031" s="103"/>
      <c r="AN1031" s="118"/>
      <c r="AO1031" s="115"/>
      <c r="AP1031" s="119"/>
      <c r="AQ1031" s="119"/>
      <c r="AR1031" s="118"/>
      <c r="AS1031" s="118"/>
      <c r="AT1031" s="118"/>
      <c r="AU1031" s="118"/>
      <c r="AV1031" s="121"/>
      <c r="AW1031" s="114"/>
      <c r="AX1031" s="115"/>
      <c r="AY1031" s="116"/>
      <c r="AZ1031" s="115"/>
      <c r="BA1031" s="116"/>
    </row>
    <row r="1032" spans="2:53" x14ac:dyDescent="0.2">
      <c r="B1032" s="266"/>
      <c r="D1032" s="101"/>
      <c r="E1032" s="67"/>
      <c r="F1032" s="69"/>
      <c r="G1032" s="69"/>
      <c r="H1032" s="69"/>
      <c r="I1032" s="95"/>
      <c r="J1032" s="68"/>
      <c r="K1032" s="106"/>
      <c r="L1032" s="145"/>
      <c r="M1032" s="146"/>
      <c r="N1032" s="82"/>
      <c r="O1032" s="82"/>
      <c r="P1032" s="82"/>
      <c r="Q1032" s="110"/>
      <c r="R1032" s="111"/>
      <c r="S1032" s="111"/>
      <c r="T1032" s="111"/>
      <c r="U1032" s="112"/>
      <c r="V1032" s="110"/>
      <c r="W1032" s="112"/>
      <c r="X1032" s="103"/>
      <c r="Y1032" s="117"/>
      <c r="Z1032" s="69"/>
      <c r="AA1032" s="69"/>
      <c r="AB1032" s="103"/>
      <c r="AC1032" s="103"/>
      <c r="AD1032" s="118"/>
      <c r="AE1032" s="115"/>
      <c r="AF1032" s="119"/>
      <c r="AG1032" s="119"/>
      <c r="AH1032" s="120"/>
      <c r="AI1032" s="121"/>
      <c r="AJ1032" s="120"/>
      <c r="AK1032" s="69"/>
      <c r="AL1032" s="103"/>
      <c r="AM1032" s="103"/>
      <c r="AN1032" s="118"/>
      <c r="AO1032" s="115"/>
      <c r="AP1032" s="119"/>
      <c r="AQ1032" s="119"/>
      <c r="AR1032" s="118"/>
      <c r="AS1032" s="118"/>
      <c r="AT1032" s="118"/>
      <c r="AU1032" s="118"/>
      <c r="AV1032" s="121"/>
      <c r="AW1032" s="114"/>
      <c r="AX1032" s="115"/>
      <c r="AY1032" s="116"/>
      <c r="AZ1032" s="115"/>
      <c r="BA1032" s="116"/>
    </row>
    <row r="1033" spans="2:53" x14ac:dyDescent="0.2">
      <c r="B1033" s="266"/>
      <c r="D1033" s="101"/>
      <c r="E1033" s="67"/>
      <c r="F1033" s="69"/>
      <c r="G1033" s="69"/>
      <c r="H1033" s="69"/>
      <c r="I1033" s="95"/>
      <c r="J1033" s="68"/>
      <c r="K1033" s="106"/>
      <c r="L1033" s="145"/>
      <c r="M1033" s="146"/>
      <c r="N1033" s="82"/>
      <c r="O1033" s="82"/>
      <c r="P1033" s="82"/>
      <c r="Q1033" s="110"/>
      <c r="R1033" s="111"/>
      <c r="S1033" s="111"/>
      <c r="T1033" s="111"/>
      <c r="U1033" s="112"/>
      <c r="V1033" s="110"/>
      <c r="W1033" s="112"/>
      <c r="X1033" s="103"/>
      <c r="Y1033" s="117"/>
      <c r="Z1033" s="69"/>
      <c r="AA1033" s="69"/>
      <c r="AB1033" s="103"/>
      <c r="AC1033" s="103"/>
      <c r="AD1033" s="118"/>
      <c r="AE1033" s="115"/>
      <c r="AF1033" s="119"/>
      <c r="AG1033" s="119"/>
      <c r="AH1033" s="120"/>
      <c r="AI1033" s="121"/>
      <c r="AJ1033" s="120"/>
      <c r="AK1033" s="69"/>
      <c r="AL1033" s="103"/>
      <c r="AM1033" s="103"/>
      <c r="AN1033" s="118"/>
      <c r="AO1033" s="115"/>
      <c r="AP1033" s="119"/>
      <c r="AQ1033" s="119"/>
      <c r="AR1033" s="118"/>
      <c r="AS1033" s="118"/>
      <c r="AT1033" s="118"/>
      <c r="AU1033" s="118"/>
      <c r="AV1033" s="121"/>
      <c r="AW1033" s="114"/>
      <c r="AX1033" s="115"/>
      <c r="AY1033" s="116"/>
      <c r="AZ1033" s="115"/>
      <c r="BA1033" s="116"/>
    </row>
    <row r="1034" spans="2:53" x14ac:dyDescent="0.2">
      <c r="B1034" s="266"/>
      <c r="D1034" s="101"/>
      <c r="E1034" s="67"/>
      <c r="F1034" s="69"/>
      <c r="G1034" s="69"/>
      <c r="H1034" s="69"/>
      <c r="I1034" s="95"/>
      <c r="J1034" s="68"/>
      <c r="K1034" s="106"/>
      <c r="L1034" s="145"/>
      <c r="M1034" s="146"/>
      <c r="N1034" s="82"/>
      <c r="O1034" s="82"/>
      <c r="P1034" s="82"/>
      <c r="Q1034" s="110"/>
      <c r="R1034" s="111"/>
      <c r="S1034" s="111"/>
      <c r="T1034" s="111"/>
      <c r="U1034" s="112"/>
      <c r="V1034" s="110"/>
      <c r="W1034" s="112"/>
      <c r="X1034" s="103"/>
      <c r="Y1034" s="117"/>
      <c r="Z1034" s="69"/>
      <c r="AA1034" s="69"/>
      <c r="AB1034" s="103"/>
      <c r="AC1034" s="103"/>
      <c r="AD1034" s="118"/>
      <c r="AE1034" s="115"/>
      <c r="AF1034" s="119"/>
      <c r="AG1034" s="119"/>
      <c r="AH1034" s="120"/>
      <c r="AI1034" s="121"/>
      <c r="AJ1034" s="120"/>
      <c r="AK1034" s="69"/>
      <c r="AL1034" s="103"/>
      <c r="AM1034" s="103"/>
      <c r="AN1034" s="118"/>
      <c r="AO1034" s="115"/>
      <c r="AP1034" s="119"/>
      <c r="AQ1034" s="119"/>
      <c r="AR1034" s="118"/>
      <c r="AS1034" s="118"/>
      <c r="AT1034" s="118"/>
      <c r="AU1034" s="118"/>
      <c r="AV1034" s="121"/>
      <c r="AW1034" s="114"/>
      <c r="AX1034" s="115"/>
      <c r="AY1034" s="116"/>
      <c r="AZ1034" s="115"/>
      <c r="BA1034" s="116"/>
    </row>
    <row r="1035" spans="2:53" x14ac:dyDescent="0.2">
      <c r="B1035" s="266"/>
      <c r="D1035" s="101"/>
      <c r="E1035" s="67"/>
      <c r="F1035" s="69"/>
      <c r="G1035" s="69"/>
      <c r="H1035" s="69"/>
      <c r="I1035" s="95"/>
      <c r="J1035" s="68"/>
      <c r="K1035" s="106"/>
      <c r="L1035" s="145"/>
      <c r="M1035" s="146"/>
      <c r="N1035" s="82"/>
      <c r="O1035" s="82"/>
      <c r="P1035" s="82"/>
      <c r="Q1035" s="110"/>
      <c r="R1035" s="111"/>
      <c r="S1035" s="111"/>
      <c r="T1035" s="111"/>
      <c r="U1035" s="112"/>
      <c r="V1035" s="110"/>
      <c r="W1035" s="112"/>
      <c r="X1035" s="103"/>
      <c r="Y1035" s="117"/>
      <c r="Z1035" s="69"/>
      <c r="AA1035" s="69"/>
      <c r="AB1035" s="103"/>
      <c r="AC1035" s="103"/>
      <c r="AD1035" s="118"/>
      <c r="AE1035" s="115"/>
      <c r="AF1035" s="119"/>
      <c r="AG1035" s="119"/>
      <c r="AH1035" s="120"/>
      <c r="AI1035" s="121"/>
      <c r="AJ1035" s="120"/>
      <c r="AK1035" s="69"/>
      <c r="AL1035" s="103"/>
      <c r="AM1035" s="103"/>
      <c r="AN1035" s="118"/>
      <c r="AO1035" s="115"/>
      <c r="AP1035" s="119"/>
      <c r="AQ1035" s="119"/>
      <c r="AR1035" s="118"/>
      <c r="AS1035" s="118"/>
      <c r="AT1035" s="118"/>
      <c r="AU1035" s="118"/>
      <c r="AV1035" s="121"/>
      <c r="AW1035" s="114"/>
      <c r="AX1035" s="115"/>
      <c r="AY1035" s="116"/>
      <c r="AZ1035" s="115"/>
      <c r="BA1035" s="116"/>
    </row>
    <row r="1036" spans="2:53" x14ac:dyDescent="0.2">
      <c r="B1036" s="266"/>
      <c r="D1036" s="101"/>
      <c r="E1036" s="67"/>
      <c r="F1036" s="69"/>
      <c r="G1036" s="69"/>
      <c r="H1036" s="69"/>
      <c r="I1036" s="95"/>
      <c r="J1036" s="68"/>
      <c r="K1036" s="106"/>
      <c r="L1036" s="145"/>
      <c r="M1036" s="146"/>
      <c r="N1036" s="82"/>
      <c r="O1036" s="82"/>
      <c r="P1036" s="82"/>
      <c r="Q1036" s="110"/>
      <c r="R1036" s="111"/>
      <c r="S1036" s="111"/>
      <c r="T1036" s="111"/>
      <c r="U1036" s="112"/>
      <c r="V1036" s="110"/>
      <c r="W1036" s="112"/>
      <c r="X1036" s="103"/>
      <c r="Y1036" s="117"/>
      <c r="Z1036" s="69"/>
      <c r="AA1036" s="69"/>
      <c r="AB1036" s="103"/>
      <c r="AC1036" s="103"/>
      <c r="AD1036" s="118"/>
      <c r="AE1036" s="115"/>
      <c r="AF1036" s="119"/>
      <c r="AG1036" s="119"/>
      <c r="AH1036" s="120"/>
      <c r="AI1036" s="121"/>
      <c r="AJ1036" s="120"/>
      <c r="AK1036" s="69"/>
      <c r="AL1036" s="103"/>
      <c r="AM1036" s="103"/>
      <c r="AN1036" s="118"/>
      <c r="AO1036" s="115"/>
      <c r="AP1036" s="119"/>
      <c r="AQ1036" s="119"/>
      <c r="AR1036" s="118"/>
      <c r="AS1036" s="118"/>
      <c r="AT1036" s="118"/>
      <c r="AU1036" s="118"/>
      <c r="AV1036" s="121"/>
      <c r="AW1036" s="114"/>
      <c r="AX1036" s="115"/>
      <c r="AY1036" s="116"/>
      <c r="AZ1036" s="115"/>
      <c r="BA1036" s="116"/>
    </row>
    <row r="1037" spans="2:53" x14ac:dyDescent="0.2">
      <c r="B1037" s="266"/>
      <c r="D1037" s="101"/>
      <c r="E1037" s="67"/>
      <c r="F1037" s="69"/>
      <c r="G1037" s="69"/>
      <c r="H1037" s="69"/>
      <c r="I1037" s="95"/>
      <c r="J1037" s="68"/>
      <c r="K1037" s="106"/>
      <c r="L1037" s="145"/>
      <c r="M1037" s="146"/>
      <c r="N1037" s="82"/>
      <c r="O1037" s="82"/>
      <c r="P1037" s="82"/>
      <c r="Q1037" s="110"/>
      <c r="R1037" s="111"/>
      <c r="S1037" s="111"/>
      <c r="T1037" s="111"/>
      <c r="U1037" s="112"/>
      <c r="V1037" s="110"/>
      <c r="W1037" s="112"/>
      <c r="X1037" s="103"/>
      <c r="Y1037" s="117"/>
      <c r="Z1037" s="69"/>
      <c r="AA1037" s="69"/>
      <c r="AB1037" s="103"/>
      <c r="AC1037" s="103"/>
      <c r="AD1037" s="118"/>
      <c r="AE1037" s="115"/>
      <c r="AF1037" s="119"/>
      <c r="AG1037" s="119"/>
      <c r="AH1037" s="120"/>
      <c r="AI1037" s="121"/>
      <c r="AJ1037" s="120"/>
      <c r="AK1037" s="69"/>
      <c r="AL1037" s="103"/>
      <c r="AM1037" s="103"/>
      <c r="AN1037" s="118"/>
      <c r="AO1037" s="115"/>
      <c r="AP1037" s="119"/>
      <c r="AQ1037" s="119"/>
      <c r="AR1037" s="118"/>
      <c r="AS1037" s="118"/>
      <c r="AT1037" s="118"/>
      <c r="AU1037" s="118"/>
      <c r="AV1037" s="121"/>
      <c r="AW1037" s="114"/>
      <c r="AX1037" s="115"/>
      <c r="AY1037" s="116"/>
      <c r="AZ1037" s="115"/>
      <c r="BA1037" s="116"/>
    </row>
    <row r="1038" spans="2:53" x14ac:dyDescent="0.2">
      <c r="B1038" s="266"/>
      <c r="D1038" s="101"/>
      <c r="E1038" s="67"/>
      <c r="F1038" s="69"/>
      <c r="G1038" s="69"/>
      <c r="H1038" s="69"/>
      <c r="I1038" s="95"/>
      <c r="J1038" s="68"/>
      <c r="K1038" s="106"/>
      <c r="L1038" s="145"/>
      <c r="M1038" s="146"/>
      <c r="N1038" s="82"/>
      <c r="O1038" s="82"/>
      <c r="P1038" s="82"/>
      <c r="Q1038" s="110"/>
      <c r="R1038" s="111"/>
      <c r="S1038" s="111"/>
      <c r="T1038" s="111"/>
      <c r="U1038" s="112"/>
      <c r="V1038" s="110"/>
      <c r="W1038" s="112"/>
      <c r="X1038" s="103"/>
      <c r="Y1038" s="117"/>
      <c r="Z1038" s="69"/>
      <c r="AA1038" s="69"/>
      <c r="AB1038" s="103"/>
      <c r="AC1038" s="103"/>
      <c r="AD1038" s="118"/>
      <c r="AE1038" s="115"/>
      <c r="AF1038" s="119"/>
      <c r="AG1038" s="119"/>
      <c r="AH1038" s="120"/>
      <c r="AI1038" s="121"/>
      <c r="AJ1038" s="120"/>
      <c r="AK1038" s="69"/>
      <c r="AL1038" s="103"/>
      <c r="AM1038" s="103"/>
      <c r="AN1038" s="118"/>
      <c r="AO1038" s="115"/>
      <c r="AP1038" s="119"/>
      <c r="AQ1038" s="119"/>
      <c r="AR1038" s="118"/>
      <c r="AS1038" s="118"/>
      <c r="AT1038" s="118"/>
      <c r="AU1038" s="118"/>
      <c r="AV1038" s="121"/>
      <c r="AW1038" s="114"/>
      <c r="AX1038" s="115"/>
      <c r="AY1038" s="116"/>
      <c r="AZ1038" s="115"/>
      <c r="BA1038" s="116"/>
    </row>
    <row r="1039" spans="2:53" x14ac:dyDescent="0.2">
      <c r="B1039" s="266"/>
      <c r="D1039" s="101"/>
      <c r="E1039" s="67"/>
      <c r="F1039" s="69"/>
      <c r="G1039" s="69"/>
      <c r="H1039" s="69"/>
      <c r="I1039" s="95"/>
      <c r="J1039" s="68"/>
      <c r="K1039" s="106"/>
      <c r="L1039" s="145"/>
      <c r="M1039" s="146"/>
      <c r="N1039" s="82"/>
      <c r="O1039" s="82"/>
      <c r="P1039" s="82"/>
      <c r="Q1039" s="110"/>
      <c r="R1039" s="111"/>
      <c r="S1039" s="111"/>
      <c r="T1039" s="111"/>
      <c r="U1039" s="112"/>
      <c r="V1039" s="110"/>
      <c r="W1039" s="112"/>
      <c r="X1039" s="103"/>
      <c r="Y1039" s="117"/>
      <c r="Z1039" s="69"/>
      <c r="AA1039" s="69"/>
      <c r="AB1039" s="103"/>
      <c r="AC1039" s="103"/>
      <c r="AD1039" s="118"/>
      <c r="AE1039" s="115"/>
      <c r="AF1039" s="119"/>
      <c r="AG1039" s="119"/>
      <c r="AH1039" s="120"/>
      <c r="AI1039" s="121"/>
      <c r="AJ1039" s="120"/>
      <c r="AK1039" s="69"/>
      <c r="AL1039" s="103"/>
      <c r="AM1039" s="103"/>
      <c r="AN1039" s="118"/>
      <c r="AO1039" s="115"/>
      <c r="AP1039" s="119"/>
      <c r="AQ1039" s="119"/>
      <c r="AR1039" s="118"/>
      <c r="AS1039" s="118"/>
      <c r="AT1039" s="118"/>
      <c r="AU1039" s="118"/>
      <c r="AV1039" s="121"/>
      <c r="AW1039" s="114"/>
      <c r="AX1039" s="115"/>
      <c r="AY1039" s="116"/>
      <c r="AZ1039" s="115"/>
      <c r="BA1039" s="116"/>
    </row>
    <row r="1040" spans="2:53" x14ac:dyDescent="0.2">
      <c r="B1040" s="266"/>
      <c r="D1040" s="101"/>
      <c r="E1040" s="67"/>
      <c r="F1040" s="69"/>
      <c r="G1040" s="69"/>
      <c r="H1040" s="69"/>
      <c r="I1040" s="95"/>
      <c r="J1040" s="68"/>
      <c r="K1040" s="106"/>
      <c r="L1040" s="145"/>
      <c r="M1040" s="146"/>
      <c r="N1040" s="82"/>
      <c r="O1040" s="82"/>
      <c r="P1040" s="82"/>
      <c r="Q1040" s="110"/>
      <c r="R1040" s="111"/>
      <c r="S1040" s="111"/>
      <c r="T1040" s="111"/>
      <c r="U1040" s="112"/>
      <c r="V1040" s="110"/>
      <c r="W1040" s="112"/>
      <c r="X1040" s="103"/>
      <c r="Y1040" s="117"/>
      <c r="Z1040" s="69"/>
      <c r="AA1040" s="69"/>
      <c r="AB1040" s="103"/>
      <c r="AC1040" s="103"/>
      <c r="AD1040" s="118"/>
      <c r="AE1040" s="115"/>
      <c r="AF1040" s="119"/>
      <c r="AG1040" s="119"/>
      <c r="AH1040" s="120"/>
      <c r="AI1040" s="121"/>
      <c r="AJ1040" s="120"/>
      <c r="AK1040" s="69"/>
      <c r="AL1040" s="103"/>
      <c r="AM1040" s="103"/>
      <c r="AN1040" s="118"/>
      <c r="AO1040" s="115"/>
      <c r="AP1040" s="119"/>
      <c r="AQ1040" s="119"/>
      <c r="AR1040" s="118"/>
      <c r="AS1040" s="118"/>
      <c r="AT1040" s="118"/>
      <c r="AU1040" s="118"/>
      <c r="AV1040" s="121"/>
      <c r="AW1040" s="114"/>
      <c r="AX1040" s="115"/>
      <c r="AY1040" s="116"/>
      <c r="AZ1040" s="115"/>
      <c r="BA1040" s="116"/>
    </row>
    <row r="1041" spans="2:53" x14ac:dyDescent="0.2">
      <c r="B1041" s="266"/>
      <c r="D1041" s="101"/>
      <c r="E1041" s="67"/>
      <c r="F1041" s="69"/>
      <c r="G1041" s="69"/>
      <c r="H1041" s="69"/>
      <c r="I1041" s="95"/>
      <c r="J1041" s="68"/>
      <c r="K1041" s="106"/>
      <c r="L1041" s="145"/>
      <c r="M1041" s="146"/>
      <c r="N1041" s="82"/>
      <c r="O1041" s="82"/>
      <c r="P1041" s="82"/>
      <c r="Q1041" s="110"/>
      <c r="R1041" s="111"/>
      <c r="S1041" s="111"/>
      <c r="T1041" s="111"/>
      <c r="U1041" s="112"/>
      <c r="V1041" s="110"/>
      <c r="W1041" s="112"/>
      <c r="X1041" s="103"/>
      <c r="Y1041" s="117"/>
      <c r="Z1041" s="69"/>
      <c r="AA1041" s="69"/>
      <c r="AB1041" s="103"/>
      <c r="AC1041" s="103"/>
      <c r="AD1041" s="118"/>
      <c r="AE1041" s="115"/>
      <c r="AF1041" s="119"/>
      <c r="AG1041" s="119"/>
      <c r="AH1041" s="120"/>
      <c r="AI1041" s="121"/>
      <c r="AJ1041" s="120"/>
      <c r="AK1041" s="69"/>
      <c r="AL1041" s="103"/>
      <c r="AM1041" s="103"/>
      <c r="AN1041" s="118"/>
      <c r="AO1041" s="115"/>
      <c r="AP1041" s="119"/>
      <c r="AQ1041" s="119"/>
      <c r="AR1041" s="118"/>
      <c r="AS1041" s="118"/>
      <c r="AT1041" s="118"/>
      <c r="AU1041" s="118"/>
      <c r="AV1041" s="121"/>
      <c r="AW1041" s="114"/>
      <c r="AX1041" s="115"/>
      <c r="AY1041" s="116"/>
      <c r="AZ1041" s="115"/>
      <c r="BA1041" s="116"/>
    </row>
    <row r="1042" spans="2:53" x14ac:dyDescent="0.2">
      <c r="B1042" s="266"/>
      <c r="D1042" s="101"/>
      <c r="E1042" s="67"/>
      <c r="F1042" s="69"/>
      <c r="G1042" s="69"/>
      <c r="H1042" s="69"/>
      <c r="I1042" s="95"/>
      <c r="J1042" s="68"/>
      <c r="K1042" s="106"/>
      <c r="L1042" s="145"/>
      <c r="M1042" s="146"/>
      <c r="N1042" s="82"/>
      <c r="O1042" s="82"/>
      <c r="P1042" s="82"/>
      <c r="Q1042" s="110"/>
      <c r="R1042" s="111"/>
      <c r="S1042" s="111"/>
      <c r="T1042" s="111"/>
      <c r="U1042" s="112"/>
      <c r="V1042" s="110"/>
      <c r="W1042" s="112"/>
      <c r="X1042" s="103"/>
      <c r="Y1042" s="117"/>
      <c r="Z1042" s="69"/>
      <c r="AA1042" s="69"/>
      <c r="AB1042" s="103"/>
      <c r="AC1042" s="103"/>
      <c r="AD1042" s="118"/>
      <c r="AE1042" s="115"/>
      <c r="AF1042" s="119"/>
      <c r="AG1042" s="119"/>
      <c r="AH1042" s="120"/>
      <c r="AI1042" s="121"/>
      <c r="AJ1042" s="120"/>
      <c r="AK1042" s="69"/>
      <c r="AL1042" s="103"/>
      <c r="AM1042" s="103"/>
      <c r="AN1042" s="118"/>
      <c r="AO1042" s="115"/>
      <c r="AP1042" s="119"/>
      <c r="AQ1042" s="119"/>
      <c r="AR1042" s="118"/>
      <c r="AS1042" s="118"/>
      <c r="AT1042" s="118"/>
      <c r="AU1042" s="118"/>
      <c r="AV1042" s="121"/>
      <c r="AW1042" s="114"/>
      <c r="AX1042" s="115"/>
      <c r="AY1042" s="116"/>
      <c r="AZ1042" s="115"/>
      <c r="BA1042" s="116"/>
    </row>
    <row r="1043" spans="2:53" x14ac:dyDescent="0.2">
      <c r="B1043" s="266"/>
      <c r="D1043" s="101"/>
      <c r="E1043" s="67"/>
      <c r="F1043" s="69"/>
      <c r="G1043" s="69"/>
      <c r="H1043" s="69"/>
      <c r="I1043" s="95"/>
      <c r="J1043" s="68"/>
      <c r="K1043" s="106"/>
      <c r="L1043" s="145"/>
      <c r="M1043" s="146"/>
      <c r="N1043" s="82"/>
      <c r="O1043" s="82"/>
      <c r="P1043" s="82"/>
      <c r="Q1043" s="110"/>
      <c r="R1043" s="111"/>
      <c r="S1043" s="111"/>
      <c r="T1043" s="111"/>
      <c r="U1043" s="112"/>
      <c r="V1043" s="110"/>
      <c r="W1043" s="112"/>
      <c r="X1043" s="103"/>
      <c r="Y1043" s="117"/>
      <c r="Z1043" s="69"/>
      <c r="AA1043" s="69"/>
      <c r="AB1043" s="103"/>
      <c r="AC1043" s="103"/>
      <c r="AD1043" s="118"/>
      <c r="AE1043" s="115"/>
      <c r="AF1043" s="119"/>
      <c r="AG1043" s="119"/>
      <c r="AH1043" s="120"/>
      <c r="AI1043" s="121"/>
      <c r="AJ1043" s="120"/>
      <c r="AK1043" s="69"/>
      <c r="AL1043" s="103"/>
      <c r="AM1043" s="103"/>
      <c r="AN1043" s="118"/>
      <c r="AO1043" s="115"/>
      <c r="AP1043" s="119"/>
      <c r="AQ1043" s="119"/>
      <c r="AR1043" s="118"/>
      <c r="AS1043" s="118"/>
      <c r="AT1043" s="118"/>
      <c r="AU1043" s="118"/>
      <c r="AV1043" s="121"/>
      <c r="AW1043" s="114"/>
      <c r="AX1043" s="115"/>
      <c r="AY1043" s="116"/>
      <c r="AZ1043" s="115"/>
      <c r="BA1043" s="116"/>
    </row>
    <row r="1044" spans="2:53" x14ac:dyDescent="0.2">
      <c r="B1044" s="266"/>
      <c r="D1044" s="101"/>
      <c r="E1044" s="67"/>
      <c r="F1044" s="69"/>
      <c r="G1044" s="69"/>
      <c r="H1044" s="69"/>
      <c r="I1044" s="95"/>
      <c r="J1044" s="68"/>
      <c r="K1044" s="106"/>
      <c r="L1044" s="145"/>
      <c r="M1044" s="146"/>
      <c r="N1044" s="82"/>
      <c r="O1044" s="82"/>
      <c r="P1044" s="82"/>
      <c r="Q1044" s="110"/>
      <c r="R1044" s="111"/>
      <c r="S1044" s="111"/>
      <c r="T1044" s="111"/>
      <c r="U1044" s="112"/>
      <c r="V1044" s="110"/>
      <c r="W1044" s="112"/>
      <c r="X1044" s="103"/>
      <c r="Y1044" s="117"/>
      <c r="Z1044" s="69"/>
      <c r="AA1044" s="69"/>
      <c r="AB1044" s="103"/>
      <c r="AC1044" s="103"/>
      <c r="AD1044" s="118"/>
      <c r="AE1044" s="115"/>
      <c r="AF1044" s="119"/>
      <c r="AG1044" s="119"/>
      <c r="AH1044" s="120"/>
      <c r="AI1044" s="121"/>
      <c r="AJ1044" s="120"/>
      <c r="AK1044" s="69"/>
      <c r="AL1044" s="103"/>
      <c r="AM1044" s="103"/>
      <c r="AN1044" s="118"/>
      <c r="AO1044" s="115"/>
      <c r="AP1044" s="119"/>
      <c r="AQ1044" s="119"/>
      <c r="AR1044" s="118"/>
      <c r="AS1044" s="118"/>
      <c r="AT1044" s="118"/>
      <c r="AU1044" s="118"/>
      <c r="AV1044" s="121"/>
      <c r="AW1044" s="114"/>
      <c r="AX1044" s="115"/>
      <c r="AY1044" s="116"/>
      <c r="AZ1044" s="115"/>
      <c r="BA1044" s="116"/>
    </row>
    <row r="1045" spans="2:53" x14ac:dyDescent="0.2">
      <c r="B1045" s="266"/>
      <c r="D1045" s="101"/>
      <c r="E1045" s="67"/>
      <c r="F1045" s="69"/>
      <c r="G1045" s="69"/>
      <c r="H1045" s="69"/>
      <c r="I1045" s="95"/>
      <c r="J1045" s="68"/>
      <c r="K1045" s="106"/>
      <c r="L1045" s="145"/>
      <c r="M1045" s="146"/>
      <c r="N1045" s="82"/>
      <c r="O1045" s="82"/>
      <c r="P1045" s="82"/>
      <c r="Q1045" s="110"/>
      <c r="R1045" s="111"/>
      <c r="S1045" s="111"/>
      <c r="T1045" s="111"/>
      <c r="U1045" s="112"/>
      <c r="V1045" s="110"/>
      <c r="W1045" s="112"/>
      <c r="X1045" s="103"/>
      <c r="Y1045" s="117"/>
      <c r="Z1045" s="69"/>
      <c r="AA1045" s="69"/>
      <c r="AB1045" s="103"/>
      <c r="AC1045" s="103"/>
      <c r="AD1045" s="118"/>
      <c r="AE1045" s="115"/>
      <c r="AF1045" s="119"/>
      <c r="AG1045" s="119"/>
      <c r="AH1045" s="120"/>
      <c r="AI1045" s="121"/>
      <c r="AJ1045" s="120"/>
      <c r="AK1045" s="69"/>
      <c r="AL1045" s="103"/>
      <c r="AM1045" s="103"/>
      <c r="AN1045" s="118"/>
      <c r="AO1045" s="115"/>
      <c r="AP1045" s="119"/>
      <c r="AQ1045" s="119"/>
      <c r="AR1045" s="118"/>
      <c r="AS1045" s="118"/>
      <c r="AT1045" s="118"/>
      <c r="AU1045" s="118"/>
      <c r="AV1045" s="121"/>
      <c r="AW1045" s="114"/>
      <c r="AX1045" s="115"/>
      <c r="AY1045" s="116"/>
      <c r="AZ1045" s="115"/>
      <c r="BA1045" s="116"/>
    </row>
    <row r="1046" spans="2:53" x14ac:dyDescent="0.2">
      <c r="B1046" s="266"/>
      <c r="D1046" s="101"/>
      <c r="E1046" s="67"/>
      <c r="F1046" s="69"/>
      <c r="G1046" s="69"/>
      <c r="H1046" s="69"/>
      <c r="I1046" s="95"/>
      <c r="J1046" s="68"/>
      <c r="K1046" s="106"/>
      <c r="L1046" s="145"/>
      <c r="M1046" s="146"/>
      <c r="N1046" s="82"/>
      <c r="O1046" s="82"/>
      <c r="P1046" s="82"/>
      <c r="Q1046" s="110"/>
      <c r="R1046" s="111"/>
      <c r="S1046" s="111"/>
      <c r="T1046" s="111"/>
      <c r="U1046" s="112"/>
      <c r="V1046" s="110"/>
      <c r="W1046" s="112"/>
      <c r="X1046" s="103"/>
      <c r="Y1046" s="117"/>
      <c r="Z1046" s="69"/>
      <c r="AA1046" s="69"/>
      <c r="AB1046" s="103"/>
      <c r="AC1046" s="103"/>
      <c r="AD1046" s="118"/>
      <c r="AE1046" s="115"/>
      <c r="AF1046" s="119"/>
      <c r="AG1046" s="119"/>
      <c r="AH1046" s="120"/>
      <c r="AI1046" s="121"/>
      <c r="AJ1046" s="120"/>
      <c r="AK1046" s="69"/>
      <c r="AL1046" s="103"/>
      <c r="AM1046" s="103"/>
      <c r="AN1046" s="118"/>
      <c r="AO1046" s="115"/>
      <c r="AP1046" s="119"/>
      <c r="AQ1046" s="119"/>
      <c r="AR1046" s="118"/>
      <c r="AS1046" s="118"/>
      <c r="AT1046" s="118"/>
      <c r="AU1046" s="118"/>
      <c r="AV1046" s="121"/>
      <c r="AW1046" s="114"/>
      <c r="AX1046" s="115"/>
      <c r="AY1046" s="116"/>
      <c r="AZ1046" s="115"/>
      <c r="BA1046" s="116"/>
    </row>
    <row r="1047" spans="2:53" x14ac:dyDescent="0.2">
      <c r="B1047" s="266"/>
      <c r="D1047" s="101"/>
      <c r="E1047" s="67"/>
      <c r="F1047" s="69"/>
      <c r="G1047" s="69"/>
      <c r="H1047" s="69"/>
      <c r="I1047" s="95"/>
      <c r="J1047" s="68"/>
      <c r="K1047" s="106"/>
      <c r="L1047" s="145"/>
      <c r="M1047" s="146"/>
      <c r="N1047" s="82"/>
      <c r="O1047" s="82"/>
      <c r="P1047" s="82"/>
      <c r="Q1047" s="110"/>
      <c r="R1047" s="111"/>
      <c r="S1047" s="111"/>
      <c r="T1047" s="111"/>
      <c r="U1047" s="112"/>
      <c r="V1047" s="110"/>
      <c r="W1047" s="112"/>
      <c r="X1047" s="103"/>
      <c r="Y1047" s="117"/>
      <c r="Z1047" s="69"/>
      <c r="AA1047" s="69"/>
      <c r="AB1047" s="103"/>
      <c r="AC1047" s="103"/>
      <c r="AD1047" s="118"/>
      <c r="AE1047" s="115"/>
      <c r="AF1047" s="119"/>
      <c r="AG1047" s="119"/>
      <c r="AH1047" s="120"/>
      <c r="AI1047" s="121"/>
      <c r="AJ1047" s="120"/>
      <c r="AK1047" s="69"/>
      <c r="AL1047" s="103"/>
      <c r="AM1047" s="103"/>
      <c r="AN1047" s="118"/>
      <c r="AO1047" s="115"/>
      <c r="AP1047" s="119"/>
      <c r="AQ1047" s="119"/>
      <c r="AR1047" s="118"/>
      <c r="AS1047" s="118"/>
      <c r="AT1047" s="118"/>
      <c r="AU1047" s="118"/>
      <c r="AV1047" s="121"/>
      <c r="AW1047" s="114"/>
      <c r="AX1047" s="115"/>
      <c r="AY1047" s="116"/>
      <c r="AZ1047" s="115"/>
      <c r="BA1047" s="116"/>
    </row>
    <row r="1048" spans="2:53" x14ac:dyDescent="0.2">
      <c r="B1048" s="266"/>
      <c r="D1048" s="101"/>
      <c r="E1048" s="67"/>
      <c r="F1048" s="69"/>
      <c r="G1048" s="69"/>
      <c r="H1048" s="69"/>
      <c r="I1048" s="95"/>
      <c r="J1048" s="68"/>
      <c r="K1048" s="106"/>
      <c r="L1048" s="145"/>
      <c r="M1048" s="146"/>
      <c r="N1048" s="82"/>
      <c r="O1048" s="82"/>
      <c r="P1048" s="82"/>
      <c r="Q1048" s="110"/>
      <c r="R1048" s="111"/>
      <c r="S1048" s="111"/>
      <c r="T1048" s="111"/>
      <c r="U1048" s="112"/>
      <c r="V1048" s="110"/>
      <c r="W1048" s="112"/>
      <c r="X1048" s="103"/>
      <c r="Y1048" s="117"/>
      <c r="Z1048" s="69"/>
      <c r="AA1048" s="69"/>
      <c r="AB1048" s="103"/>
      <c r="AC1048" s="103"/>
      <c r="AD1048" s="118"/>
      <c r="AE1048" s="115"/>
      <c r="AF1048" s="119"/>
      <c r="AG1048" s="119"/>
      <c r="AH1048" s="120"/>
      <c r="AI1048" s="121"/>
      <c r="AJ1048" s="120"/>
      <c r="AK1048" s="69"/>
      <c r="AL1048" s="103"/>
      <c r="AM1048" s="103"/>
      <c r="AN1048" s="118"/>
      <c r="AO1048" s="115"/>
      <c r="AP1048" s="119"/>
      <c r="AQ1048" s="119"/>
      <c r="AR1048" s="118"/>
      <c r="AS1048" s="118"/>
      <c r="AT1048" s="118"/>
      <c r="AU1048" s="118"/>
      <c r="AV1048" s="121"/>
      <c r="AW1048" s="114"/>
      <c r="AX1048" s="115"/>
      <c r="AY1048" s="116"/>
      <c r="AZ1048" s="115"/>
      <c r="BA1048" s="116"/>
    </row>
    <row r="1049" spans="2:53" x14ac:dyDescent="0.2">
      <c r="B1049" s="266"/>
      <c r="D1049" s="101"/>
      <c r="E1049" s="67"/>
      <c r="F1049" s="69"/>
      <c r="G1049" s="69"/>
      <c r="H1049" s="69"/>
      <c r="I1049" s="95"/>
      <c r="J1049" s="68"/>
      <c r="K1049" s="106"/>
      <c r="L1049" s="145"/>
      <c r="M1049" s="146"/>
      <c r="N1049" s="82"/>
      <c r="O1049" s="82"/>
      <c r="P1049" s="82"/>
      <c r="Q1049" s="110"/>
      <c r="R1049" s="111"/>
      <c r="S1049" s="111"/>
      <c r="T1049" s="111"/>
      <c r="U1049" s="112"/>
      <c r="V1049" s="110"/>
      <c r="W1049" s="112"/>
      <c r="X1049" s="103"/>
      <c r="Y1049" s="117"/>
      <c r="Z1049" s="69"/>
      <c r="AA1049" s="69"/>
      <c r="AB1049" s="103"/>
      <c r="AC1049" s="103"/>
      <c r="AD1049" s="118"/>
      <c r="AE1049" s="115"/>
      <c r="AF1049" s="119"/>
      <c r="AG1049" s="119"/>
      <c r="AH1049" s="120"/>
      <c r="AI1049" s="121"/>
      <c r="AJ1049" s="120"/>
      <c r="AK1049" s="69"/>
      <c r="AL1049" s="103"/>
      <c r="AM1049" s="103"/>
      <c r="AN1049" s="118"/>
      <c r="AO1049" s="115"/>
      <c r="AP1049" s="119"/>
      <c r="AQ1049" s="119"/>
      <c r="AR1049" s="118"/>
      <c r="AS1049" s="118"/>
      <c r="AT1049" s="118"/>
      <c r="AU1049" s="118"/>
      <c r="AV1049" s="121"/>
      <c r="AW1049" s="114"/>
      <c r="AX1049" s="115"/>
      <c r="AY1049" s="116"/>
      <c r="AZ1049" s="115"/>
      <c r="BA1049" s="116"/>
    </row>
    <row r="1050" spans="2:53" x14ac:dyDescent="0.2">
      <c r="B1050" s="266"/>
      <c r="D1050" s="101"/>
      <c r="E1050" s="67"/>
      <c r="F1050" s="69"/>
      <c r="G1050" s="69"/>
      <c r="H1050" s="69"/>
      <c r="I1050" s="95"/>
      <c r="J1050" s="68"/>
      <c r="K1050" s="106"/>
      <c r="L1050" s="145"/>
      <c r="M1050" s="146"/>
      <c r="N1050" s="82"/>
      <c r="O1050" s="82"/>
      <c r="P1050" s="82"/>
      <c r="Q1050" s="110"/>
      <c r="R1050" s="111"/>
      <c r="S1050" s="111"/>
      <c r="T1050" s="111"/>
      <c r="U1050" s="112"/>
      <c r="V1050" s="110"/>
      <c r="W1050" s="112"/>
      <c r="X1050" s="103"/>
      <c r="Y1050" s="117"/>
      <c r="Z1050" s="69"/>
      <c r="AA1050" s="69"/>
      <c r="AB1050" s="103"/>
      <c r="AC1050" s="103"/>
      <c r="AD1050" s="118"/>
      <c r="AE1050" s="115"/>
      <c r="AF1050" s="119"/>
      <c r="AG1050" s="119"/>
      <c r="AH1050" s="120"/>
      <c r="AI1050" s="121"/>
      <c r="AJ1050" s="120"/>
      <c r="AK1050" s="69"/>
      <c r="AL1050" s="103"/>
      <c r="AM1050" s="103"/>
      <c r="AN1050" s="118"/>
      <c r="AO1050" s="115"/>
      <c r="AP1050" s="119"/>
      <c r="AQ1050" s="119"/>
      <c r="AR1050" s="118"/>
      <c r="AS1050" s="118"/>
      <c r="AT1050" s="118"/>
      <c r="AU1050" s="118"/>
      <c r="AV1050" s="121"/>
      <c r="AW1050" s="114"/>
      <c r="AX1050" s="115"/>
      <c r="AY1050" s="116"/>
      <c r="AZ1050" s="115"/>
      <c r="BA1050" s="116"/>
    </row>
    <row r="1051" spans="2:53" x14ac:dyDescent="0.2">
      <c r="B1051" s="266"/>
      <c r="D1051" s="101"/>
      <c r="E1051" s="67"/>
      <c r="F1051" s="69"/>
      <c r="G1051" s="69"/>
      <c r="H1051" s="69"/>
      <c r="I1051" s="95"/>
      <c r="J1051" s="68"/>
      <c r="K1051" s="106"/>
      <c r="L1051" s="145"/>
      <c r="M1051" s="146"/>
      <c r="N1051" s="82"/>
      <c r="O1051" s="82"/>
      <c r="P1051" s="82"/>
      <c r="Q1051" s="110"/>
      <c r="R1051" s="111"/>
      <c r="S1051" s="111"/>
      <c r="T1051" s="111"/>
      <c r="U1051" s="112"/>
      <c r="V1051" s="110"/>
      <c r="W1051" s="112"/>
      <c r="X1051" s="103"/>
      <c r="Y1051" s="117"/>
      <c r="Z1051" s="69"/>
      <c r="AA1051" s="69"/>
      <c r="AB1051" s="103"/>
      <c r="AC1051" s="103"/>
      <c r="AD1051" s="118"/>
      <c r="AE1051" s="115"/>
      <c r="AF1051" s="119"/>
      <c r="AG1051" s="119"/>
      <c r="AH1051" s="120"/>
      <c r="AI1051" s="121"/>
      <c r="AJ1051" s="120"/>
      <c r="AK1051" s="69"/>
      <c r="AL1051" s="103"/>
      <c r="AM1051" s="103"/>
      <c r="AN1051" s="118"/>
      <c r="AO1051" s="115"/>
      <c r="AP1051" s="119"/>
      <c r="AQ1051" s="119"/>
      <c r="AR1051" s="118"/>
      <c r="AS1051" s="118"/>
      <c r="AT1051" s="118"/>
      <c r="AU1051" s="118"/>
      <c r="AV1051" s="121"/>
      <c r="AW1051" s="114"/>
      <c r="AX1051" s="115"/>
      <c r="AY1051" s="116"/>
      <c r="AZ1051" s="115"/>
      <c r="BA1051" s="116"/>
    </row>
    <row r="1052" spans="2:53" x14ac:dyDescent="0.2">
      <c r="B1052" s="266"/>
      <c r="D1052" s="101"/>
      <c r="E1052" s="67"/>
      <c r="F1052" s="69"/>
      <c r="G1052" s="69"/>
      <c r="H1052" s="69"/>
      <c r="I1052" s="95"/>
      <c r="J1052" s="68"/>
      <c r="K1052" s="106"/>
      <c r="L1052" s="145"/>
      <c r="M1052" s="146"/>
      <c r="N1052" s="82"/>
      <c r="O1052" s="82"/>
      <c r="P1052" s="82"/>
      <c r="Q1052" s="110"/>
      <c r="R1052" s="111"/>
      <c r="S1052" s="111"/>
      <c r="T1052" s="111"/>
      <c r="U1052" s="112"/>
      <c r="V1052" s="110"/>
      <c r="W1052" s="112"/>
      <c r="X1052" s="103"/>
      <c r="Y1052" s="117"/>
      <c r="Z1052" s="69"/>
      <c r="AA1052" s="69"/>
      <c r="AB1052" s="103"/>
      <c r="AC1052" s="103"/>
      <c r="AD1052" s="118"/>
      <c r="AE1052" s="115"/>
      <c r="AF1052" s="119"/>
      <c r="AG1052" s="119"/>
      <c r="AH1052" s="120"/>
      <c r="AI1052" s="121"/>
      <c r="AJ1052" s="120"/>
      <c r="AK1052" s="69"/>
      <c r="AL1052" s="103"/>
      <c r="AM1052" s="103"/>
      <c r="AN1052" s="118"/>
      <c r="AO1052" s="115"/>
      <c r="AP1052" s="119"/>
      <c r="AQ1052" s="119"/>
      <c r="AR1052" s="118"/>
      <c r="AS1052" s="118"/>
      <c r="AT1052" s="118"/>
      <c r="AU1052" s="118"/>
      <c r="AV1052" s="121"/>
      <c r="AW1052" s="114"/>
      <c r="AX1052" s="115"/>
      <c r="AY1052" s="116"/>
      <c r="AZ1052" s="115"/>
      <c r="BA1052" s="116"/>
    </row>
    <row r="1053" spans="2:53" x14ac:dyDescent="0.2">
      <c r="B1053" s="266"/>
      <c r="D1053" s="101"/>
      <c r="E1053" s="67"/>
      <c r="F1053" s="69"/>
      <c r="G1053" s="69"/>
      <c r="H1053" s="69"/>
      <c r="I1053" s="95"/>
      <c r="J1053" s="68"/>
      <c r="K1053" s="106"/>
      <c r="L1053" s="145"/>
      <c r="M1053" s="146"/>
      <c r="N1053" s="82"/>
      <c r="O1053" s="82"/>
      <c r="P1053" s="82"/>
      <c r="Q1053" s="110"/>
      <c r="R1053" s="111"/>
      <c r="S1053" s="111"/>
      <c r="T1053" s="111"/>
      <c r="U1053" s="112"/>
      <c r="V1053" s="110"/>
      <c r="W1053" s="112"/>
      <c r="X1053" s="103"/>
      <c r="Y1053" s="117"/>
      <c r="Z1053" s="69"/>
      <c r="AA1053" s="69"/>
      <c r="AB1053" s="103"/>
      <c r="AC1053" s="103"/>
      <c r="AD1053" s="118"/>
      <c r="AE1053" s="115"/>
      <c r="AF1053" s="119"/>
      <c r="AG1053" s="119"/>
      <c r="AH1053" s="120"/>
      <c r="AI1053" s="121"/>
      <c r="AJ1053" s="120"/>
      <c r="AK1053" s="69"/>
      <c r="AL1053" s="103"/>
      <c r="AM1053" s="103"/>
      <c r="AN1053" s="118"/>
      <c r="AO1053" s="115"/>
      <c r="AP1053" s="119"/>
      <c r="AQ1053" s="119"/>
      <c r="AR1053" s="118"/>
      <c r="AS1053" s="118"/>
      <c r="AT1053" s="118"/>
      <c r="AU1053" s="118"/>
      <c r="AV1053" s="121"/>
      <c r="AW1053" s="114"/>
      <c r="AX1053" s="115"/>
      <c r="AY1053" s="116"/>
      <c r="AZ1053" s="115"/>
      <c r="BA1053" s="116"/>
    </row>
    <row r="1054" spans="2:53" x14ac:dyDescent="0.2">
      <c r="B1054" s="266"/>
      <c r="D1054" s="101"/>
      <c r="E1054" s="67"/>
      <c r="F1054" s="69"/>
      <c r="G1054" s="69"/>
      <c r="H1054" s="69"/>
      <c r="I1054" s="95"/>
      <c r="J1054" s="68"/>
      <c r="K1054" s="106"/>
      <c r="L1054" s="145"/>
      <c r="M1054" s="146"/>
      <c r="N1054" s="82"/>
      <c r="O1054" s="82"/>
      <c r="P1054" s="82"/>
      <c r="Q1054" s="110"/>
      <c r="R1054" s="111"/>
      <c r="S1054" s="111"/>
      <c r="T1054" s="111"/>
      <c r="U1054" s="112"/>
      <c r="V1054" s="110"/>
      <c r="W1054" s="112"/>
      <c r="X1054" s="103"/>
      <c r="Y1054" s="117"/>
      <c r="Z1054" s="69"/>
      <c r="AA1054" s="69"/>
      <c r="AB1054" s="103"/>
      <c r="AC1054" s="103"/>
      <c r="AD1054" s="118"/>
      <c r="AE1054" s="115"/>
      <c r="AF1054" s="119"/>
      <c r="AG1054" s="119"/>
      <c r="AH1054" s="120"/>
      <c r="AI1054" s="121"/>
      <c r="AJ1054" s="120"/>
      <c r="AK1054" s="69"/>
      <c r="AL1054" s="103"/>
      <c r="AM1054" s="103"/>
      <c r="AN1054" s="118"/>
      <c r="AO1054" s="115"/>
      <c r="AP1054" s="119"/>
      <c r="AQ1054" s="119"/>
      <c r="AR1054" s="118"/>
      <c r="AS1054" s="118"/>
      <c r="AT1054" s="118"/>
      <c r="AU1054" s="118"/>
      <c r="AV1054" s="121"/>
      <c r="AW1054" s="114"/>
      <c r="AX1054" s="115"/>
      <c r="AY1054" s="116"/>
      <c r="AZ1054" s="115"/>
      <c r="BA1054" s="116"/>
    </row>
    <row r="1055" spans="2:53" x14ac:dyDescent="0.2">
      <c r="B1055" s="266"/>
      <c r="D1055" s="101"/>
      <c r="E1055" s="67"/>
      <c r="F1055" s="69"/>
      <c r="G1055" s="69"/>
      <c r="H1055" s="69"/>
      <c r="I1055" s="95"/>
      <c r="J1055" s="68"/>
      <c r="K1055" s="106"/>
      <c r="L1055" s="145"/>
      <c r="M1055" s="146"/>
      <c r="N1055" s="82"/>
      <c r="O1055" s="82"/>
      <c r="P1055" s="82"/>
      <c r="Q1055" s="110"/>
      <c r="R1055" s="111"/>
      <c r="S1055" s="111"/>
      <c r="T1055" s="111"/>
      <c r="U1055" s="112"/>
      <c r="V1055" s="110"/>
      <c r="W1055" s="112"/>
      <c r="X1055" s="103"/>
      <c r="Y1055" s="117"/>
      <c r="Z1055" s="69"/>
      <c r="AA1055" s="69"/>
      <c r="AB1055" s="103"/>
      <c r="AC1055" s="103"/>
      <c r="AD1055" s="118"/>
      <c r="AE1055" s="115"/>
      <c r="AF1055" s="119"/>
      <c r="AG1055" s="119"/>
      <c r="AH1055" s="120"/>
      <c r="AI1055" s="121"/>
      <c r="AJ1055" s="120"/>
      <c r="AK1055" s="69"/>
      <c r="AL1055" s="103"/>
      <c r="AM1055" s="103"/>
      <c r="AN1055" s="118"/>
      <c r="AO1055" s="115"/>
      <c r="AP1055" s="119"/>
      <c r="AQ1055" s="119"/>
      <c r="AR1055" s="118"/>
      <c r="AS1055" s="118"/>
      <c r="AT1055" s="118"/>
      <c r="AU1055" s="118"/>
      <c r="AV1055" s="121"/>
      <c r="AW1055" s="114"/>
      <c r="AX1055" s="115"/>
      <c r="AY1055" s="116"/>
      <c r="AZ1055" s="115"/>
      <c r="BA1055" s="116"/>
    </row>
    <row r="1056" spans="2:53" x14ac:dyDescent="0.2">
      <c r="B1056" s="266"/>
      <c r="D1056" s="101"/>
      <c r="E1056" s="67"/>
      <c r="F1056" s="69"/>
      <c r="G1056" s="69"/>
      <c r="H1056" s="69"/>
      <c r="I1056" s="95"/>
      <c r="J1056" s="68"/>
      <c r="K1056" s="106"/>
      <c r="L1056" s="145"/>
      <c r="M1056" s="146"/>
      <c r="N1056" s="82"/>
      <c r="O1056" s="82"/>
      <c r="P1056" s="82"/>
      <c r="Q1056" s="110"/>
      <c r="R1056" s="111"/>
      <c r="S1056" s="111"/>
      <c r="T1056" s="111"/>
      <c r="U1056" s="112"/>
      <c r="V1056" s="110"/>
      <c r="W1056" s="112"/>
      <c r="X1056" s="103"/>
      <c r="Y1056" s="117"/>
      <c r="Z1056" s="69"/>
      <c r="AA1056" s="69"/>
      <c r="AB1056" s="103"/>
      <c r="AC1056" s="103"/>
      <c r="AD1056" s="118"/>
      <c r="AE1056" s="115"/>
      <c r="AF1056" s="119"/>
      <c r="AG1056" s="119"/>
      <c r="AH1056" s="120"/>
      <c r="AI1056" s="121"/>
      <c r="AJ1056" s="120"/>
      <c r="AK1056" s="69"/>
      <c r="AL1056" s="103"/>
      <c r="AM1056" s="103"/>
      <c r="AN1056" s="118"/>
      <c r="AO1056" s="115"/>
      <c r="AP1056" s="119"/>
      <c r="AQ1056" s="119"/>
      <c r="AR1056" s="118"/>
      <c r="AS1056" s="118"/>
      <c r="AT1056" s="118"/>
      <c r="AU1056" s="118"/>
      <c r="AV1056" s="121"/>
      <c r="AW1056" s="114"/>
      <c r="AX1056" s="115"/>
      <c r="AY1056" s="116"/>
      <c r="AZ1056" s="115"/>
      <c r="BA1056" s="116"/>
    </row>
    <row r="1057" spans="2:53" x14ac:dyDescent="0.2">
      <c r="B1057" s="266"/>
      <c r="D1057" s="101"/>
      <c r="E1057" s="67"/>
      <c r="F1057" s="69"/>
      <c r="G1057" s="69"/>
      <c r="H1057" s="69"/>
      <c r="I1057" s="95"/>
      <c r="J1057" s="68"/>
      <c r="K1057" s="106"/>
      <c r="L1057" s="145"/>
      <c r="M1057" s="146"/>
      <c r="N1057" s="82"/>
      <c r="O1057" s="82"/>
      <c r="P1057" s="82"/>
      <c r="Q1057" s="110"/>
      <c r="R1057" s="111"/>
      <c r="S1057" s="111"/>
      <c r="T1057" s="111"/>
      <c r="U1057" s="112"/>
      <c r="V1057" s="110"/>
      <c r="W1057" s="112"/>
      <c r="X1057" s="103"/>
      <c r="Y1057" s="117"/>
      <c r="Z1057" s="69"/>
      <c r="AA1057" s="69"/>
      <c r="AB1057" s="103"/>
      <c r="AC1057" s="103"/>
      <c r="AD1057" s="118"/>
      <c r="AE1057" s="115"/>
      <c r="AF1057" s="119"/>
      <c r="AG1057" s="119"/>
      <c r="AH1057" s="120"/>
      <c r="AI1057" s="121"/>
      <c r="AJ1057" s="120"/>
      <c r="AK1057" s="69"/>
      <c r="AL1057" s="103"/>
      <c r="AM1057" s="103"/>
      <c r="AN1057" s="118"/>
      <c r="AO1057" s="115"/>
      <c r="AP1057" s="119"/>
      <c r="AQ1057" s="119"/>
      <c r="AR1057" s="118"/>
      <c r="AS1057" s="118"/>
      <c r="AT1057" s="118"/>
      <c r="AU1057" s="118"/>
      <c r="AV1057" s="121"/>
      <c r="AW1057" s="114"/>
      <c r="AX1057" s="115"/>
      <c r="AY1057" s="116"/>
      <c r="AZ1057" s="115"/>
      <c r="BA1057" s="116"/>
    </row>
    <row r="1058" spans="2:53" x14ac:dyDescent="0.2">
      <c r="B1058" s="266"/>
      <c r="D1058" s="101"/>
      <c r="E1058" s="67"/>
      <c r="F1058" s="69"/>
      <c r="G1058" s="69"/>
      <c r="H1058" s="69"/>
      <c r="I1058" s="95"/>
      <c r="J1058" s="68"/>
      <c r="K1058" s="106"/>
      <c r="L1058" s="145"/>
      <c r="M1058" s="146"/>
      <c r="N1058" s="82"/>
      <c r="O1058" s="82"/>
      <c r="P1058" s="82"/>
      <c r="Q1058" s="110"/>
      <c r="R1058" s="111"/>
      <c r="S1058" s="111"/>
      <c r="T1058" s="111"/>
      <c r="U1058" s="112"/>
      <c r="V1058" s="110"/>
      <c r="W1058" s="112"/>
      <c r="X1058" s="103"/>
      <c r="Y1058" s="117"/>
      <c r="Z1058" s="69"/>
      <c r="AA1058" s="69"/>
      <c r="AB1058" s="103"/>
      <c r="AC1058" s="103"/>
      <c r="AD1058" s="118"/>
      <c r="AE1058" s="115"/>
      <c r="AF1058" s="119"/>
      <c r="AG1058" s="119"/>
      <c r="AH1058" s="120"/>
      <c r="AI1058" s="121"/>
      <c r="AJ1058" s="120"/>
      <c r="AK1058" s="69"/>
      <c r="AL1058" s="103"/>
      <c r="AM1058" s="103"/>
      <c r="AN1058" s="118"/>
      <c r="AO1058" s="115"/>
      <c r="AP1058" s="119"/>
      <c r="AQ1058" s="119"/>
      <c r="AR1058" s="118"/>
      <c r="AS1058" s="118"/>
      <c r="AT1058" s="118"/>
      <c r="AU1058" s="118"/>
      <c r="AV1058" s="121"/>
      <c r="AW1058" s="114"/>
      <c r="AX1058" s="115"/>
      <c r="AY1058" s="116"/>
      <c r="AZ1058" s="115"/>
      <c r="BA1058" s="116"/>
    </row>
    <row r="1059" spans="2:53" x14ac:dyDescent="0.2">
      <c r="B1059" s="266"/>
      <c r="D1059" s="101"/>
      <c r="E1059" s="67"/>
      <c r="F1059" s="69"/>
      <c r="G1059" s="69"/>
      <c r="H1059" s="69"/>
      <c r="I1059" s="95"/>
      <c r="J1059" s="68"/>
      <c r="K1059" s="106"/>
      <c r="L1059" s="145"/>
      <c r="M1059" s="146"/>
      <c r="N1059" s="82"/>
      <c r="O1059" s="82"/>
      <c r="P1059" s="82"/>
      <c r="Q1059" s="110"/>
      <c r="R1059" s="111"/>
      <c r="S1059" s="111"/>
      <c r="T1059" s="111"/>
      <c r="U1059" s="112"/>
      <c r="V1059" s="110"/>
      <c r="W1059" s="112"/>
      <c r="X1059" s="103"/>
      <c r="Y1059" s="117"/>
      <c r="Z1059" s="69"/>
      <c r="AA1059" s="69"/>
      <c r="AB1059" s="103"/>
      <c r="AC1059" s="103"/>
      <c r="AD1059" s="118"/>
      <c r="AE1059" s="115"/>
      <c r="AF1059" s="119"/>
      <c r="AG1059" s="119"/>
      <c r="AH1059" s="120"/>
      <c r="AI1059" s="121"/>
      <c r="AJ1059" s="120"/>
      <c r="AK1059" s="69"/>
      <c r="AL1059" s="103"/>
      <c r="AM1059" s="103"/>
      <c r="AN1059" s="118"/>
      <c r="AO1059" s="115"/>
      <c r="AP1059" s="119"/>
      <c r="AQ1059" s="119"/>
      <c r="AR1059" s="118"/>
      <c r="AS1059" s="118"/>
      <c r="AT1059" s="118"/>
      <c r="AU1059" s="118"/>
      <c r="AV1059" s="121"/>
      <c r="AW1059" s="114"/>
      <c r="AX1059" s="115"/>
      <c r="AY1059" s="116"/>
      <c r="AZ1059" s="115"/>
      <c r="BA1059" s="116"/>
    </row>
    <row r="1060" spans="2:53" x14ac:dyDescent="0.2">
      <c r="B1060" s="266"/>
      <c r="D1060" s="101"/>
      <c r="E1060" s="67"/>
      <c r="F1060" s="69"/>
      <c r="G1060" s="69"/>
      <c r="H1060" s="69"/>
      <c r="I1060" s="95"/>
      <c r="J1060" s="68"/>
      <c r="K1060" s="106"/>
      <c r="L1060" s="145"/>
      <c r="M1060" s="146"/>
      <c r="N1060" s="82"/>
      <c r="O1060" s="82"/>
      <c r="P1060" s="82"/>
      <c r="Q1060" s="110"/>
      <c r="R1060" s="111"/>
      <c r="S1060" s="111"/>
      <c r="T1060" s="111"/>
      <c r="U1060" s="112"/>
      <c r="V1060" s="110"/>
      <c r="W1060" s="112"/>
      <c r="X1060" s="103"/>
      <c r="Y1060" s="117"/>
      <c r="Z1060" s="69"/>
      <c r="AA1060" s="69"/>
      <c r="AB1060" s="103"/>
      <c r="AC1060" s="103"/>
      <c r="AD1060" s="118"/>
      <c r="AE1060" s="115"/>
      <c r="AF1060" s="119"/>
      <c r="AG1060" s="119"/>
      <c r="AH1060" s="120"/>
      <c r="AI1060" s="121"/>
      <c r="AJ1060" s="120"/>
      <c r="AK1060" s="69"/>
      <c r="AL1060" s="103"/>
      <c r="AM1060" s="103"/>
      <c r="AN1060" s="118"/>
      <c r="AO1060" s="115"/>
      <c r="AP1060" s="119"/>
      <c r="AQ1060" s="119"/>
      <c r="AR1060" s="118"/>
      <c r="AS1060" s="118"/>
      <c r="AT1060" s="118"/>
      <c r="AU1060" s="118"/>
      <c r="AV1060" s="121"/>
      <c r="AW1060" s="114"/>
      <c r="AX1060" s="115"/>
      <c r="AY1060" s="116"/>
      <c r="AZ1060" s="115"/>
      <c r="BA1060" s="116"/>
    </row>
    <row r="1061" spans="2:53" x14ac:dyDescent="0.2">
      <c r="B1061" s="266"/>
      <c r="D1061" s="101"/>
      <c r="E1061" s="67"/>
      <c r="F1061" s="69"/>
      <c r="G1061" s="69"/>
      <c r="H1061" s="69"/>
      <c r="I1061" s="95"/>
      <c r="J1061" s="68"/>
      <c r="K1061" s="106"/>
      <c r="L1061" s="145"/>
      <c r="M1061" s="146"/>
      <c r="N1061" s="82"/>
      <c r="O1061" s="82"/>
      <c r="P1061" s="82"/>
      <c r="Q1061" s="110"/>
      <c r="R1061" s="111"/>
      <c r="S1061" s="111"/>
      <c r="T1061" s="111"/>
      <c r="U1061" s="112"/>
      <c r="V1061" s="110"/>
      <c r="W1061" s="112"/>
      <c r="X1061" s="103"/>
      <c r="Y1061" s="117"/>
      <c r="Z1061" s="69"/>
      <c r="AA1061" s="69"/>
      <c r="AB1061" s="103"/>
      <c r="AC1061" s="103"/>
      <c r="AD1061" s="118"/>
      <c r="AE1061" s="115"/>
      <c r="AF1061" s="119"/>
      <c r="AG1061" s="119"/>
      <c r="AH1061" s="120"/>
      <c r="AI1061" s="121"/>
      <c r="AJ1061" s="120"/>
      <c r="AK1061" s="69"/>
      <c r="AL1061" s="103"/>
      <c r="AM1061" s="103"/>
      <c r="AN1061" s="118"/>
      <c r="AO1061" s="115"/>
      <c r="AP1061" s="119"/>
      <c r="AQ1061" s="119"/>
      <c r="AR1061" s="118"/>
      <c r="AS1061" s="118"/>
      <c r="AT1061" s="118"/>
      <c r="AU1061" s="118"/>
      <c r="AV1061" s="121"/>
      <c r="AW1061" s="114"/>
      <c r="AX1061" s="115"/>
      <c r="AY1061" s="116"/>
      <c r="AZ1061" s="115"/>
      <c r="BA1061" s="116"/>
    </row>
    <row r="1062" spans="2:53" x14ac:dyDescent="0.2">
      <c r="B1062" s="266"/>
      <c r="D1062" s="101"/>
      <c r="E1062" s="67"/>
      <c r="F1062" s="69"/>
      <c r="G1062" s="69"/>
      <c r="H1062" s="69"/>
      <c r="I1062" s="95"/>
      <c r="J1062" s="68"/>
      <c r="K1062" s="106"/>
      <c r="L1062" s="145"/>
      <c r="M1062" s="146"/>
      <c r="N1062" s="82"/>
      <c r="O1062" s="82"/>
      <c r="P1062" s="82"/>
      <c r="Q1062" s="110"/>
      <c r="R1062" s="111"/>
      <c r="S1062" s="111"/>
      <c r="T1062" s="111"/>
      <c r="U1062" s="112"/>
      <c r="V1062" s="110"/>
      <c r="W1062" s="112"/>
      <c r="X1062" s="103"/>
      <c r="Y1062" s="117"/>
      <c r="Z1062" s="69"/>
      <c r="AA1062" s="69"/>
      <c r="AB1062" s="103"/>
      <c r="AC1062" s="103"/>
      <c r="AD1062" s="118"/>
      <c r="AE1062" s="115"/>
      <c r="AF1062" s="119"/>
      <c r="AG1062" s="119"/>
      <c r="AH1062" s="120"/>
      <c r="AI1062" s="121"/>
      <c r="AJ1062" s="120"/>
      <c r="AK1062" s="69"/>
      <c r="AL1062" s="103"/>
      <c r="AM1062" s="103"/>
      <c r="AN1062" s="118"/>
      <c r="AO1062" s="115"/>
      <c r="AP1062" s="119"/>
      <c r="AQ1062" s="119"/>
      <c r="AR1062" s="118"/>
      <c r="AS1062" s="118"/>
      <c r="AT1062" s="118"/>
      <c r="AU1062" s="118"/>
      <c r="AV1062" s="121"/>
      <c r="AW1062" s="114"/>
      <c r="AX1062" s="115"/>
      <c r="AY1062" s="116"/>
      <c r="AZ1062" s="115"/>
      <c r="BA1062" s="116"/>
    </row>
    <row r="1063" spans="2:53" x14ac:dyDescent="0.2">
      <c r="B1063" s="266"/>
      <c r="D1063" s="101"/>
      <c r="E1063" s="67"/>
      <c r="F1063" s="69"/>
      <c r="G1063" s="69"/>
      <c r="H1063" s="69"/>
      <c r="I1063" s="95"/>
      <c r="J1063" s="68"/>
      <c r="K1063" s="106"/>
      <c r="L1063" s="145"/>
      <c r="M1063" s="146"/>
      <c r="N1063" s="82"/>
      <c r="O1063" s="82"/>
      <c r="P1063" s="82"/>
      <c r="Q1063" s="110"/>
      <c r="R1063" s="111"/>
      <c r="S1063" s="111"/>
      <c r="T1063" s="111"/>
      <c r="U1063" s="112"/>
      <c r="V1063" s="110"/>
      <c r="W1063" s="112"/>
      <c r="X1063" s="103"/>
      <c r="Y1063" s="117"/>
      <c r="Z1063" s="69"/>
      <c r="AA1063" s="69"/>
      <c r="AB1063" s="103"/>
      <c r="AC1063" s="103"/>
      <c r="AD1063" s="118"/>
      <c r="AE1063" s="115"/>
      <c r="AF1063" s="119"/>
      <c r="AG1063" s="119"/>
      <c r="AH1063" s="120"/>
      <c r="AI1063" s="121"/>
      <c r="AJ1063" s="120"/>
      <c r="AK1063" s="69"/>
      <c r="AL1063" s="103"/>
      <c r="AM1063" s="103"/>
      <c r="AN1063" s="118"/>
      <c r="AO1063" s="115"/>
      <c r="AP1063" s="119"/>
      <c r="AQ1063" s="119"/>
      <c r="AR1063" s="118"/>
      <c r="AS1063" s="118"/>
      <c r="AT1063" s="118"/>
      <c r="AU1063" s="118"/>
      <c r="AV1063" s="121"/>
      <c r="AW1063" s="114"/>
      <c r="AX1063" s="115"/>
      <c r="AY1063" s="116"/>
      <c r="AZ1063" s="115"/>
      <c r="BA1063" s="116"/>
    </row>
    <row r="1064" spans="2:53" x14ac:dyDescent="0.2">
      <c r="B1064" s="266"/>
      <c r="D1064" s="101"/>
      <c r="E1064" s="67"/>
      <c r="F1064" s="69"/>
      <c r="G1064" s="69"/>
      <c r="H1064" s="69"/>
      <c r="I1064" s="95"/>
      <c r="J1064" s="68"/>
      <c r="K1064" s="106"/>
      <c r="L1064" s="145"/>
      <c r="M1064" s="146"/>
      <c r="N1064" s="82"/>
      <c r="O1064" s="82"/>
      <c r="P1064" s="82"/>
      <c r="Q1064" s="110"/>
      <c r="R1064" s="111"/>
      <c r="S1064" s="111"/>
      <c r="T1064" s="111"/>
      <c r="U1064" s="112"/>
      <c r="V1064" s="110"/>
      <c r="W1064" s="112"/>
      <c r="X1064" s="103"/>
      <c r="Y1064" s="117"/>
      <c r="Z1064" s="69"/>
      <c r="AA1064" s="69"/>
      <c r="AB1064" s="103"/>
      <c r="AC1064" s="103"/>
      <c r="AD1064" s="118"/>
      <c r="AE1064" s="115"/>
      <c r="AF1064" s="119"/>
      <c r="AG1064" s="119"/>
      <c r="AH1064" s="120"/>
      <c r="AI1064" s="121"/>
      <c r="AJ1064" s="120"/>
      <c r="AK1064" s="69"/>
      <c r="AL1064" s="103"/>
      <c r="AM1064" s="103"/>
      <c r="AN1064" s="118"/>
      <c r="AO1064" s="115"/>
      <c r="AP1064" s="119"/>
      <c r="AQ1064" s="119"/>
      <c r="AR1064" s="118"/>
      <c r="AS1064" s="118"/>
      <c r="AT1064" s="118"/>
      <c r="AU1064" s="118"/>
      <c r="AV1064" s="121"/>
      <c r="AW1064" s="114"/>
      <c r="AX1064" s="115"/>
      <c r="AY1064" s="116"/>
      <c r="AZ1064" s="115"/>
      <c r="BA1064" s="116"/>
    </row>
    <row r="1065" spans="2:53" x14ac:dyDescent="0.2">
      <c r="B1065" s="266"/>
      <c r="D1065" s="101"/>
      <c r="E1065" s="67"/>
      <c r="F1065" s="69"/>
      <c r="G1065" s="69"/>
      <c r="H1065" s="69"/>
      <c r="I1065" s="95"/>
      <c r="J1065" s="68"/>
      <c r="K1065" s="106"/>
      <c r="L1065" s="145"/>
      <c r="M1065" s="146"/>
      <c r="N1065" s="82"/>
      <c r="O1065" s="82"/>
      <c r="P1065" s="82"/>
      <c r="Q1065" s="110"/>
      <c r="R1065" s="111"/>
      <c r="S1065" s="111"/>
      <c r="T1065" s="111"/>
      <c r="U1065" s="112"/>
      <c r="V1065" s="110"/>
      <c r="W1065" s="112"/>
      <c r="X1065" s="103"/>
      <c r="Y1065" s="117"/>
      <c r="Z1065" s="69"/>
      <c r="AA1065" s="69"/>
      <c r="AB1065" s="103"/>
      <c r="AC1065" s="103"/>
      <c r="AD1065" s="118"/>
      <c r="AE1065" s="115"/>
      <c r="AF1065" s="119"/>
      <c r="AG1065" s="119"/>
      <c r="AH1065" s="120"/>
      <c r="AI1065" s="121"/>
      <c r="AJ1065" s="120"/>
      <c r="AK1065" s="69"/>
      <c r="AL1065" s="103"/>
      <c r="AM1065" s="103"/>
      <c r="AN1065" s="118"/>
      <c r="AO1065" s="115"/>
      <c r="AP1065" s="119"/>
      <c r="AQ1065" s="119"/>
      <c r="AR1065" s="118"/>
      <c r="AS1065" s="118"/>
      <c r="AT1065" s="118"/>
      <c r="AU1065" s="118"/>
      <c r="AV1065" s="121"/>
      <c r="AW1065" s="114"/>
      <c r="AX1065" s="115"/>
      <c r="AY1065" s="116"/>
      <c r="AZ1065" s="115"/>
      <c r="BA1065" s="116"/>
    </row>
    <row r="1066" spans="2:53" x14ac:dyDescent="0.2">
      <c r="B1066" s="266"/>
      <c r="D1066" s="101"/>
      <c r="E1066" s="67"/>
      <c r="F1066" s="69"/>
      <c r="G1066" s="69"/>
      <c r="H1066" s="69"/>
      <c r="I1066" s="95"/>
      <c r="J1066" s="68"/>
      <c r="K1066" s="106"/>
      <c r="L1066" s="145"/>
      <c r="M1066" s="146"/>
      <c r="N1066" s="82"/>
      <c r="O1066" s="82"/>
      <c r="P1066" s="82"/>
      <c r="Q1066" s="110"/>
      <c r="R1066" s="111"/>
      <c r="S1066" s="111"/>
      <c r="T1066" s="111"/>
      <c r="U1066" s="112"/>
      <c r="V1066" s="110"/>
      <c r="W1066" s="112"/>
      <c r="X1066" s="103"/>
      <c r="Y1066" s="117"/>
      <c r="Z1066" s="69"/>
      <c r="AA1066" s="69"/>
      <c r="AB1066" s="103"/>
      <c r="AC1066" s="103"/>
      <c r="AD1066" s="118"/>
      <c r="AE1066" s="115"/>
      <c r="AF1066" s="119"/>
      <c r="AG1066" s="119"/>
      <c r="AH1066" s="120"/>
      <c r="AI1066" s="121"/>
      <c r="AJ1066" s="120"/>
      <c r="AK1066" s="69"/>
      <c r="AL1066" s="103"/>
      <c r="AM1066" s="103"/>
      <c r="AN1066" s="118"/>
      <c r="AO1066" s="115"/>
      <c r="AP1066" s="119"/>
      <c r="AQ1066" s="119"/>
      <c r="AR1066" s="118"/>
      <c r="AS1066" s="118"/>
      <c r="AT1066" s="118"/>
      <c r="AU1066" s="118"/>
      <c r="AV1066" s="121"/>
      <c r="AW1066" s="114"/>
      <c r="AX1066" s="115"/>
      <c r="AY1066" s="116"/>
      <c r="AZ1066" s="115"/>
      <c r="BA1066" s="116"/>
    </row>
    <row r="1067" spans="2:53" x14ac:dyDescent="0.2">
      <c r="B1067" s="266"/>
      <c r="D1067" s="101"/>
      <c r="E1067" s="67"/>
      <c r="F1067" s="69"/>
      <c r="G1067" s="69"/>
      <c r="H1067" s="69"/>
      <c r="I1067" s="95"/>
      <c r="J1067" s="68"/>
      <c r="K1067" s="106"/>
      <c r="L1067" s="145"/>
      <c r="M1067" s="146"/>
      <c r="N1067" s="82"/>
      <c r="O1067" s="82"/>
      <c r="P1067" s="82"/>
      <c r="Q1067" s="110"/>
      <c r="R1067" s="111"/>
      <c r="S1067" s="111"/>
      <c r="T1067" s="111"/>
      <c r="U1067" s="112"/>
      <c r="V1067" s="110"/>
      <c r="W1067" s="112"/>
      <c r="X1067" s="103"/>
      <c r="Y1067" s="117"/>
      <c r="Z1067" s="69"/>
      <c r="AA1067" s="69"/>
      <c r="AB1067" s="103"/>
      <c r="AC1067" s="103"/>
      <c r="AD1067" s="118"/>
      <c r="AE1067" s="115"/>
      <c r="AF1067" s="119"/>
      <c r="AG1067" s="119"/>
      <c r="AH1067" s="120"/>
      <c r="AI1067" s="121"/>
      <c r="AJ1067" s="120"/>
      <c r="AK1067" s="69"/>
      <c r="AL1067" s="103"/>
      <c r="AM1067" s="103"/>
      <c r="AN1067" s="118"/>
      <c r="AO1067" s="115"/>
      <c r="AP1067" s="119"/>
      <c r="AQ1067" s="119"/>
      <c r="AR1067" s="118"/>
      <c r="AS1067" s="118"/>
      <c r="AT1067" s="118"/>
      <c r="AU1067" s="118"/>
      <c r="AV1067" s="121"/>
      <c r="AW1067" s="114"/>
      <c r="AX1067" s="115"/>
      <c r="AY1067" s="116"/>
      <c r="AZ1067" s="115"/>
      <c r="BA1067" s="116"/>
    </row>
    <row r="1068" spans="2:53" x14ac:dyDescent="0.2">
      <c r="B1068" s="266"/>
      <c r="D1068" s="101"/>
      <c r="E1068" s="67"/>
      <c r="F1068" s="69"/>
      <c r="G1068" s="69"/>
      <c r="H1068" s="69"/>
      <c r="I1068" s="95"/>
      <c r="J1068" s="68"/>
      <c r="K1068" s="106"/>
      <c r="L1068" s="145"/>
      <c r="M1068" s="146"/>
      <c r="N1068" s="82"/>
      <c r="O1068" s="82"/>
      <c r="P1068" s="82"/>
      <c r="Q1068" s="110"/>
      <c r="R1068" s="111"/>
      <c r="S1068" s="111"/>
      <c r="T1068" s="111"/>
      <c r="U1068" s="112"/>
      <c r="V1068" s="110"/>
      <c r="W1068" s="112"/>
      <c r="X1068" s="103"/>
      <c r="Y1068" s="117"/>
      <c r="Z1068" s="69"/>
      <c r="AA1068" s="69"/>
      <c r="AB1068" s="103"/>
      <c r="AC1068" s="103"/>
      <c r="AD1068" s="118"/>
      <c r="AE1068" s="115"/>
      <c r="AF1068" s="119"/>
      <c r="AG1068" s="119"/>
      <c r="AH1068" s="120"/>
      <c r="AI1068" s="121"/>
      <c r="AJ1068" s="120"/>
      <c r="AK1068" s="69"/>
      <c r="AL1068" s="103"/>
      <c r="AM1068" s="103"/>
      <c r="AN1068" s="118"/>
      <c r="AO1068" s="115"/>
      <c r="AP1068" s="119"/>
      <c r="AQ1068" s="119"/>
      <c r="AR1068" s="118"/>
      <c r="AS1068" s="118"/>
      <c r="AT1068" s="118"/>
      <c r="AU1068" s="118"/>
      <c r="AV1068" s="121"/>
      <c r="AW1068" s="114"/>
      <c r="AX1068" s="115"/>
      <c r="AY1068" s="116"/>
      <c r="AZ1068" s="115"/>
      <c r="BA1068" s="116"/>
    </row>
    <row r="1069" spans="2:53" x14ac:dyDescent="0.2">
      <c r="B1069" s="266"/>
      <c r="D1069" s="101"/>
      <c r="E1069" s="67"/>
      <c r="F1069" s="69"/>
      <c r="G1069" s="69"/>
      <c r="H1069" s="69"/>
      <c r="I1069" s="95"/>
      <c r="J1069" s="68"/>
      <c r="K1069" s="106"/>
      <c r="L1069" s="145"/>
      <c r="M1069" s="146"/>
      <c r="N1069" s="82"/>
      <c r="O1069" s="82"/>
      <c r="P1069" s="82"/>
      <c r="Q1069" s="110"/>
      <c r="R1069" s="111"/>
      <c r="S1069" s="111"/>
      <c r="T1069" s="111"/>
      <c r="U1069" s="112"/>
      <c r="V1069" s="110"/>
      <c r="W1069" s="112"/>
      <c r="X1069" s="103"/>
      <c r="Y1069" s="117"/>
      <c r="Z1069" s="69"/>
      <c r="AA1069" s="69"/>
      <c r="AB1069" s="103"/>
      <c r="AC1069" s="103"/>
      <c r="AD1069" s="118"/>
      <c r="AE1069" s="115"/>
      <c r="AF1069" s="119"/>
      <c r="AG1069" s="119"/>
      <c r="AH1069" s="120"/>
      <c r="AI1069" s="121"/>
      <c r="AJ1069" s="120"/>
      <c r="AK1069" s="69"/>
      <c r="AL1069" s="103"/>
      <c r="AM1069" s="103"/>
      <c r="AN1069" s="118"/>
      <c r="AO1069" s="115"/>
      <c r="AP1069" s="119"/>
      <c r="AQ1069" s="119"/>
      <c r="AR1069" s="118"/>
      <c r="AS1069" s="118"/>
      <c r="AT1069" s="118"/>
      <c r="AU1069" s="118"/>
      <c r="AV1069" s="121"/>
      <c r="AW1069" s="114"/>
      <c r="AX1069" s="115"/>
      <c r="AY1069" s="116"/>
      <c r="AZ1069" s="115"/>
      <c r="BA1069" s="116"/>
    </row>
    <row r="1070" spans="2:53" x14ac:dyDescent="0.2">
      <c r="B1070" s="266"/>
      <c r="D1070" s="101"/>
      <c r="E1070" s="67"/>
      <c r="F1070" s="69"/>
      <c r="G1070" s="69"/>
      <c r="H1070" s="69"/>
      <c r="I1070" s="95"/>
      <c r="J1070" s="68"/>
      <c r="K1070" s="106"/>
      <c r="L1070" s="145"/>
      <c r="M1070" s="146"/>
      <c r="N1070" s="82"/>
      <c r="O1070" s="82"/>
      <c r="P1070" s="82"/>
      <c r="Q1070" s="110"/>
      <c r="R1070" s="111"/>
      <c r="S1070" s="111"/>
      <c r="T1070" s="111"/>
      <c r="U1070" s="112"/>
      <c r="V1070" s="110"/>
      <c r="W1070" s="112"/>
      <c r="X1070" s="103"/>
      <c r="Y1070" s="117"/>
      <c r="Z1070" s="69"/>
      <c r="AA1070" s="69"/>
      <c r="AB1070" s="103"/>
      <c r="AC1070" s="103"/>
      <c r="AD1070" s="118"/>
      <c r="AE1070" s="115"/>
      <c r="AF1070" s="119"/>
      <c r="AG1070" s="119"/>
      <c r="AH1070" s="120"/>
      <c r="AI1070" s="121"/>
      <c r="AJ1070" s="120"/>
      <c r="AK1070" s="69"/>
      <c r="AL1070" s="103"/>
      <c r="AM1070" s="103"/>
      <c r="AN1070" s="118"/>
      <c r="AO1070" s="115"/>
      <c r="AP1070" s="119"/>
      <c r="AQ1070" s="119"/>
      <c r="AR1070" s="118"/>
      <c r="AS1070" s="118"/>
      <c r="AT1070" s="118"/>
      <c r="AU1070" s="118"/>
      <c r="AV1070" s="121"/>
      <c r="AW1070" s="114"/>
      <c r="AX1070" s="115"/>
      <c r="AY1070" s="116"/>
      <c r="AZ1070" s="115"/>
      <c r="BA1070" s="116"/>
    </row>
    <row r="1071" spans="2:53" x14ac:dyDescent="0.2">
      <c r="B1071" s="266"/>
      <c r="D1071" s="101"/>
      <c r="E1071" s="67"/>
      <c r="F1071" s="69"/>
      <c r="G1071" s="69"/>
      <c r="H1071" s="69"/>
      <c r="I1071" s="95"/>
      <c r="J1071" s="68"/>
      <c r="K1071" s="106"/>
      <c r="L1071" s="145"/>
      <c r="M1071" s="146"/>
      <c r="N1071" s="82"/>
      <c r="O1071" s="82"/>
      <c r="P1071" s="82"/>
      <c r="Q1071" s="110"/>
      <c r="R1071" s="111"/>
      <c r="S1071" s="111"/>
      <c r="T1071" s="111"/>
      <c r="U1071" s="112"/>
      <c r="V1071" s="110"/>
      <c r="W1071" s="112"/>
      <c r="X1071" s="103"/>
      <c r="Y1071" s="117"/>
      <c r="Z1071" s="69"/>
      <c r="AA1071" s="69"/>
      <c r="AB1071" s="103"/>
      <c r="AC1071" s="103"/>
      <c r="AD1071" s="118"/>
      <c r="AE1071" s="115"/>
      <c r="AF1071" s="119"/>
      <c r="AG1071" s="119"/>
      <c r="AH1071" s="120"/>
      <c r="AI1071" s="121"/>
      <c r="AJ1071" s="120"/>
      <c r="AK1071" s="69"/>
      <c r="AL1071" s="103"/>
      <c r="AM1071" s="103"/>
      <c r="AN1071" s="118"/>
      <c r="AO1071" s="115"/>
      <c r="AP1071" s="119"/>
      <c r="AQ1071" s="119"/>
      <c r="AR1071" s="118"/>
      <c r="AS1071" s="118"/>
      <c r="AT1071" s="118"/>
      <c r="AU1071" s="118"/>
      <c r="AV1071" s="121"/>
      <c r="AW1071" s="114"/>
      <c r="AX1071" s="115"/>
      <c r="AY1071" s="116"/>
      <c r="AZ1071" s="115"/>
      <c r="BA1071" s="116"/>
    </row>
    <row r="1072" spans="2:53" x14ac:dyDescent="0.2">
      <c r="B1072" s="266"/>
      <c r="D1072" s="101"/>
      <c r="E1072" s="67"/>
      <c r="F1072" s="69"/>
      <c r="G1072" s="69"/>
      <c r="H1072" s="69"/>
      <c r="I1072" s="95"/>
      <c r="J1072" s="68"/>
      <c r="K1072" s="106"/>
      <c r="L1072" s="145"/>
      <c r="M1072" s="146"/>
      <c r="N1072" s="82"/>
      <c r="O1072" s="82"/>
      <c r="P1072" s="82"/>
      <c r="Q1072" s="110"/>
      <c r="R1072" s="111"/>
      <c r="S1072" s="111"/>
      <c r="T1072" s="111"/>
      <c r="U1072" s="112"/>
      <c r="V1072" s="110"/>
      <c r="W1072" s="112"/>
      <c r="X1072" s="103"/>
      <c r="Y1072" s="117"/>
      <c r="Z1072" s="69"/>
      <c r="AA1072" s="69"/>
      <c r="AB1072" s="103"/>
      <c r="AC1072" s="103"/>
      <c r="AD1072" s="118"/>
      <c r="AE1072" s="115"/>
      <c r="AF1072" s="119"/>
      <c r="AG1072" s="119"/>
      <c r="AH1072" s="120"/>
      <c r="AI1072" s="121"/>
      <c r="AJ1072" s="120"/>
      <c r="AK1072" s="69"/>
      <c r="AL1072" s="103"/>
      <c r="AM1072" s="103"/>
      <c r="AN1072" s="118"/>
      <c r="AO1072" s="115"/>
      <c r="AP1072" s="119"/>
      <c r="AQ1072" s="119"/>
      <c r="AR1072" s="118"/>
      <c r="AS1072" s="118"/>
      <c r="AT1072" s="118"/>
      <c r="AU1072" s="118"/>
      <c r="AV1072" s="121"/>
      <c r="AW1072" s="114"/>
      <c r="AX1072" s="115"/>
      <c r="AY1072" s="116"/>
      <c r="AZ1072" s="115"/>
      <c r="BA1072" s="116"/>
    </row>
    <row r="1073" spans="2:53" x14ac:dyDescent="0.2">
      <c r="B1073" s="266"/>
      <c r="D1073" s="101"/>
      <c r="E1073" s="67"/>
      <c r="F1073" s="69"/>
      <c r="G1073" s="69"/>
      <c r="H1073" s="69"/>
      <c r="I1073" s="95"/>
      <c r="J1073" s="68"/>
      <c r="K1073" s="106"/>
      <c r="L1073" s="145"/>
      <c r="M1073" s="146"/>
      <c r="N1073" s="82"/>
      <c r="O1073" s="82"/>
      <c r="P1073" s="82"/>
      <c r="Q1073" s="110"/>
      <c r="R1073" s="111"/>
      <c r="S1073" s="111"/>
      <c r="T1073" s="111"/>
      <c r="U1073" s="112"/>
      <c r="V1073" s="110"/>
      <c r="W1073" s="112"/>
      <c r="X1073" s="103"/>
      <c r="Y1073" s="117"/>
      <c r="Z1073" s="69"/>
      <c r="AA1073" s="69"/>
      <c r="AB1073" s="103"/>
      <c r="AC1073" s="103"/>
      <c r="AD1073" s="118"/>
      <c r="AE1073" s="115"/>
      <c r="AF1073" s="119"/>
      <c r="AG1073" s="119"/>
      <c r="AH1073" s="120"/>
      <c r="AI1073" s="121"/>
      <c r="AJ1073" s="120"/>
      <c r="AK1073" s="69"/>
      <c r="AL1073" s="103"/>
      <c r="AM1073" s="103"/>
      <c r="AN1073" s="118"/>
      <c r="AO1073" s="115"/>
      <c r="AP1073" s="119"/>
      <c r="AQ1073" s="119"/>
      <c r="AR1073" s="118"/>
      <c r="AS1073" s="118"/>
      <c r="AT1073" s="118"/>
      <c r="AU1073" s="118"/>
      <c r="AV1073" s="121"/>
      <c r="AW1073" s="114"/>
      <c r="AX1073" s="115"/>
      <c r="AY1073" s="116"/>
      <c r="AZ1073" s="115"/>
      <c r="BA1073" s="116"/>
    </row>
    <row r="1074" spans="2:53" x14ac:dyDescent="0.2">
      <c r="B1074" s="266"/>
      <c r="D1074" s="101"/>
      <c r="E1074" s="67"/>
      <c r="F1074" s="69"/>
      <c r="G1074" s="69"/>
      <c r="H1074" s="69"/>
      <c r="I1074" s="95"/>
      <c r="J1074" s="68"/>
      <c r="K1074" s="106"/>
      <c r="L1074" s="145"/>
      <c r="M1074" s="146"/>
      <c r="N1074" s="82"/>
      <c r="O1074" s="82"/>
      <c r="P1074" s="82"/>
      <c r="Q1074" s="110"/>
      <c r="R1074" s="111"/>
      <c r="S1074" s="111"/>
      <c r="T1074" s="111"/>
      <c r="U1074" s="112"/>
      <c r="V1074" s="110"/>
      <c r="W1074" s="112"/>
      <c r="X1074" s="103"/>
      <c r="Y1074" s="117"/>
      <c r="Z1074" s="69"/>
      <c r="AA1074" s="69"/>
      <c r="AB1074" s="103"/>
      <c r="AC1074" s="103"/>
      <c r="AD1074" s="118"/>
      <c r="AE1074" s="115"/>
      <c r="AF1074" s="119"/>
      <c r="AG1074" s="119"/>
      <c r="AH1074" s="120"/>
      <c r="AI1074" s="121"/>
      <c r="AJ1074" s="120"/>
      <c r="AK1074" s="69"/>
      <c r="AL1074" s="103"/>
      <c r="AM1074" s="103"/>
      <c r="AN1074" s="118"/>
      <c r="AO1074" s="115"/>
      <c r="AP1074" s="119"/>
      <c r="AQ1074" s="119"/>
      <c r="AR1074" s="118"/>
      <c r="AS1074" s="118"/>
      <c r="AT1074" s="118"/>
      <c r="AU1074" s="118"/>
      <c r="AV1074" s="121"/>
      <c r="AW1074" s="114"/>
      <c r="AX1074" s="115"/>
      <c r="AY1074" s="116"/>
      <c r="AZ1074" s="115"/>
      <c r="BA1074" s="116"/>
    </row>
    <row r="1075" spans="2:53" x14ac:dyDescent="0.2">
      <c r="B1075" s="266"/>
      <c r="D1075" s="101"/>
      <c r="E1075" s="67"/>
      <c r="F1075" s="69"/>
      <c r="G1075" s="69"/>
      <c r="H1075" s="69"/>
      <c r="I1075" s="95"/>
      <c r="J1075" s="68"/>
      <c r="K1075" s="106"/>
      <c r="L1075" s="145"/>
      <c r="M1075" s="146"/>
      <c r="N1075" s="82"/>
      <c r="O1075" s="82"/>
      <c r="P1075" s="82"/>
      <c r="Q1075" s="110"/>
      <c r="R1075" s="111"/>
      <c r="S1075" s="111"/>
      <c r="T1075" s="111"/>
      <c r="U1075" s="112"/>
      <c r="V1075" s="110"/>
      <c r="W1075" s="112"/>
      <c r="X1075" s="103"/>
      <c r="Y1075" s="117"/>
      <c r="Z1075" s="69"/>
      <c r="AA1075" s="69"/>
      <c r="AB1075" s="103"/>
      <c r="AC1075" s="103"/>
      <c r="AD1075" s="118"/>
      <c r="AE1075" s="115"/>
      <c r="AF1075" s="119"/>
      <c r="AG1075" s="119"/>
      <c r="AH1075" s="120"/>
      <c r="AI1075" s="121"/>
      <c r="AJ1075" s="120"/>
      <c r="AK1075" s="69"/>
      <c r="AL1075" s="103"/>
      <c r="AM1075" s="103"/>
      <c r="AN1075" s="118"/>
      <c r="AO1075" s="115"/>
      <c r="AP1075" s="119"/>
      <c r="AQ1075" s="119"/>
      <c r="AR1075" s="118"/>
      <c r="AS1075" s="118"/>
      <c r="AT1075" s="118"/>
      <c r="AU1075" s="118"/>
      <c r="AV1075" s="121"/>
      <c r="AW1075" s="114"/>
      <c r="AX1075" s="115"/>
      <c r="AY1075" s="116"/>
      <c r="AZ1075" s="115"/>
      <c r="BA1075" s="116"/>
    </row>
    <row r="1076" spans="2:53" x14ac:dyDescent="0.2">
      <c r="B1076" s="266"/>
      <c r="D1076" s="101"/>
      <c r="E1076" s="67"/>
      <c r="F1076" s="69"/>
      <c r="G1076" s="69"/>
      <c r="H1076" s="69"/>
      <c r="I1076" s="95"/>
      <c r="J1076" s="68"/>
      <c r="K1076" s="106"/>
      <c r="L1076" s="145"/>
      <c r="M1076" s="146"/>
      <c r="N1076" s="82"/>
      <c r="O1076" s="82"/>
      <c r="P1076" s="82"/>
      <c r="Q1076" s="110"/>
      <c r="R1076" s="111"/>
      <c r="S1076" s="111"/>
      <c r="T1076" s="111"/>
      <c r="U1076" s="112"/>
      <c r="V1076" s="110"/>
      <c r="W1076" s="112"/>
      <c r="X1076" s="103"/>
      <c r="Y1076" s="117"/>
      <c r="Z1076" s="69"/>
      <c r="AA1076" s="69"/>
      <c r="AB1076" s="103"/>
      <c r="AC1076" s="103"/>
      <c r="AD1076" s="118"/>
      <c r="AE1076" s="115"/>
      <c r="AF1076" s="119"/>
      <c r="AG1076" s="119"/>
      <c r="AH1076" s="120"/>
      <c r="AI1076" s="121"/>
      <c r="AJ1076" s="120"/>
      <c r="AK1076" s="69"/>
      <c r="AL1076" s="103"/>
      <c r="AM1076" s="103"/>
      <c r="AN1076" s="118"/>
      <c r="AO1076" s="115"/>
      <c r="AP1076" s="119"/>
      <c r="AQ1076" s="119"/>
      <c r="AR1076" s="118"/>
      <c r="AS1076" s="118"/>
      <c r="AT1076" s="118"/>
      <c r="AU1076" s="118"/>
      <c r="AV1076" s="121"/>
      <c r="AW1076" s="114"/>
      <c r="AX1076" s="115"/>
      <c r="AY1076" s="116"/>
      <c r="AZ1076" s="115"/>
      <c r="BA1076" s="116"/>
    </row>
    <row r="1077" spans="2:53" x14ac:dyDescent="0.2">
      <c r="B1077" s="266"/>
      <c r="D1077" s="101"/>
      <c r="E1077" s="67"/>
      <c r="F1077" s="69"/>
      <c r="G1077" s="69"/>
      <c r="H1077" s="69"/>
      <c r="I1077" s="95"/>
      <c r="J1077" s="68"/>
      <c r="K1077" s="106"/>
      <c r="L1077" s="145"/>
      <c r="M1077" s="146"/>
      <c r="N1077" s="82"/>
      <c r="O1077" s="82"/>
      <c r="P1077" s="82"/>
      <c r="Q1077" s="110"/>
      <c r="R1077" s="111"/>
      <c r="S1077" s="111"/>
      <c r="T1077" s="111"/>
      <c r="U1077" s="112"/>
      <c r="V1077" s="110"/>
      <c r="W1077" s="112"/>
      <c r="X1077" s="103"/>
      <c r="Y1077" s="117"/>
      <c r="Z1077" s="69"/>
      <c r="AA1077" s="69"/>
      <c r="AB1077" s="103"/>
      <c r="AC1077" s="103"/>
      <c r="AD1077" s="118"/>
      <c r="AE1077" s="115"/>
      <c r="AF1077" s="119"/>
      <c r="AG1077" s="119"/>
      <c r="AH1077" s="120"/>
      <c r="AI1077" s="121"/>
      <c r="AJ1077" s="120"/>
      <c r="AK1077" s="69"/>
      <c r="AL1077" s="103"/>
      <c r="AM1077" s="103"/>
      <c r="AN1077" s="118"/>
      <c r="AO1077" s="115"/>
      <c r="AP1077" s="119"/>
      <c r="AQ1077" s="119"/>
      <c r="AR1077" s="118"/>
      <c r="AS1077" s="118"/>
      <c r="AT1077" s="118"/>
      <c r="AU1077" s="118"/>
      <c r="AV1077" s="121"/>
      <c r="AW1077" s="114"/>
      <c r="AX1077" s="115"/>
      <c r="AY1077" s="116"/>
      <c r="AZ1077" s="115"/>
      <c r="BA1077" s="116"/>
    </row>
    <row r="1078" spans="2:53" x14ac:dyDescent="0.2">
      <c r="B1078" s="266"/>
      <c r="D1078" s="101"/>
      <c r="E1078" s="67"/>
      <c r="F1078" s="69"/>
      <c r="G1078" s="69"/>
      <c r="H1078" s="69"/>
      <c r="I1078" s="95"/>
      <c r="J1078" s="68"/>
      <c r="K1078" s="106"/>
      <c r="L1078" s="145"/>
      <c r="M1078" s="146"/>
      <c r="N1078" s="82"/>
      <c r="O1078" s="82"/>
      <c r="P1078" s="82"/>
      <c r="Q1078" s="110"/>
      <c r="R1078" s="111"/>
      <c r="S1078" s="111"/>
      <c r="T1078" s="111"/>
      <c r="U1078" s="112"/>
      <c r="V1078" s="110"/>
      <c r="W1078" s="112"/>
      <c r="X1078" s="103"/>
      <c r="Y1078" s="117"/>
      <c r="Z1078" s="69"/>
      <c r="AA1078" s="69"/>
      <c r="AB1078" s="103"/>
      <c r="AC1078" s="103"/>
      <c r="AD1078" s="118"/>
      <c r="AE1078" s="115"/>
      <c r="AF1078" s="119"/>
      <c r="AG1078" s="119"/>
      <c r="AH1078" s="120"/>
      <c r="AI1078" s="121"/>
      <c r="AJ1078" s="120"/>
      <c r="AK1078" s="69"/>
      <c r="AL1078" s="103"/>
      <c r="AM1078" s="103"/>
      <c r="AN1078" s="118"/>
      <c r="AO1078" s="115"/>
      <c r="AP1078" s="119"/>
      <c r="AQ1078" s="119"/>
      <c r="AR1078" s="118"/>
      <c r="AS1078" s="118"/>
      <c r="AT1078" s="118"/>
      <c r="AU1078" s="118"/>
      <c r="AV1078" s="121"/>
      <c r="AW1078" s="114"/>
      <c r="AX1078" s="115"/>
      <c r="AY1078" s="116"/>
      <c r="AZ1078" s="115"/>
      <c r="BA1078" s="116"/>
    </row>
    <row r="1079" spans="2:53" x14ac:dyDescent="0.2">
      <c r="B1079" s="266"/>
      <c r="D1079" s="101"/>
      <c r="E1079" s="67"/>
      <c r="F1079" s="69"/>
      <c r="G1079" s="69"/>
      <c r="H1079" s="69"/>
      <c r="I1079" s="95"/>
      <c r="J1079" s="68"/>
      <c r="K1079" s="106"/>
      <c r="L1079" s="145"/>
      <c r="M1079" s="146"/>
      <c r="N1079" s="82"/>
      <c r="O1079" s="82"/>
      <c r="P1079" s="82"/>
      <c r="Q1079" s="110"/>
      <c r="R1079" s="111"/>
      <c r="S1079" s="111"/>
      <c r="T1079" s="111"/>
      <c r="U1079" s="112"/>
      <c r="V1079" s="110"/>
      <c r="W1079" s="112"/>
      <c r="X1079" s="103"/>
      <c r="Y1079" s="117"/>
      <c r="Z1079" s="69"/>
      <c r="AA1079" s="69"/>
      <c r="AB1079" s="103"/>
      <c r="AC1079" s="103"/>
      <c r="AD1079" s="118"/>
      <c r="AE1079" s="115"/>
      <c r="AF1079" s="119"/>
      <c r="AG1079" s="119"/>
      <c r="AH1079" s="120"/>
      <c r="AI1079" s="121"/>
      <c r="AJ1079" s="120"/>
      <c r="AK1079" s="69"/>
      <c r="AL1079" s="103"/>
      <c r="AM1079" s="103"/>
      <c r="AN1079" s="118"/>
      <c r="AO1079" s="115"/>
      <c r="AP1079" s="119"/>
      <c r="AQ1079" s="119"/>
      <c r="AR1079" s="118"/>
      <c r="AS1079" s="118"/>
      <c r="AT1079" s="118"/>
      <c r="AU1079" s="118"/>
      <c r="AV1079" s="121"/>
      <c r="AW1079" s="114"/>
      <c r="AX1079" s="115"/>
      <c r="AY1079" s="116"/>
      <c r="AZ1079" s="115"/>
      <c r="BA1079" s="116"/>
    </row>
    <row r="1080" spans="2:53" x14ac:dyDescent="0.2">
      <c r="B1080" s="266"/>
      <c r="D1080" s="101"/>
      <c r="E1080" s="67"/>
      <c r="F1080" s="69"/>
      <c r="G1080" s="69"/>
      <c r="H1080" s="69"/>
      <c r="I1080" s="95"/>
      <c r="J1080" s="68"/>
      <c r="K1080" s="106"/>
      <c r="L1080" s="145"/>
      <c r="M1080" s="146"/>
      <c r="N1080" s="82"/>
      <c r="O1080" s="82"/>
      <c r="P1080" s="82"/>
      <c r="Q1080" s="110"/>
      <c r="R1080" s="111"/>
      <c r="S1080" s="111"/>
      <c r="T1080" s="111"/>
      <c r="U1080" s="112"/>
      <c r="V1080" s="110"/>
      <c r="W1080" s="112"/>
      <c r="X1080" s="103"/>
      <c r="Y1080" s="117"/>
      <c r="Z1080" s="69"/>
      <c r="AA1080" s="69"/>
      <c r="AB1080" s="103"/>
      <c r="AC1080" s="103"/>
      <c r="AD1080" s="118"/>
      <c r="AE1080" s="115"/>
      <c r="AF1080" s="119"/>
      <c r="AG1080" s="119"/>
      <c r="AH1080" s="120"/>
      <c r="AI1080" s="121"/>
      <c r="AJ1080" s="120"/>
      <c r="AK1080" s="69"/>
      <c r="AL1080" s="103"/>
      <c r="AM1080" s="103"/>
      <c r="AN1080" s="118"/>
      <c r="AO1080" s="115"/>
      <c r="AP1080" s="119"/>
      <c r="AQ1080" s="119"/>
      <c r="AR1080" s="118"/>
      <c r="AS1080" s="118"/>
      <c r="AT1080" s="118"/>
      <c r="AU1080" s="118"/>
      <c r="AV1080" s="121"/>
      <c r="AW1080" s="114"/>
      <c r="AX1080" s="115"/>
      <c r="AY1080" s="116"/>
      <c r="AZ1080" s="115"/>
      <c r="BA1080" s="116"/>
    </row>
    <row r="1081" spans="2:53" x14ac:dyDescent="0.2">
      <c r="B1081" s="266"/>
      <c r="D1081" s="101"/>
      <c r="E1081" s="67"/>
      <c r="F1081" s="69"/>
      <c r="G1081" s="69"/>
      <c r="H1081" s="69"/>
      <c r="I1081" s="95"/>
      <c r="J1081" s="68"/>
      <c r="K1081" s="106"/>
      <c r="L1081" s="145"/>
      <c r="M1081" s="146"/>
      <c r="N1081" s="82"/>
      <c r="O1081" s="82"/>
      <c r="P1081" s="82"/>
      <c r="Q1081" s="110"/>
      <c r="R1081" s="111"/>
      <c r="S1081" s="111"/>
      <c r="T1081" s="111"/>
      <c r="U1081" s="112"/>
      <c r="V1081" s="110"/>
      <c r="W1081" s="112"/>
      <c r="X1081" s="103"/>
      <c r="Y1081" s="117"/>
      <c r="Z1081" s="69"/>
      <c r="AA1081" s="69"/>
      <c r="AB1081" s="103"/>
      <c r="AC1081" s="103"/>
      <c r="AD1081" s="118"/>
      <c r="AE1081" s="115"/>
      <c r="AF1081" s="119"/>
      <c r="AG1081" s="119"/>
      <c r="AH1081" s="120"/>
      <c r="AI1081" s="121"/>
      <c r="AJ1081" s="120"/>
      <c r="AK1081" s="69"/>
      <c r="AL1081" s="103"/>
      <c r="AM1081" s="103"/>
      <c r="AN1081" s="118"/>
      <c r="AO1081" s="115"/>
      <c r="AP1081" s="119"/>
      <c r="AQ1081" s="119"/>
      <c r="AR1081" s="118"/>
      <c r="AS1081" s="118"/>
      <c r="AT1081" s="118"/>
      <c r="AU1081" s="118"/>
      <c r="AV1081" s="121"/>
      <c r="AW1081" s="114"/>
      <c r="AX1081" s="115"/>
      <c r="AY1081" s="116"/>
      <c r="AZ1081" s="115"/>
      <c r="BA1081" s="116"/>
    </row>
    <row r="1082" spans="2:53" x14ac:dyDescent="0.2">
      <c r="B1082" s="266"/>
      <c r="D1082" s="101"/>
      <c r="E1082" s="67"/>
      <c r="F1082" s="69"/>
      <c r="G1082" s="69"/>
      <c r="H1082" s="69"/>
      <c r="I1082" s="95"/>
      <c r="J1082" s="68"/>
      <c r="K1082" s="106"/>
      <c r="L1082" s="145"/>
      <c r="M1082" s="146"/>
      <c r="N1082" s="82"/>
      <c r="O1082" s="82"/>
      <c r="P1082" s="82"/>
      <c r="Q1082" s="110"/>
      <c r="R1082" s="111"/>
      <c r="S1082" s="111"/>
      <c r="T1082" s="111"/>
      <c r="U1082" s="112"/>
      <c r="V1082" s="110"/>
      <c r="W1082" s="112"/>
      <c r="X1082" s="103"/>
      <c r="Y1082" s="117"/>
      <c r="Z1082" s="69"/>
      <c r="AA1082" s="69"/>
      <c r="AB1082" s="103"/>
      <c r="AC1082" s="103"/>
      <c r="AD1082" s="118"/>
      <c r="AE1082" s="115"/>
      <c r="AF1082" s="119"/>
      <c r="AG1082" s="119"/>
      <c r="AH1082" s="120"/>
      <c r="AI1082" s="121"/>
      <c r="AJ1082" s="120"/>
      <c r="AK1082" s="69"/>
      <c r="AL1082" s="103"/>
      <c r="AM1082" s="103"/>
      <c r="AN1082" s="118"/>
      <c r="AO1082" s="115"/>
      <c r="AP1082" s="119"/>
      <c r="AQ1082" s="119"/>
      <c r="AR1082" s="118"/>
      <c r="AS1082" s="118"/>
      <c r="AT1082" s="118"/>
      <c r="AU1082" s="118"/>
      <c r="AV1082" s="121"/>
      <c r="AW1082" s="114"/>
      <c r="AX1082" s="115"/>
      <c r="AY1082" s="116"/>
      <c r="AZ1082" s="115"/>
      <c r="BA1082" s="116"/>
    </row>
    <row r="1083" spans="2:53" x14ac:dyDescent="0.2">
      <c r="B1083" s="266"/>
      <c r="D1083" s="101"/>
      <c r="E1083" s="67"/>
      <c r="F1083" s="69"/>
      <c r="G1083" s="69"/>
      <c r="H1083" s="69"/>
      <c r="I1083" s="95"/>
      <c r="J1083" s="68"/>
      <c r="K1083" s="106"/>
      <c r="L1083" s="145"/>
      <c r="M1083" s="146"/>
      <c r="N1083" s="82"/>
      <c r="O1083" s="82"/>
      <c r="P1083" s="82"/>
      <c r="Q1083" s="110"/>
      <c r="R1083" s="111"/>
      <c r="S1083" s="111"/>
      <c r="T1083" s="111"/>
      <c r="U1083" s="112"/>
      <c r="V1083" s="110"/>
      <c r="W1083" s="112"/>
      <c r="X1083" s="103"/>
      <c r="Y1083" s="117"/>
      <c r="Z1083" s="69"/>
      <c r="AA1083" s="69"/>
      <c r="AB1083" s="103"/>
      <c r="AC1083" s="103"/>
      <c r="AD1083" s="118"/>
      <c r="AE1083" s="115"/>
      <c r="AF1083" s="119"/>
      <c r="AG1083" s="119"/>
      <c r="AH1083" s="120"/>
      <c r="AI1083" s="121"/>
      <c r="AJ1083" s="120"/>
      <c r="AK1083" s="69"/>
      <c r="AL1083" s="103"/>
      <c r="AM1083" s="103"/>
      <c r="AN1083" s="118"/>
      <c r="AO1083" s="115"/>
      <c r="AP1083" s="119"/>
      <c r="AQ1083" s="119"/>
      <c r="AR1083" s="118"/>
      <c r="AS1083" s="118"/>
      <c r="AT1083" s="118"/>
      <c r="AU1083" s="118"/>
      <c r="AV1083" s="121"/>
      <c r="AW1083" s="114"/>
      <c r="AX1083" s="115"/>
      <c r="AY1083" s="116"/>
      <c r="AZ1083" s="115"/>
      <c r="BA1083" s="116"/>
    </row>
    <row r="1084" spans="2:53" x14ac:dyDescent="0.2">
      <c r="B1084" s="266"/>
      <c r="D1084" s="101"/>
      <c r="E1084" s="67"/>
      <c r="F1084" s="69"/>
      <c r="G1084" s="69"/>
      <c r="H1084" s="69"/>
      <c r="I1084" s="95"/>
      <c r="J1084" s="68"/>
      <c r="K1084" s="106"/>
      <c r="L1084" s="145"/>
      <c r="M1084" s="146"/>
      <c r="N1084" s="82"/>
      <c r="O1084" s="82"/>
      <c r="P1084" s="82"/>
      <c r="Q1084" s="110"/>
      <c r="R1084" s="111"/>
      <c r="S1084" s="111"/>
      <c r="T1084" s="111"/>
      <c r="U1084" s="112"/>
      <c r="V1084" s="110"/>
      <c r="W1084" s="112"/>
      <c r="X1084" s="103"/>
      <c r="Y1084" s="117"/>
      <c r="Z1084" s="69"/>
      <c r="AA1084" s="69"/>
      <c r="AB1084" s="103"/>
      <c r="AC1084" s="103"/>
      <c r="AD1084" s="118"/>
      <c r="AE1084" s="115"/>
      <c r="AF1084" s="119"/>
      <c r="AG1084" s="119"/>
      <c r="AH1084" s="120"/>
      <c r="AI1084" s="121"/>
      <c r="AJ1084" s="120"/>
      <c r="AK1084" s="69"/>
      <c r="AL1084" s="103"/>
      <c r="AM1084" s="103"/>
      <c r="AN1084" s="118"/>
      <c r="AO1084" s="115"/>
      <c r="AP1084" s="119"/>
      <c r="AQ1084" s="119"/>
      <c r="AR1084" s="118"/>
      <c r="AS1084" s="118"/>
      <c r="AT1084" s="118"/>
      <c r="AU1084" s="118"/>
      <c r="AV1084" s="121"/>
      <c r="AW1084" s="114"/>
      <c r="AX1084" s="115"/>
      <c r="AY1084" s="116"/>
      <c r="AZ1084" s="115"/>
      <c r="BA1084" s="116"/>
    </row>
    <row r="1085" spans="2:53" x14ac:dyDescent="0.2">
      <c r="B1085" s="266"/>
      <c r="D1085" s="101"/>
      <c r="E1085" s="67"/>
      <c r="F1085" s="69"/>
      <c r="G1085" s="69"/>
      <c r="H1085" s="69"/>
      <c r="I1085" s="95"/>
      <c r="J1085" s="68"/>
      <c r="K1085" s="106"/>
      <c r="L1085" s="145"/>
      <c r="M1085" s="146"/>
      <c r="N1085" s="82"/>
      <c r="O1085" s="82"/>
      <c r="P1085" s="82"/>
      <c r="Q1085" s="110"/>
      <c r="R1085" s="111"/>
      <c r="S1085" s="111"/>
      <c r="T1085" s="111"/>
      <c r="U1085" s="112"/>
      <c r="V1085" s="110"/>
      <c r="W1085" s="112"/>
      <c r="X1085" s="103"/>
      <c r="Y1085" s="117"/>
      <c r="Z1085" s="69"/>
      <c r="AA1085" s="69"/>
      <c r="AB1085" s="103"/>
      <c r="AC1085" s="103"/>
      <c r="AD1085" s="118"/>
      <c r="AE1085" s="115"/>
      <c r="AF1085" s="119"/>
      <c r="AG1085" s="119"/>
      <c r="AH1085" s="120"/>
      <c r="AI1085" s="121"/>
      <c r="AJ1085" s="120"/>
      <c r="AK1085" s="69"/>
      <c r="AL1085" s="103"/>
      <c r="AM1085" s="103"/>
      <c r="AN1085" s="118"/>
      <c r="AO1085" s="115"/>
      <c r="AP1085" s="119"/>
      <c r="AQ1085" s="119"/>
      <c r="AR1085" s="118"/>
      <c r="AS1085" s="118"/>
      <c r="AT1085" s="118"/>
      <c r="AU1085" s="118"/>
      <c r="AV1085" s="121"/>
      <c r="AW1085" s="114"/>
      <c r="AX1085" s="115"/>
      <c r="AY1085" s="116"/>
      <c r="AZ1085" s="115"/>
      <c r="BA1085" s="116"/>
    </row>
    <row r="1086" spans="2:53" x14ac:dyDescent="0.2">
      <c r="B1086" s="266"/>
      <c r="D1086" s="101"/>
      <c r="E1086" s="67"/>
      <c r="F1086" s="69"/>
      <c r="G1086" s="69"/>
      <c r="H1086" s="69"/>
      <c r="I1086" s="95"/>
      <c r="J1086" s="68"/>
      <c r="K1086" s="106"/>
      <c r="L1086" s="145"/>
      <c r="M1086" s="146"/>
      <c r="N1086" s="82"/>
      <c r="O1086" s="82"/>
      <c r="P1086" s="82"/>
      <c r="Q1086" s="110"/>
      <c r="R1086" s="111"/>
      <c r="S1086" s="111"/>
      <c r="T1086" s="111"/>
      <c r="U1086" s="112"/>
      <c r="V1086" s="110"/>
      <c r="W1086" s="112"/>
      <c r="X1086" s="103"/>
      <c r="Y1086" s="117"/>
      <c r="Z1086" s="69"/>
      <c r="AA1086" s="69"/>
      <c r="AB1086" s="103"/>
      <c r="AC1086" s="103"/>
      <c r="AD1086" s="118"/>
      <c r="AE1086" s="115"/>
      <c r="AF1086" s="119"/>
      <c r="AG1086" s="119"/>
      <c r="AH1086" s="120"/>
      <c r="AI1086" s="121"/>
      <c r="AJ1086" s="120"/>
      <c r="AK1086" s="69"/>
      <c r="AL1086" s="103"/>
      <c r="AM1086" s="103"/>
      <c r="AN1086" s="118"/>
      <c r="AO1086" s="115"/>
      <c r="AP1086" s="119"/>
      <c r="AQ1086" s="119"/>
      <c r="AR1086" s="118"/>
      <c r="AS1086" s="118"/>
      <c r="AT1086" s="118"/>
      <c r="AU1086" s="118"/>
      <c r="AV1086" s="121"/>
      <c r="AW1086" s="114"/>
      <c r="AX1086" s="115"/>
      <c r="AY1086" s="116"/>
      <c r="AZ1086" s="115"/>
      <c r="BA1086" s="116"/>
    </row>
    <row r="1087" spans="2:53" x14ac:dyDescent="0.2">
      <c r="B1087" s="266"/>
      <c r="D1087" s="101"/>
      <c r="E1087" s="67"/>
      <c r="F1087" s="69"/>
      <c r="G1087" s="69"/>
      <c r="H1087" s="69"/>
      <c r="I1087" s="95"/>
      <c r="J1087" s="68"/>
      <c r="K1087" s="106"/>
      <c r="L1087" s="145"/>
      <c r="M1087" s="146"/>
      <c r="N1087" s="82"/>
      <c r="O1087" s="82"/>
      <c r="P1087" s="82"/>
      <c r="Q1087" s="110"/>
      <c r="R1087" s="111"/>
      <c r="S1087" s="111"/>
      <c r="T1087" s="111"/>
      <c r="U1087" s="112"/>
      <c r="V1087" s="110"/>
      <c r="W1087" s="112"/>
      <c r="X1087" s="103"/>
      <c r="Y1087" s="117"/>
      <c r="Z1087" s="69"/>
      <c r="AA1087" s="69"/>
      <c r="AB1087" s="103"/>
      <c r="AC1087" s="103"/>
      <c r="AD1087" s="118"/>
      <c r="AE1087" s="115"/>
      <c r="AF1087" s="119"/>
      <c r="AG1087" s="119"/>
      <c r="AH1087" s="120"/>
      <c r="AI1087" s="121"/>
      <c r="AJ1087" s="120"/>
      <c r="AK1087" s="69"/>
      <c r="AL1087" s="103"/>
      <c r="AM1087" s="103"/>
      <c r="AN1087" s="118"/>
      <c r="AO1087" s="115"/>
      <c r="AP1087" s="119"/>
      <c r="AQ1087" s="119"/>
      <c r="AR1087" s="118"/>
      <c r="AS1087" s="118"/>
      <c r="AT1087" s="118"/>
      <c r="AU1087" s="118"/>
      <c r="AV1087" s="121"/>
      <c r="AW1087" s="114"/>
      <c r="AX1087" s="115"/>
      <c r="AY1087" s="116"/>
      <c r="AZ1087" s="115"/>
      <c r="BA1087" s="116"/>
    </row>
    <row r="1088" spans="2:53" x14ac:dyDescent="0.2">
      <c r="B1088" s="266"/>
      <c r="D1088" s="101"/>
      <c r="E1088" s="67"/>
      <c r="F1088" s="69"/>
      <c r="G1088" s="69"/>
      <c r="H1088" s="69"/>
      <c r="I1088" s="95"/>
      <c r="J1088" s="68"/>
      <c r="K1088" s="106"/>
      <c r="L1088" s="145"/>
      <c r="M1088" s="146"/>
      <c r="N1088" s="82"/>
      <c r="O1088" s="82"/>
      <c r="P1088" s="82"/>
      <c r="Q1088" s="110"/>
      <c r="R1088" s="111"/>
      <c r="S1088" s="111"/>
      <c r="T1088" s="111"/>
      <c r="U1088" s="112"/>
      <c r="V1088" s="110"/>
      <c r="W1088" s="112"/>
      <c r="X1088" s="103"/>
      <c r="Y1088" s="117"/>
      <c r="Z1088" s="69"/>
      <c r="AA1088" s="69"/>
      <c r="AB1088" s="103"/>
      <c r="AC1088" s="103"/>
      <c r="AD1088" s="118"/>
      <c r="AE1088" s="115"/>
      <c r="AF1088" s="119"/>
      <c r="AG1088" s="119"/>
      <c r="AH1088" s="120"/>
      <c r="AI1088" s="121"/>
      <c r="AJ1088" s="120"/>
      <c r="AK1088" s="69"/>
      <c r="AL1088" s="103"/>
      <c r="AM1088" s="103"/>
      <c r="AN1088" s="118"/>
      <c r="AO1088" s="115"/>
      <c r="AP1088" s="119"/>
      <c r="AQ1088" s="119"/>
      <c r="AR1088" s="118"/>
      <c r="AS1088" s="118"/>
      <c r="AT1088" s="118"/>
      <c r="AU1088" s="118"/>
      <c r="AV1088" s="121"/>
      <c r="AW1088" s="114"/>
      <c r="AX1088" s="115"/>
      <c r="AY1088" s="116"/>
      <c r="AZ1088" s="115"/>
      <c r="BA1088" s="116"/>
    </row>
    <row r="1089" spans="2:53" x14ac:dyDescent="0.2">
      <c r="B1089" s="266"/>
      <c r="D1089" s="101"/>
      <c r="E1089" s="67"/>
      <c r="F1089" s="69"/>
      <c r="G1089" s="69"/>
      <c r="H1089" s="69"/>
      <c r="I1089" s="95"/>
      <c r="J1089" s="68"/>
      <c r="K1089" s="106"/>
      <c r="L1089" s="145"/>
      <c r="M1089" s="146"/>
      <c r="N1089" s="82"/>
      <c r="O1089" s="82"/>
      <c r="P1089" s="82"/>
      <c r="Q1089" s="110"/>
      <c r="R1089" s="111"/>
      <c r="S1089" s="111"/>
      <c r="T1089" s="111"/>
      <c r="U1089" s="112"/>
      <c r="V1089" s="110"/>
      <c r="W1089" s="112"/>
      <c r="X1089" s="103"/>
      <c r="Y1089" s="117"/>
      <c r="Z1089" s="69"/>
      <c r="AA1089" s="69"/>
      <c r="AB1089" s="103"/>
      <c r="AC1089" s="103"/>
      <c r="AD1089" s="118"/>
      <c r="AE1089" s="115"/>
      <c r="AF1089" s="119"/>
      <c r="AG1089" s="119"/>
      <c r="AH1089" s="120"/>
      <c r="AI1089" s="121"/>
      <c r="AJ1089" s="120"/>
      <c r="AK1089" s="69"/>
      <c r="AL1089" s="103"/>
      <c r="AM1089" s="103"/>
      <c r="AN1089" s="118"/>
      <c r="AO1089" s="115"/>
      <c r="AP1089" s="119"/>
      <c r="AQ1089" s="119"/>
      <c r="AR1089" s="118"/>
      <c r="AS1089" s="118"/>
      <c r="AT1089" s="118"/>
      <c r="AU1089" s="118"/>
      <c r="AV1089" s="121"/>
      <c r="AW1089" s="114"/>
      <c r="AX1089" s="115"/>
      <c r="AY1089" s="116"/>
      <c r="AZ1089" s="115"/>
      <c r="BA1089" s="116"/>
    </row>
    <row r="1090" spans="2:53" x14ac:dyDescent="0.2">
      <c r="B1090" s="266"/>
      <c r="D1090" s="101"/>
      <c r="E1090" s="67"/>
      <c r="F1090" s="69"/>
      <c r="G1090" s="69"/>
      <c r="H1090" s="69"/>
      <c r="I1090" s="95"/>
      <c r="J1090" s="68"/>
      <c r="K1090" s="106"/>
      <c r="L1090" s="145"/>
      <c r="M1090" s="146"/>
      <c r="N1090" s="82"/>
      <c r="O1090" s="82"/>
      <c r="P1090" s="82"/>
      <c r="Q1090" s="110"/>
      <c r="R1090" s="111"/>
      <c r="S1090" s="111"/>
      <c r="T1090" s="111"/>
      <c r="U1090" s="112"/>
      <c r="V1090" s="110"/>
      <c r="W1090" s="112"/>
      <c r="X1090" s="103"/>
      <c r="Y1090" s="117"/>
      <c r="Z1090" s="69"/>
      <c r="AA1090" s="69"/>
      <c r="AB1090" s="103"/>
      <c r="AC1090" s="103"/>
      <c r="AD1090" s="118"/>
      <c r="AE1090" s="115"/>
      <c r="AF1090" s="119"/>
      <c r="AG1090" s="119"/>
      <c r="AH1090" s="120"/>
      <c r="AI1090" s="121"/>
      <c r="AJ1090" s="120"/>
      <c r="AK1090" s="69"/>
      <c r="AL1090" s="103"/>
      <c r="AM1090" s="103"/>
      <c r="AN1090" s="118"/>
      <c r="AO1090" s="115"/>
      <c r="AP1090" s="119"/>
      <c r="AQ1090" s="119"/>
      <c r="AR1090" s="118"/>
      <c r="AS1090" s="118"/>
      <c r="AT1090" s="118"/>
      <c r="AU1090" s="118"/>
      <c r="AV1090" s="121"/>
      <c r="AW1090" s="114"/>
      <c r="AX1090" s="115"/>
      <c r="AY1090" s="116"/>
      <c r="AZ1090" s="115"/>
      <c r="BA1090" s="116"/>
    </row>
    <row r="1091" spans="2:53" x14ac:dyDescent="0.2">
      <c r="B1091" s="266"/>
      <c r="D1091" s="101"/>
      <c r="E1091" s="67"/>
      <c r="F1091" s="69"/>
      <c r="G1091" s="69"/>
      <c r="H1091" s="69"/>
      <c r="I1091" s="95"/>
      <c r="J1091" s="68"/>
      <c r="K1091" s="106"/>
      <c r="L1091" s="145"/>
      <c r="M1091" s="146"/>
      <c r="N1091" s="82"/>
      <c r="O1091" s="82"/>
      <c r="P1091" s="82"/>
      <c r="Q1091" s="110"/>
      <c r="R1091" s="111"/>
      <c r="S1091" s="111"/>
      <c r="T1091" s="111"/>
      <c r="U1091" s="112"/>
      <c r="V1091" s="110"/>
      <c r="W1091" s="112"/>
      <c r="X1091" s="103"/>
      <c r="Y1091" s="117"/>
      <c r="Z1091" s="69"/>
      <c r="AA1091" s="69"/>
      <c r="AB1091" s="103"/>
      <c r="AC1091" s="103"/>
      <c r="AD1091" s="118"/>
      <c r="AE1091" s="115"/>
      <c r="AF1091" s="119"/>
      <c r="AG1091" s="119"/>
      <c r="AH1091" s="120"/>
      <c r="AI1091" s="121"/>
      <c r="AJ1091" s="120"/>
      <c r="AK1091" s="69"/>
      <c r="AL1091" s="103"/>
      <c r="AM1091" s="103"/>
      <c r="AN1091" s="118"/>
      <c r="AO1091" s="115"/>
      <c r="AP1091" s="119"/>
      <c r="AQ1091" s="119"/>
      <c r="AR1091" s="118"/>
      <c r="AS1091" s="118"/>
      <c r="AT1091" s="118"/>
      <c r="AU1091" s="118"/>
      <c r="AV1091" s="121"/>
      <c r="AW1091" s="114"/>
      <c r="AX1091" s="115"/>
      <c r="AY1091" s="116"/>
      <c r="AZ1091" s="115"/>
      <c r="BA1091" s="116"/>
    </row>
    <row r="1092" spans="2:53" x14ac:dyDescent="0.2">
      <c r="B1092" s="266"/>
      <c r="D1092" s="101"/>
      <c r="E1092" s="67"/>
      <c r="F1092" s="69"/>
      <c r="G1092" s="69"/>
      <c r="H1092" s="69"/>
      <c r="I1092" s="95"/>
      <c r="J1092" s="68"/>
      <c r="K1092" s="106"/>
      <c r="L1092" s="145"/>
      <c r="M1092" s="146"/>
      <c r="N1092" s="82"/>
      <c r="O1092" s="82"/>
      <c r="P1092" s="82"/>
      <c r="Q1092" s="110"/>
      <c r="R1092" s="111"/>
      <c r="S1092" s="111"/>
      <c r="T1092" s="111"/>
      <c r="U1092" s="112"/>
      <c r="V1092" s="110"/>
      <c r="W1092" s="112"/>
      <c r="X1092" s="103"/>
      <c r="Y1092" s="117"/>
      <c r="Z1092" s="69"/>
      <c r="AA1092" s="69"/>
      <c r="AB1092" s="103"/>
      <c r="AC1092" s="103"/>
      <c r="AD1092" s="118"/>
      <c r="AE1092" s="115"/>
      <c r="AF1092" s="119"/>
      <c r="AG1092" s="119"/>
      <c r="AH1092" s="120"/>
      <c r="AI1092" s="121"/>
      <c r="AJ1092" s="120"/>
      <c r="AK1092" s="69"/>
      <c r="AL1092" s="103"/>
      <c r="AM1092" s="103"/>
      <c r="AN1092" s="118"/>
      <c r="AO1092" s="115"/>
      <c r="AP1092" s="119"/>
      <c r="AQ1092" s="119"/>
      <c r="AR1092" s="118"/>
      <c r="AS1092" s="118"/>
      <c r="AT1092" s="118"/>
      <c r="AU1092" s="118"/>
      <c r="AV1092" s="121"/>
      <c r="AW1092" s="114"/>
      <c r="AX1092" s="115"/>
      <c r="AY1092" s="116"/>
      <c r="AZ1092" s="115"/>
      <c r="BA1092" s="116"/>
    </row>
    <row r="1093" spans="2:53" x14ac:dyDescent="0.2">
      <c r="B1093" s="266"/>
      <c r="D1093" s="101"/>
      <c r="E1093" s="67"/>
      <c r="F1093" s="69"/>
      <c r="G1093" s="69"/>
      <c r="H1093" s="69"/>
      <c r="I1093" s="95"/>
      <c r="J1093" s="68"/>
      <c r="K1093" s="106"/>
      <c r="L1093" s="145"/>
      <c r="M1093" s="146"/>
      <c r="N1093" s="82"/>
      <c r="O1093" s="82"/>
      <c r="P1093" s="82"/>
      <c r="Q1093" s="110"/>
      <c r="R1093" s="111"/>
      <c r="S1093" s="111"/>
      <c r="T1093" s="111"/>
      <c r="U1093" s="112"/>
      <c r="V1093" s="110"/>
      <c r="W1093" s="112"/>
      <c r="X1093" s="103"/>
      <c r="Y1093" s="117"/>
      <c r="Z1093" s="69"/>
      <c r="AA1093" s="69"/>
      <c r="AB1093" s="103"/>
      <c r="AC1093" s="103"/>
      <c r="AD1093" s="118"/>
      <c r="AE1093" s="115"/>
      <c r="AF1093" s="119"/>
      <c r="AG1093" s="119"/>
      <c r="AH1093" s="120"/>
      <c r="AI1093" s="121"/>
      <c r="AJ1093" s="120"/>
      <c r="AK1093" s="69"/>
      <c r="AL1093" s="103"/>
      <c r="AM1093" s="103"/>
      <c r="AN1093" s="118"/>
      <c r="AO1093" s="115"/>
      <c r="AP1093" s="119"/>
      <c r="AQ1093" s="119"/>
      <c r="AR1093" s="118"/>
      <c r="AS1093" s="118"/>
      <c r="AT1093" s="118"/>
      <c r="AU1093" s="118"/>
      <c r="AV1093" s="121"/>
      <c r="AW1093" s="114"/>
      <c r="AX1093" s="115"/>
      <c r="AY1093" s="116"/>
      <c r="AZ1093" s="115"/>
      <c r="BA1093" s="116"/>
    </row>
    <row r="1094" spans="2:53" x14ac:dyDescent="0.2">
      <c r="B1094" s="266"/>
      <c r="D1094" s="101"/>
      <c r="E1094" s="67"/>
      <c r="F1094" s="69"/>
      <c r="G1094" s="69"/>
      <c r="H1094" s="69"/>
      <c r="I1094" s="95"/>
      <c r="J1094" s="68"/>
      <c r="K1094" s="106"/>
      <c r="L1094" s="145"/>
      <c r="M1094" s="146"/>
      <c r="N1094" s="82"/>
      <c r="O1094" s="82"/>
      <c r="P1094" s="82"/>
      <c r="Q1094" s="110"/>
      <c r="R1094" s="111"/>
      <c r="S1094" s="111"/>
      <c r="T1094" s="111"/>
      <c r="U1094" s="112"/>
      <c r="V1094" s="110"/>
      <c r="W1094" s="112"/>
      <c r="X1094" s="103"/>
      <c r="Y1094" s="117"/>
      <c r="Z1094" s="69"/>
      <c r="AA1094" s="69"/>
      <c r="AB1094" s="103"/>
      <c r="AC1094" s="103"/>
      <c r="AD1094" s="118"/>
      <c r="AE1094" s="115"/>
      <c r="AF1094" s="119"/>
      <c r="AG1094" s="119"/>
      <c r="AH1094" s="120"/>
      <c r="AI1094" s="121"/>
      <c r="AJ1094" s="120"/>
      <c r="AK1094" s="69"/>
      <c r="AL1094" s="103"/>
      <c r="AM1094" s="103"/>
      <c r="AN1094" s="118"/>
      <c r="AO1094" s="115"/>
      <c r="AP1094" s="119"/>
      <c r="AQ1094" s="119"/>
      <c r="AR1094" s="118"/>
      <c r="AS1094" s="118"/>
      <c r="AT1094" s="118"/>
      <c r="AU1094" s="118"/>
      <c r="AV1094" s="121"/>
      <c r="AW1094" s="114"/>
      <c r="AX1094" s="115"/>
      <c r="AY1094" s="116"/>
      <c r="AZ1094" s="115"/>
      <c r="BA1094" s="116"/>
    </row>
    <row r="1095" spans="2:53" x14ac:dyDescent="0.2">
      <c r="B1095" s="266"/>
      <c r="D1095" s="101"/>
      <c r="E1095" s="67"/>
      <c r="F1095" s="69"/>
      <c r="G1095" s="69"/>
      <c r="H1095" s="69"/>
      <c r="I1095" s="95"/>
      <c r="J1095" s="68"/>
      <c r="K1095" s="106"/>
      <c r="L1095" s="145"/>
      <c r="M1095" s="146"/>
      <c r="N1095" s="82"/>
      <c r="O1095" s="82"/>
      <c r="P1095" s="82"/>
      <c r="Q1095" s="110"/>
      <c r="R1095" s="111"/>
      <c r="S1095" s="111"/>
      <c r="T1095" s="111"/>
      <c r="U1095" s="112"/>
      <c r="V1095" s="110"/>
      <c r="W1095" s="112"/>
      <c r="X1095" s="103"/>
      <c r="Y1095" s="117"/>
      <c r="Z1095" s="69"/>
      <c r="AA1095" s="69"/>
      <c r="AB1095" s="103"/>
      <c r="AC1095" s="103"/>
      <c r="AD1095" s="118"/>
      <c r="AE1095" s="115"/>
      <c r="AF1095" s="119"/>
      <c r="AG1095" s="119"/>
      <c r="AH1095" s="120"/>
      <c r="AI1095" s="121"/>
      <c r="AJ1095" s="120"/>
      <c r="AK1095" s="69"/>
      <c r="AL1095" s="103"/>
      <c r="AM1095" s="103"/>
      <c r="AN1095" s="118"/>
      <c r="AO1095" s="115"/>
      <c r="AP1095" s="119"/>
      <c r="AQ1095" s="119"/>
      <c r="AR1095" s="118"/>
      <c r="AS1095" s="118"/>
      <c r="AT1095" s="118"/>
      <c r="AU1095" s="118"/>
      <c r="AV1095" s="121"/>
      <c r="AW1095" s="114"/>
      <c r="AX1095" s="115"/>
      <c r="AY1095" s="116"/>
      <c r="AZ1095" s="115"/>
      <c r="BA1095" s="116"/>
    </row>
    <row r="1096" spans="2:53" x14ac:dyDescent="0.2">
      <c r="B1096" s="266"/>
      <c r="D1096" s="101"/>
      <c r="E1096" s="67"/>
      <c r="F1096" s="69"/>
      <c r="G1096" s="69"/>
      <c r="H1096" s="69"/>
      <c r="I1096" s="95"/>
      <c r="J1096" s="68"/>
      <c r="K1096" s="106"/>
      <c r="L1096" s="145"/>
      <c r="M1096" s="146"/>
      <c r="N1096" s="82"/>
      <c r="O1096" s="82"/>
      <c r="P1096" s="82"/>
      <c r="Q1096" s="110"/>
      <c r="R1096" s="111"/>
      <c r="S1096" s="111"/>
      <c r="T1096" s="111"/>
      <c r="U1096" s="112"/>
      <c r="V1096" s="110"/>
      <c r="W1096" s="112"/>
      <c r="X1096" s="103"/>
      <c r="Y1096" s="117"/>
      <c r="Z1096" s="69"/>
      <c r="AA1096" s="69"/>
      <c r="AB1096" s="103"/>
      <c r="AC1096" s="103"/>
      <c r="AD1096" s="118"/>
      <c r="AE1096" s="115"/>
      <c r="AF1096" s="119"/>
      <c r="AG1096" s="119"/>
      <c r="AH1096" s="120"/>
      <c r="AI1096" s="121"/>
      <c r="AJ1096" s="120"/>
      <c r="AK1096" s="69"/>
      <c r="AL1096" s="103"/>
      <c r="AM1096" s="103"/>
      <c r="AN1096" s="118"/>
      <c r="AO1096" s="115"/>
      <c r="AP1096" s="119"/>
      <c r="AQ1096" s="119"/>
      <c r="AR1096" s="118"/>
      <c r="AS1096" s="118"/>
      <c r="AT1096" s="118"/>
      <c r="AU1096" s="118"/>
      <c r="AV1096" s="121"/>
      <c r="AW1096" s="114"/>
      <c r="AX1096" s="115"/>
      <c r="AY1096" s="116"/>
      <c r="AZ1096" s="115"/>
      <c r="BA1096" s="116"/>
    </row>
    <row r="1097" spans="2:53" x14ac:dyDescent="0.2">
      <c r="B1097" s="266"/>
      <c r="D1097" s="101"/>
      <c r="E1097" s="67"/>
      <c r="F1097" s="69"/>
      <c r="G1097" s="69"/>
      <c r="H1097" s="69"/>
      <c r="I1097" s="95"/>
      <c r="J1097" s="68"/>
      <c r="K1097" s="106"/>
      <c r="L1097" s="145"/>
      <c r="M1097" s="146"/>
      <c r="N1097" s="82"/>
      <c r="O1097" s="82"/>
      <c r="P1097" s="82"/>
      <c r="Q1097" s="110"/>
      <c r="R1097" s="111"/>
      <c r="S1097" s="111"/>
      <c r="T1097" s="111"/>
      <c r="U1097" s="112"/>
      <c r="V1097" s="110"/>
      <c r="W1097" s="112"/>
      <c r="X1097" s="103"/>
      <c r="Y1097" s="117"/>
      <c r="Z1097" s="69"/>
      <c r="AA1097" s="69"/>
      <c r="AB1097" s="103"/>
      <c r="AC1097" s="103"/>
      <c r="AD1097" s="118"/>
      <c r="AE1097" s="115"/>
      <c r="AF1097" s="119"/>
      <c r="AG1097" s="119"/>
      <c r="AH1097" s="120"/>
      <c r="AI1097" s="121"/>
      <c r="AJ1097" s="120"/>
      <c r="AK1097" s="69"/>
      <c r="AL1097" s="103"/>
      <c r="AM1097" s="103"/>
      <c r="AN1097" s="118"/>
      <c r="AO1097" s="115"/>
      <c r="AP1097" s="119"/>
      <c r="AQ1097" s="119"/>
      <c r="AR1097" s="118"/>
      <c r="AS1097" s="118"/>
      <c r="AT1097" s="118"/>
      <c r="AU1097" s="118"/>
      <c r="AV1097" s="121"/>
      <c r="AW1097" s="114"/>
      <c r="AX1097" s="115"/>
      <c r="AY1097" s="116"/>
      <c r="AZ1097" s="115"/>
      <c r="BA1097" s="116"/>
    </row>
    <row r="1098" spans="2:53" x14ac:dyDescent="0.2">
      <c r="B1098" s="266"/>
      <c r="D1098" s="101"/>
      <c r="E1098" s="67"/>
      <c r="F1098" s="69"/>
      <c r="G1098" s="69"/>
      <c r="H1098" s="69"/>
      <c r="I1098" s="95"/>
      <c r="J1098" s="68"/>
      <c r="K1098" s="106"/>
      <c r="L1098" s="145"/>
      <c r="M1098" s="146"/>
      <c r="N1098" s="82"/>
      <c r="O1098" s="82"/>
      <c r="P1098" s="82"/>
      <c r="Q1098" s="110"/>
      <c r="R1098" s="111"/>
      <c r="S1098" s="111"/>
      <c r="T1098" s="111"/>
      <c r="U1098" s="112"/>
      <c r="V1098" s="110"/>
      <c r="W1098" s="112"/>
      <c r="X1098" s="103"/>
      <c r="Y1098" s="117"/>
      <c r="Z1098" s="69"/>
      <c r="AA1098" s="69"/>
      <c r="AB1098" s="103"/>
      <c r="AC1098" s="103"/>
      <c r="AD1098" s="118"/>
      <c r="AE1098" s="115"/>
      <c r="AF1098" s="119"/>
      <c r="AG1098" s="119"/>
      <c r="AH1098" s="120"/>
      <c r="AI1098" s="121"/>
      <c r="AJ1098" s="120"/>
      <c r="AK1098" s="69"/>
      <c r="AL1098" s="103"/>
      <c r="AM1098" s="103"/>
      <c r="AN1098" s="118"/>
      <c r="AO1098" s="115"/>
      <c r="AP1098" s="119"/>
      <c r="AQ1098" s="119"/>
      <c r="AR1098" s="118"/>
      <c r="AS1098" s="118"/>
      <c r="AT1098" s="118"/>
      <c r="AU1098" s="118"/>
      <c r="AV1098" s="121"/>
      <c r="AW1098" s="114"/>
      <c r="AX1098" s="115"/>
      <c r="AY1098" s="116"/>
      <c r="AZ1098" s="115"/>
      <c r="BA1098" s="116"/>
    </row>
    <row r="1099" spans="2:53" x14ac:dyDescent="0.2">
      <c r="B1099" s="266"/>
      <c r="D1099" s="101"/>
      <c r="E1099" s="67"/>
      <c r="F1099" s="69"/>
      <c r="G1099" s="69"/>
      <c r="H1099" s="69"/>
      <c r="I1099" s="95"/>
      <c r="J1099" s="68"/>
      <c r="K1099" s="106"/>
      <c r="L1099" s="145"/>
      <c r="M1099" s="146"/>
      <c r="N1099" s="82"/>
      <c r="O1099" s="82"/>
      <c r="P1099" s="82"/>
      <c r="Q1099" s="110"/>
      <c r="R1099" s="111"/>
      <c r="S1099" s="111"/>
      <c r="T1099" s="111"/>
      <c r="U1099" s="112"/>
      <c r="V1099" s="110"/>
      <c r="W1099" s="112"/>
      <c r="X1099" s="103"/>
      <c r="Y1099" s="117"/>
      <c r="Z1099" s="69"/>
      <c r="AA1099" s="69"/>
      <c r="AB1099" s="103"/>
      <c r="AC1099" s="103"/>
      <c r="AD1099" s="118"/>
      <c r="AE1099" s="115"/>
      <c r="AF1099" s="119"/>
      <c r="AG1099" s="119"/>
      <c r="AH1099" s="120"/>
      <c r="AI1099" s="121"/>
      <c r="AJ1099" s="120"/>
      <c r="AK1099" s="69"/>
      <c r="AL1099" s="103"/>
      <c r="AM1099" s="103"/>
      <c r="AN1099" s="118"/>
      <c r="AO1099" s="115"/>
      <c r="AP1099" s="119"/>
      <c r="AQ1099" s="119"/>
      <c r="AR1099" s="118"/>
      <c r="AS1099" s="118"/>
      <c r="AT1099" s="118"/>
      <c r="AU1099" s="118"/>
      <c r="AV1099" s="121"/>
      <c r="AW1099" s="114"/>
      <c r="AX1099" s="115"/>
      <c r="AY1099" s="116"/>
      <c r="AZ1099" s="115"/>
      <c r="BA1099" s="116"/>
    </row>
    <row r="1100" spans="2:53" x14ac:dyDescent="0.2">
      <c r="B1100" s="266"/>
      <c r="D1100" s="101"/>
      <c r="E1100" s="67"/>
      <c r="F1100" s="69"/>
      <c r="G1100" s="69"/>
      <c r="H1100" s="69"/>
      <c r="I1100" s="95"/>
      <c r="J1100" s="68"/>
      <c r="K1100" s="106"/>
      <c r="L1100" s="145"/>
      <c r="M1100" s="146"/>
      <c r="N1100" s="82"/>
      <c r="O1100" s="82"/>
      <c r="P1100" s="82"/>
      <c r="Q1100" s="110"/>
      <c r="R1100" s="111"/>
      <c r="S1100" s="111"/>
      <c r="T1100" s="111"/>
      <c r="U1100" s="112"/>
      <c r="V1100" s="110"/>
      <c r="W1100" s="112"/>
      <c r="X1100" s="103"/>
      <c r="Y1100" s="117"/>
      <c r="Z1100" s="69"/>
      <c r="AA1100" s="69"/>
      <c r="AB1100" s="103"/>
      <c r="AC1100" s="103"/>
      <c r="AD1100" s="118"/>
      <c r="AE1100" s="115"/>
      <c r="AF1100" s="119"/>
      <c r="AG1100" s="119"/>
      <c r="AH1100" s="120"/>
      <c r="AI1100" s="121"/>
      <c r="AJ1100" s="120"/>
      <c r="AK1100" s="69"/>
      <c r="AL1100" s="103"/>
      <c r="AM1100" s="103"/>
      <c r="AN1100" s="118"/>
      <c r="AO1100" s="115"/>
      <c r="AP1100" s="119"/>
      <c r="AQ1100" s="119"/>
      <c r="AR1100" s="118"/>
      <c r="AS1100" s="118"/>
      <c r="AT1100" s="118"/>
      <c r="AU1100" s="118"/>
      <c r="AV1100" s="121"/>
      <c r="AW1100" s="114"/>
      <c r="AX1100" s="115"/>
      <c r="AY1100" s="116"/>
      <c r="AZ1100" s="115"/>
      <c r="BA1100" s="116"/>
    </row>
    <row r="1101" spans="2:53" x14ac:dyDescent="0.2">
      <c r="B1101" s="266"/>
      <c r="D1101" s="101"/>
      <c r="E1101" s="67"/>
      <c r="F1101" s="69"/>
      <c r="G1101" s="69"/>
      <c r="H1101" s="69"/>
      <c r="I1101" s="95"/>
      <c r="J1101" s="68"/>
      <c r="K1101" s="106"/>
      <c r="L1101" s="145"/>
      <c r="M1101" s="146"/>
      <c r="N1101" s="82"/>
      <c r="O1101" s="82"/>
      <c r="P1101" s="82"/>
      <c r="Q1101" s="110"/>
      <c r="R1101" s="111"/>
      <c r="S1101" s="111"/>
      <c r="T1101" s="111"/>
      <c r="U1101" s="112"/>
      <c r="V1101" s="110"/>
      <c r="W1101" s="112"/>
      <c r="X1101" s="103"/>
      <c r="Y1101" s="117"/>
      <c r="Z1101" s="69"/>
      <c r="AA1101" s="69"/>
      <c r="AB1101" s="103"/>
      <c r="AC1101" s="103"/>
      <c r="AD1101" s="118"/>
      <c r="AE1101" s="115"/>
      <c r="AF1101" s="119"/>
      <c r="AG1101" s="119"/>
      <c r="AH1101" s="120"/>
      <c r="AI1101" s="121"/>
      <c r="AJ1101" s="120"/>
      <c r="AK1101" s="69"/>
      <c r="AL1101" s="103"/>
      <c r="AM1101" s="103"/>
      <c r="AN1101" s="118"/>
      <c r="AO1101" s="115"/>
      <c r="AP1101" s="119"/>
      <c r="AQ1101" s="119"/>
      <c r="AR1101" s="118"/>
      <c r="AS1101" s="118"/>
      <c r="AT1101" s="118"/>
      <c r="AU1101" s="118"/>
      <c r="AV1101" s="121"/>
      <c r="AW1101" s="114"/>
      <c r="AX1101" s="115"/>
      <c r="AY1101" s="116"/>
      <c r="AZ1101" s="115"/>
      <c r="BA1101" s="116"/>
    </row>
    <row r="1102" spans="2:53" x14ac:dyDescent="0.2">
      <c r="B1102" s="266"/>
      <c r="D1102" s="101"/>
      <c r="E1102" s="67"/>
      <c r="F1102" s="69"/>
      <c r="G1102" s="69"/>
      <c r="H1102" s="69"/>
      <c r="I1102" s="95"/>
      <c r="J1102" s="68"/>
      <c r="K1102" s="106"/>
      <c r="L1102" s="145"/>
      <c r="M1102" s="146"/>
      <c r="N1102" s="82"/>
      <c r="O1102" s="82"/>
      <c r="P1102" s="82"/>
      <c r="Q1102" s="110"/>
      <c r="R1102" s="111"/>
      <c r="S1102" s="111"/>
      <c r="T1102" s="111"/>
      <c r="U1102" s="112"/>
      <c r="V1102" s="110"/>
      <c r="W1102" s="112"/>
      <c r="X1102" s="103"/>
      <c r="Y1102" s="117"/>
      <c r="Z1102" s="69"/>
      <c r="AA1102" s="69"/>
      <c r="AB1102" s="103"/>
      <c r="AC1102" s="103"/>
      <c r="AD1102" s="118"/>
      <c r="AE1102" s="115"/>
      <c r="AF1102" s="119"/>
      <c r="AG1102" s="119"/>
      <c r="AH1102" s="120"/>
      <c r="AI1102" s="121"/>
      <c r="AJ1102" s="120"/>
      <c r="AK1102" s="69"/>
      <c r="AL1102" s="103"/>
      <c r="AM1102" s="103"/>
      <c r="AN1102" s="118"/>
      <c r="AO1102" s="115"/>
      <c r="AP1102" s="119"/>
      <c r="AQ1102" s="119"/>
      <c r="AR1102" s="118"/>
      <c r="AS1102" s="118"/>
      <c r="AT1102" s="118"/>
      <c r="AU1102" s="118"/>
      <c r="AV1102" s="121"/>
      <c r="AW1102" s="114"/>
      <c r="AX1102" s="115"/>
      <c r="AY1102" s="116"/>
      <c r="AZ1102" s="115"/>
      <c r="BA1102" s="116"/>
    </row>
    <row r="1103" spans="2:53" x14ac:dyDescent="0.2">
      <c r="B1103" s="266"/>
      <c r="D1103" s="101"/>
      <c r="E1103" s="67"/>
      <c r="F1103" s="69"/>
      <c r="G1103" s="69"/>
      <c r="H1103" s="69"/>
      <c r="I1103" s="95"/>
      <c r="J1103" s="68"/>
      <c r="K1103" s="106"/>
      <c r="L1103" s="145"/>
      <c r="M1103" s="146"/>
      <c r="N1103" s="82"/>
      <c r="O1103" s="82"/>
      <c r="P1103" s="82"/>
      <c r="Q1103" s="110"/>
      <c r="R1103" s="111"/>
      <c r="S1103" s="111"/>
      <c r="T1103" s="111"/>
      <c r="U1103" s="112"/>
      <c r="V1103" s="110"/>
      <c r="W1103" s="112"/>
      <c r="X1103" s="103"/>
      <c r="Y1103" s="117"/>
      <c r="Z1103" s="69"/>
      <c r="AA1103" s="69"/>
      <c r="AB1103" s="103"/>
      <c r="AC1103" s="103"/>
      <c r="AD1103" s="118"/>
      <c r="AE1103" s="115"/>
      <c r="AF1103" s="119"/>
      <c r="AG1103" s="119"/>
      <c r="AH1103" s="120"/>
      <c r="AI1103" s="121"/>
      <c r="AJ1103" s="120"/>
      <c r="AK1103" s="69"/>
      <c r="AL1103" s="103"/>
      <c r="AM1103" s="103"/>
      <c r="AN1103" s="118"/>
      <c r="AO1103" s="115"/>
      <c r="AP1103" s="119"/>
      <c r="AQ1103" s="119"/>
      <c r="AR1103" s="118"/>
      <c r="AS1103" s="118"/>
      <c r="AT1103" s="118"/>
      <c r="AU1103" s="118"/>
      <c r="AV1103" s="121"/>
      <c r="AW1103" s="114"/>
      <c r="AX1103" s="115"/>
      <c r="AY1103" s="116"/>
      <c r="AZ1103" s="115"/>
      <c r="BA1103" s="116"/>
    </row>
    <row r="1104" spans="2:53" x14ac:dyDescent="0.2">
      <c r="B1104" s="266"/>
      <c r="D1104" s="101"/>
      <c r="E1104" s="67"/>
      <c r="F1104" s="69"/>
      <c r="G1104" s="69"/>
      <c r="H1104" s="69"/>
      <c r="I1104" s="95"/>
      <c r="J1104" s="68"/>
      <c r="K1104" s="106"/>
      <c r="L1104" s="145"/>
      <c r="M1104" s="146"/>
      <c r="N1104" s="82"/>
      <c r="O1104" s="82"/>
      <c r="P1104" s="82"/>
      <c r="Q1104" s="110"/>
      <c r="R1104" s="111"/>
      <c r="S1104" s="111"/>
      <c r="T1104" s="111"/>
      <c r="U1104" s="112"/>
      <c r="V1104" s="110"/>
      <c r="W1104" s="112"/>
      <c r="X1104" s="103"/>
      <c r="Y1104" s="117"/>
      <c r="Z1104" s="69"/>
      <c r="AA1104" s="69"/>
      <c r="AB1104" s="103"/>
      <c r="AC1104" s="103"/>
      <c r="AD1104" s="118"/>
      <c r="AE1104" s="115"/>
      <c r="AF1104" s="119"/>
      <c r="AG1104" s="119"/>
      <c r="AH1104" s="120"/>
      <c r="AI1104" s="121"/>
      <c r="AJ1104" s="120"/>
      <c r="AK1104" s="69"/>
      <c r="AL1104" s="103"/>
      <c r="AM1104" s="103"/>
      <c r="AN1104" s="118"/>
      <c r="AO1104" s="115"/>
      <c r="AP1104" s="119"/>
      <c r="AQ1104" s="119"/>
      <c r="AR1104" s="118"/>
      <c r="AS1104" s="118"/>
      <c r="AT1104" s="118"/>
      <c r="AU1104" s="118"/>
      <c r="AV1104" s="121"/>
      <c r="AW1104" s="114"/>
      <c r="AX1104" s="115"/>
      <c r="AY1104" s="116"/>
      <c r="AZ1104" s="115"/>
      <c r="BA1104" s="116"/>
    </row>
    <row r="1105" spans="2:53" x14ac:dyDescent="0.2">
      <c r="B1105" s="266"/>
      <c r="D1105" s="101"/>
      <c r="E1105" s="67"/>
      <c r="F1105" s="69"/>
      <c r="G1105" s="69"/>
      <c r="H1105" s="69"/>
      <c r="I1105" s="95"/>
      <c r="J1105" s="68"/>
      <c r="K1105" s="106"/>
      <c r="L1105" s="145"/>
      <c r="M1105" s="146"/>
      <c r="N1105" s="82"/>
      <c r="O1105" s="82"/>
      <c r="P1105" s="82"/>
      <c r="Q1105" s="110"/>
      <c r="R1105" s="111"/>
      <c r="S1105" s="111"/>
      <c r="T1105" s="111"/>
      <c r="U1105" s="112"/>
      <c r="V1105" s="110"/>
      <c r="W1105" s="112"/>
      <c r="X1105" s="103"/>
      <c r="Y1105" s="117"/>
      <c r="Z1105" s="69"/>
      <c r="AA1105" s="69"/>
      <c r="AB1105" s="103"/>
      <c r="AC1105" s="103"/>
      <c r="AD1105" s="118"/>
      <c r="AE1105" s="115"/>
      <c r="AF1105" s="119"/>
      <c r="AG1105" s="119"/>
      <c r="AH1105" s="120"/>
      <c r="AI1105" s="121"/>
      <c r="AJ1105" s="120"/>
      <c r="AK1105" s="69"/>
      <c r="AL1105" s="103"/>
      <c r="AM1105" s="103"/>
      <c r="AN1105" s="118"/>
      <c r="AO1105" s="115"/>
      <c r="AP1105" s="119"/>
      <c r="AQ1105" s="119"/>
      <c r="AR1105" s="118"/>
      <c r="AS1105" s="118"/>
      <c r="AT1105" s="118"/>
      <c r="AU1105" s="118"/>
      <c r="AV1105" s="121"/>
      <c r="AW1105" s="114"/>
      <c r="AX1105" s="115"/>
      <c r="AY1105" s="116"/>
      <c r="AZ1105" s="115"/>
      <c r="BA1105" s="116"/>
    </row>
    <row r="1106" spans="2:53" x14ac:dyDescent="0.2">
      <c r="B1106" s="266"/>
      <c r="D1106" s="101"/>
      <c r="E1106" s="67"/>
      <c r="F1106" s="69"/>
      <c r="G1106" s="69"/>
      <c r="H1106" s="69"/>
      <c r="I1106" s="95"/>
      <c r="J1106" s="68"/>
      <c r="K1106" s="106"/>
      <c r="L1106" s="145"/>
      <c r="M1106" s="146"/>
      <c r="N1106" s="82"/>
      <c r="O1106" s="82"/>
      <c r="P1106" s="82"/>
      <c r="Q1106" s="110"/>
      <c r="R1106" s="111"/>
      <c r="S1106" s="111"/>
      <c r="T1106" s="111"/>
      <c r="U1106" s="112"/>
      <c r="V1106" s="110"/>
      <c r="W1106" s="112"/>
      <c r="X1106" s="103"/>
      <c r="Y1106" s="117"/>
      <c r="Z1106" s="69"/>
      <c r="AA1106" s="69"/>
      <c r="AB1106" s="103"/>
      <c r="AC1106" s="103"/>
      <c r="AD1106" s="118"/>
      <c r="AE1106" s="115"/>
      <c r="AF1106" s="119"/>
      <c r="AG1106" s="119"/>
      <c r="AH1106" s="120"/>
      <c r="AI1106" s="121"/>
      <c r="AJ1106" s="120"/>
      <c r="AK1106" s="69"/>
      <c r="AL1106" s="103"/>
      <c r="AM1106" s="103"/>
      <c r="AN1106" s="118"/>
      <c r="AO1106" s="115"/>
      <c r="AP1106" s="119"/>
      <c r="AQ1106" s="119"/>
      <c r="AR1106" s="118"/>
      <c r="AS1106" s="118"/>
      <c r="AT1106" s="118"/>
      <c r="AU1106" s="118"/>
      <c r="AV1106" s="121"/>
      <c r="AW1106" s="114"/>
      <c r="AX1106" s="115"/>
      <c r="AY1106" s="116"/>
      <c r="AZ1106" s="115"/>
      <c r="BA1106" s="116"/>
    </row>
    <row r="1107" spans="2:53" x14ac:dyDescent="0.2">
      <c r="B1107" s="266"/>
      <c r="D1107" s="101"/>
      <c r="E1107" s="67"/>
      <c r="F1107" s="69"/>
      <c r="G1107" s="69"/>
      <c r="H1107" s="69"/>
      <c r="I1107" s="95"/>
      <c r="J1107" s="68"/>
      <c r="K1107" s="106"/>
      <c r="L1107" s="145"/>
      <c r="M1107" s="146"/>
      <c r="N1107" s="82"/>
      <c r="O1107" s="82"/>
      <c r="P1107" s="82"/>
      <c r="Q1107" s="110"/>
      <c r="R1107" s="111"/>
      <c r="S1107" s="111"/>
      <c r="T1107" s="111"/>
      <c r="U1107" s="112"/>
      <c r="V1107" s="110"/>
      <c r="W1107" s="112"/>
      <c r="X1107" s="103"/>
      <c r="Y1107" s="117"/>
      <c r="Z1107" s="69"/>
      <c r="AA1107" s="69"/>
      <c r="AB1107" s="103"/>
      <c r="AC1107" s="103"/>
      <c r="AD1107" s="118"/>
      <c r="AE1107" s="115"/>
      <c r="AF1107" s="119"/>
      <c r="AG1107" s="119"/>
      <c r="AH1107" s="120"/>
      <c r="AI1107" s="121"/>
      <c r="AJ1107" s="120"/>
      <c r="AK1107" s="69"/>
      <c r="AL1107" s="103"/>
      <c r="AM1107" s="103"/>
      <c r="AN1107" s="118"/>
      <c r="AO1107" s="115"/>
      <c r="AP1107" s="119"/>
      <c r="AQ1107" s="119"/>
      <c r="AR1107" s="118"/>
      <c r="AS1107" s="118"/>
      <c r="AT1107" s="118"/>
      <c r="AU1107" s="118"/>
      <c r="AV1107" s="121"/>
      <c r="AW1107" s="114"/>
      <c r="AX1107" s="115"/>
      <c r="AY1107" s="116"/>
      <c r="AZ1107" s="115"/>
      <c r="BA1107" s="116"/>
    </row>
    <row r="1108" spans="2:53" x14ac:dyDescent="0.2">
      <c r="B1108" s="266"/>
      <c r="D1108" s="101"/>
      <c r="E1108" s="67"/>
      <c r="F1108" s="69"/>
      <c r="G1108" s="69"/>
      <c r="H1108" s="69"/>
      <c r="I1108" s="95"/>
      <c r="J1108" s="68"/>
      <c r="K1108" s="106"/>
      <c r="L1108" s="145"/>
      <c r="M1108" s="146"/>
      <c r="N1108" s="82"/>
      <c r="O1108" s="82"/>
      <c r="P1108" s="82"/>
      <c r="Q1108" s="110"/>
      <c r="R1108" s="111"/>
      <c r="S1108" s="111"/>
      <c r="T1108" s="111"/>
      <c r="U1108" s="112"/>
      <c r="V1108" s="110"/>
      <c r="W1108" s="112"/>
      <c r="X1108" s="103"/>
      <c r="Y1108" s="117"/>
      <c r="Z1108" s="69"/>
      <c r="AA1108" s="69"/>
      <c r="AB1108" s="103"/>
      <c r="AC1108" s="103"/>
      <c r="AD1108" s="118"/>
      <c r="AE1108" s="115"/>
      <c r="AF1108" s="119"/>
      <c r="AG1108" s="119"/>
      <c r="AH1108" s="120"/>
      <c r="AI1108" s="121"/>
      <c r="AJ1108" s="120"/>
      <c r="AK1108" s="69"/>
      <c r="AL1108" s="103"/>
      <c r="AM1108" s="103"/>
      <c r="AN1108" s="118"/>
      <c r="AO1108" s="115"/>
      <c r="AP1108" s="119"/>
      <c r="AQ1108" s="119"/>
      <c r="AR1108" s="118"/>
      <c r="AS1108" s="118"/>
      <c r="AT1108" s="118"/>
      <c r="AU1108" s="118"/>
      <c r="AV1108" s="121"/>
      <c r="AW1108" s="114"/>
      <c r="AX1108" s="115"/>
      <c r="AY1108" s="116"/>
      <c r="AZ1108" s="115"/>
      <c r="BA1108" s="116"/>
    </row>
    <row r="1109" spans="2:53" x14ac:dyDescent="0.2">
      <c r="B1109" s="266"/>
      <c r="D1109" s="101"/>
      <c r="E1109" s="67"/>
      <c r="F1109" s="69"/>
      <c r="G1109" s="69"/>
      <c r="H1109" s="69"/>
      <c r="I1109" s="95"/>
      <c r="J1109" s="68"/>
      <c r="K1109" s="106"/>
      <c r="L1109" s="145"/>
      <c r="M1109" s="146"/>
      <c r="N1109" s="82"/>
      <c r="O1109" s="82"/>
      <c r="P1109" s="82"/>
      <c r="Q1109" s="110"/>
      <c r="R1109" s="111"/>
      <c r="S1109" s="111"/>
      <c r="T1109" s="111"/>
      <c r="U1109" s="112"/>
      <c r="V1109" s="110"/>
      <c r="W1109" s="112"/>
      <c r="X1109" s="103"/>
      <c r="Y1109" s="117"/>
      <c r="Z1109" s="69"/>
      <c r="AA1109" s="69"/>
      <c r="AB1109" s="103"/>
      <c r="AC1109" s="103"/>
      <c r="AD1109" s="118"/>
      <c r="AE1109" s="115"/>
      <c r="AF1109" s="119"/>
      <c r="AG1109" s="119"/>
      <c r="AH1109" s="120"/>
      <c r="AI1109" s="121"/>
      <c r="AJ1109" s="120"/>
      <c r="AK1109" s="69"/>
      <c r="AL1109" s="103"/>
      <c r="AM1109" s="103"/>
      <c r="AN1109" s="118"/>
      <c r="AO1109" s="115"/>
      <c r="AP1109" s="119"/>
      <c r="AQ1109" s="119"/>
      <c r="AR1109" s="118"/>
      <c r="AS1109" s="118"/>
      <c r="AT1109" s="118"/>
      <c r="AU1109" s="118"/>
      <c r="AV1109" s="121"/>
      <c r="AW1109" s="114"/>
      <c r="AX1109" s="115"/>
      <c r="AY1109" s="116"/>
      <c r="AZ1109" s="115"/>
      <c r="BA1109" s="116"/>
    </row>
    <row r="1110" spans="2:53" x14ac:dyDescent="0.2">
      <c r="B1110" s="266"/>
      <c r="D1110" s="101"/>
      <c r="E1110" s="67"/>
      <c r="F1110" s="69"/>
      <c r="G1110" s="69"/>
      <c r="H1110" s="69"/>
      <c r="I1110" s="95"/>
      <c r="J1110" s="68"/>
      <c r="K1110" s="106"/>
      <c r="L1110" s="145"/>
      <c r="M1110" s="146"/>
      <c r="N1110" s="82"/>
      <c r="O1110" s="82"/>
      <c r="P1110" s="82"/>
      <c r="Q1110" s="110"/>
      <c r="R1110" s="111"/>
      <c r="S1110" s="111"/>
      <c r="T1110" s="111"/>
      <c r="U1110" s="112"/>
      <c r="V1110" s="110"/>
      <c r="W1110" s="112"/>
      <c r="X1110" s="103"/>
      <c r="Y1110" s="117"/>
      <c r="Z1110" s="69"/>
      <c r="AA1110" s="69"/>
      <c r="AB1110" s="103"/>
      <c r="AC1110" s="103"/>
      <c r="AD1110" s="118"/>
      <c r="AE1110" s="115"/>
      <c r="AF1110" s="119"/>
      <c r="AG1110" s="119"/>
      <c r="AH1110" s="120"/>
      <c r="AI1110" s="121"/>
      <c r="AJ1110" s="120"/>
      <c r="AK1110" s="69"/>
      <c r="AL1110" s="103"/>
      <c r="AM1110" s="103"/>
      <c r="AN1110" s="118"/>
      <c r="AO1110" s="115"/>
      <c r="AP1110" s="119"/>
      <c r="AQ1110" s="119"/>
      <c r="AR1110" s="118"/>
      <c r="AS1110" s="118"/>
      <c r="AT1110" s="118"/>
      <c r="AU1110" s="118"/>
      <c r="AV1110" s="121"/>
      <c r="AW1110" s="114"/>
      <c r="AX1110" s="115"/>
      <c r="AY1110" s="116"/>
      <c r="AZ1110" s="115"/>
      <c r="BA1110" s="116"/>
    </row>
    <row r="1111" spans="2:53" x14ac:dyDescent="0.2">
      <c r="B1111" s="266"/>
      <c r="D1111" s="101"/>
      <c r="E1111" s="67"/>
      <c r="F1111" s="69"/>
      <c r="G1111" s="69"/>
      <c r="H1111" s="69"/>
      <c r="I1111" s="95"/>
      <c r="J1111" s="68"/>
      <c r="K1111" s="106"/>
      <c r="L1111" s="145"/>
      <c r="M1111" s="146"/>
      <c r="N1111" s="82"/>
      <c r="O1111" s="82"/>
      <c r="P1111" s="82"/>
      <c r="Q1111" s="110"/>
      <c r="R1111" s="111"/>
      <c r="S1111" s="111"/>
      <c r="T1111" s="111"/>
      <c r="U1111" s="112"/>
      <c r="V1111" s="110"/>
      <c r="W1111" s="112"/>
      <c r="X1111" s="103"/>
      <c r="Y1111" s="117"/>
      <c r="Z1111" s="69"/>
      <c r="AA1111" s="69"/>
      <c r="AB1111" s="103"/>
      <c r="AC1111" s="103"/>
      <c r="AD1111" s="118"/>
      <c r="AE1111" s="115"/>
      <c r="AF1111" s="119"/>
      <c r="AG1111" s="119"/>
      <c r="AH1111" s="120"/>
      <c r="AI1111" s="121"/>
      <c r="AJ1111" s="120"/>
      <c r="AK1111" s="69"/>
      <c r="AL1111" s="103"/>
      <c r="AM1111" s="103"/>
      <c r="AN1111" s="118"/>
      <c r="AO1111" s="115"/>
      <c r="AP1111" s="119"/>
      <c r="AQ1111" s="119"/>
      <c r="AR1111" s="118"/>
      <c r="AS1111" s="118"/>
      <c r="AT1111" s="118"/>
      <c r="AU1111" s="118"/>
      <c r="AV1111" s="121"/>
      <c r="AW1111" s="114"/>
      <c r="AX1111" s="115"/>
      <c r="AY1111" s="116"/>
      <c r="AZ1111" s="115"/>
      <c r="BA1111" s="116"/>
    </row>
    <row r="1112" spans="2:53" x14ac:dyDescent="0.2">
      <c r="B1112" s="266"/>
      <c r="D1112" s="101"/>
      <c r="E1112" s="67"/>
      <c r="F1112" s="69"/>
      <c r="G1112" s="69"/>
      <c r="H1112" s="69"/>
      <c r="I1112" s="95"/>
      <c r="J1112" s="68"/>
      <c r="K1112" s="106"/>
      <c r="L1112" s="145"/>
      <c r="M1112" s="146"/>
      <c r="N1112" s="82"/>
      <c r="O1112" s="82"/>
      <c r="P1112" s="82"/>
      <c r="Q1112" s="110"/>
      <c r="R1112" s="111"/>
      <c r="S1112" s="111"/>
      <c r="T1112" s="111"/>
      <c r="U1112" s="112"/>
      <c r="V1112" s="110"/>
      <c r="W1112" s="112"/>
      <c r="X1112" s="103"/>
      <c r="Y1112" s="117"/>
      <c r="Z1112" s="69"/>
      <c r="AA1112" s="69"/>
      <c r="AB1112" s="103"/>
      <c r="AC1112" s="103"/>
      <c r="AD1112" s="118"/>
      <c r="AE1112" s="115"/>
      <c r="AF1112" s="119"/>
      <c r="AG1112" s="119"/>
      <c r="AH1112" s="120"/>
      <c r="AI1112" s="121"/>
      <c r="AJ1112" s="120"/>
      <c r="AK1112" s="69"/>
      <c r="AL1112" s="103"/>
      <c r="AM1112" s="103"/>
      <c r="AN1112" s="118"/>
      <c r="AO1112" s="115"/>
      <c r="AP1112" s="119"/>
      <c r="AQ1112" s="119"/>
      <c r="AR1112" s="118"/>
      <c r="AS1112" s="118"/>
      <c r="AT1112" s="118"/>
      <c r="AU1112" s="118"/>
      <c r="AV1112" s="121"/>
      <c r="AW1112" s="114"/>
      <c r="AX1112" s="115"/>
      <c r="AY1112" s="116"/>
      <c r="AZ1112" s="115"/>
      <c r="BA1112" s="116"/>
    </row>
    <row r="1113" spans="2:53" x14ac:dyDescent="0.2">
      <c r="B1113" s="266"/>
      <c r="D1113" s="101"/>
      <c r="E1113" s="67"/>
      <c r="F1113" s="69"/>
      <c r="G1113" s="69"/>
      <c r="H1113" s="69"/>
      <c r="I1113" s="95"/>
      <c r="J1113" s="68"/>
      <c r="K1113" s="106"/>
      <c r="L1113" s="145"/>
      <c r="M1113" s="146"/>
      <c r="N1113" s="82"/>
      <c r="O1113" s="82"/>
      <c r="P1113" s="82"/>
      <c r="Q1113" s="110"/>
      <c r="R1113" s="111"/>
      <c r="S1113" s="111"/>
      <c r="T1113" s="111"/>
      <c r="U1113" s="112"/>
      <c r="V1113" s="110"/>
      <c r="W1113" s="112"/>
      <c r="X1113" s="103"/>
      <c r="Y1113" s="117"/>
      <c r="Z1113" s="69"/>
      <c r="AA1113" s="69"/>
      <c r="AB1113" s="103"/>
      <c r="AC1113" s="103"/>
      <c r="AD1113" s="118"/>
      <c r="AE1113" s="115"/>
      <c r="AF1113" s="119"/>
      <c r="AG1113" s="119"/>
      <c r="AH1113" s="120"/>
      <c r="AI1113" s="121"/>
      <c r="AJ1113" s="120"/>
      <c r="AK1113" s="69"/>
      <c r="AL1113" s="103"/>
      <c r="AM1113" s="103"/>
      <c r="AN1113" s="118"/>
      <c r="AO1113" s="115"/>
      <c r="AP1113" s="119"/>
      <c r="AQ1113" s="119"/>
      <c r="AR1113" s="118"/>
      <c r="AS1113" s="118"/>
      <c r="AT1113" s="118"/>
      <c r="AU1113" s="118"/>
      <c r="AV1113" s="121"/>
      <c r="AW1113" s="114"/>
      <c r="AX1113" s="115"/>
      <c r="AY1113" s="116"/>
      <c r="AZ1113" s="115"/>
      <c r="BA1113" s="116"/>
    </row>
    <row r="1114" spans="2:53" x14ac:dyDescent="0.2">
      <c r="B1114" s="266"/>
      <c r="D1114" s="101"/>
      <c r="E1114" s="67"/>
      <c r="F1114" s="69"/>
      <c r="G1114" s="69"/>
      <c r="H1114" s="69"/>
      <c r="I1114" s="95"/>
      <c r="J1114" s="68"/>
      <c r="K1114" s="106"/>
      <c r="L1114" s="145"/>
      <c r="M1114" s="146"/>
      <c r="N1114" s="82"/>
      <c r="O1114" s="82"/>
      <c r="P1114" s="82"/>
      <c r="Q1114" s="110"/>
      <c r="R1114" s="111"/>
      <c r="S1114" s="111"/>
      <c r="T1114" s="111"/>
      <c r="U1114" s="112"/>
      <c r="V1114" s="110"/>
      <c r="W1114" s="112"/>
      <c r="X1114" s="103"/>
      <c r="Y1114" s="117"/>
      <c r="Z1114" s="69"/>
      <c r="AA1114" s="69"/>
      <c r="AB1114" s="103"/>
      <c r="AC1114" s="103"/>
      <c r="AD1114" s="118"/>
      <c r="AE1114" s="115"/>
      <c r="AF1114" s="119"/>
      <c r="AG1114" s="119"/>
      <c r="AH1114" s="120"/>
      <c r="AI1114" s="121"/>
      <c r="AJ1114" s="120"/>
      <c r="AK1114" s="69"/>
      <c r="AL1114" s="103"/>
      <c r="AM1114" s="103"/>
      <c r="AN1114" s="118"/>
      <c r="AO1114" s="115"/>
      <c r="AP1114" s="119"/>
      <c r="AQ1114" s="119"/>
      <c r="AR1114" s="118"/>
      <c r="AS1114" s="118"/>
      <c r="AT1114" s="118"/>
      <c r="AU1114" s="118"/>
      <c r="AV1114" s="121"/>
      <c r="AW1114" s="114"/>
      <c r="AX1114" s="115"/>
      <c r="AY1114" s="116"/>
      <c r="AZ1114" s="115"/>
      <c r="BA1114" s="116"/>
    </row>
    <row r="1115" spans="2:53" x14ac:dyDescent="0.2">
      <c r="B1115" s="266"/>
      <c r="D1115" s="101"/>
      <c r="E1115" s="67"/>
      <c r="F1115" s="69"/>
      <c r="G1115" s="69"/>
      <c r="H1115" s="69"/>
      <c r="I1115" s="95"/>
      <c r="J1115" s="68"/>
      <c r="K1115" s="106"/>
      <c r="L1115" s="145"/>
      <c r="M1115" s="146"/>
      <c r="N1115" s="82"/>
      <c r="O1115" s="82"/>
      <c r="P1115" s="82"/>
      <c r="Q1115" s="110"/>
      <c r="R1115" s="111"/>
      <c r="S1115" s="111"/>
      <c r="T1115" s="111"/>
      <c r="U1115" s="112"/>
      <c r="V1115" s="110"/>
      <c r="W1115" s="112"/>
      <c r="X1115" s="103"/>
      <c r="Y1115" s="117"/>
      <c r="Z1115" s="69"/>
      <c r="AA1115" s="69"/>
      <c r="AB1115" s="103"/>
      <c r="AC1115" s="103"/>
      <c r="AD1115" s="118"/>
      <c r="AE1115" s="115"/>
      <c r="AF1115" s="119"/>
      <c r="AG1115" s="119"/>
      <c r="AH1115" s="120"/>
      <c r="AI1115" s="121"/>
      <c r="AJ1115" s="120"/>
      <c r="AK1115" s="69"/>
      <c r="AL1115" s="103"/>
      <c r="AM1115" s="103"/>
      <c r="AN1115" s="118"/>
      <c r="AO1115" s="115"/>
      <c r="AP1115" s="119"/>
      <c r="AQ1115" s="119"/>
      <c r="AR1115" s="118"/>
      <c r="AS1115" s="118"/>
      <c r="AT1115" s="118"/>
      <c r="AU1115" s="118"/>
      <c r="AV1115" s="121"/>
      <c r="AW1115" s="114"/>
      <c r="AX1115" s="115"/>
      <c r="AY1115" s="116"/>
      <c r="AZ1115" s="115"/>
      <c r="BA1115" s="116"/>
    </row>
    <row r="1116" spans="2:53" x14ac:dyDescent="0.2">
      <c r="B1116" s="266"/>
      <c r="D1116" s="101"/>
      <c r="E1116" s="67"/>
      <c r="F1116" s="69"/>
      <c r="G1116" s="69"/>
      <c r="H1116" s="69"/>
      <c r="I1116" s="95"/>
      <c r="J1116" s="68"/>
      <c r="K1116" s="106"/>
      <c r="L1116" s="145"/>
      <c r="M1116" s="146"/>
      <c r="N1116" s="82"/>
      <c r="O1116" s="82"/>
      <c r="P1116" s="82"/>
      <c r="Q1116" s="110"/>
      <c r="R1116" s="111"/>
      <c r="S1116" s="111"/>
      <c r="T1116" s="111"/>
      <c r="U1116" s="112"/>
      <c r="V1116" s="110"/>
      <c r="W1116" s="112"/>
      <c r="X1116" s="103"/>
      <c r="Y1116" s="117"/>
      <c r="Z1116" s="69"/>
      <c r="AA1116" s="69"/>
      <c r="AB1116" s="103"/>
      <c r="AC1116" s="103"/>
      <c r="AD1116" s="118"/>
      <c r="AE1116" s="115"/>
      <c r="AF1116" s="119"/>
      <c r="AG1116" s="119"/>
      <c r="AH1116" s="120"/>
      <c r="AI1116" s="121"/>
      <c r="AJ1116" s="120"/>
      <c r="AK1116" s="69"/>
      <c r="AL1116" s="103"/>
      <c r="AM1116" s="103"/>
      <c r="AN1116" s="118"/>
      <c r="AO1116" s="115"/>
      <c r="AP1116" s="119"/>
      <c r="AQ1116" s="119"/>
      <c r="AR1116" s="118"/>
      <c r="AS1116" s="118"/>
      <c r="AT1116" s="118"/>
      <c r="AU1116" s="118"/>
      <c r="AV1116" s="121"/>
      <c r="AW1116" s="114"/>
      <c r="AX1116" s="115"/>
      <c r="AY1116" s="116"/>
      <c r="AZ1116" s="115"/>
      <c r="BA1116" s="116"/>
    </row>
    <row r="1117" spans="2:53" x14ac:dyDescent="0.2">
      <c r="B1117" s="266"/>
      <c r="D1117" s="101"/>
      <c r="E1117" s="67"/>
      <c r="F1117" s="69"/>
      <c r="G1117" s="69"/>
      <c r="H1117" s="69"/>
      <c r="I1117" s="95"/>
      <c r="J1117" s="68"/>
      <c r="K1117" s="106"/>
      <c r="L1117" s="145"/>
      <c r="M1117" s="146"/>
      <c r="N1117" s="82"/>
      <c r="O1117" s="82"/>
      <c r="P1117" s="82"/>
      <c r="Q1117" s="110"/>
      <c r="R1117" s="111"/>
      <c r="S1117" s="111"/>
      <c r="T1117" s="111"/>
      <c r="U1117" s="112"/>
      <c r="V1117" s="110"/>
      <c r="W1117" s="112"/>
      <c r="X1117" s="103"/>
      <c r="Y1117" s="117"/>
      <c r="Z1117" s="69"/>
      <c r="AA1117" s="69"/>
      <c r="AB1117" s="103"/>
      <c r="AC1117" s="103"/>
      <c r="AD1117" s="118"/>
      <c r="AE1117" s="115"/>
      <c r="AF1117" s="119"/>
      <c r="AG1117" s="119"/>
      <c r="AH1117" s="120"/>
      <c r="AI1117" s="121"/>
      <c r="AJ1117" s="120"/>
      <c r="AK1117" s="69"/>
      <c r="AL1117" s="103"/>
      <c r="AM1117" s="103"/>
      <c r="AN1117" s="118"/>
      <c r="AO1117" s="115"/>
      <c r="AP1117" s="119"/>
      <c r="AQ1117" s="119"/>
      <c r="AR1117" s="118"/>
      <c r="AS1117" s="118"/>
      <c r="AT1117" s="118"/>
      <c r="AU1117" s="118"/>
      <c r="AV1117" s="121"/>
      <c r="AW1117" s="114"/>
      <c r="AX1117" s="115"/>
      <c r="AY1117" s="116"/>
      <c r="AZ1117" s="115"/>
      <c r="BA1117" s="116"/>
    </row>
    <row r="1118" spans="2:53" x14ac:dyDescent="0.2">
      <c r="B1118" s="266"/>
      <c r="D1118" s="101"/>
      <c r="E1118" s="67"/>
      <c r="F1118" s="69"/>
      <c r="G1118" s="69"/>
      <c r="H1118" s="69"/>
      <c r="I1118" s="95"/>
      <c r="J1118" s="68"/>
      <c r="K1118" s="106"/>
      <c r="L1118" s="145"/>
      <c r="M1118" s="146"/>
      <c r="N1118" s="82"/>
      <c r="O1118" s="82"/>
      <c r="P1118" s="82"/>
      <c r="Q1118" s="110"/>
      <c r="R1118" s="111"/>
      <c r="S1118" s="111"/>
      <c r="T1118" s="111"/>
      <c r="U1118" s="112"/>
      <c r="V1118" s="110"/>
      <c r="W1118" s="112"/>
      <c r="X1118" s="103"/>
      <c r="Y1118" s="117"/>
      <c r="Z1118" s="69"/>
      <c r="AA1118" s="69"/>
      <c r="AB1118" s="103"/>
      <c r="AC1118" s="103"/>
      <c r="AD1118" s="118"/>
      <c r="AE1118" s="115"/>
      <c r="AF1118" s="119"/>
      <c r="AG1118" s="119"/>
      <c r="AH1118" s="120"/>
      <c r="AI1118" s="121"/>
      <c r="AJ1118" s="120"/>
      <c r="AK1118" s="69"/>
      <c r="AL1118" s="103"/>
      <c r="AM1118" s="103"/>
      <c r="AN1118" s="118"/>
      <c r="AO1118" s="115"/>
      <c r="AP1118" s="119"/>
      <c r="AQ1118" s="119"/>
      <c r="AR1118" s="118"/>
      <c r="AS1118" s="118"/>
      <c r="AT1118" s="118"/>
      <c r="AU1118" s="118"/>
      <c r="AV1118" s="121"/>
      <c r="AW1118" s="114"/>
      <c r="AX1118" s="115"/>
      <c r="AY1118" s="116"/>
      <c r="AZ1118" s="115"/>
      <c r="BA1118" s="116"/>
    </row>
    <row r="1119" spans="2:53" x14ac:dyDescent="0.2">
      <c r="B1119" s="266"/>
      <c r="D1119" s="101"/>
      <c r="E1119" s="67"/>
      <c r="F1119" s="69"/>
      <c r="G1119" s="69"/>
      <c r="H1119" s="69"/>
      <c r="I1119" s="95"/>
      <c r="J1119" s="68"/>
      <c r="K1119" s="106"/>
      <c r="L1119" s="145"/>
      <c r="M1119" s="146"/>
      <c r="N1119" s="82"/>
      <c r="O1119" s="82"/>
      <c r="P1119" s="82"/>
      <c r="Q1119" s="110"/>
      <c r="R1119" s="111"/>
      <c r="S1119" s="111"/>
      <c r="T1119" s="111"/>
      <c r="U1119" s="112"/>
      <c r="V1119" s="110"/>
      <c r="W1119" s="112"/>
      <c r="X1119" s="103"/>
      <c r="Y1119" s="117"/>
      <c r="Z1119" s="69"/>
      <c r="AA1119" s="69"/>
      <c r="AB1119" s="103"/>
      <c r="AC1119" s="103"/>
      <c r="AD1119" s="118"/>
      <c r="AE1119" s="115"/>
      <c r="AF1119" s="119"/>
      <c r="AG1119" s="119"/>
      <c r="AH1119" s="120"/>
      <c r="AI1119" s="121"/>
      <c r="AJ1119" s="120"/>
      <c r="AK1119" s="69"/>
      <c r="AL1119" s="103"/>
      <c r="AM1119" s="103"/>
      <c r="AN1119" s="118"/>
      <c r="AO1119" s="115"/>
      <c r="AP1119" s="119"/>
      <c r="AQ1119" s="119"/>
      <c r="AR1119" s="118"/>
      <c r="AS1119" s="118"/>
      <c r="AT1119" s="118"/>
      <c r="AU1119" s="118"/>
      <c r="AV1119" s="121"/>
      <c r="AW1119" s="114"/>
      <c r="AX1119" s="115"/>
      <c r="AY1119" s="116"/>
      <c r="AZ1119" s="115"/>
      <c r="BA1119" s="116"/>
    </row>
    <row r="1120" spans="2:53" x14ac:dyDescent="0.2">
      <c r="B1120" s="266"/>
      <c r="D1120" s="101"/>
      <c r="E1120" s="67"/>
      <c r="F1120" s="69"/>
      <c r="G1120" s="69"/>
      <c r="H1120" s="69"/>
      <c r="I1120" s="95"/>
      <c r="J1120" s="68"/>
      <c r="K1120" s="106"/>
      <c r="L1120" s="145"/>
      <c r="M1120" s="146"/>
      <c r="N1120" s="82"/>
      <c r="O1120" s="82"/>
      <c r="P1120" s="82"/>
      <c r="Q1120" s="110"/>
      <c r="R1120" s="111"/>
      <c r="S1120" s="111"/>
      <c r="T1120" s="111"/>
      <c r="U1120" s="112"/>
      <c r="V1120" s="110"/>
      <c r="W1120" s="112"/>
      <c r="X1120" s="103"/>
      <c r="Y1120" s="117"/>
      <c r="Z1120" s="69"/>
      <c r="AA1120" s="69"/>
      <c r="AB1120" s="103"/>
      <c r="AC1120" s="103"/>
      <c r="AD1120" s="118"/>
      <c r="AE1120" s="115"/>
      <c r="AF1120" s="119"/>
      <c r="AG1120" s="119"/>
      <c r="AH1120" s="120"/>
      <c r="AI1120" s="121"/>
      <c r="AJ1120" s="120"/>
      <c r="AK1120" s="69"/>
      <c r="AL1120" s="103"/>
      <c r="AM1120" s="103"/>
      <c r="AN1120" s="118"/>
      <c r="AO1120" s="115"/>
      <c r="AP1120" s="119"/>
      <c r="AQ1120" s="119"/>
      <c r="AR1120" s="118"/>
      <c r="AS1120" s="118"/>
      <c r="AT1120" s="118"/>
      <c r="AU1120" s="118"/>
      <c r="AV1120" s="121"/>
      <c r="AW1120" s="114"/>
      <c r="AX1120" s="115"/>
      <c r="AY1120" s="116"/>
      <c r="AZ1120" s="115"/>
      <c r="BA1120" s="116"/>
    </row>
    <row r="1121" spans="2:53" x14ac:dyDescent="0.2">
      <c r="B1121" s="266"/>
      <c r="D1121" s="101"/>
      <c r="E1121" s="67"/>
      <c r="F1121" s="69"/>
      <c r="G1121" s="69"/>
      <c r="H1121" s="69"/>
      <c r="I1121" s="95"/>
      <c r="J1121" s="68"/>
      <c r="K1121" s="106"/>
      <c r="L1121" s="145"/>
      <c r="M1121" s="146"/>
      <c r="N1121" s="82"/>
      <c r="O1121" s="82"/>
      <c r="P1121" s="82"/>
      <c r="Q1121" s="110"/>
      <c r="R1121" s="111"/>
      <c r="S1121" s="111"/>
      <c r="T1121" s="111"/>
      <c r="U1121" s="112"/>
      <c r="V1121" s="110"/>
      <c r="W1121" s="112"/>
      <c r="X1121" s="103"/>
      <c r="Y1121" s="117"/>
      <c r="Z1121" s="69"/>
      <c r="AA1121" s="69"/>
      <c r="AB1121" s="103"/>
      <c r="AC1121" s="103"/>
      <c r="AD1121" s="118"/>
      <c r="AE1121" s="115"/>
      <c r="AF1121" s="119"/>
      <c r="AG1121" s="119"/>
      <c r="AH1121" s="120"/>
      <c r="AI1121" s="121"/>
      <c r="AJ1121" s="120"/>
      <c r="AK1121" s="69"/>
      <c r="AL1121" s="103"/>
      <c r="AM1121" s="103"/>
      <c r="AN1121" s="118"/>
      <c r="AO1121" s="115"/>
      <c r="AP1121" s="119"/>
      <c r="AQ1121" s="119"/>
      <c r="AR1121" s="118"/>
      <c r="AS1121" s="118"/>
      <c r="AT1121" s="118"/>
      <c r="AU1121" s="118"/>
      <c r="AV1121" s="121"/>
      <c r="AW1121" s="114"/>
      <c r="AX1121" s="115"/>
      <c r="AY1121" s="116"/>
      <c r="AZ1121" s="115"/>
      <c r="BA1121" s="116"/>
    </row>
    <row r="1122" spans="2:53" x14ac:dyDescent="0.2">
      <c r="B1122" s="266"/>
      <c r="D1122" s="101"/>
      <c r="E1122" s="67"/>
      <c r="F1122" s="69"/>
      <c r="G1122" s="69"/>
      <c r="H1122" s="69"/>
      <c r="I1122" s="95"/>
      <c r="J1122" s="68"/>
      <c r="K1122" s="106"/>
      <c r="L1122" s="145"/>
      <c r="M1122" s="146"/>
      <c r="N1122" s="82"/>
      <c r="O1122" s="82"/>
      <c r="P1122" s="82"/>
      <c r="Q1122" s="110"/>
      <c r="R1122" s="111"/>
      <c r="S1122" s="111"/>
      <c r="T1122" s="111"/>
      <c r="U1122" s="112"/>
      <c r="V1122" s="110"/>
      <c r="W1122" s="112"/>
      <c r="X1122" s="103"/>
      <c r="Y1122" s="117"/>
      <c r="Z1122" s="69"/>
      <c r="AA1122" s="69"/>
      <c r="AB1122" s="103"/>
      <c r="AC1122" s="103"/>
      <c r="AD1122" s="118"/>
      <c r="AE1122" s="115"/>
      <c r="AF1122" s="119"/>
      <c r="AG1122" s="119"/>
      <c r="AH1122" s="120"/>
      <c r="AI1122" s="121"/>
      <c r="AJ1122" s="120"/>
      <c r="AK1122" s="69"/>
      <c r="AL1122" s="103"/>
      <c r="AM1122" s="103"/>
      <c r="AN1122" s="118"/>
      <c r="AO1122" s="115"/>
      <c r="AP1122" s="119"/>
      <c r="AQ1122" s="119"/>
      <c r="AR1122" s="118"/>
      <c r="AS1122" s="118"/>
      <c r="AT1122" s="118"/>
      <c r="AU1122" s="118"/>
      <c r="AV1122" s="121"/>
      <c r="AW1122" s="114"/>
      <c r="AX1122" s="115"/>
      <c r="AY1122" s="116"/>
      <c r="AZ1122" s="115"/>
      <c r="BA1122" s="116"/>
    </row>
    <row r="1123" spans="2:53" x14ac:dyDescent="0.2">
      <c r="B1123" s="266"/>
      <c r="D1123" s="101"/>
      <c r="E1123" s="67"/>
      <c r="F1123" s="69"/>
      <c r="G1123" s="69"/>
      <c r="H1123" s="69"/>
      <c r="I1123" s="95"/>
      <c r="J1123" s="68"/>
      <c r="K1123" s="106"/>
      <c r="L1123" s="145"/>
      <c r="M1123" s="146"/>
      <c r="N1123" s="82"/>
      <c r="O1123" s="82"/>
      <c r="P1123" s="82"/>
      <c r="Q1123" s="110"/>
      <c r="R1123" s="111"/>
      <c r="S1123" s="111"/>
      <c r="T1123" s="111"/>
      <c r="U1123" s="112"/>
      <c r="V1123" s="110"/>
      <c r="W1123" s="112"/>
      <c r="X1123" s="103"/>
      <c r="Y1123" s="117"/>
      <c r="Z1123" s="69"/>
      <c r="AA1123" s="69"/>
      <c r="AB1123" s="103"/>
      <c r="AC1123" s="103"/>
      <c r="AD1123" s="118"/>
      <c r="AE1123" s="115"/>
      <c r="AF1123" s="119"/>
      <c r="AG1123" s="119"/>
      <c r="AH1123" s="120"/>
      <c r="AI1123" s="121"/>
      <c r="AJ1123" s="120"/>
      <c r="AK1123" s="69"/>
      <c r="AL1123" s="103"/>
      <c r="AM1123" s="103"/>
      <c r="AN1123" s="118"/>
      <c r="AO1123" s="115"/>
      <c r="AP1123" s="119"/>
      <c r="AQ1123" s="119"/>
      <c r="AR1123" s="118"/>
      <c r="AS1123" s="118"/>
      <c r="AT1123" s="118"/>
      <c r="AU1123" s="118"/>
      <c r="AV1123" s="121"/>
      <c r="AW1123" s="114"/>
      <c r="AX1123" s="115"/>
      <c r="AY1123" s="116"/>
      <c r="AZ1123" s="115"/>
      <c r="BA1123" s="116"/>
    </row>
    <row r="1124" spans="2:53" x14ac:dyDescent="0.2">
      <c r="B1124" s="266"/>
      <c r="D1124" s="101"/>
      <c r="E1124" s="67"/>
      <c r="F1124" s="69"/>
      <c r="G1124" s="69"/>
      <c r="H1124" s="69"/>
      <c r="I1124" s="95"/>
      <c r="J1124" s="68"/>
      <c r="K1124" s="106"/>
      <c r="L1124" s="145"/>
      <c r="M1124" s="146"/>
      <c r="N1124" s="82"/>
      <c r="O1124" s="82"/>
      <c r="P1124" s="82"/>
      <c r="Q1124" s="110"/>
      <c r="R1124" s="111"/>
      <c r="S1124" s="111"/>
      <c r="T1124" s="111"/>
      <c r="U1124" s="112"/>
      <c r="V1124" s="110"/>
      <c r="W1124" s="112"/>
      <c r="X1124" s="103"/>
      <c r="Y1124" s="117"/>
      <c r="Z1124" s="69"/>
      <c r="AA1124" s="69"/>
      <c r="AB1124" s="103"/>
      <c r="AC1124" s="103"/>
      <c r="AD1124" s="118"/>
      <c r="AE1124" s="115"/>
      <c r="AF1124" s="119"/>
      <c r="AG1124" s="119"/>
      <c r="AH1124" s="120"/>
      <c r="AI1124" s="121"/>
      <c r="AJ1124" s="120"/>
      <c r="AK1124" s="69"/>
      <c r="AL1124" s="103"/>
      <c r="AM1124" s="103"/>
      <c r="AN1124" s="118"/>
      <c r="AO1124" s="115"/>
      <c r="AP1124" s="119"/>
      <c r="AQ1124" s="119"/>
      <c r="AR1124" s="118"/>
      <c r="AS1124" s="118"/>
      <c r="AT1124" s="118"/>
      <c r="AU1124" s="118"/>
      <c r="AV1124" s="121"/>
      <c r="AW1124" s="114"/>
      <c r="AX1124" s="115"/>
      <c r="AY1124" s="116"/>
      <c r="AZ1124" s="115"/>
      <c r="BA1124" s="116"/>
    </row>
    <row r="1125" spans="2:53" x14ac:dyDescent="0.2">
      <c r="B1125" s="266"/>
      <c r="D1125" s="101"/>
      <c r="E1125" s="67"/>
      <c r="F1125" s="69"/>
      <c r="G1125" s="69"/>
      <c r="H1125" s="69"/>
      <c r="I1125" s="95"/>
      <c r="J1125" s="68"/>
      <c r="K1125" s="106"/>
      <c r="L1125" s="145"/>
      <c r="M1125" s="146"/>
      <c r="N1125" s="82"/>
      <c r="O1125" s="82"/>
      <c r="P1125" s="82"/>
      <c r="Q1125" s="110"/>
      <c r="R1125" s="111"/>
      <c r="S1125" s="111"/>
      <c r="T1125" s="111"/>
      <c r="U1125" s="112"/>
      <c r="V1125" s="110"/>
      <c r="W1125" s="112"/>
      <c r="X1125" s="103"/>
      <c r="Y1125" s="117"/>
      <c r="Z1125" s="69"/>
      <c r="AA1125" s="69"/>
      <c r="AB1125" s="103"/>
      <c r="AC1125" s="103"/>
      <c r="AD1125" s="118"/>
      <c r="AE1125" s="115"/>
      <c r="AF1125" s="119"/>
      <c r="AG1125" s="119"/>
      <c r="AH1125" s="120"/>
      <c r="AI1125" s="121"/>
      <c r="AJ1125" s="120"/>
      <c r="AK1125" s="69"/>
      <c r="AL1125" s="103"/>
      <c r="AM1125" s="103"/>
      <c r="AN1125" s="118"/>
      <c r="AO1125" s="115"/>
      <c r="AP1125" s="119"/>
      <c r="AQ1125" s="119"/>
      <c r="AR1125" s="118"/>
      <c r="AS1125" s="118"/>
      <c r="AT1125" s="118"/>
      <c r="AU1125" s="118"/>
      <c r="AV1125" s="121"/>
      <c r="AW1125" s="114"/>
      <c r="AX1125" s="115"/>
      <c r="AY1125" s="116"/>
      <c r="AZ1125" s="115"/>
      <c r="BA1125" s="116"/>
    </row>
    <row r="1126" spans="2:53" x14ac:dyDescent="0.2">
      <c r="B1126" s="266"/>
      <c r="D1126" s="101"/>
      <c r="E1126" s="67"/>
      <c r="F1126" s="69"/>
      <c r="G1126" s="69"/>
      <c r="H1126" s="69"/>
      <c r="I1126" s="95"/>
      <c r="J1126" s="68"/>
      <c r="K1126" s="106"/>
      <c r="L1126" s="145"/>
      <c r="M1126" s="146"/>
      <c r="N1126" s="82"/>
      <c r="O1126" s="82"/>
      <c r="P1126" s="82"/>
      <c r="Q1126" s="110"/>
      <c r="R1126" s="111"/>
      <c r="S1126" s="111"/>
      <c r="T1126" s="111"/>
      <c r="U1126" s="112"/>
      <c r="V1126" s="110"/>
      <c r="W1126" s="112"/>
      <c r="X1126" s="103"/>
      <c r="Y1126" s="117"/>
      <c r="Z1126" s="69"/>
      <c r="AA1126" s="69"/>
      <c r="AB1126" s="103"/>
      <c r="AC1126" s="103"/>
      <c r="AD1126" s="118"/>
      <c r="AE1126" s="115"/>
      <c r="AF1126" s="119"/>
      <c r="AG1126" s="119"/>
      <c r="AH1126" s="120"/>
      <c r="AI1126" s="121"/>
      <c r="AJ1126" s="120"/>
      <c r="AK1126" s="69"/>
      <c r="AL1126" s="103"/>
      <c r="AM1126" s="103"/>
      <c r="AN1126" s="118"/>
      <c r="AO1126" s="115"/>
      <c r="AP1126" s="119"/>
      <c r="AQ1126" s="119"/>
      <c r="AR1126" s="118"/>
      <c r="AS1126" s="118"/>
      <c r="AT1126" s="118"/>
      <c r="AU1126" s="118"/>
      <c r="AV1126" s="121"/>
      <c r="AW1126" s="114"/>
      <c r="AX1126" s="115"/>
      <c r="AY1126" s="116"/>
      <c r="AZ1126" s="115"/>
      <c r="BA1126" s="116"/>
    </row>
    <row r="1127" spans="2:53" x14ac:dyDescent="0.2">
      <c r="B1127" s="266"/>
      <c r="D1127" s="101"/>
      <c r="E1127" s="67"/>
      <c r="F1127" s="69"/>
      <c r="G1127" s="69"/>
      <c r="H1127" s="69"/>
      <c r="I1127" s="95"/>
      <c r="J1127" s="68"/>
      <c r="K1127" s="106"/>
      <c r="L1127" s="145"/>
      <c r="M1127" s="146"/>
      <c r="N1127" s="82"/>
      <c r="O1127" s="82"/>
      <c r="P1127" s="82"/>
      <c r="Q1127" s="110"/>
      <c r="R1127" s="111"/>
      <c r="S1127" s="111"/>
      <c r="T1127" s="111"/>
      <c r="U1127" s="112"/>
      <c r="V1127" s="110"/>
      <c r="W1127" s="112"/>
      <c r="X1127" s="103"/>
      <c r="Y1127" s="117"/>
      <c r="Z1127" s="69"/>
      <c r="AA1127" s="69"/>
      <c r="AB1127" s="103"/>
      <c r="AC1127" s="103"/>
      <c r="AD1127" s="118"/>
      <c r="AE1127" s="115"/>
      <c r="AF1127" s="119"/>
      <c r="AG1127" s="119"/>
      <c r="AH1127" s="120"/>
      <c r="AI1127" s="121"/>
      <c r="AJ1127" s="120"/>
      <c r="AK1127" s="69"/>
      <c r="AL1127" s="103"/>
      <c r="AM1127" s="103"/>
      <c r="AN1127" s="118"/>
      <c r="AO1127" s="115"/>
      <c r="AP1127" s="119"/>
      <c r="AQ1127" s="119"/>
      <c r="AR1127" s="118"/>
      <c r="AS1127" s="118"/>
      <c r="AT1127" s="118"/>
      <c r="AU1127" s="118"/>
      <c r="AV1127" s="121"/>
      <c r="AW1127" s="114"/>
      <c r="AX1127" s="115"/>
      <c r="AY1127" s="116"/>
      <c r="AZ1127" s="115"/>
      <c r="BA1127" s="116"/>
    </row>
    <row r="1128" spans="2:53" x14ac:dyDescent="0.2">
      <c r="B1128" s="266"/>
      <c r="D1128" s="101"/>
      <c r="E1128" s="67"/>
      <c r="F1128" s="69"/>
      <c r="G1128" s="69"/>
      <c r="H1128" s="69"/>
      <c r="I1128" s="95"/>
      <c r="J1128" s="68"/>
      <c r="K1128" s="106"/>
      <c r="L1128" s="145"/>
      <c r="M1128" s="146"/>
      <c r="N1128" s="82"/>
      <c r="O1128" s="82"/>
      <c r="P1128" s="82"/>
      <c r="Q1128" s="110"/>
      <c r="R1128" s="111"/>
      <c r="S1128" s="111"/>
      <c r="T1128" s="111"/>
      <c r="U1128" s="112"/>
      <c r="V1128" s="110"/>
      <c r="W1128" s="112"/>
      <c r="X1128" s="103"/>
      <c r="Y1128" s="117"/>
      <c r="Z1128" s="69"/>
      <c r="AA1128" s="69"/>
      <c r="AB1128" s="103"/>
      <c r="AC1128" s="103"/>
      <c r="AD1128" s="118"/>
      <c r="AE1128" s="115"/>
      <c r="AF1128" s="119"/>
      <c r="AG1128" s="119"/>
      <c r="AH1128" s="120"/>
      <c r="AI1128" s="121"/>
      <c r="AJ1128" s="120"/>
      <c r="AK1128" s="69"/>
      <c r="AL1128" s="103"/>
      <c r="AM1128" s="103"/>
      <c r="AN1128" s="118"/>
      <c r="AO1128" s="115"/>
      <c r="AP1128" s="119"/>
      <c r="AQ1128" s="119"/>
      <c r="AR1128" s="118"/>
      <c r="AS1128" s="118"/>
      <c r="AT1128" s="118"/>
      <c r="AU1128" s="118"/>
      <c r="AV1128" s="121"/>
      <c r="AW1128" s="114"/>
      <c r="AX1128" s="115"/>
      <c r="AY1128" s="116"/>
      <c r="AZ1128" s="115"/>
      <c r="BA1128" s="116"/>
    </row>
    <row r="1129" spans="2:53" x14ac:dyDescent="0.2">
      <c r="B1129" s="266"/>
      <c r="D1129" s="101"/>
      <c r="E1129" s="67"/>
      <c r="F1129" s="69"/>
      <c r="G1129" s="69"/>
      <c r="H1129" s="69"/>
      <c r="I1129" s="95"/>
      <c r="J1129" s="68"/>
      <c r="K1129" s="106"/>
      <c r="L1129" s="145"/>
      <c r="M1129" s="146"/>
      <c r="N1129" s="82"/>
      <c r="O1129" s="82"/>
      <c r="P1129" s="82"/>
      <c r="Q1129" s="110"/>
      <c r="R1129" s="111"/>
      <c r="S1129" s="111"/>
      <c r="T1129" s="111"/>
      <c r="U1129" s="112"/>
      <c r="V1129" s="110"/>
      <c r="W1129" s="112"/>
      <c r="X1129" s="103"/>
      <c r="Y1129" s="117"/>
      <c r="Z1129" s="69"/>
      <c r="AA1129" s="69"/>
      <c r="AB1129" s="103"/>
      <c r="AC1129" s="103"/>
      <c r="AD1129" s="118"/>
      <c r="AE1129" s="115"/>
      <c r="AF1129" s="119"/>
      <c r="AG1129" s="119"/>
      <c r="AH1129" s="120"/>
      <c r="AI1129" s="121"/>
      <c r="AJ1129" s="120"/>
      <c r="AK1129" s="69"/>
      <c r="AL1129" s="103"/>
      <c r="AM1129" s="103"/>
      <c r="AN1129" s="118"/>
      <c r="AO1129" s="115"/>
      <c r="AP1129" s="119"/>
      <c r="AQ1129" s="119"/>
      <c r="AR1129" s="118"/>
      <c r="AS1129" s="118"/>
      <c r="AT1129" s="118"/>
      <c r="AU1129" s="118"/>
      <c r="AV1129" s="121"/>
      <c r="AW1129" s="114"/>
      <c r="AX1129" s="115"/>
      <c r="AY1129" s="116"/>
      <c r="AZ1129" s="115"/>
      <c r="BA1129" s="116"/>
    </row>
    <row r="1130" spans="2:53" x14ac:dyDescent="0.2">
      <c r="B1130" s="266"/>
      <c r="D1130" s="101"/>
      <c r="E1130" s="67"/>
      <c r="F1130" s="69"/>
      <c r="G1130" s="69"/>
      <c r="H1130" s="69"/>
      <c r="I1130" s="95"/>
      <c r="J1130" s="68"/>
      <c r="K1130" s="106"/>
      <c r="L1130" s="145"/>
      <c r="M1130" s="146"/>
      <c r="N1130" s="82"/>
      <c r="O1130" s="82"/>
      <c r="P1130" s="82"/>
      <c r="Q1130" s="110"/>
      <c r="R1130" s="111"/>
      <c r="S1130" s="111"/>
      <c r="T1130" s="111"/>
      <c r="U1130" s="112"/>
      <c r="V1130" s="110"/>
      <c r="W1130" s="112"/>
      <c r="X1130" s="103"/>
      <c r="Y1130" s="117"/>
      <c r="Z1130" s="69"/>
      <c r="AA1130" s="69"/>
      <c r="AB1130" s="103"/>
      <c r="AC1130" s="103"/>
      <c r="AD1130" s="118"/>
      <c r="AE1130" s="115"/>
      <c r="AF1130" s="119"/>
      <c r="AG1130" s="119"/>
      <c r="AH1130" s="120"/>
      <c r="AI1130" s="121"/>
      <c r="AJ1130" s="120"/>
      <c r="AK1130" s="69"/>
      <c r="AL1130" s="103"/>
      <c r="AM1130" s="103"/>
      <c r="AN1130" s="118"/>
      <c r="AO1130" s="115"/>
      <c r="AP1130" s="119"/>
      <c r="AQ1130" s="119"/>
      <c r="AR1130" s="118"/>
      <c r="AS1130" s="118"/>
      <c r="AT1130" s="118"/>
      <c r="AU1130" s="118"/>
      <c r="AV1130" s="121"/>
      <c r="AW1130" s="114"/>
      <c r="AX1130" s="115"/>
      <c r="AY1130" s="116"/>
      <c r="AZ1130" s="115"/>
      <c r="BA1130" s="116"/>
    </row>
    <row r="1131" spans="2:53" x14ac:dyDescent="0.2">
      <c r="B1131" s="266"/>
      <c r="D1131" s="101"/>
      <c r="E1131" s="67"/>
      <c r="F1131" s="69"/>
      <c r="G1131" s="69"/>
      <c r="H1131" s="69"/>
      <c r="I1131" s="95"/>
      <c r="J1131" s="68"/>
      <c r="K1131" s="106"/>
      <c r="L1131" s="145"/>
      <c r="M1131" s="146"/>
      <c r="N1131" s="82"/>
      <c r="O1131" s="82"/>
      <c r="P1131" s="82"/>
      <c r="Q1131" s="110"/>
      <c r="R1131" s="111"/>
      <c r="S1131" s="111"/>
      <c r="T1131" s="111"/>
      <c r="U1131" s="112"/>
      <c r="V1131" s="110"/>
      <c r="W1131" s="112"/>
      <c r="X1131" s="103"/>
      <c r="Y1131" s="117"/>
      <c r="Z1131" s="69"/>
      <c r="AA1131" s="69"/>
      <c r="AB1131" s="103"/>
      <c r="AC1131" s="103"/>
      <c r="AD1131" s="118"/>
      <c r="AE1131" s="115"/>
      <c r="AF1131" s="119"/>
      <c r="AG1131" s="119"/>
      <c r="AH1131" s="120"/>
      <c r="AI1131" s="121"/>
      <c r="AJ1131" s="120"/>
      <c r="AK1131" s="69"/>
      <c r="AL1131" s="103"/>
      <c r="AM1131" s="103"/>
      <c r="AN1131" s="118"/>
      <c r="AO1131" s="115"/>
      <c r="AP1131" s="119"/>
      <c r="AQ1131" s="119"/>
      <c r="AR1131" s="118"/>
      <c r="AS1131" s="118"/>
      <c r="AT1131" s="118"/>
      <c r="AU1131" s="118"/>
      <c r="AV1131" s="121"/>
      <c r="AW1131" s="114"/>
      <c r="AX1131" s="115"/>
      <c r="AY1131" s="116"/>
      <c r="AZ1131" s="115"/>
      <c r="BA1131" s="116"/>
    </row>
    <row r="1132" spans="2:53" x14ac:dyDescent="0.2">
      <c r="B1132" s="266"/>
      <c r="D1132" s="101"/>
      <c r="E1132" s="67"/>
      <c r="F1132" s="69"/>
      <c r="G1132" s="69"/>
      <c r="H1132" s="69"/>
      <c r="I1132" s="95"/>
      <c r="J1132" s="68"/>
      <c r="K1132" s="106"/>
      <c r="L1132" s="145"/>
      <c r="M1132" s="146"/>
      <c r="N1132" s="82"/>
      <c r="O1132" s="82"/>
      <c r="P1132" s="82"/>
      <c r="Q1132" s="110"/>
      <c r="R1132" s="111"/>
      <c r="S1132" s="111"/>
      <c r="T1132" s="111"/>
      <c r="U1132" s="112"/>
      <c r="V1132" s="110"/>
      <c r="W1132" s="112"/>
      <c r="X1132" s="103"/>
      <c r="Y1132" s="117"/>
      <c r="Z1132" s="69"/>
      <c r="AA1132" s="69"/>
      <c r="AB1132" s="103"/>
      <c r="AC1132" s="103"/>
      <c r="AD1132" s="118"/>
      <c r="AE1132" s="115"/>
      <c r="AF1132" s="119"/>
      <c r="AG1132" s="119"/>
      <c r="AH1132" s="120"/>
      <c r="AI1132" s="121"/>
      <c r="AJ1132" s="120"/>
      <c r="AK1132" s="69"/>
      <c r="AL1132" s="103"/>
      <c r="AM1132" s="103"/>
      <c r="AN1132" s="118"/>
      <c r="AO1132" s="115"/>
      <c r="AP1132" s="119"/>
      <c r="AQ1132" s="119"/>
      <c r="AR1132" s="118"/>
      <c r="AS1132" s="118"/>
      <c r="AT1132" s="118"/>
      <c r="AU1132" s="118"/>
      <c r="AV1132" s="121"/>
      <c r="AW1132" s="114"/>
      <c r="AX1132" s="115"/>
      <c r="AY1132" s="116"/>
      <c r="AZ1132" s="115"/>
      <c r="BA1132" s="116"/>
    </row>
    <row r="1133" spans="2:53" x14ac:dyDescent="0.2">
      <c r="B1133" s="266"/>
      <c r="D1133" s="101"/>
      <c r="E1133" s="67"/>
      <c r="F1133" s="69"/>
      <c r="G1133" s="69"/>
      <c r="H1133" s="69"/>
      <c r="I1133" s="95"/>
      <c r="J1133" s="68"/>
      <c r="K1133" s="106"/>
      <c r="L1133" s="145"/>
      <c r="M1133" s="146"/>
      <c r="N1133" s="82"/>
      <c r="O1133" s="82"/>
      <c r="P1133" s="82"/>
      <c r="Q1133" s="110"/>
      <c r="R1133" s="111"/>
      <c r="S1133" s="111"/>
      <c r="T1133" s="111"/>
      <c r="U1133" s="112"/>
      <c r="V1133" s="110"/>
      <c r="W1133" s="112"/>
      <c r="X1133" s="103"/>
      <c r="Y1133" s="117"/>
      <c r="Z1133" s="69"/>
      <c r="AA1133" s="69"/>
      <c r="AB1133" s="103"/>
      <c r="AC1133" s="103"/>
      <c r="AD1133" s="118"/>
      <c r="AE1133" s="115"/>
      <c r="AF1133" s="119"/>
      <c r="AG1133" s="119"/>
      <c r="AH1133" s="120"/>
      <c r="AI1133" s="121"/>
      <c r="AJ1133" s="120"/>
      <c r="AK1133" s="69"/>
      <c r="AL1133" s="103"/>
      <c r="AM1133" s="103"/>
      <c r="AN1133" s="118"/>
      <c r="AO1133" s="115"/>
      <c r="AP1133" s="119"/>
      <c r="AQ1133" s="119"/>
      <c r="AR1133" s="118"/>
      <c r="AS1133" s="118"/>
      <c r="AT1133" s="118"/>
      <c r="AU1133" s="118"/>
      <c r="AV1133" s="121"/>
      <c r="AW1133" s="114"/>
      <c r="AX1133" s="115"/>
      <c r="AY1133" s="116"/>
      <c r="AZ1133" s="115"/>
      <c r="BA1133" s="116"/>
    </row>
    <row r="1134" spans="2:53" x14ac:dyDescent="0.2">
      <c r="B1134" s="266"/>
      <c r="D1134" s="101"/>
      <c r="E1134" s="67"/>
      <c r="F1134" s="69"/>
      <c r="G1134" s="69"/>
      <c r="H1134" s="69"/>
      <c r="I1134" s="95"/>
      <c r="J1134" s="68"/>
      <c r="K1134" s="106"/>
      <c r="L1134" s="145"/>
      <c r="M1134" s="146"/>
      <c r="N1134" s="82"/>
      <c r="O1134" s="82"/>
      <c r="P1134" s="82"/>
      <c r="Q1134" s="110"/>
      <c r="R1134" s="111"/>
      <c r="S1134" s="111"/>
      <c r="T1134" s="111"/>
      <c r="U1134" s="112"/>
      <c r="V1134" s="110"/>
      <c r="W1134" s="112"/>
      <c r="X1134" s="103"/>
      <c r="Y1134" s="117"/>
      <c r="Z1134" s="69"/>
      <c r="AA1134" s="69"/>
      <c r="AB1134" s="103"/>
      <c r="AC1134" s="103"/>
      <c r="AD1134" s="118"/>
      <c r="AE1134" s="115"/>
      <c r="AF1134" s="119"/>
      <c r="AG1134" s="119"/>
      <c r="AH1134" s="120"/>
      <c r="AI1134" s="121"/>
      <c r="AJ1134" s="120"/>
      <c r="AK1134" s="69"/>
      <c r="AL1134" s="103"/>
      <c r="AM1134" s="103"/>
      <c r="AN1134" s="118"/>
      <c r="AO1134" s="115"/>
      <c r="AP1134" s="119"/>
      <c r="AQ1134" s="119"/>
      <c r="AR1134" s="118"/>
      <c r="AS1134" s="118"/>
      <c r="AT1134" s="118"/>
      <c r="AU1134" s="118"/>
      <c r="AV1134" s="121"/>
      <c r="AW1134" s="114"/>
      <c r="AX1134" s="115"/>
      <c r="AY1134" s="116"/>
      <c r="AZ1134" s="115"/>
      <c r="BA1134" s="116"/>
    </row>
    <row r="1135" spans="2:53" x14ac:dyDescent="0.2">
      <c r="B1135" s="266"/>
      <c r="D1135" s="101"/>
      <c r="E1135" s="67"/>
      <c r="F1135" s="69"/>
      <c r="G1135" s="69"/>
      <c r="H1135" s="69"/>
      <c r="I1135" s="95"/>
      <c r="J1135" s="68"/>
      <c r="K1135" s="106"/>
      <c r="L1135" s="145"/>
      <c r="M1135" s="146"/>
      <c r="N1135" s="82"/>
      <c r="O1135" s="82"/>
      <c r="P1135" s="82"/>
      <c r="Q1135" s="110"/>
      <c r="R1135" s="111"/>
      <c r="S1135" s="111"/>
      <c r="T1135" s="111"/>
      <c r="U1135" s="112"/>
      <c r="V1135" s="110"/>
      <c r="W1135" s="112"/>
      <c r="X1135" s="103"/>
      <c r="Y1135" s="117"/>
      <c r="Z1135" s="69"/>
      <c r="AA1135" s="69"/>
      <c r="AB1135" s="103"/>
      <c r="AC1135" s="103"/>
      <c r="AD1135" s="118"/>
      <c r="AE1135" s="115"/>
      <c r="AF1135" s="119"/>
      <c r="AG1135" s="119"/>
      <c r="AH1135" s="120"/>
      <c r="AI1135" s="121"/>
      <c r="AJ1135" s="120"/>
      <c r="AK1135" s="69"/>
      <c r="AL1135" s="103"/>
      <c r="AM1135" s="103"/>
      <c r="AN1135" s="118"/>
      <c r="AO1135" s="115"/>
      <c r="AP1135" s="119"/>
      <c r="AQ1135" s="119"/>
      <c r="AR1135" s="118"/>
      <c r="AS1135" s="118"/>
      <c r="AT1135" s="118"/>
      <c r="AU1135" s="118"/>
      <c r="AV1135" s="121"/>
      <c r="AW1135" s="114"/>
      <c r="AX1135" s="115"/>
      <c r="AY1135" s="116"/>
      <c r="AZ1135" s="115"/>
      <c r="BA1135" s="116"/>
    </row>
    <row r="1136" spans="2:53" x14ac:dyDescent="0.2">
      <c r="B1136" s="266"/>
      <c r="D1136" s="101"/>
      <c r="E1136" s="67"/>
      <c r="F1136" s="69"/>
      <c r="G1136" s="69"/>
      <c r="H1136" s="69"/>
      <c r="I1136" s="95"/>
      <c r="J1136" s="68"/>
      <c r="K1136" s="106"/>
      <c r="L1136" s="145"/>
      <c r="M1136" s="146"/>
      <c r="N1136" s="82"/>
      <c r="O1136" s="82"/>
      <c r="P1136" s="82"/>
      <c r="Q1136" s="110"/>
      <c r="R1136" s="111"/>
      <c r="S1136" s="111"/>
      <c r="T1136" s="111"/>
      <c r="U1136" s="112"/>
      <c r="V1136" s="110"/>
      <c r="W1136" s="112"/>
      <c r="X1136" s="103"/>
      <c r="Y1136" s="117"/>
      <c r="Z1136" s="69"/>
      <c r="AA1136" s="69"/>
      <c r="AB1136" s="103"/>
      <c r="AC1136" s="103"/>
      <c r="AD1136" s="118"/>
      <c r="AE1136" s="115"/>
      <c r="AF1136" s="119"/>
      <c r="AG1136" s="119"/>
      <c r="AH1136" s="120"/>
      <c r="AI1136" s="121"/>
      <c r="AJ1136" s="120"/>
      <c r="AK1136" s="69"/>
      <c r="AL1136" s="103"/>
      <c r="AM1136" s="103"/>
      <c r="AN1136" s="118"/>
      <c r="AO1136" s="115"/>
      <c r="AP1136" s="119"/>
      <c r="AQ1136" s="119"/>
      <c r="AR1136" s="118"/>
      <c r="AS1136" s="118"/>
      <c r="AT1136" s="118"/>
      <c r="AU1136" s="118"/>
      <c r="AV1136" s="121"/>
      <c r="AW1136" s="114"/>
      <c r="AX1136" s="115"/>
      <c r="AY1136" s="116"/>
      <c r="AZ1136" s="115"/>
      <c r="BA1136" s="116"/>
    </row>
    <row r="1137" spans="2:53" x14ac:dyDescent="0.2">
      <c r="B1137" s="266"/>
      <c r="D1137" s="101"/>
      <c r="E1137" s="67"/>
      <c r="F1137" s="69"/>
      <c r="G1137" s="69"/>
      <c r="H1137" s="69"/>
      <c r="I1137" s="95"/>
      <c r="J1137" s="68"/>
      <c r="K1137" s="106"/>
      <c r="L1137" s="145"/>
      <c r="M1137" s="146"/>
      <c r="N1137" s="82"/>
      <c r="O1137" s="82"/>
      <c r="P1137" s="82"/>
      <c r="Q1137" s="110"/>
      <c r="R1137" s="111"/>
      <c r="S1137" s="111"/>
      <c r="T1137" s="111"/>
      <c r="U1137" s="112"/>
      <c r="V1137" s="110"/>
      <c r="W1137" s="112"/>
      <c r="X1137" s="103"/>
      <c r="Y1137" s="117"/>
      <c r="Z1137" s="69"/>
      <c r="AA1137" s="69"/>
      <c r="AB1137" s="103"/>
      <c r="AC1137" s="103"/>
      <c r="AD1137" s="118"/>
      <c r="AE1137" s="115"/>
      <c r="AF1137" s="119"/>
      <c r="AG1137" s="119"/>
      <c r="AH1137" s="120"/>
      <c r="AI1137" s="121"/>
      <c r="AJ1137" s="120"/>
      <c r="AK1137" s="69"/>
      <c r="AL1137" s="103"/>
      <c r="AM1137" s="103"/>
      <c r="AN1137" s="118"/>
      <c r="AO1137" s="115"/>
      <c r="AP1137" s="119"/>
      <c r="AQ1137" s="119"/>
      <c r="AR1137" s="118"/>
      <c r="AS1137" s="118"/>
      <c r="AT1137" s="118"/>
      <c r="AU1137" s="118"/>
      <c r="AV1137" s="121"/>
      <c r="AW1137" s="114"/>
      <c r="AX1137" s="115"/>
      <c r="AY1137" s="116"/>
      <c r="AZ1137" s="115"/>
      <c r="BA1137" s="116"/>
    </row>
    <row r="1138" spans="2:53" x14ac:dyDescent="0.2">
      <c r="B1138" s="266"/>
      <c r="D1138" s="101"/>
      <c r="E1138" s="67"/>
      <c r="F1138" s="69"/>
      <c r="G1138" s="69"/>
      <c r="H1138" s="69"/>
      <c r="I1138" s="95"/>
      <c r="J1138" s="68"/>
      <c r="K1138" s="106"/>
      <c r="L1138" s="145"/>
      <c r="M1138" s="146"/>
      <c r="N1138" s="82"/>
      <c r="O1138" s="82"/>
      <c r="P1138" s="82"/>
      <c r="Q1138" s="110"/>
      <c r="R1138" s="111"/>
      <c r="S1138" s="111"/>
      <c r="T1138" s="111"/>
      <c r="U1138" s="112"/>
      <c r="V1138" s="110"/>
      <c r="W1138" s="112"/>
      <c r="X1138" s="103"/>
      <c r="Y1138" s="117"/>
      <c r="Z1138" s="69"/>
      <c r="AA1138" s="69"/>
      <c r="AB1138" s="103"/>
      <c r="AC1138" s="103"/>
      <c r="AD1138" s="118"/>
      <c r="AE1138" s="115"/>
      <c r="AF1138" s="119"/>
      <c r="AG1138" s="119"/>
      <c r="AH1138" s="120"/>
      <c r="AI1138" s="121"/>
      <c r="AJ1138" s="120"/>
      <c r="AK1138" s="69"/>
      <c r="AL1138" s="103"/>
      <c r="AM1138" s="103"/>
      <c r="AN1138" s="118"/>
      <c r="AO1138" s="115"/>
      <c r="AP1138" s="119"/>
      <c r="AQ1138" s="119"/>
      <c r="AR1138" s="118"/>
      <c r="AS1138" s="118"/>
      <c r="AT1138" s="118"/>
      <c r="AU1138" s="118"/>
      <c r="AV1138" s="121"/>
      <c r="AW1138" s="114"/>
      <c r="AX1138" s="115"/>
      <c r="AY1138" s="116"/>
      <c r="AZ1138" s="115"/>
      <c r="BA1138" s="116"/>
    </row>
    <row r="1139" spans="2:53" x14ac:dyDescent="0.2">
      <c r="B1139" s="266"/>
      <c r="D1139" s="101"/>
      <c r="E1139" s="67"/>
      <c r="F1139" s="69"/>
      <c r="G1139" s="69"/>
      <c r="H1139" s="69"/>
      <c r="I1139" s="95"/>
      <c r="J1139" s="68"/>
      <c r="K1139" s="106"/>
      <c r="L1139" s="145"/>
      <c r="M1139" s="146"/>
      <c r="N1139" s="82"/>
      <c r="O1139" s="82"/>
      <c r="P1139" s="82"/>
      <c r="Q1139" s="110"/>
      <c r="R1139" s="111"/>
      <c r="S1139" s="111"/>
      <c r="T1139" s="111"/>
      <c r="U1139" s="112"/>
      <c r="V1139" s="110"/>
      <c r="W1139" s="112"/>
      <c r="X1139" s="103"/>
      <c r="Y1139" s="117"/>
      <c r="Z1139" s="69"/>
      <c r="AA1139" s="69"/>
      <c r="AB1139" s="103"/>
      <c r="AC1139" s="103"/>
      <c r="AD1139" s="118"/>
      <c r="AE1139" s="115"/>
      <c r="AF1139" s="119"/>
      <c r="AG1139" s="119"/>
      <c r="AH1139" s="120"/>
      <c r="AI1139" s="121"/>
      <c r="AJ1139" s="120"/>
      <c r="AK1139" s="69"/>
      <c r="AL1139" s="103"/>
      <c r="AM1139" s="103"/>
      <c r="AN1139" s="118"/>
      <c r="AO1139" s="115"/>
      <c r="AP1139" s="119"/>
      <c r="AQ1139" s="119"/>
      <c r="AR1139" s="118"/>
      <c r="AS1139" s="118"/>
      <c r="AT1139" s="118"/>
      <c r="AU1139" s="118"/>
      <c r="AV1139" s="121"/>
      <c r="AW1139" s="114"/>
      <c r="AX1139" s="115"/>
      <c r="AY1139" s="116"/>
      <c r="AZ1139" s="115"/>
      <c r="BA1139" s="116"/>
    </row>
    <row r="1140" spans="2:53" x14ac:dyDescent="0.2">
      <c r="B1140" s="266"/>
      <c r="D1140" s="101"/>
      <c r="E1140" s="67"/>
      <c r="F1140" s="69"/>
      <c r="G1140" s="69"/>
      <c r="H1140" s="69"/>
      <c r="I1140" s="95"/>
      <c r="J1140" s="68"/>
      <c r="K1140" s="106"/>
      <c r="L1140" s="145"/>
      <c r="M1140" s="146"/>
      <c r="N1140" s="82"/>
      <c r="O1140" s="82"/>
      <c r="P1140" s="82"/>
      <c r="Q1140" s="110"/>
      <c r="R1140" s="111"/>
      <c r="S1140" s="111"/>
      <c r="T1140" s="111"/>
      <c r="U1140" s="112"/>
      <c r="V1140" s="110"/>
      <c r="W1140" s="112"/>
      <c r="X1140" s="103"/>
      <c r="Y1140" s="117"/>
      <c r="Z1140" s="69"/>
      <c r="AA1140" s="69"/>
      <c r="AB1140" s="103"/>
      <c r="AC1140" s="103"/>
      <c r="AD1140" s="118"/>
      <c r="AE1140" s="115"/>
      <c r="AF1140" s="119"/>
      <c r="AG1140" s="119"/>
      <c r="AH1140" s="120"/>
      <c r="AI1140" s="121"/>
      <c r="AJ1140" s="120"/>
      <c r="AK1140" s="69"/>
      <c r="AL1140" s="103"/>
      <c r="AM1140" s="103"/>
      <c r="AN1140" s="118"/>
      <c r="AO1140" s="115"/>
      <c r="AP1140" s="119"/>
      <c r="AQ1140" s="119"/>
      <c r="AR1140" s="118"/>
      <c r="AS1140" s="118"/>
      <c r="AT1140" s="118"/>
      <c r="AU1140" s="118"/>
      <c r="AV1140" s="121"/>
      <c r="AW1140" s="114"/>
      <c r="AX1140" s="115"/>
      <c r="AY1140" s="116"/>
      <c r="AZ1140" s="115"/>
      <c r="BA1140" s="116"/>
    </row>
    <row r="1141" spans="2:53" x14ac:dyDescent="0.2">
      <c r="B1141" s="266"/>
      <c r="D1141" s="101"/>
      <c r="E1141" s="67"/>
      <c r="F1141" s="69"/>
      <c r="G1141" s="69"/>
      <c r="H1141" s="69"/>
      <c r="I1141" s="95"/>
      <c r="J1141" s="68"/>
      <c r="K1141" s="106"/>
      <c r="L1141" s="145"/>
      <c r="M1141" s="146"/>
      <c r="N1141" s="82"/>
      <c r="O1141" s="82"/>
      <c r="P1141" s="82"/>
      <c r="Q1141" s="110"/>
      <c r="R1141" s="111"/>
      <c r="S1141" s="111"/>
      <c r="T1141" s="111"/>
      <c r="U1141" s="112"/>
      <c r="V1141" s="110"/>
      <c r="W1141" s="112"/>
      <c r="X1141" s="103"/>
      <c r="Y1141" s="117"/>
      <c r="Z1141" s="69"/>
      <c r="AA1141" s="69"/>
      <c r="AB1141" s="103"/>
      <c r="AC1141" s="103"/>
      <c r="AD1141" s="118"/>
      <c r="AE1141" s="115"/>
      <c r="AF1141" s="119"/>
      <c r="AG1141" s="119"/>
      <c r="AH1141" s="120"/>
      <c r="AI1141" s="121"/>
      <c r="AJ1141" s="120"/>
      <c r="AK1141" s="69"/>
      <c r="AL1141" s="103"/>
      <c r="AM1141" s="103"/>
      <c r="AN1141" s="118"/>
      <c r="AO1141" s="115"/>
      <c r="AP1141" s="119"/>
      <c r="AQ1141" s="119"/>
      <c r="AR1141" s="118"/>
      <c r="AS1141" s="118"/>
      <c r="AT1141" s="118"/>
      <c r="AU1141" s="118"/>
      <c r="AV1141" s="121"/>
      <c r="AW1141" s="114"/>
      <c r="AX1141" s="115"/>
      <c r="AY1141" s="116"/>
      <c r="AZ1141" s="115"/>
      <c r="BA1141" s="116"/>
    </row>
    <row r="1142" spans="2:53" x14ac:dyDescent="0.2">
      <c r="B1142" s="266"/>
      <c r="D1142" s="101"/>
      <c r="E1142" s="67"/>
      <c r="F1142" s="69"/>
      <c r="G1142" s="69"/>
      <c r="H1142" s="69"/>
      <c r="I1142" s="95"/>
      <c r="J1142" s="68"/>
      <c r="K1142" s="106"/>
      <c r="L1142" s="145"/>
      <c r="M1142" s="146"/>
      <c r="N1142" s="82"/>
      <c r="O1142" s="82"/>
      <c r="P1142" s="82"/>
      <c r="Q1142" s="110"/>
      <c r="R1142" s="111"/>
      <c r="S1142" s="111"/>
      <c r="T1142" s="111"/>
      <c r="U1142" s="112"/>
      <c r="V1142" s="110"/>
      <c r="W1142" s="112"/>
      <c r="X1142" s="103"/>
      <c r="Y1142" s="117"/>
      <c r="Z1142" s="69"/>
      <c r="AA1142" s="69"/>
      <c r="AB1142" s="103"/>
      <c r="AC1142" s="103"/>
      <c r="AD1142" s="118"/>
      <c r="AE1142" s="115"/>
      <c r="AF1142" s="119"/>
      <c r="AG1142" s="119"/>
      <c r="AH1142" s="120"/>
      <c r="AI1142" s="121"/>
      <c r="AJ1142" s="120"/>
      <c r="AK1142" s="69"/>
      <c r="AL1142" s="103"/>
      <c r="AM1142" s="103"/>
      <c r="AN1142" s="118"/>
      <c r="AO1142" s="115"/>
      <c r="AP1142" s="119"/>
      <c r="AQ1142" s="119"/>
      <c r="AR1142" s="118"/>
      <c r="AS1142" s="118"/>
      <c r="AT1142" s="118"/>
      <c r="AU1142" s="118"/>
      <c r="AV1142" s="121"/>
      <c r="AW1142" s="114"/>
      <c r="AX1142" s="115"/>
      <c r="AY1142" s="116"/>
      <c r="AZ1142" s="115"/>
      <c r="BA1142" s="116"/>
    </row>
    <row r="1143" spans="2:53" x14ac:dyDescent="0.2">
      <c r="B1143" s="266"/>
      <c r="D1143" s="101"/>
      <c r="E1143" s="67"/>
      <c r="F1143" s="69"/>
      <c r="G1143" s="69"/>
      <c r="H1143" s="69"/>
      <c r="I1143" s="95"/>
      <c r="J1143" s="68"/>
      <c r="K1143" s="106"/>
      <c r="L1143" s="145"/>
      <c r="M1143" s="146"/>
      <c r="N1143" s="82"/>
      <c r="O1143" s="82"/>
      <c r="P1143" s="82"/>
      <c r="Q1143" s="110"/>
      <c r="R1143" s="111"/>
      <c r="S1143" s="111"/>
      <c r="T1143" s="111"/>
      <c r="U1143" s="112"/>
      <c r="V1143" s="110"/>
      <c r="W1143" s="112"/>
      <c r="X1143" s="103"/>
      <c r="Y1143" s="117"/>
      <c r="Z1143" s="69"/>
      <c r="AA1143" s="69"/>
      <c r="AB1143" s="103"/>
      <c r="AC1143" s="103"/>
      <c r="AD1143" s="118"/>
      <c r="AE1143" s="115"/>
      <c r="AF1143" s="119"/>
      <c r="AG1143" s="119"/>
      <c r="AH1143" s="120"/>
      <c r="AI1143" s="121"/>
      <c r="AJ1143" s="120"/>
      <c r="AK1143" s="69"/>
      <c r="AL1143" s="103"/>
      <c r="AM1143" s="103"/>
      <c r="AN1143" s="118"/>
      <c r="AO1143" s="115"/>
      <c r="AP1143" s="119"/>
      <c r="AQ1143" s="119"/>
      <c r="AR1143" s="118"/>
      <c r="AS1143" s="118"/>
      <c r="AT1143" s="118"/>
      <c r="AU1143" s="118"/>
      <c r="AV1143" s="121"/>
      <c r="AW1143" s="114"/>
      <c r="AX1143" s="115"/>
      <c r="AY1143" s="116"/>
      <c r="AZ1143" s="115"/>
      <c r="BA1143" s="116"/>
    </row>
    <row r="1144" spans="2:53" x14ac:dyDescent="0.2">
      <c r="B1144" s="266"/>
      <c r="D1144" s="101"/>
      <c r="E1144" s="67"/>
      <c r="F1144" s="69"/>
      <c r="G1144" s="69"/>
      <c r="H1144" s="69"/>
      <c r="I1144" s="95"/>
      <c r="J1144" s="68"/>
      <c r="K1144" s="106"/>
      <c r="L1144" s="145"/>
      <c r="M1144" s="146"/>
      <c r="N1144" s="82"/>
      <c r="O1144" s="82"/>
      <c r="P1144" s="82"/>
      <c r="Q1144" s="110"/>
      <c r="R1144" s="111"/>
      <c r="S1144" s="111"/>
      <c r="T1144" s="111"/>
      <c r="U1144" s="112"/>
      <c r="V1144" s="110"/>
      <c r="W1144" s="112"/>
      <c r="X1144" s="103"/>
      <c r="Y1144" s="117"/>
      <c r="Z1144" s="69"/>
      <c r="AA1144" s="69"/>
      <c r="AB1144" s="103"/>
      <c r="AC1144" s="103"/>
      <c r="AD1144" s="118"/>
      <c r="AE1144" s="115"/>
      <c r="AF1144" s="119"/>
      <c r="AG1144" s="119"/>
      <c r="AH1144" s="120"/>
      <c r="AI1144" s="121"/>
      <c r="AJ1144" s="120"/>
      <c r="AK1144" s="69"/>
      <c r="AL1144" s="103"/>
      <c r="AM1144" s="103"/>
      <c r="AN1144" s="118"/>
      <c r="AO1144" s="115"/>
      <c r="AP1144" s="119"/>
      <c r="AQ1144" s="119"/>
      <c r="AR1144" s="118"/>
      <c r="AS1144" s="118"/>
      <c r="AT1144" s="118"/>
      <c r="AU1144" s="118"/>
      <c r="AV1144" s="121"/>
      <c r="AW1144" s="114"/>
      <c r="AX1144" s="115"/>
      <c r="AY1144" s="116"/>
      <c r="AZ1144" s="115"/>
      <c r="BA1144" s="116"/>
    </row>
    <row r="1145" spans="2:53" x14ac:dyDescent="0.2">
      <c r="B1145" s="266"/>
      <c r="D1145" s="101"/>
      <c r="E1145" s="67"/>
      <c r="F1145" s="69"/>
      <c r="G1145" s="69"/>
      <c r="H1145" s="69"/>
      <c r="I1145" s="95"/>
      <c r="J1145" s="68"/>
      <c r="K1145" s="106"/>
      <c r="L1145" s="145"/>
      <c r="M1145" s="146"/>
      <c r="N1145" s="82"/>
      <c r="O1145" s="82"/>
      <c r="P1145" s="82"/>
      <c r="Q1145" s="110"/>
      <c r="R1145" s="111"/>
      <c r="S1145" s="111"/>
      <c r="T1145" s="111"/>
      <c r="U1145" s="112"/>
      <c r="V1145" s="110"/>
      <c r="W1145" s="112"/>
      <c r="X1145" s="103"/>
      <c r="Y1145" s="117"/>
      <c r="Z1145" s="69"/>
      <c r="AA1145" s="69"/>
      <c r="AB1145" s="103"/>
      <c r="AC1145" s="103"/>
      <c r="AD1145" s="118"/>
      <c r="AE1145" s="115"/>
      <c r="AF1145" s="119"/>
      <c r="AG1145" s="119"/>
      <c r="AH1145" s="120"/>
      <c r="AI1145" s="121"/>
      <c r="AJ1145" s="120"/>
      <c r="AK1145" s="69"/>
      <c r="AL1145" s="103"/>
      <c r="AM1145" s="103"/>
      <c r="AN1145" s="118"/>
      <c r="AO1145" s="115"/>
      <c r="AP1145" s="119"/>
      <c r="AQ1145" s="119"/>
      <c r="AR1145" s="118"/>
      <c r="AS1145" s="118"/>
      <c r="AT1145" s="118"/>
      <c r="AU1145" s="118"/>
      <c r="AV1145" s="121"/>
      <c r="AW1145" s="114"/>
      <c r="AX1145" s="115"/>
      <c r="AY1145" s="116"/>
      <c r="AZ1145" s="115"/>
      <c r="BA1145" s="116"/>
    </row>
    <row r="1146" spans="2:53" x14ac:dyDescent="0.2">
      <c r="B1146" s="266"/>
      <c r="D1146" s="101"/>
      <c r="E1146" s="67"/>
      <c r="F1146" s="69"/>
      <c r="G1146" s="69"/>
      <c r="H1146" s="69"/>
      <c r="I1146" s="95"/>
      <c r="J1146" s="68"/>
      <c r="K1146" s="106"/>
      <c r="L1146" s="145"/>
      <c r="M1146" s="146"/>
      <c r="N1146" s="82"/>
      <c r="O1146" s="82"/>
      <c r="P1146" s="82"/>
      <c r="Q1146" s="110"/>
      <c r="R1146" s="111"/>
      <c r="S1146" s="111"/>
      <c r="T1146" s="111"/>
      <c r="U1146" s="112"/>
      <c r="V1146" s="110"/>
      <c r="W1146" s="112"/>
      <c r="X1146" s="103"/>
      <c r="Y1146" s="117"/>
      <c r="Z1146" s="69"/>
      <c r="AA1146" s="69"/>
      <c r="AB1146" s="103"/>
      <c r="AC1146" s="103"/>
      <c r="AD1146" s="118"/>
      <c r="AE1146" s="115"/>
      <c r="AF1146" s="119"/>
      <c r="AG1146" s="119"/>
      <c r="AH1146" s="120"/>
      <c r="AI1146" s="121"/>
      <c r="AJ1146" s="120"/>
      <c r="AK1146" s="69"/>
      <c r="AL1146" s="103"/>
      <c r="AM1146" s="103"/>
      <c r="AN1146" s="118"/>
      <c r="AO1146" s="115"/>
      <c r="AP1146" s="119"/>
      <c r="AQ1146" s="119"/>
      <c r="AR1146" s="118"/>
      <c r="AS1146" s="118"/>
      <c r="AT1146" s="118"/>
      <c r="AU1146" s="118"/>
      <c r="AV1146" s="121"/>
      <c r="AW1146" s="114"/>
      <c r="AX1146" s="115"/>
      <c r="AY1146" s="116"/>
      <c r="AZ1146" s="115"/>
      <c r="BA1146" s="116"/>
    </row>
    <row r="1147" spans="2:53" x14ac:dyDescent="0.2">
      <c r="B1147" s="266"/>
      <c r="D1147" s="101"/>
      <c r="E1147" s="67"/>
      <c r="F1147" s="69"/>
      <c r="G1147" s="69"/>
      <c r="H1147" s="69"/>
      <c r="I1147" s="95"/>
      <c r="J1147" s="68"/>
      <c r="K1147" s="106"/>
      <c r="L1147" s="145"/>
      <c r="M1147" s="146"/>
      <c r="N1147" s="82"/>
      <c r="O1147" s="82"/>
      <c r="P1147" s="82"/>
      <c r="Q1147" s="110"/>
      <c r="R1147" s="111"/>
      <c r="S1147" s="111"/>
      <c r="T1147" s="111"/>
      <c r="U1147" s="112"/>
      <c r="V1147" s="110"/>
      <c r="W1147" s="112"/>
      <c r="X1147" s="103"/>
      <c r="Y1147" s="117"/>
      <c r="Z1147" s="69"/>
      <c r="AA1147" s="69"/>
      <c r="AB1147" s="103"/>
      <c r="AC1147" s="103"/>
      <c r="AD1147" s="118"/>
      <c r="AE1147" s="115"/>
      <c r="AF1147" s="119"/>
      <c r="AG1147" s="119"/>
      <c r="AH1147" s="120"/>
      <c r="AI1147" s="121"/>
      <c r="AJ1147" s="120"/>
      <c r="AK1147" s="69"/>
      <c r="AL1147" s="103"/>
      <c r="AM1147" s="103"/>
      <c r="AN1147" s="118"/>
      <c r="AO1147" s="115"/>
      <c r="AP1147" s="119"/>
      <c r="AQ1147" s="119"/>
      <c r="AR1147" s="118"/>
      <c r="AS1147" s="118"/>
      <c r="AT1147" s="118"/>
      <c r="AU1147" s="118"/>
      <c r="AV1147" s="121"/>
      <c r="AW1147" s="114"/>
      <c r="AX1147" s="115"/>
      <c r="AY1147" s="116"/>
      <c r="AZ1147" s="115"/>
      <c r="BA1147" s="116"/>
    </row>
    <row r="1148" spans="2:53" x14ac:dyDescent="0.2">
      <c r="B1148" s="266"/>
      <c r="D1148" s="101"/>
      <c r="E1148" s="67"/>
      <c r="F1148" s="69"/>
      <c r="G1148" s="69"/>
      <c r="H1148" s="69"/>
      <c r="I1148" s="95"/>
      <c r="J1148" s="68"/>
      <c r="K1148" s="106"/>
      <c r="L1148" s="145"/>
      <c r="M1148" s="146"/>
      <c r="N1148" s="82"/>
      <c r="O1148" s="82"/>
      <c r="P1148" s="82"/>
      <c r="Q1148" s="110"/>
      <c r="R1148" s="111"/>
      <c r="S1148" s="111"/>
      <c r="T1148" s="111"/>
      <c r="U1148" s="112"/>
      <c r="V1148" s="110"/>
      <c r="W1148" s="112"/>
      <c r="X1148" s="103"/>
      <c r="Y1148" s="117"/>
      <c r="Z1148" s="69"/>
      <c r="AA1148" s="69"/>
      <c r="AB1148" s="103"/>
      <c r="AC1148" s="103"/>
      <c r="AD1148" s="118"/>
      <c r="AE1148" s="115"/>
      <c r="AF1148" s="119"/>
      <c r="AG1148" s="119"/>
      <c r="AH1148" s="120"/>
      <c r="AI1148" s="121"/>
      <c r="AJ1148" s="120"/>
      <c r="AK1148" s="69"/>
      <c r="AL1148" s="103"/>
      <c r="AM1148" s="103"/>
      <c r="AN1148" s="118"/>
      <c r="AO1148" s="115"/>
      <c r="AP1148" s="119"/>
      <c r="AQ1148" s="119"/>
      <c r="AR1148" s="118"/>
      <c r="AS1148" s="118"/>
      <c r="AT1148" s="118"/>
      <c r="AU1148" s="118"/>
      <c r="AV1148" s="121"/>
      <c r="AW1148" s="114"/>
      <c r="AX1148" s="115"/>
      <c r="AY1148" s="116"/>
      <c r="AZ1148" s="115"/>
      <c r="BA1148" s="116"/>
    </row>
    <row r="1149" spans="2:53" x14ac:dyDescent="0.2">
      <c r="B1149" s="266"/>
      <c r="D1149" s="101"/>
      <c r="E1149" s="67"/>
      <c r="F1149" s="69"/>
      <c r="G1149" s="69"/>
      <c r="H1149" s="69"/>
      <c r="I1149" s="95"/>
      <c r="J1149" s="68"/>
      <c r="K1149" s="106"/>
      <c r="L1149" s="145"/>
      <c r="M1149" s="146"/>
      <c r="N1149" s="82"/>
      <c r="O1149" s="82"/>
      <c r="P1149" s="82"/>
      <c r="Q1149" s="110"/>
      <c r="R1149" s="111"/>
      <c r="S1149" s="111"/>
      <c r="T1149" s="111"/>
      <c r="U1149" s="112"/>
      <c r="V1149" s="110"/>
      <c r="W1149" s="112"/>
      <c r="X1149" s="103"/>
      <c r="Y1149" s="117"/>
      <c r="Z1149" s="69"/>
      <c r="AA1149" s="69"/>
      <c r="AB1149" s="103"/>
      <c r="AC1149" s="103"/>
      <c r="AD1149" s="118"/>
      <c r="AE1149" s="115"/>
      <c r="AF1149" s="119"/>
      <c r="AG1149" s="119"/>
      <c r="AH1149" s="120"/>
      <c r="AI1149" s="121"/>
      <c r="AJ1149" s="120"/>
      <c r="AK1149" s="69"/>
      <c r="AL1149" s="103"/>
      <c r="AM1149" s="103"/>
      <c r="AN1149" s="118"/>
      <c r="AO1149" s="115"/>
      <c r="AP1149" s="119"/>
      <c r="AQ1149" s="119"/>
      <c r="AR1149" s="118"/>
      <c r="AS1149" s="118"/>
      <c r="AT1149" s="118"/>
      <c r="AU1149" s="118"/>
      <c r="AV1149" s="121"/>
      <c r="AW1149" s="114"/>
      <c r="AX1149" s="115"/>
      <c r="AY1149" s="116"/>
      <c r="AZ1149" s="115"/>
      <c r="BA1149" s="116"/>
    </row>
    <row r="1150" spans="2:53" x14ac:dyDescent="0.2">
      <c r="B1150" s="266"/>
      <c r="D1150" s="101"/>
      <c r="E1150" s="67"/>
      <c r="F1150" s="69"/>
      <c r="G1150" s="69"/>
      <c r="H1150" s="69"/>
      <c r="I1150" s="95"/>
      <c r="J1150" s="68"/>
      <c r="K1150" s="106"/>
      <c r="L1150" s="145"/>
      <c r="M1150" s="146"/>
      <c r="N1150" s="82"/>
      <c r="O1150" s="82"/>
      <c r="P1150" s="82"/>
      <c r="Q1150" s="110"/>
      <c r="R1150" s="111"/>
      <c r="S1150" s="111"/>
      <c r="T1150" s="111"/>
      <c r="U1150" s="112"/>
      <c r="V1150" s="110"/>
      <c r="W1150" s="112"/>
      <c r="X1150" s="103"/>
      <c r="Y1150" s="117"/>
      <c r="Z1150" s="69"/>
      <c r="AA1150" s="69"/>
      <c r="AB1150" s="103"/>
      <c r="AC1150" s="103"/>
      <c r="AD1150" s="118"/>
      <c r="AE1150" s="115"/>
      <c r="AF1150" s="119"/>
      <c r="AG1150" s="119"/>
      <c r="AH1150" s="120"/>
      <c r="AI1150" s="121"/>
      <c r="AJ1150" s="120"/>
      <c r="AK1150" s="69"/>
      <c r="AL1150" s="103"/>
      <c r="AM1150" s="103"/>
      <c r="AN1150" s="118"/>
      <c r="AO1150" s="115"/>
      <c r="AP1150" s="119"/>
      <c r="AQ1150" s="119"/>
      <c r="AR1150" s="118"/>
      <c r="AS1150" s="118"/>
      <c r="AT1150" s="118"/>
      <c r="AU1150" s="118"/>
      <c r="AV1150" s="121"/>
      <c r="AW1150" s="114"/>
      <c r="AX1150" s="115"/>
      <c r="AY1150" s="116"/>
      <c r="AZ1150" s="115"/>
      <c r="BA1150" s="116"/>
    </row>
    <row r="1151" spans="2:53" x14ac:dyDescent="0.2">
      <c r="B1151" s="266"/>
      <c r="D1151" s="101"/>
      <c r="E1151" s="67"/>
      <c r="F1151" s="69"/>
      <c r="G1151" s="69"/>
      <c r="H1151" s="69"/>
      <c r="I1151" s="95"/>
      <c r="J1151" s="68"/>
      <c r="K1151" s="106"/>
      <c r="L1151" s="145"/>
      <c r="M1151" s="146"/>
      <c r="N1151" s="82"/>
      <c r="O1151" s="82"/>
      <c r="P1151" s="82"/>
      <c r="Q1151" s="110"/>
      <c r="R1151" s="111"/>
      <c r="S1151" s="111"/>
      <c r="T1151" s="111"/>
      <c r="U1151" s="112"/>
      <c r="V1151" s="110"/>
      <c r="W1151" s="112"/>
      <c r="X1151" s="103"/>
      <c r="Y1151" s="117"/>
      <c r="Z1151" s="69"/>
      <c r="AA1151" s="69"/>
      <c r="AB1151" s="103"/>
      <c r="AC1151" s="103"/>
      <c r="AD1151" s="118"/>
      <c r="AE1151" s="115"/>
      <c r="AF1151" s="119"/>
      <c r="AG1151" s="119"/>
      <c r="AH1151" s="120"/>
      <c r="AI1151" s="121"/>
      <c r="AJ1151" s="120"/>
      <c r="AK1151" s="69"/>
      <c r="AL1151" s="103"/>
      <c r="AM1151" s="103"/>
      <c r="AN1151" s="118"/>
      <c r="AO1151" s="115"/>
      <c r="AP1151" s="119"/>
      <c r="AQ1151" s="119"/>
      <c r="AR1151" s="118"/>
      <c r="AS1151" s="118"/>
      <c r="AT1151" s="118"/>
      <c r="AU1151" s="118"/>
      <c r="AV1151" s="121"/>
      <c r="AW1151" s="114"/>
      <c r="AX1151" s="115"/>
      <c r="AY1151" s="116"/>
      <c r="AZ1151" s="115"/>
      <c r="BA1151" s="116"/>
    </row>
    <row r="1152" spans="2:53" x14ac:dyDescent="0.2">
      <c r="B1152" s="266"/>
      <c r="D1152" s="101"/>
      <c r="E1152" s="67"/>
      <c r="F1152" s="69"/>
      <c r="G1152" s="69"/>
      <c r="H1152" s="69"/>
      <c r="I1152" s="95"/>
      <c r="J1152" s="68"/>
      <c r="K1152" s="106"/>
      <c r="L1152" s="145"/>
      <c r="M1152" s="146"/>
      <c r="N1152" s="82"/>
      <c r="O1152" s="82"/>
      <c r="P1152" s="82"/>
      <c r="Q1152" s="110"/>
      <c r="R1152" s="111"/>
      <c r="S1152" s="111"/>
      <c r="T1152" s="111"/>
      <c r="U1152" s="112"/>
      <c r="V1152" s="110"/>
      <c r="W1152" s="112"/>
      <c r="X1152" s="103"/>
      <c r="Y1152" s="117"/>
      <c r="Z1152" s="69"/>
      <c r="AA1152" s="69"/>
      <c r="AB1152" s="103"/>
      <c r="AC1152" s="103"/>
      <c r="AD1152" s="118"/>
      <c r="AE1152" s="115"/>
      <c r="AF1152" s="119"/>
      <c r="AG1152" s="119"/>
      <c r="AH1152" s="120"/>
      <c r="AI1152" s="121"/>
      <c r="AJ1152" s="120"/>
      <c r="AK1152" s="69"/>
      <c r="AL1152" s="103"/>
      <c r="AM1152" s="103"/>
      <c r="AN1152" s="118"/>
      <c r="AO1152" s="115"/>
      <c r="AP1152" s="119"/>
      <c r="AQ1152" s="119"/>
      <c r="AR1152" s="118"/>
      <c r="AS1152" s="118"/>
      <c r="AT1152" s="118"/>
      <c r="AU1152" s="118"/>
      <c r="AV1152" s="121"/>
      <c r="AW1152" s="114"/>
      <c r="AX1152" s="115"/>
      <c r="AY1152" s="116"/>
      <c r="AZ1152" s="115"/>
      <c r="BA1152" s="116"/>
    </row>
    <row r="1153" spans="2:53" x14ac:dyDescent="0.2">
      <c r="B1153" s="266"/>
      <c r="D1153" s="101"/>
      <c r="E1153" s="67"/>
      <c r="F1153" s="69"/>
      <c r="G1153" s="69"/>
      <c r="H1153" s="69"/>
      <c r="I1153" s="95"/>
      <c r="J1153" s="68"/>
      <c r="K1153" s="106"/>
      <c r="L1153" s="145"/>
      <c r="M1153" s="146"/>
      <c r="N1153" s="82"/>
      <c r="O1153" s="82"/>
      <c r="P1153" s="82"/>
      <c r="Q1153" s="110"/>
      <c r="R1153" s="111"/>
      <c r="S1153" s="111"/>
      <c r="T1153" s="111"/>
      <c r="U1153" s="112"/>
      <c r="V1153" s="110"/>
      <c r="W1153" s="112"/>
      <c r="X1153" s="103"/>
      <c r="Y1153" s="117"/>
      <c r="Z1153" s="69"/>
      <c r="AA1153" s="69"/>
      <c r="AB1153" s="103"/>
      <c r="AC1153" s="103"/>
      <c r="AD1153" s="118"/>
      <c r="AE1153" s="115"/>
      <c r="AF1153" s="119"/>
      <c r="AG1153" s="119"/>
      <c r="AH1153" s="120"/>
      <c r="AI1153" s="121"/>
      <c r="AJ1153" s="120"/>
      <c r="AK1153" s="69"/>
      <c r="AL1153" s="103"/>
      <c r="AM1153" s="103"/>
      <c r="AN1153" s="118"/>
      <c r="AO1153" s="115"/>
      <c r="AP1153" s="119"/>
      <c r="AQ1153" s="119"/>
      <c r="AR1153" s="118"/>
      <c r="AS1153" s="118"/>
      <c r="AT1153" s="118"/>
      <c r="AU1153" s="118"/>
      <c r="AV1153" s="121"/>
      <c r="AW1153" s="114"/>
      <c r="AX1153" s="115"/>
      <c r="AY1153" s="116"/>
      <c r="AZ1153" s="115"/>
      <c r="BA1153" s="116"/>
    </row>
    <row r="1154" spans="2:53" x14ac:dyDescent="0.2">
      <c r="B1154" s="266"/>
      <c r="D1154" s="101"/>
      <c r="E1154" s="67"/>
      <c r="F1154" s="69"/>
      <c r="G1154" s="69"/>
      <c r="H1154" s="69"/>
      <c r="I1154" s="95"/>
      <c r="J1154" s="68"/>
      <c r="K1154" s="106"/>
      <c r="L1154" s="145"/>
      <c r="M1154" s="146"/>
      <c r="N1154" s="82"/>
      <c r="O1154" s="82"/>
      <c r="P1154" s="82"/>
      <c r="Q1154" s="110"/>
      <c r="R1154" s="111"/>
      <c r="S1154" s="111"/>
      <c r="T1154" s="111"/>
      <c r="U1154" s="112"/>
      <c r="V1154" s="110"/>
      <c r="W1154" s="112"/>
      <c r="X1154" s="103"/>
      <c r="Y1154" s="117"/>
      <c r="Z1154" s="69"/>
      <c r="AA1154" s="69"/>
      <c r="AB1154" s="103"/>
      <c r="AC1154" s="103"/>
      <c r="AD1154" s="118"/>
      <c r="AE1154" s="115"/>
      <c r="AF1154" s="119"/>
      <c r="AG1154" s="119"/>
      <c r="AH1154" s="120"/>
      <c r="AI1154" s="121"/>
      <c r="AJ1154" s="120"/>
      <c r="AK1154" s="69"/>
      <c r="AL1154" s="103"/>
      <c r="AM1154" s="103"/>
      <c r="AN1154" s="118"/>
      <c r="AO1154" s="115"/>
      <c r="AP1154" s="119"/>
      <c r="AQ1154" s="119"/>
      <c r="AR1154" s="118"/>
      <c r="AS1154" s="118"/>
      <c r="AT1154" s="118"/>
      <c r="AU1154" s="118"/>
      <c r="AV1154" s="121"/>
      <c r="AW1154" s="114"/>
      <c r="AX1154" s="115"/>
      <c r="AY1154" s="116"/>
      <c r="AZ1154" s="115"/>
      <c r="BA1154" s="116"/>
    </row>
    <row r="1155" spans="2:53" x14ac:dyDescent="0.2">
      <c r="B1155" s="266"/>
      <c r="D1155" s="101"/>
      <c r="E1155" s="67"/>
      <c r="F1155" s="69"/>
      <c r="G1155" s="69"/>
      <c r="H1155" s="69"/>
      <c r="I1155" s="95"/>
      <c r="J1155" s="68"/>
      <c r="K1155" s="106"/>
      <c r="L1155" s="145"/>
      <c r="M1155" s="146"/>
      <c r="N1155" s="82"/>
      <c r="O1155" s="82"/>
      <c r="P1155" s="82"/>
      <c r="Q1155" s="110"/>
      <c r="R1155" s="111"/>
      <c r="S1155" s="111"/>
      <c r="T1155" s="111"/>
      <c r="U1155" s="112"/>
      <c r="V1155" s="110"/>
      <c r="W1155" s="112"/>
      <c r="X1155" s="103"/>
      <c r="Y1155" s="117"/>
      <c r="Z1155" s="69"/>
      <c r="AA1155" s="69"/>
      <c r="AB1155" s="103"/>
      <c r="AC1155" s="103"/>
      <c r="AD1155" s="118"/>
      <c r="AE1155" s="115"/>
      <c r="AF1155" s="119"/>
      <c r="AG1155" s="119"/>
      <c r="AH1155" s="120"/>
      <c r="AI1155" s="121"/>
      <c r="AJ1155" s="120"/>
      <c r="AK1155" s="69"/>
      <c r="AL1155" s="103"/>
      <c r="AM1155" s="103"/>
      <c r="AN1155" s="118"/>
      <c r="AO1155" s="115"/>
      <c r="AP1155" s="119"/>
      <c r="AQ1155" s="119"/>
      <c r="AR1155" s="118"/>
      <c r="AS1155" s="118"/>
      <c r="AT1155" s="118"/>
      <c r="AU1155" s="118"/>
      <c r="AV1155" s="121"/>
      <c r="AW1155" s="114"/>
      <c r="AX1155" s="115"/>
      <c r="AY1155" s="116"/>
      <c r="AZ1155" s="115"/>
      <c r="BA1155" s="116"/>
    </row>
    <row r="1156" spans="2:53" x14ac:dyDescent="0.2">
      <c r="B1156" s="266"/>
      <c r="D1156" s="101"/>
      <c r="E1156" s="67"/>
      <c r="F1156" s="69"/>
      <c r="G1156" s="69"/>
      <c r="H1156" s="69"/>
      <c r="I1156" s="95"/>
      <c r="J1156" s="68"/>
      <c r="K1156" s="106"/>
      <c r="L1156" s="145"/>
      <c r="M1156" s="146"/>
      <c r="N1156" s="82"/>
      <c r="O1156" s="82"/>
      <c r="P1156" s="82"/>
      <c r="Q1156" s="110"/>
      <c r="R1156" s="111"/>
      <c r="S1156" s="111"/>
      <c r="T1156" s="111"/>
      <c r="U1156" s="112"/>
      <c r="V1156" s="110"/>
      <c r="W1156" s="112"/>
      <c r="X1156" s="103"/>
      <c r="Y1156" s="117"/>
      <c r="Z1156" s="69"/>
      <c r="AA1156" s="69"/>
      <c r="AB1156" s="103"/>
      <c r="AC1156" s="103"/>
      <c r="AD1156" s="118"/>
      <c r="AE1156" s="115"/>
      <c r="AF1156" s="119"/>
      <c r="AG1156" s="119"/>
      <c r="AH1156" s="120"/>
      <c r="AI1156" s="121"/>
      <c r="AJ1156" s="120"/>
      <c r="AK1156" s="69"/>
      <c r="AL1156" s="103"/>
      <c r="AM1156" s="103"/>
      <c r="AN1156" s="118"/>
      <c r="AO1156" s="115"/>
      <c r="AP1156" s="119"/>
      <c r="AQ1156" s="119"/>
      <c r="AR1156" s="118"/>
      <c r="AS1156" s="118"/>
      <c r="AT1156" s="118"/>
      <c r="AU1156" s="118"/>
      <c r="AV1156" s="121"/>
      <c r="AW1156" s="114"/>
      <c r="AX1156" s="115"/>
      <c r="AY1156" s="116"/>
      <c r="AZ1156" s="115"/>
      <c r="BA1156" s="116"/>
    </row>
    <row r="1157" spans="2:53" x14ac:dyDescent="0.2">
      <c r="B1157" s="266"/>
      <c r="D1157" s="101"/>
      <c r="E1157" s="67"/>
      <c r="F1157" s="69"/>
      <c r="G1157" s="69"/>
      <c r="H1157" s="69"/>
      <c r="I1157" s="95"/>
      <c r="J1157" s="68"/>
      <c r="K1157" s="106"/>
      <c r="L1157" s="145"/>
      <c r="M1157" s="146"/>
      <c r="N1157" s="82"/>
      <c r="O1157" s="82"/>
      <c r="P1157" s="82"/>
      <c r="Q1157" s="110"/>
      <c r="R1157" s="111"/>
      <c r="S1157" s="111"/>
      <c r="T1157" s="111"/>
      <c r="U1157" s="112"/>
      <c r="V1157" s="110"/>
      <c r="W1157" s="112"/>
      <c r="X1157" s="103"/>
      <c r="Y1157" s="117"/>
      <c r="Z1157" s="69"/>
      <c r="AA1157" s="69"/>
      <c r="AB1157" s="103"/>
      <c r="AC1157" s="103"/>
      <c r="AD1157" s="118"/>
      <c r="AE1157" s="115"/>
      <c r="AF1157" s="119"/>
      <c r="AG1157" s="119"/>
      <c r="AH1157" s="120"/>
      <c r="AI1157" s="121"/>
      <c r="AJ1157" s="120"/>
      <c r="AK1157" s="69"/>
      <c r="AL1157" s="103"/>
      <c r="AM1157" s="103"/>
      <c r="AN1157" s="118"/>
      <c r="AO1157" s="115"/>
      <c r="AP1157" s="119"/>
      <c r="AQ1157" s="119"/>
      <c r="AR1157" s="118"/>
      <c r="AS1157" s="118"/>
      <c r="AT1157" s="118"/>
      <c r="AU1157" s="118"/>
      <c r="AV1157" s="121"/>
      <c r="AW1157" s="114"/>
      <c r="AX1157" s="115"/>
      <c r="AY1157" s="116"/>
      <c r="AZ1157" s="115"/>
      <c r="BA1157" s="116"/>
    </row>
    <row r="1158" spans="2:53" x14ac:dyDescent="0.2">
      <c r="B1158" s="266"/>
      <c r="D1158" s="101"/>
      <c r="E1158" s="67"/>
      <c r="F1158" s="69"/>
      <c r="G1158" s="69"/>
      <c r="H1158" s="69"/>
      <c r="I1158" s="95"/>
      <c r="J1158" s="68"/>
      <c r="K1158" s="106"/>
      <c r="L1158" s="145"/>
      <c r="M1158" s="146"/>
      <c r="N1158" s="82"/>
      <c r="O1158" s="82"/>
      <c r="P1158" s="82"/>
      <c r="Q1158" s="110"/>
      <c r="R1158" s="111"/>
      <c r="S1158" s="111"/>
      <c r="T1158" s="111"/>
      <c r="U1158" s="112"/>
      <c r="V1158" s="110"/>
      <c r="W1158" s="112"/>
      <c r="X1158" s="103"/>
      <c r="Y1158" s="117"/>
      <c r="Z1158" s="69"/>
      <c r="AA1158" s="69"/>
      <c r="AB1158" s="103"/>
      <c r="AC1158" s="103"/>
      <c r="AD1158" s="118"/>
      <c r="AE1158" s="115"/>
      <c r="AF1158" s="119"/>
      <c r="AG1158" s="119"/>
      <c r="AH1158" s="120"/>
      <c r="AI1158" s="121"/>
      <c r="AJ1158" s="120"/>
      <c r="AK1158" s="69"/>
      <c r="AL1158" s="103"/>
      <c r="AM1158" s="103"/>
      <c r="AN1158" s="118"/>
      <c r="AO1158" s="115"/>
      <c r="AP1158" s="119"/>
      <c r="AQ1158" s="119"/>
      <c r="AR1158" s="118"/>
      <c r="AS1158" s="118"/>
      <c r="AT1158" s="118"/>
      <c r="AU1158" s="118"/>
      <c r="AV1158" s="121"/>
      <c r="AW1158" s="114"/>
      <c r="AX1158" s="115"/>
      <c r="AY1158" s="116"/>
      <c r="AZ1158" s="115"/>
      <c r="BA1158" s="116"/>
    </row>
    <row r="1159" spans="2:53" x14ac:dyDescent="0.2">
      <c r="B1159" s="266"/>
      <c r="D1159" s="101"/>
      <c r="E1159" s="67"/>
      <c r="F1159" s="69"/>
      <c r="G1159" s="69"/>
      <c r="H1159" s="69"/>
      <c r="I1159" s="95"/>
      <c r="J1159" s="68"/>
      <c r="K1159" s="106"/>
      <c r="L1159" s="145"/>
      <c r="M1159" s="146"/>
      <c r="N1159" s="82"/>
      <c r="O1159" s="82"/>
      <c r="P1159" s="82"/>
      <c r="Q1159" s="110"/>
      <c r="R1159" s="111"/>
      <c r="S1159" s="111"/>
      <c r="T1159" s="111"/>
      <c r="U1159" s="112"/>
      <c r="V1159" s="110"/>
      <c r="W1159" s="112"/>
      <c r="X1159" s="103"/>
      <c r="Y1159" s="117"/>
      <c r="Z1159" s="69"/>
      <c r="AA1159" s="69"/>
      <c r="AB1159" s="103"/>
      <c r="AC1159" s="103"/>
      <c r="AD1159" s="118"/>
      <c r="AE1159" s="115"/>
      <c r="AF1159" s="119"/>
      <c r="AG1159" s="119"/>
      <c r="AH1159" s="120"/>
      <c r="AI1159" s="121"/>
      <c r="AJ1159" s="120"/>
      <c r="AK1159" s="69"/>
      <c r="AL1159" s="103"/>
      <c r="AM1159" s="103"/>
      <c r="AN1159" s="118"/>
      <c r="AO1159" s="115"/>
      <c r="AP1159" s="119"/>
      <c r="AQ1159" s="119"/>
      <c r="AR1159" s="118"/>
      <c r="AS1159" s="118"/>
      <c r="AT1159" s="118"/>
      <c r="AU1159" s="118"/>
      <c r="AV1159" s="121"/>
      <c r="AW1159" s="114"/>
      <c r="AX1159" s="115"/>
      <c r="AY1159" s="116"/>
      <c r="AZ1159" s="115"/>
      <c r="BA1159" s="116"/>
    </row>
    <row r="1160" spans="2:53" x14ac:dyDescent="0.2">
      <c r="B1160" s="266"/>
      <c r="D1160" s="101"/>
      <c r="E1160" s="67"/>
      <c r="F1160" s="69"/>
      <c r="G1160" s="69"/>
      <c r="H1160" s="69"/>
      <c r="I1160" s="95"/>
      <c r="J1160" s="68"/>
      <c r="K1160" s="106"/>
      <c r="L1160" s="145"/>
      <c r="M1160" s="146"/>
      <c r="N1160" s="82"/>
      <c r="O1160" s="82"/>
      <c r="P1160" s="82"/>
      <c r="Q1160" s="110"/>
      <c r="R1160" s="111"/>
      <c r="S1160" s="111"/>
      <c r="T1160" s="111"/>
      <c r="U1160" s="112"/>
      <c r="V1160" s="110"/>
      <c r="W1160" s="112"/>
      <c r="X1160" s="103"/>
      <c r="Y1160" s="117"/>
      <c r="Z1160" s="69"/>
      <c r="AA1160" s="69"/>
      <c r="AB1160" s="103"/>
      <c r="AC1160" s="103"/>
      <c r="AD1160" s="118"/>
      <c r="AE1160" s="115"/>
      <c r="AF1160" s="119"/>
      <c r="AG1160" s="119"/>
      <c r="AH1160" s="120"/>
      <c r="AI1160" s="121"/>
      <c r="AJ1160" s="120"/>
      <c r="AK1160" s="69"/>
      <c r="AL1160" s="103"/>
      <c r="AM1160" s="103"/>
      <c r="AN1160" s="118"/>
      <c r="AO1160" s="115"/>
      <c r="AP1160" s="119"/>
      <c r="AQ1160" s="119"/>
      <c r="AR1160" s="118"/>
      <c r="AS1160" s="118"/>
      <c r="AT1160" s="118"/>
      <c r="AU1160" s="118"/>
      <c r="AV1160" s="121"/>
      <c r="AW1160" s="114"/>
      <c r="AX1160" s="115"/>
      <c r="AY1160" s="116"/>
      <c r="AZ1160" s="115"/>
      <c r="BA1160" s="116"/>
    </row>
    <row r="1161" spans="2:53" x14ac:dyDescent="0.2">
      <c r="B1161" s="266"/>
      <c r="D1161" s="101"/>
      <c r="E1161" s="67"/>
      <c r="F1161" s="69"/>
      <c r="G1161" s="69"/>
      <c r="H1161" s="69"/>
      <c r="I1161" s="95"/>
      <c r="J1161" s="68"/>
      <c r="K1161" s="106"/>
      <c r="L1161" s="145"/>
      <c r="M1161" s="146"/>
      <c r="N1161" s="82"/>
      <c r="O1161" s="82"/>
      <c r="P1161" s="82"/>
      <c r="Q1161" s="110"/>
      <c r="R1161" s="111"/>
      <c r="S1161" s="111"/>
      <c r="T1161" s="111"/>
      <c r="U1161" s="112"/>
      <c r="V1161" s="110"/>
      <c r="W1161" s="112"/>
      <c r="X1161" s="103"/>
      <c r="Y1161" s="117"/>
      <c r="Z1161" s="69"/>
      <c r="AA1161" s="69"/>
      <c r="AB1161" s="103"/>
      <c r="AC1161" s="103"/>
      <c r="AD1161" s="118"/>
      <c r="AE1161" s="115"/>
      <c r="AF1161" s="119"/>
      <c r="AG1161" s="119"/>
      <c r="AH1161" s="120"/>
      <c r="AI1161" s="121"/>
      <c r="AJ1161" s="120"/>
      <c r="AK1161" s="69"/>
      <c r="AL1161" s="103"/>
      <c r="AM1161" s="103"/>
      <c r="AN1161" s="118"/>
      <c r="AO1161" s="115"/>
      <c r="AP1161" s="119"/>
      <c r="AQ1161" s="119"/>
      <c r="AR1161" s="118"/>
      <c r="AS1161" s="118"/>
      <c r="AT1161" s="118"/>
      <c r="AU1161" s="118"/>
      <c r="AV1161" s="121"/>
      <c r="AW1161" s="114"/>
      <c r="AX1161" s="115"/>
      <c r="AY1161" s="116"/>
      <c r="AZ1161" s="115"/>
      <c r="BA1161" s="116"/>
    </row>
    <row r="1162" spans="2:53" x14ac:dyDescent="0.2">
      <c r="B1162" s="266"/>
      <c r="D1162" s="101"/>
      <c r="E1162" s="67"/>
      <c r="F1162" s="69"/>
      <c r="G1162" s="69"/>
      <c r="H1162" s="69"/>
      <c r="I1162" s="95"/>
      <c r="J1162" s="68"/>
      <c r="K1162" s="106"/>
      <c r="L1162" s="145"/>
      <c r="M1162" s="146"/>
      <c r="N1162" s="82"/>
      <c r="O1162" s="82"/>
      <c r="P1162" s="82"/>
      <c r="Q1162" s="110"/>
      <c r="R1162" s="111"/>
      <c r="S1162" s="111"/>
      <c r="T1162" s="111"/>
      <c r="U1162" s="112"/>
      <c r="V1162" s="110"/>
      <c r="W1162" s="112"/>
      <c r="X1162" s="103"/>
      <c r="Y1162" s="117"/>
      <c r="Z1162" s="69"/>
      <c r="AA1162" s="69"/>
      <c r="AB1162" s="103"/>
      <c r="AC1162" s="103"/>
      <c r="AD1162" s="118"/>
      <c r="AE1162" s="115"/>
      <c r="AF1162" s="119"/>
      <c r="AG1162" s="119"/>
      <c r="AH1162" s="120"/>
      <c r="AI1162" s="121"/>
      <c r="AJ1162" s="120"/>
      <c r="AK1162" s="69"/>
      <c r="AL1162" s="103"/>
      <c r="AM1162" s="103"/>
      <c r="AN1162" s="118"/>
      <c r="AO1162" s="115"/>
      <c r="AP1162" s="119"/>
      <c r="AQ1162" s="119"/>
      <c r="AR1162" s="118"/>
      <c r="AS1162" s="118"/>
      <c r="AT1162" s="118"/>
      <c r="AU1162" s="118"/>
      <c r="AV1162" s="121"/>
      <c r="AW1162" s="114"/>
      <c r="AX1162" s="115"/>
      <c r="AY1162" s="116"/>
      <c r="AZ1162" s="115"/>
      <c r="BA1162" s="116"/>
    </row>
    <row r="1163" spans="2:53" x14ac:dyDescent="0.2">
      <c r="B1163" s="266"/>
      <c r="D1163" s="101"/>
      <c r="E1163" s="67"/>
      <c r="F1163" s="69"/>
      <c r="G1163" s="69"/>
      <c r="H1163" s="69"/>
      <c r="I1163" s="95"/>
      <c r="J1163" s="68"/>
      <c r="K1163" s="106"/>
      <c r="L1163" s="145"/>
      <c r="M1163" s="146"/>
      <c r="N1163" s="82"/>
      <c r="O1163" s="82"/>
      <c r="P1163" s="82"/>
      <c r="Q1163" s="110"/>
      <c r="R1163" s="111"/>
      <c r="S1163" s="111"/>
      <c r="T1163" s="111"/>
      <c r="U1163" s="112"/>
      <c r="V1163" s="110"/>
      <c r="W1163" s="112"/>
      <c r="X1163" s="103"/>
      <c r="Y1163" s="117"/>
      <c r="Z1163" s="69"/>
      <c r="AA1163" s="69"/>
      <c r="AB1163" s="103"/>
      <c r="AC1163" s="103"/>
      <c r="AD1163" s="118"/>
      <c r="AE1163" s="115"/>
      <c r="AF1163" s="119"/>
      <c r="AG1163" s="119"/>
      <c r="AH1163" s="120"/>
      <c r="AI1163" s="121"/>
      <c r="AJ1163" s="120"/>
      <c r="AK1163" s="69"/>
      <c r="AL1163" s="103"/>
      <c r="AM1163" s="103"/>
      <c r="AN1163" s="118"/>
      <c r="AO1163" s="115"/>
      <c r="AP1163" s="119"/>
      <c r="AQ1163" s="119"/>
      <c r="AR1163" s="118"/>
      <c r="AS1163" s="118"/>
      <c r="AT1163" s="118"/>
      <c r="AU1163" s="118"/>
      <c r="AV1163" s="121"/>
      <c r="AW1163" s="114"/>
      <c r="AX1163" s="115"/>
      <c r="AY1163" s="116"/>
      <c r="AZ1163" s="115"/>
      <c r="BA1163" s="116"/>
    </row>
    <row r="1164" spans="2:53" x14ac:dyDescent="0.2">
      <c r="B1164" s="266"/>
      <c r="D1164" s="101"/>
      <c r="E1164" s="67"/>
      <c r="F1164" s="69"/>
      <c r="G1164" s="69"/>
      <c r="H1164" s="69"/>
      <c r="I1164" s="95"/>
      <c r="J1164" s="68"/>
      <c r="K1164" s="106"/>
      <c r="L1164" s="145"/>
      <c r="M1164" s="146"/>
      <c r="N1164" s="82"/>
      <c r="O1164" s="82"/>
      <c r="P1164" s="82"/>
      <c r="Q1164" s="110"/>
      <c r="R1164" s="111"/>
      <c r="S1164" s="111"/>
      <c r="T1164" s="111"/>
      <c r="U1164" s="112"/>
      <c r="V1164" s="110"/>
      <c r="W1164" s="112"/>
      <c r="X1164" s="103"/>
      <c r="Y1164" s="117"/>
      <c r="Z1164" s="69"/>
      <c r="AA1164" s="69"/>
      <c r="AB1164" s="103"/>
      <c r="AC1164" s="103"/>
      <c r="AD1164" s="118"/>
      <c r="AE1164" s="115"/>
      <c r="AF1164" s="119"/>
      <c r="AG1164" s="119"/>
      <c r="AH1164" s="120"/>
      <c r="AI1164" s="121"/>
      <c r="AJ1164" s="120"/>
      <c r="AK1164" s="69"/>
      <c r="AL1164" s="103"/>
      <c r="AM1164" s="103"/>
      <c r="AN1164" s="118"/>
      <c r="AO1164" s="115"/>
      <c r="AP1164" s="119"/>
      <c r="AQ1164" s="119"/>
      <c r="AR1164" s="118"/>
      <c r="AS1164" s="118"/>
      <c r="AT1164" s="118"/>
      <c r="AU1164" s="118"/>
      <c r="AV1164" s="121"/>
      <c r="AW1164" s="114"/>
      <c r="AX1164" s="115"/>
      <c r="AY1164" s="116"/>
      <c r="AZ1164" s="115"/>
      <c r="BA1164" s="116"/>
    </row>
    <row r="1165" spans="2:53" x14ac:dyDescent="0.2">
      <c r="B1165" s="266"/>
      <c r="D1165" s="101"/>
      <c r="E1165" s="67"/>
      <c r="F1165" s="69"/>
      <c r="G1165" s="69"/>
      <c r="H1165" s="69"/>
      <c r="I1165" s="95"/>
      <c r="J1165" s="68"/>
      <c r="K1165" s="106"/>
      <c r="L1165" s="145"/>
      <c r="M1165" s="146"/>
      <c r="N1165" s="82"/>
      <c r="O1165" s="82"/>
      <c r="P1165" s="82"/>
      <c r="Q1165" s="110"/>
      <c r="R1165" s="111"/>
      <c r="S1165" s="111"/>
      <c r="T1165" s="111"/>
      <c r="U1165" s="112"/>
      <c r="V1165" s="110"/>
      <c r="W1165" s="112"/>
      <c r="X1165" s="103"/>
      <c r="Y1165" s="117"/>
      <c r="Z1165" s="69"/>
      <c r="AA1165" s="69"/>
      <c r="AB1165" s="103"/>
      <c r="AC1165" s="103"/>
      <c r="AD1165" s="118"/>
      <c r="AE1165" s="115"/>
      <c r="AF1165" s="119"/>
      <c r="AG1165" s="119"/>
      <c r="AH1165" s="120"/>
      <c r="AI1165" s="121"/>
      <c r="AJ1165" s="120"/>
      <c r="AK1165" s="69"/>
      <c r="AL1165" s="103"/>
      <c r="AM1165" s="103"/>
      <c r="AN1165" s="118"/>
      <c r="AO1165" s="115"/>
      <c r="AP1165" s="119"/>
      <c r="AQ1165" s="119"/>
      <c r="AR1165" s="118"/>
      <c r="AS1165" s="118"/>
      <c r="AT1165" s="118"/>
      <c r="AU1165" s="118"/>
      <c r="AV1165" s="121"/>
      <c r="AW1165" s="114"/>
      <c r="AX1165" s="115"/>
      <c r="AY1165" s="116"/>
      <c r="AZ1165" s="115"/>
      <c r="BA1165" s="116"/>
    </row>
    <row r="1166" spans="2:53" x14ac:dyDescent="0.2">
      <c r="B1166" s="266"/>
      <c r="D1166" s="101"/>
      <c r="E1166" s="67"/>
      <c r="F1166" s="69"/>
      <c r="G1166" s="69"/>
      <c r="H1166" s="69"/>
      <c r="I1166" s="95"/>
      <c r="J1166" s="68"/>
      <c r="K1166" s="106"/>
      <c r="L1166" s="145"/>
      <c r="M1166" s="146"/>
      <c r="N1166" s="82"/>
      <c r="O1166" s="82"/>
      <c r="P1166" s="82"/>
      <c r="Q1166" s="110"/>
      <c r="R1166" s="111"/>
      <c r="S1166" s="111"/>
      <c r="T1166" s="111"/>
      <c r="U1166" s="112"/>
      <c r="V1166" s="110"/>
      <c r="W1166" s="112"/>
      <c r="X1166" s="103"/>
      <c r="Y1166" s="117"/>
      <c r="Z1166" s="69"/>
      <c r="AA1166" s="69"/>
      <c r="AB1166" s="103"/>
      <c r="AC1166" s="103"/>
      <c r="AD1166" s="118"/>
      <c r="AE1166" s="115"/>
      <c r="AF1166" s="119"/>
      <c r="AG1166" s="119"/>
      <c r="AH1166" s="120"/>
      <c r="AI1166" s="121"/>
      <c r="AJ1166" s="120"/>
      <c r="AK1166" s="69"/>
      <c r="AL1166" s="103"/>
      <c r="AM1166" s="103"/>
      <c r="AN1166" s="118"/>
      <c r="AO1166" s="115"/>
      <c r="AP1166" s="119"/>
      <c r="AQ1166" s="119"/>
      <c r="AR1166" s="118"/>
      <c r="AS1166" s="118"/>
      <c r="AT1166" s="118"/>
      <c r="AU1166" s="118"/>
      <c r="AV1166" s="121"/>
      <c r="AW1166" s="114"/>
      <c r="AX1166" s="115"/>
      <c r="AY1166" s="116"/>
      <c r="AZ1166" s="115"/>
      <c r="BA1166" s="116"/>
    </row>
    <row r="1167" spans="2:53" x14ac:dyDescent="0.2">
      <c r="B1167" s="266"/>
      <c r="D1167" s="101"/>
      <c r="E1167" s="67"/>
      <c r="F1167" s="69"/>
      <c r="G1167" s="69"/>
      <c r="H1167" s="69"/>
      <c r="I1167" s="95"/>
      <c r="J1167" s="68"/>
      <c r="K1167" s="106"/>
      <c r="L1167" s="145"/>
      <c r="M1167" s="146"/>
      <c r="N1167" s="82"/>
      <c r="O1167" s="82"/>
      <c r="P1167" s="82"/>
      <c r="Q1167" s="110"/>
      <c r="R1167" s="111"/>
      <c r="S1167" s="111"/>
      <c r="T1167" s="111"/>
      <c r="U1167" s="112"/>
      <c r="V1167" s="110"/>
      <c r="W1167" s="112"/>
      <c r="X1167" s="103"/>
      <c r="Y1167" s="117"/>
      <c r="Z1167" s="69"/>
      <c r="AA1167" s="69"/>
      <c r="AB1167" s="103"/>
      <c r="AC1167" s="103"/>
      <c r="AD1167" s="118"/>
      <c r="AE1167" s="115"/>
      <c r="AF1167" s="119"/>
      <c r="AG1167" s="119"/>
      <c r="AH1167" s="120"/>
      <c r="AI1167" s="121"/>
      <c r="AJ1167" s="120"/>
      <c r="AK1167" s="69"/>
      <c r="AL1167" s="103"/>
      <c r="AM1167" s="103"/>
      <c r="AN1167" s="118"/>
      <c r="AO1167" s="115"/>
      <c r="AP1167" s="119"/>
      <c r="AQ1167" s="119"/>
      <c r="AR1167" s="118"/>
      <c r="AS1167" s="118"/>
      <c r="AT1167" s="118"/>
      <c r="AU1167" s="118"/>
      <c r="AV1167" s="121"/>
      <c r="AW1167" s="114"/>
      <c r="AX1167" s="115"/>
      <c r="AY1167" s="116"/>
      <c r="AZ1167" s="115"/>
      <c r="BA1167" s="116"/>
    </row>
    <row r="1168" spans="2:53" x14ac:dyDescent="0.2">
      <c r="B1168" s="266"/>
      <c r="D1168" s="101"/>
      <c r="E1168" s="67"/>
      <c r="F1168" s="69"/>
      <c r="G1168" s="69"/>
      <c r="H1168" s="69"/>
      <c r="I1168" s="95"/>
      <c r="J1168" s="68"/>
      <c r="K1168" s="106"/>
      <c r="L1168" s="145"/>
      <c r="M1168" s="146"/>
      <c r="N1168" s="82"/>
      <c r="O1168" s="82"/>
      <c r="P1168" s="82"/>
      <c r="Q1168" s="110"/>
      <c r="R1168" s="111"/>
      <c r="S1168" s="111"/>
      <c r="T1168" s="111"/>
      <c r="U1168" s="112"/>
      <c r="V1168" s="110"/>
      <c r="W1168" s="112"/>
      <c r="X1168" s="103"/>
      <c r="Y1168" s="117"/>
      <c r="Z1168" s="69"/>
      <c r="AA1168" s="69"/>
      <c r="AB1168" s="103"/>
      <c r="AC1168" s="103"/>
      <c r="AD1168" s="118"/>
      <c r="AE1168" s="115"/>
      <c r="AF1168" s="119"/>
      <c r="AG1168" s="119"/>
      <c r="AH1168" s="120"/>
      <c r="AI1168" s="121"/>
      <c r="AJ1168" s="120"/>
      <c r="AK1168" s="69"/>
      <c r="AL1168" s="103"/>
      <c r="AM1168" s="103"/>
      <c r="AN1168" s="118"/>
      <c r="AO1168" s="115"/>
      <c r="AP1168" s="119"/>
      <c r="AQ1168" s="119"/>
      <c r="AR1168" s="118"/>
      <c r="AS1168" s="118"/>
      <c r="AT1168" s="118"/>
      <c r="AU1168" s="118"/>
      <c r="AV1168" s="121"/>
      <c r="AW1168" s="114"/>
      <c r="AX1168" s="115"/>
      <c r="AY1168" s="116"/>
      <c r="AZ1168" s="115"/>
      <c r="BA1168" s="116"/>
    </row>
    <row r="1169" spans="2:53" x14ac:dyDescent="0.2">
      <c r="B1169" s="266"/>
      <c r="D1169" s="101"/>
      <c r="E1169" s="67"/>
      <c r="F1169" s="69"/>
      <c r="G1169" s="69"/>
      <c r="H1169" s="69"/>
      <c r="I1169" s="95"/>
      <c r="J1169" s="68"/>
      <c r="K1169" s="106"/>
      <c r="L1169" s="145"/>
      <c r="M1169" s="146"/>
      <c r="N1169" s="82"/>
      <c r="O1169" s="82"/>
      <c r="P1169" s="82"/>
      <c r="Q1169" s="110"/>
      <c r="R1169" s="111"/>
      <c r="S1169" s="111"/>
      <c r="T1169" s="111"/>
      <c r="U1169" s="112"/>
      <c r="V1169" s="110"/>
      <c r="W1169" s="112"/>
      <c r="X1169" s="103"/>
      <c r="Y1169" s="117"/>
      <c r="Z1169" s="69"/>
      <c r="AA1169" s="69"/>
      <c r="AB1169" s="103"/>
      <c r="AC1169" s="103"/>
      <c r="AD1169" s="118"/>
      <c r="AE1169" s="115"/>
      <c r="AF1169" s="119"/>
      <c r="AG1169" s="119"/>
      <c r="AH1169" s="120"/>
      <c r="AI1169" s="121"/>
      <c r="AJ1169" s="120"/>
      <c r="AK1169" s="69"/>
      <c r="AL1169" s="103"/>
      <c r="AM1169" s="103"/>
      <c r="AN1169" s="118"/>
      <c r="AO1169" s="115"/>
      <c r="AP1169" s="119"/>
      <c r="AQ1169" s="119"/>
      <c r="AR1169" s="118"/>
      <c r="AS1169" s="118"/>
      <c r="AT1169" s="118"/>
      <c r="AU1169" s="118"/>
      <c r="AV1169" s="121"/>
      <c r="AW1169" s="114"/>
      <c r="AX1169" s="115"/>
      <c r="AY1169" s="116"/>
      <c r="AZ1169" s="115"/>
      <c r="BA1169" s="116"/>
    </row>
    <row r="1170" spans="2:53" x14ac:dyDescent="0.2">
      <c r="B1170" s="266"/>
      <c r="D1170" s="101"/>
      <c r="E1170" s="67"/>
      <c r="F1170" s="69"/>
      <c r="G1170" s="69"/>
      <c r="H1170" s="69"/>
      <c r="I1170" s="95"/>
      <c r="J1170" s="68"/>
      <c r="K1170" s="106"/>
      <c r="L1170" s="145"/>
      <c r="M1170" s="146"/>
      <c r="N1170" s="82"/>
      <c r="O1170" s="82"/>
      <c r="P1170" s="82"/>
      <c r="Q1170" s="110"/>
      <c r="R1170" s="111"/>
      <c r="S1170" s="111"/>
      <c r="T1170" s="111"/>
      <c r="U1170" s="112"/>
      <c r="V1170" s="110"/>
      <c r="W1170" s="112"/>
      <c r="X1170" s="103"/>
      <c r="Y1170" s="117"/>
      <c r="Z1170" s="69"/>
      <c r="AA1170" s="69"/>
      <c r="AB1170" s="103"/>
      <c r="AC1170" s="103"/>
      <c r="AD1170" s="118"/>
      <c r="AE1170" s="115"/>
      <c r="AF1170" s="119"/>
      <c r="AG1170" s="119"/>
      <c r="AH1170" s="120"/>
      <c r="AI1170" s="121"/>
      <c r="AJ1170" s="120"/>
      <c r="AK1170" s="69"/>
      <c r="AL1170" s="103"/>
      <c r="AM1170" s="103"/>
      <c r="AN1170" s="118"/>
      <c r="AO1170" s="115"/>
      <c r="AP1170" s="119"/>
      <c r="AQ1170" s="119"/>
      <c r="AR1170" s="118"/>
      <c r="AS1170" s="118"/>
      <c r="AT1170" s="118"/>
      <c r="AU1170" s="118"/>
      <c r="AV1170" s="121"/>
      <c r="AW1170" s="114"/>
      <c r="AX1170" s="115"/>
      <c r="AY1170" s="116"/>
      <c r="AZ1170" s="115"/>
      <c r="BA1170" s="116"/>
    </row>
    <row r="1171" spans="2:53" x14ac:dyDescent="0.2">
      <c r="B1171" s="266"/>
      <c r="D1171" s="101"/>
      <c r="E1171" s="67"/>
      <c r="F1171" s="69"/>
      <c r="G1171" s="69"/>
      <c r="H1171" s="69"/>
      <c r="I1171" s="95"/>
      <c r="J1171" s="68"/>
      <c r="K1171" s="106"/>
      <c r="L1171" s="145"/>
      <c r="M1171" s="146"/>
      <c r="N1171" s="82"/>
      <c r="O1171" s="82"/>
      <c r="P1171" s="82"/>
      <c r="Q1171" s="110"/>
      <c r="R1171" s="111"/>
      <c r="S1171" s="111"/>
      <c r="T1171" s="111"/>
      <c r="U1171" s="112"/>
      <c r="V1171" s="110"/>
      <c r="W1171" s="112"/>
      <c r="X1171" s="103"/>
      <c r="Y1171" s="117"/>
      <c r="Z1171" s="69"/>
      <c r="AA1171" s="69"/>
      <c r="AB1171" s="103"/>
      <c r="AC1171" s="103"/>
      <c r="AD1171" s="118"/>
      <c r="AE1171" s="115"/>
      <c r="AF1171" s="119"/>
      <c r="AG1171" s="119"/>
      <c r="AH1171" s="120"/>
      <c r="AI1171" s="121"/>
      <c r="AJ1171" s="120"/>
      <c r="AK1171" s="69"/>
      <c r="AL1171" s="103"/>
      <c r="AM1171" s="103"/>
      <c r="AN1171" s="118"/>
      <c r="AO1171" s="115"/>
      <c r="AP1171" s="119"/>
      <c r="AQ1171" s="119"/>
      <c r="AR1171" s="118"/>
      <c r="AS1171" s="118"/>
      <c r="AT1171" s="118"/>
      <c r="AU1171" s="118"/>
      <c r="AV1171" s="121"/>
      <c r="AW1171" s="114"/>
      <c r="AX1171" s="115"/>
      <c r="AY1171" s="116"/>
      <c r="AZ1171" s="115"/>
      <c r="BA1171" s="116"/>
    </row>
    <row r="1172" spans="2:53" x14ac:dyDescent="0.2">
      <c r="B1172" s="266"/>
      <c r="D1172" s="101"/>
      <c r="E1172" s="67"/>
      <c r="F1172" s="69"/>
      <c r="G1172" s="69"/>
      <c r="H1172" s="69"/>
      <c r="I1172" s="95"/>
      <c r="J1172" s="68"/>
      <c r="K1172" s="106"/>
      <c r="L1172" s="145"/>
      <c r="M1172" s="146"/>
      <c r="N1172" s="82"/>
      <c r="O1172" s="82"/>
      <c r="P1172" s="82"/>
      <c r="Q1172" s="110"/>
      <c r="R1172" s="111"/>
      <c r="S1172" s="111"/>
      <c r="T1172" s="111"/>
      <c r="U1172" s="112"/>
      <c r="V1172" s="110"/>
      <c r="W1172" s="112"/>
      <c r="X1172" s="103"/>
      <c r="Y1172" s="117"/>
      <c r="Z1172" s="69"/>
      <c r="AA1172" s="69"/>
      <c r="AB1172" s="103"/>
      <c r="AC1172" s="103"/>
      <c r="AD1172" s="118"/>
      <c r="AE1172" s="115"/>
      <c r="AF1172" s="119"/>
      <c r="AG1172" s="119"/>
      <c r="AH1172" s="120"/>
      <c r="AI1172" s="121"/>
      <c r="AJ1172" s="120"/>
      <c r="AK1172" s="69"/>
      <c r="AL1172" s="103"/>
      <c r="AM1172" s="103"/>
      <c r="AN1172" s="118"/>
      <c r="AO1172" s="115"/>
      <c r="AP1172" s="119"/>
      <c r="AQ1172" s="119"/>
      <c r="AR1172" s="118"/>
      <c r="AS1172" s="118"/>
      <c r="AT1172" s="118"/>
      <c r="AU1172" s="118"/>
      <c r="AV1172" s="121"/>
      <c r="AW1172" s="114"/>
      <c r="AX1172" s="115"/>
      <c r="AY1172" s="116"/>
      <c r="AZ1172" s="115"/>
      <c r="BA1172" s="116"/>
    </row>
    <row r="1173" spans="2:53" x14ac:dyDescent="0.2">
      <c r="B1173" s="266"/>
      <c r="D1173" s="101"/>
      <c r="E1173" s="67"/>
      <c r="F1173" s="69"/>
      <c r="G1173" s="69"/>
      <c r="H1173" s="69"/>
      <c r="I1173" s="95"/>
      <c r="J1173" s="68"/>
      <c r="K1173" s="106"/>
      <c r="L1173" s="145"/>
      <c r="M1173" s="146"/>
      <c r="N1173" s="82"/>
      <c r="O1173" s="82"/>
      <c r="P1173" s="82"/>
      <c r="Q1173" s="110"/>
      <c r="R1173" s="111"/>
      <c r="S1173" s="111"/>
      <c r="T1173" s="111"/>
      <c r="U1173" s="112"/>
      <c r="V1173" s="110"/>
      <c r="W1173" s="112"/>
      <c r="X1173" s="103"/>
      <c r="Y1173" s="117"/>
      <c r="Z1173" s="69"/>
      <c r="AA1173" s="69"/>
      <c r="AB1173" s="103"/>
      <c r="AC1173" s="103"/>
      <c r="AD1173" s="118"/>
      <c r="AE1173" s="115"/>
      <c r="AF1173" s="119"/>
      <c r="AG1173" s="119"/>
      <c r="AH1173" s="120"/>
      <c r="AI1173" s="121"/>
      <c r="AJ1173" s="120"/>
      <c r="AK1173" s="69"/>
      <c r="AL1173" s="103"/>
      <c r="AM1173" s="103"/>
      <c r="AN1173" s="118"/>
      <c r="AO1173" s="115"/>
      <c r="AP1173" s="119"/>
      <c r="AQ1173" s="119"/>
      <c r="AR1173" s="118"/>
      <c r="AS1173" s="118"/>
      <c r="AT1173" s="118"/>
      <c r="AU1173" s="118"/>
      <c r="AV1173" s="121"/>
      <c r="AW1173" s="114"/>
      <c r="AX1173" s="115"/>
      <c r="AY1173" s="116"/>
      <c r="AZ1173" s="115"/>
      <c r="BA1173" s="116"/>
    </row>
    <row r="1174" spans="2:53" x14ac:dyDescent="0.2">
      <c r="B1174" s="266"/>
      <c r="D1174" s="101"/>
      <c r="E1174" s="67"/>
      <c r="F1174" s="69"/>
      <c r="G1174" s="69"/>
      <c r="H1174" s="69"/>
      <c r="I1174" s="95"/>
      <c r="J1174" s="68"/>
      <c r="K1174" s="106"/>
      <c r="L1174" s="145"/>
      <c r="M1174" s="146"/>
      <c r="N1174" s="82"/>
      <c r="O1174" s="82"/>
      <c r="P1174" s="82"/>
      <c r="Q1174" s="110"/>
      <c r="R1174" s="111"/>
      <c r="S1174" s="111"/>
      <c r="T1174" s="111"/>
      <c r="U1174" s="112"/>
      <c r="V1174" s="110"/>
      <c r="W1174" s="112"/>
      <c r="X1174" s="103"/>
      <c r="Y1174" s="117"/>
      <c r="Z1174" s="69"/>
      <c r="AA1174" s="69"/>
      <c r="AB1174" s="103"/>
      <c r="AC1174" s="103"/>
      <c r="AD1174" s="118"/>
      <c r="AE1174" s="115"/>
      <c r="AF1174" s="119"/>
      <c r="AG1174" s="119"/>
      <c r="AH1174" s="120"/>
      <c r="AI1174" s="121"/>
      <c r="AJ1174" s="120"/>
      <c r="AK1174" s="69"/>
      <c r="AL1174" s="103"/>
      <c r="AM1174" s="103"/>
      <c r="AN1174" s="118"/>
      <c r="AO1174" s="115"/>
      <c r="AP1174" s="119"/>
      <c r="AQ1174" s="119"/>
      <c r="AR1174" s="118"/>
      <c r="AS1174" s="118"/>
      <c r="AT1174" s="118"/>
      <c r="AU1174" s="118"/>
      <c r="AV1174" s="121"/>
      <c r="AW1174" s="114"/>
      <c r="AX1174" s="115"/>
      <c r="AY1174" s="116"/>
      <c r="AZ1174" s="115"/>
      <c r="BA1174" s="116"/>
    </row>
    <row r="1175" spans="2:53" x14ac:dyDescent="0.2">
      <c r="B1175" s="266"/>
      <c r="D1175" s="101"/>
      <c r="E1175" s="67"/>
      <c r="F1175" s="69"/>
      <c r="G1175" s="69"/>
      <c r="H1175" s="69"/>
      <c r="I1175" s="95"/>
      <c r="J1175" s="68"/>
      <c r="K1175" s="106"/>
      <c r="L1175" s="145"/>
      <c r="M1175" s="146"/>
      <c r="N1175" s="82"/>
      <c r="O1175" s="82"/>
      <c r="P1175" s="82"/>
      <c r="Q1175" s="110"/>
      <c r="R1175" s="111"/>
      <c r="S1175" s="111"/>
      <c r="T1175" s="111"/>
      <c r="U1175" s="112"/>
      <c r="V1175" s="110"/>
      <c r="W1175" s="112"/>
      <c r="X1175" s="103"/>
      <c r="Y1175" s="117"/>
      <c r="Z1175" s="69"/>
      <c r="AA1175" s="69"/>
      <c r="AB1175" s="103"/>
      <c r="AC1175" s="103"/>
      <c r="AD1175" s="118"/>
      <c r="AE1175" s="115"/>
      <c r="AF1175" s="119"/>
      <c r="AG1175" s="119"/>
      <c r="AH1175" s="120"/>
      <c r="AI1175" s="121"/>
      <c r="AJ1175" s="120"/>
      <c r="AK1175" s="69"/>
      <c r="AL1175" s="103"/>
      <c r="AM1175" s="103"/>
      <c r="AN1175" s="118"/>
      <c r="AO1175" s="115"/>
      <c r="AP1175" s="119"/>
      <c r="AQ1175" s="119"/>
      <c r="AR1175" s="118"/>
      <c r="AS1175" s="118"/>
      <c r="AT1175" s="118"/>
      <c r="AU1175" s="118"/>
      <c r="AV1175" s="121"/>
      <c r="AW1175" s="114"/>
      <c r="AX1175" s="115"/>
      <c r="AY1175" s="116"/>
      <c r="AZ1175" s="115"/>
      <c r="BA1175" s="116"/>
    </row>
    <row r="1176" spans="2:53" x14ac:dyDescent="0.2">
      <c r="B1176" s="266"/>
      <c r="D1176" s="101"/>
      <c r="E1176" s="67"/>
      <c r="F1176" s="69"/>
      <c r="G1176" s="69"/>
      <c r="H1176" s="69"/>
      <c r="I1176" s="95"/>
      <c r="J1176" s="68"/>
      <c r="K1176" s="106"/>
      <c r="L1176" s="145"/>
      <c r="M1176" s="146"/>
      <c r="N1176" s="82"/>
      <c r="O1176" s="82"/>
      <c r="P1176" s="82"/>
      <c r="Q1176" s="110"/>
      <c r="R1176" s="111"/>
      <c r="S1176" s="111"/>
      <c r="T1176" s="111"/>
      <c r="U1176" s="112"/>
      <c r="V1176" s="110"/>
      <c r="W1176" s="112"/>
      <c r="X1176" s="103"/>
      <c r="Y1176" s="117"/>
      <c r="Z1176" s="69"/>
      <c r="AA1176" s="69"/>
      <c r="AB1176" s="103"/>
      <c r="AC1176" s="103"/>
      <c r="AD1176" s="118"/>
      <c r="AE1176" s="115"/>
      <c r="AF1176" s="119"/>
      <c r="AG1176" s="119"/>
      <c r="AH1176" s="120"/>
      <c r="AI1176" s="121"/>
      <c r="AJ1176" s="120"/>
      <c r="AK1176" s="69"/>
      <c r="AL1176" s="103"/>
      <c r="AM1176" s="103"/>
      <c r="AN1176" s="118"/>
      <c r="AO1176" s="115"/>
      <c r="AP1176" s="119"/>
      <c r="AQ1176" s="119"/>
      <c r="AR1176" s="118"/>
      <c r="AS1176" s="118"/>
      <c r="AT1176" s="118"/>
      <c r="AU1176" s="118"/>
      <c r="AV1176" s="121"/>
      <c r="AW1176" s="114"/>
      <c r="AX1176" s="115"/>
      <c r="AY1176" s="116"/>
      <c r="AZ1176" s="115"/>
      <c r="BA1176" s="116"/>
    </row>
    <row r="1177" spans="2:53" x14ac:dyDescent="0.2">
      <c r="B1177" s="266"/>
      <c r="D1177" s="101"/>
      <c r="E1177" s="67"/>
      <c r="F1177" s="69"/>
      <c r="G1177" s="69"/>
      <c r="H1177" s="69"/>
      <c r="I1177" s="95"/>
      <c r="J1177" s="68"/>
      <c r="K1177" s="106"/>
      <c r="L1177" s="145"/>
      <c r="M1177" s="146"/>
      <c r="N1177" s="82"/>
      <c r="O1177" s="82"/>
      <c r="P1177" s="82"/>
      <c r="Q1177" s="110"/>
      <c r="R1177" s="111"/>
      <c r="S1177" s="111"/>
      <c r="T1177" s="111"/>
      <c r="U1177" s="112"/>
      <c r="V1177" s="110"/>
      <c r="W1177" s="112"/>
      <c r="X1177" s="103"/>
      <c r="Y1177" s="117"/>
      <c r="Z1177" s="69"/>
      <c r="AA1177" s="69"/>
      <c r="AB1177" s="103"/>
      <c r="AC1177" s="103"/>
      <c r="AD1177" s="118"/>
      <c r="AE1177" s="115"/>
      <c r="AF1177" s="119"/>
      <c r="AG1177" s="119"/>
      <c r="AH1177" s="120"/>
      <c r="AI1177" s="121"/>
      <c r="AJ1177" s="120"/>
      <c r="AK1177" s="69"/>
      <c r="AL1177" s="103"/>
      <c r="AM1177" s="103"/>
      <c r="AN1177" s="118"/>
      <c r="AO1177" s="115"/>
      <c r="AP1177" s="119"/>
      <c r="AQ1177" s="119"/>
      <c r="AR1177" s="118"/>
      <c r="AS1177" s="118"/>
      <c r="AT1177" s="118"/>
      <c r="AU1177" s="118"/>
      <c r="AV1177" s="121"/>
      <c r="AW1177" s="114"/>
      <c r="AX1177" s="115"/>
      <c r="AY1177" s="116"/>
      <c r="AZ1177" s="115"/>
      <c r="BA1177" s="116"/>
    </row>
    <row r="1178" spans="2:53" x14ac:dyDescent="0.2">
      <c r="B1178" s="266"/>
      <c r="D1178" s="101"/>
      <c r="E1178" s="67"/>
      <c r="F1178" s="69"/>
      <c r="G1178" s="69"/>
      <c r="H1178" s="69"/>
      <c r="I1178" s="95"/>
      <c r="J1178" s="68"/>
      <c r="K1178" s="106"/>
      <c r="L1178" s="145"/>
      <c r="M1178" s="146"/>
      <c r="N1178" s="82"/>
      <c r="O1178" s="82"/>
      <c r="P1178" s="82"/>
      <c r="Q1178" s="110"/>
      <c r="R1178" s="111"/>
      <c r="S1178" s="111"/>
      <c r="T1178" s="111"/>
      <c r="U1178" s="112"/>
      <c r="V1178" s="110"/>
      <c r="W1178" s="112"/>
      <c r="X1178" s="103"/>
      <c r="Y1178" s="117"/>
      <c r="Z1178" s="69"/>
      <c r="AA1178" s="69"/>
      <c r="AB1178" s="103"/>
      <c r="AC1178" s="103"/>
      <c r="AD1178" s="118"/>
      <c r="AE1178" s="115"/>
      <c r="AF1178" s="119"/>
      <c r="AG1178" s="119"/>
      <c r="AH1178" s="120"/>
      <c r="AI1178" s="121"/>
      <c r="AJ1178" s="120"/>
      <c r="AK1178" s="69"/>
      <c r="AL1178" s="103"/>
      <c r="AM1178" s="103"/>
      <c r="AN1178" s="118"/>
      <c r="AO1178" s="115"/>
      <c r="AP1178" s="119"/>
      <c r="AQ1178" s="119"/>
      <c r="AR1178" s="118"/>
      <c r="AS1178" s="118"/>
      <c r="AT1178" s="118"/>
      <c r="AU1178" s="118"/>
      <c r="AV1178" s="121"/>
      <c r="AW1178" s="114"/>
      <c r="AX1178" s="115"/>
      <c r="AY1178" s="116"/>
      <c r="AZ1178" s="115"/>
      <c r="BA1178" s="116"/>
    </row>
    <row r="1179" spans="2:53" x14ac:dyDescent="0.2">
      <c r="B1179" s="266"/>
      <c r="D1179" s="101"/>
      <c r="E1179" s="67"/>
      <c r="F1179" s="69"/>
      <c r="G1179" s="69"/>
      <c r="H1179" s="69"/>
      <c r="I1179" s="95"/>
      <c r="J1179" s="68"/>
      <c r="K1179" s="106"/>
      <c r="L1179" s="145"/>
      <c r="M1179" s="146"/>
      <c r="N1179" s="82"/>
      <c r="O1179" s="82"/>
      <c r="P1179" s="82"/>
      <c r="Q1179" s="110"/>
      <c r="R1179" s="111"/>
      <c r="S1179" s="111"/>
      <c r="T1179" s="111"/>
      <c r="U1179" s="112"/>
      <c r="V1179" s="110"/>
      <c r="W1179" s="112"/>
      <c r="X1179" s="103"/>
      <c r="Y1179" s="117"/>
      <c r="Z1179" s="69"/>
      <c r="AA1179" s="69"/>
      <c r="AB1179" s="103"/>
      <c r="AC1179" s="103"/>
      <c r="AD1179" s="118"/>
      <c r="AE1179" s="115"/>
      <c r="AF1179" s="119"/>
      <c r="AG1179" s="119"/>
      <c r="AH1179" s="120"/>
      <c r="AI1179" s="121"/>
      <c r="AJ1179" s="120"/>
      <c r="AK1179" s="69"/>
      <c r="AL1179" s="103"/>
      <c r="AM1179" s="103"/>
      <c r="AN1179" s="118"/>
      <c r="AO1179" s="115"/>
      <c r="AP1179" s="119"/>
      <c r="AQ1179" s="119"/>
      <c r="AR1179" s="118"/>
      <c r="AS1179" s="118"/>
      <c r="AT1179" s="118"/>
      <c r="AU1179" s="118"/>
      <c r="AV1179" s="121"/>
      <c r="AW1179" s="114"/>
      <c r="AX1179" s="115"/>
      <c r="AY1179" s="116"/>
      <c r="AZ1179" s="115"/>
      <c r="BA1179" s="116"/>
    </row>
    <row r="1180" spans="2:53" x14ac:dyDescent="0.2">
      <c r="B1180" s="266"/>
      <c r="D1180" s="101"/>
      <c r="E1180" s="67"/>
      <c r="F1180" s="69"/>
      <c r="G1180" s="69"/>
      <c r="H1180" s="69"/>
      <c r="I1180" s="95"/>
      <c r="J1180" s="68"/>
      <c r="K1180" s="106"/>
      <c r="L1180" s="145"/>
      <c r="M1180" s="146"/>
      <c r="N1180" s="82"/>
      <c r="O1180" s="82"/>
      <c r="P1180" s="82"/>
      <c r="Q1180" s="110"/>
      <c r="R1180" s="111"/>
      <c r="S1180" s="111"/>
      <c r="T1180" s="111"/>
      <c r="U1180" s="112"/>
      <c r="V1180" s="110"/>
      <c r="W1180" s="112"/>
      <c r="X1180" s="103"/>
      <c r="Y1180" s="117"/>
      <c r="Z1180" s="69"/>
      <c r="AA1180" s="69"/>
      <c r="AB1180" s="103"/>
      <c r="AC1180" s="103"/>
      <c r="AD1180" s="118"/>
      <c r="AE1180" s="115"/>
      <c r="AF1180" s="119"/>
      <c r="AG1180" s="119"/>
      <c r="AH1180" s="120"/>
      <c r="AI1180" s="121"/>
      <c r="AJ1180" s="120"/>
      <c r="AK1180" s="69"/>
      <c r="AL1180" s="103"/>
      <c r="AM1180" s="103"/>
      <c r="AN1180" s="118"/>
      <c r="AO1180" s="115"/>
      <c r="AP1180" s="119"/>
      <c r="AQ1180" s="119"/>
      <c r="AR1180" s="118"/>
      <c r="AS1180" s="118"/>
      <c r="AT1180" s="118"/>
      <c r="AU1180" s="118"/>
      <c r="AV1180" s="121"/>
      <c r="AW1180" s="114"/>
      <c r="AX1180" s="115"/>
      <c r="AY1180" s="116"/>
      <c r="AZ1180" s="115"/>
      <c r="BA1180" s="116"/>
    </row>
    <row r="1181" spans="2:53" x14ac:dyDescent="0.2">
      <c r="B1181" s="266"/>
      <c r="D1181" s="101"/>
      <c r="E1181" s="67"/>
      <c r="F1181" s="69"/>
      <c r="G1181" s="69"/>
      <c r="H1181" s="69"/>
      <c r="I1181" s="95"/>
      <c r="J1181" s="68"/>
      <c r="K1181" s="106"/>
      <c r="L1181" s="145"/>
      <c r="M1181" s="146"/>
      <c r="N1181" s="82"/>
      <c r="O1181" s="82"/>
      <c r="P1181" s="82"/>
      <c r="Q1181" s="110"/>
      <c r="R1181" s="111"/>
      <c r="S1181" s="111"/>
      <c r="T1181" s="111"/>
      <c r="U1181" s="112"/>
      <c r="V1181" s="110"/>
      <c r="W1181" s="112"/>
      <c r="X1181" s="103"/>
      <c r="Y1181" s="117"/>
      <c r="Z1181" s="69"/>
      <c r="AA1181" s="69"/>
      <c r="AB1181" s="103"/>
      <c r="AC1181" s="103"/>
      <c r="AD1181" s="118"/>
      <c r="AE1181" s="115"/>
      <c r="AF1181" s="119"/>
      <c r="AG1181" s="119"/>
      <c r="AH1181" s="120"/>
      <c r="AI1181" s="121"/>
      <c r="AJ1181" s="120"/>
      <c r="AK1181" s="69"/>
      <c r="AL1181" s="103"/>
      <c r="AM1181" s="103"/>
      <c r="AN1181" s="118"/>
      <c r="AO1181" s="115"/>
      <c r="AP1181" s="119"/>
      <c r="AQ1181" s="119"/>
      <c r="AR1181" s="118"/>
      <c r="AS1181" s="118"/>
      <c r="AT1181" s="118"/>
      <c r="AU1181" s="118"/>
      <c r="AV1181" s="121"/>
      <c r="AW1181" s="114"/>
      <c r="AX1181" s="115"/>
      <c r="AY1181" s="116"/>
      <c r="AZ1181" s="115"/>
      <c r="BA1181" s="116"/>
    </row>
    <row r="1182" spans="2:53" x14ac:dyDescent="0.2">
      <c r="B1182" s="266"/>
      <c r="D1182" s="101"/>
      <c r="E1182" s="67"/>
      <c r="F1182" s="69"/>
      <c r="G1182" s="69"/>
      <c r="H1182" s="69"/>
      <c r="I1182" s="95"/>
      <c r="J1182" s="68"/>
      <c r="K1182" s="106"/>
      <c r="L1182" s="145"/>
      <c r="M1182" s="146"/>
      <c r="N1182" s="82"/>
      <c r="O1182" s="82"/>
      <c r="P1182" s="82"/>
      <c r="Q1182" s="110"/>
      <c r="R1182" s="111"/>
      <c r="S1182" s="111"/>
      <c r="T1182" s="111"/>
      <c r="U1182" s="112"/>
      <c r="V1182" s="110"/>
      <c r="W1182" s="112"/>
      <c r="X1182" s="103"/>
      <c r="Y1182" s="117"/>
      <c r="Z1182" s="69"/>
      <c r="AA1182" s="69"/>
      <c r="AB1182" s="103"/>
      <c r="AC1182" s="103"/>
      <c r="AD1182" s="118"/>
      <c r="AE1182" s="115"/>
      <c r="AF1182" s="119"/>
      <c r="AG1182" s="119"/>
      <c r="AH1182" s="120"/>
      <c r="AI1182" s="121"/>
      <c r="AJ1182" s="120"/>
      <c r="AK1182" s="69"/>
      <c r="AL1182" s="103"/>
      <c r="AM1182" s="103"/>
      <c r="AN1182" s="118"/>
      <c r="AO1182" s="115"/>
      <c r="AP1182" s="119"/>
      <c r="AQ1182" s="119"/>
      <c r="AR1182" s="118"/>
      <c r="AS1182" s="118"/>
      <c r="AT1182" s="118"/>
      <c r="AU1182" s="118"/>
      <c r="AV1182" s="121"/>
      <c r="AW1182" s="114"/>
      <c r="AX1182" s="115"/>
      <c r="AY1182" s="116"/>
      <c r="AZ1182" s="115"/>
      <c r="BA1182" s="116"/>
    </row>
    <row r="1183" spans="2:53" x14ac:dyDescent="0.2">
      <c r="B1183" s="266"/>
      <c r="D1183" s="101"/>
      <c r="E1183" s="67"/>
      <c r="F1183" s="69"/>
      <c r="G1183" s="69"/>
      <c r="H1183" s="69"/>
      <c r="I1183" s="95"/>
      <c r="J1183" s="68"/>
      <c r="K1183" s="106"/>
      <c r="L1183" s="145"/>
      <c r="M1183" s="146"/>
      <c r="N1183" s="82"/>
      <c r="O1183" s="82"/>
      <c r="P1183" s="82"/>
      <c r="Q1183" s="110"/>
      <c r="R1183" s="111"/>
      <c r="S1183" s="111"/>
      <c r="T1183" s="111"/>
      <c r="U1183" s="112"/>
      <c r="V1183" s="110"/>
      <c r="W1183" s="112"/>
      <c r="X1183" s="103"/>
      <c r="Y1183" s="117"/>
      <c r="Z1183" s="69"/>
      <c r="AA1183" s="69"/>
      <c r="AB1183" s="103"/>
      <c r="AC1183" s="103"/>
      <c r="AD1183" s="118"/>
      <c r="AE1183" s="115"/>
      <c r="AF1183" s="119"/>
      <c r="AG1183" s="119"/>
      <c r="AH1183" s="120"/>
      <c r="AI1183" s="121"/>
      <c r="AJ1183" s="120"/>
      <c r="AK1183" s="69"/>
      <c r="AL1183" s="103"/>
      <c r="AM1183" s="103"/>
      <c r="AN1183" s="118"/>
      <c r="AO1183" s="115"/>
      <c r="AP1183" s="119"/>
      <c r="AQ1183" s="119"/>
      <c r="AR1183" s="118"/>
      <c r="AS1183" s="118"/>
      <c r="AT1183" s="118"/>
      <c r="AU1183" s="118"/>
      <c r="AV1183" s="121"/>
      <c r="AW1183" s="114"/>
      <c r="AX1183" s="115"/>
      <c r="AY1183" s="116"/>
      <c r="AZ1183" s="115"/>
      <c r="BA1183" s="116"/>
    </row>
    <row r="1184" spans="2:53" x14ac:dyDescent="0.2">
      <c r="B1184" s="266"/>
      <c r="D1184" s="101"/>
      <c r="E1184" s="67"/>
      <c r="F1184" s="69"/>
      <c r="G1184" s="69"/>
      <c r="H1184" s="69"/>
      <c r="I1184" s="95"/>
      <c r="J1184" s="68"/>
      <c r="K1184" s="106"/>
      <c r="L1184" s="145"/>
      <c r="M1184" s="146"/>
      <c r="N1184" s="82"/>
      <c r="O1184" s="82"/>
      <c r="P1184" s="82"/>
      <c r="Q1184" s="110"/>
      <c r="R1184" s="111"/>
      <c r="S1184" s="111"/>
      <c r="T1184" s="111"/>
      <c r="U1184" s="112"/>
      <c r="V1184" s="110"/>
      <c r="W1184" s="112"/>
      <c r="X1184" s="103"/>
      <c r="Y1184" s="117"/>
      <c r="Z1184" s="69"/>
      <c r="AA1184" s="69"/>
      <c r="AB1184" s="103"/>
      <c r="AC1184" s="103"/>
      <c r="AD1184" s="118"/>
      <c r="AE1184" s="115"/>
      <c r="AF1184" s="119"/>
      <c r="AG1184" s="119"/>
      <c r="AH1184" s="120"/>
      <c r="AI1184" s="121"/>
      <c r="AJ1184" s="120"/>
      <c r="AK1184" s="69"/>
      <c r="AL1184" s="103"/>
      <c r="AM1184" s="103"/>
      <c r="AN1184" s="118"/>
      <c r="AO1184" s="115"/>
      <c r="AP1184" s="119"/>
      <c r="AQ1184" s="119"/>
      <c r="AR1184" s="118"/>
      <c r="AS1184" s="118"/>
      <c r="AT1184" s="118"/>
      <c r="AU1184" s="118"/>
      <c r="AV1184" s="121"/>
      <c r="AW1184" s="114"/>
      <c r="AX1184" s="115"/>
      <c r="AY1184" s="116"/>
      <c r="AZ1184" s="115"/>
      <c r="BA1184" s="116"/>
    </row>
    <row r="1185" spans="2:53" x14ac:dyDescent="0.2">
      <c r="B1185" s="266"/>
      <c r="D1185" s="101"/>
      <c r="E1185" s="67"/>
      <c r="F1185" s="69"/>
      <c r="G1185" s="69"/>
      <c r="H1185" s="69"/>
      <c r="I1185" s="95"/>
      <c r="J1185" s="68"/>
      <c r="K1185" s="106"/>
      <c r="L1185" s="145"/>
      <c r="M1185" s="146"/>
      <c r="N1185" s="82"/>
      <c r="O1185" s="82"/>
      <c r="P1185" s="82"/>
      <c r="Q1185" s="110"/>
      <c r="R1185" s="111"/>
      <c r="S1185" s="111"/>
      <c r="T1185" s="111"/>
      <c r="U1185" s="112"/>
      <c r="V1185" s="110"/>
      <c r="W1185" s="112"/>
      <c r="X1185" s="103"/>
      <c r="Y1185" s="117"/>
      <c r="Z1185" s="69"/>
      <c r="AA1185" s="69"/>
      <c r="AB1185" s="103"/>
      <c r="AC1185" s="103"/>
      <c r="AD1185" s="118"/>
      <c r="AE1185" s="115"/>
      <c r="AF1185" s="119"/>
      <c r="AG1185" s="119"/>
      <c r="AH1185" s="120"/>
      <c r="AI1185" s="121"/>
      <c r="AJ1185" s="120"/>
      <c r="AK1185" s="69"/>
      <c r="AL1185" s="103"/>
      <c r="AM1185" s="103"/>
      <c r="AN1185" s="118"/>
      <c r="AO1185" s="115"/>
      <c r="AP1185" s="119"/>
      <c r="AQ1185" s="119"/>
      <c r="AR1185" s="118"/>
      <c r="AS1185" s="118"/>
      <c r="AT1185" s="118"/>
      <c r="AU1185" s="118"/>
      <c r="AV1185" s="121"/>
      <c r="AW1185" s="114"/>
      <c r="AX1185" s="115"/>
      <c r="AY1185" s="116"/>
      <c r="AZ1185" s="115"/>
      <c r="BA1185" s="116"/>
    </row>
    <row r="1186" spans="2:53" x14ac:dyDescent="0.2">
      <c r="B1186" s="266"/>
      <c r="D1186" s="101"/>
      <c r="E1186" s="67"/>
      <c r="F1186" s="69"/>
      <c r="G1186" s="69"/>
      <c r="H1186" s="69"/>
      <c r="I1186" s="95"/>
      <c r="J1186" s="68"/>
      <c r="K1186" s="106"/>
      <c r="L1186" s="145"/>
      <c r="M1186" s="146"/>
      <c r="N1186" s="82"/>
      <c r="O1186" s="82"/>
      <c r="P1186" s="82"/>
      <c r="Q1186" s="110"/>
      <c r="R1186" s="111"/>
      <c r="S1186" s="111"/>
      <c r="T1186" s="111"/>
      <c r="U1186" s="112"/>
      <c r="V1186" s="110"/>
      <c r="W1186" s="112"/>
      <c r="X1186" s="103"/>
      <c r="Y1186" s="117"/>
      <c r="Z1186" s="69"/>
      <c r="AA1186" s="69"/>
      <c r="AB1186" s="103"/>
      <c r="AC1186" s="103"/>
      <c r="AD1186" s="118"/>
      <c r="AE1186" s="115"/>
      <c r="AF1186" s="119"/>
      <c r="AG1186" s="119"/>
      <c r="AH1186" s="120"/>
      <c r="AI1186" s="121"/>
      <c r="AJ1186" s="120"/>
      <c r="AK1186" s="69"/>
      <c r="AL1186" s="103"/>
      <c r="AM1186" s="103"/>
      <c r="AN1186" s="118"/>
      <c r="AO1186" s="115"/>
      <c r="AP1186" s="119"/>
      <c r="AQ1186" s="119"/>
      <c r="AR1186" s="118"/>
      <c r="AS1186" s="118"/>
      <c r="AT1186" s="118"/>
      <c r="AU1186" s="118"/>
      <c r="AV1186" s="121"/>
      <c r="AW1186" s="114"/>
      <c r="AX1186" s="115"/>
      <c r="AY1186" s="116"/>
      <c r="AZ1186" s="115"/>
      <c r="BA1186" s="116"/>
    </row>
    <row r="1187" spans="2:53" x14ac:dyDescent="0.2">
      <c r="B1187" s="266"/>
      <c r="D1187" s="101"/>
      <c r="E1187" s="67"/>
      <c r="F1187" s="69"/>
      <c r="G1187" s="69"/>
      <c r="H1187" s="69"/>
      <c r="I1187" s="95"/>
      <c r="J1187" s="68"/>
      <c r="K1187" s="106"/>
      <c r="L1187" s="145"/>
      <c r="M1187" s="146"/>
      <c r="N1187" s="82"/>
      <c r="O1187" s="82"/>
      <c r="P1187" s="82"/>
      <c r="Q1187" s="110"/>
      <c r="R1187" s="111"/>
      <c r="S1187" s="111"/>
      <c r="T1187" s="111"/>
      <c r="U1187" s="112"/>
      <c r="V1187" s="110"/>
      <c r="W1187" s="112"/>
      <c r="X1187" s="103"/>
      <c r="Y1187" s="117"/>
      <c r="Z1187" s="69"/>
      <c r="AA1187" s="69"/>
      <c r="AB1187" s="103"/>
      <c r="AC1187" s="103"/>
      <c r="AD1187" s="118"/>
      <c r="AE1187" s="115"/>
      <c r="AF1187" s="119"/>
      <c r="AG1187" s="119"/>
      <c r="AH1187" s="120"/>
      <c r="AI1187" s="121"/>
      <c r="AJ1187" s="120"/>
      <c r="AK1187" s="69"/>
      <c r="AL1187" s="103"/>
      <c r="AM1187" s="103"/>
      <c r="AN1187" s="118"/>
      <c r="AO1187" s="115"/>
      <c r="AP1187" s="119"/>
      <c r="AQ1187" s="119"/>
      <c r="AR1187" s="118"/>
      <c r="AS1187" s="118"/>
      <c r="AT1187" s="118"/>
      <c r="AU1187" s="118"/>
      <c r="AV1187" s="121"/>
      <c r="AW1187" s="114"/>
      <c r="AX1187" s="115"/>
      <c r="AY1187" s="116"/>
      <c r="AZ1187" s="115"/>
      <c r="BA1187" s="116"/>
    </row>
    <row r="1188" spans="2:53" x14ac:dyDescent="0.2">
      <c r="B1188" s="266"/>
      <c r="D1188" s="101"/>
      <c r="E1188" s="67"/>
      <c r="F1188" s="69"/>
      <c r="G1188" s="69"/>
      <c r="H1188" s="69"/>
      <c r="I1188" s="95"/>
      <c r="J1188" s="68"/>
      <c r="K1188" s="106"/>
      <c r="L1188" s="145"/>
      <c r="M1188" s="146"/>
      <c r="N1188" s="82"/>
      <c r="O1188" s="82"/>
      <c r="P1188" s="82"/>
      <c r="Q1188" s="110"/>
      <c r="R1188" s="111"/>
      <c r="S1188" s="111"/>
      <c r="T1188" s="111"/>
      <c r="U1188" s="112"/>
      <c r="V1188" s="110"/>
      <c r="W1188" s="112"/>
      <c r="X1188" s="103"/>
      <c r="Y1188" s="117"/>
      <c r="Z1188" s="69"/>
      <c r="AA1188" s="69"/>
      <c r="AB1188" s="103"/>
      <c r="AC1188" s="103"/>
      <c r="AD1188" s="118"/>
      <c r="AE1188" s="115"/>
      <c r="AF1188" s="119"/>
      <c r="AG1188" s="119"/>
      <c r="AH1188" s="120"/>
      <c r="AI1188" s="121"/>
      <c r="AJ1188" s="120"/>
      <c r="AK1188" s="69"/>
      <c r="AL1188" s="103"/>
      <c r="AM1188" s="103"/>
      <c r="AN1188" s="118"/>
      <c r="AO1188" s="115"/>
      <c r="AP1188" s="119"/>
      <c r="AQ1188" s="119"/>
      <c r="AR1188" s="118"/>
      <c r="AS1188" s="118"/>
      <c r="AT1188" s="118"/>
      <c r="AU1188" s="118"/>
      <c r="AV1188" s="121"/>
      <c r="AW1188" s="114"/>
      <c r="AX1188" s="115"/>
      <c r="AY1188" s="116"/>
      <c r="AZ1188" s="115"/>
      <c r="BA1188" s="116"/>
    </row>
    <row r="1189" spans="2:53" x14ac:dyDescent="0.2">
      <c r="B1189" s="266"/>
      <c r="D1189" s="101"/>
      <c r="E1189" s="67"/>
      <c r="F1189" s="69"/>
      <c r="G1189" s="69"/>
      <c r="H1189" s="69"/>
      <c r="I1189" s="95"/>
      <c r="J1189" s="68"/>
      <c r="K1189" s="106"/>
      <c r="L1189" s="145"/>
      <c r="M1189" s="146"/>
      <c r="N1189" s="82"/>
      <c r="O1189" s="82"/>
      <c r="P1189" s="82"/>
      <c r="Q1189" s="110"/>
      <c r="R1189" s="111"/>
      <c r="S1189" s="111"/>
      <c r="T1189" s="111"/>
      <c r="U1189" s="112"/>
      <c r="V1189" s="110"/>
      <c r="W1189" s="112"/>
      <c r="X1189" s="103"/>
      <c r="Y1189" s="117"/>
      <c r="Z1189" s="69"/>
      <c r="AA1189" s="69"/>
      <c r="AB1189" s="103"/>
      <c r="AC1189" s="103"/>
      <c r="AD1189" s="118"/>
      <c r="AE1189" s="115"/>
      <c r="AF1189" s="119"/>
      <c r="AG1189" s="119"/>
      <c r="AH1189" s="120"/>
      <c r="AI1189" s="121"/>
      <c r="AJ1189" s="120"/>
      <c r="AK1189" s="69"/>
      <c r="AL1189" s="103"/>
      <c r="AM1189" s="103"/>
      <c r="AN1189" s="118"/>
      <c r="AO1189" s="115"/>
      <c r="AP1189" s="119"/>
      <c r="AQ1189" s="119"/>
      <c r="AR1189" s="118"/>
      <c r="AS1189" s="118"/>
      <c r="AT1189" s="118"/>
      <c r="AU1189" s="118"/>
      <c r="AV1189" s="121"/>
      <c r="AW1189" s="114"/>
      <c r="AX1189" s="115"/>
      <c r="AY1189" s="116"/>
      <c r="AZ1189" s="115"/>
      <c r="BA1189" s="116"/>
    </row>
    <row r="1190" spans="2:53" x14ac:dyDescent="0.2">
      <c r="B1190" s="266"/>
      <c r="D1190" s="101"/>
      <c r="E1190" s="67"/>
      <c r="F1190" s="69"/>
      <c r="G1190" s="69"/>
      <c r="H1190" s="69"/>
      <c r="I1190" s="95"/>
      <c r="J1190" s="68"/>
      <c r="K1190" s="106"/>
      <c r="L1190" s="145"/>
      <c r="M1190" s="146"/>
      <c r="N1190" s="82"/>
      <c r="O1190" s="82"/>
      <c r="P1190" s="82"/>
      <c r="Q1190" s="110"/>
      <c r="R1190" s="111"/>
      <c r="S1190" s="111"/>
      <c r="T1190" s="111"/>
      <c r="U1190" s="112"/>
      <c r="V1190" s="110"/>
      <c r="W1190" s="112"/>
      <c r="X1190" s="103"/>
      <c r="Y1190" s="117"/>
      <c r="Z1190" s="69"/>
      <c r="AA1190" s="69"/>
      <c r="AB1190" s="103"/>
      <c r="AC1190" s="103"/>
      <c r="AD1190" s="118"/>
      <c r="AE1190" s="115"/>
      <c r="AF1190" s="119"/>
      <c r="AG1190" s="119"/>
      <c r="AH1190" s="120"/>
      <c r="AI1190" s="121"/>
      <c r="AJ1190" s="120"/>
      <c r="AK1190" s="69"/>
      <c r="AL1190" s="103"/>
      <c r="AM1190" s="103"/>
      <c r="AN1190" s="118"/>
      <c r="AO1190" s="115"/>
      <c r="AP1190" s="119"/>
      <c r="AQ1190" s="119"/>
      <c r="AR1190" s="118"/>
      <c r="AS1190" s="118"/>
      <c r="AT1190" s="118"/>
      <c r="AU1190" s="118"/>
      <c r="AV1190" s="121"/>
      <c r="AW1190" s="114"/>
      <c r="AX1190" s="115"/>
      <c r="AY1190" s="116"/>
      <c r="AZ1190" s="115"/>
      <c r="BA1190" s="116"/>
    </row>
    <row r="1191" spans="2:53" x14ac:dyDescent="0.2">
      <c r="B1191" s="266"/>
      <c r="D1191" s="101"/>
      <c r="E1191" s="67"/>
      <c r="F1191" s="69"/>
      <c r="G1191" s="69"/>
      <c r="H1191" s="69"/>
      <c r="I1191" s="95"/>
      <c r="J1191" s="68"/>
      <c r="K1191" s="106"/>
      <c r="L1191" s="145"/>
      <c r="M1191" s="146"/>
      <c r="N1191" s="82"/>
      <c r="O1191" s="82"/>
      <c r="P1191" s="82"/>
      <c r="Q1191" s="110"/>
      <c r="R1191" s="111"/>
      <c r="S1191" s="111"/>
      <c r="T1191" s="111"/>
      <c r="U1191" s="112"/>
      <c r="V1191" s="110"/>
      <c r="W1191" s="112"/>
      <c r="X1191" s="103"/>
      <c r="Y1191" s="117"/>
      <c r="Z1191" s="69"/>
      <c r="AA1191" s="69"/>
      <c r="AB1191" s="103"/>
      <c r="AC1191" s="103"/>
      <c r="AD1191" s="118"/>
      <c r="AE1191" s="115"/>
      <c r="AF1191" s="119"/>
      <c r="AG1191" s="119"/>
      <c r="AH1191" s="120"/>
      <c r="AI1191" s="121"/>
      <c r="AJ1191" s="120"/>
      <c r="AK1191" s="69"/>
      <c r="AL1191" s="103"/>
      <c r="AM1191" s="103"/>
      <c r="AN1191" s="118"/>
      <c r="AO1191" s="115"/>
      <c r="AP1191" s="119"/>
      <c r="AQ1191" s="119"/>
      <c r="AR1191" s="118"/>
      <c r="AS1191" s="118"/>
      <c r="AT1191" s="118"/>
      <c r="AU1191" s="118"/>
      <c r="AV1191" s="121"/>
      <c r="AW1191" s="114"/>
      <c r="AX1191" s="115"/>
      <c r="AY1191" s="116"/>
      <c r="AZ1191" s="115"/>
      <c r="BA1191" s="116"/>
    </row>
    <row r="1192" spans="2:53" x14ac:dyDescent="0.2">
      <c r="B1192" s="266"/>
      <c r="D1192" s="101"/>
      <c r="E1192" s="67"/>
      <c r="F1192" s="69"/>
      <c r="G1192" s="69"/>
      <c r="H1192" s="69"/>
      <c r="I1192" s="95"/>
      <c r="J1192" s="68"/>
      <c r="K1192" s="106"/>
      <c r="L1192" s="145"/>
      <c r="M1192" s="146"/>
      <c r="N1192" s="82"/>
      <c r="O1192" s="82"/>
      <c r="P1192" s="82"/>
      <c r="Q1192" s="110"/>
      <c r="R1192" s="111"/>
      <c r="S1192" s="111"/>
      <c r="T1192" s="111"/>
      <c r="U1192" s="112"/>
      <c r="V1192" s="110"/>
      <c r="W1192" s="112"/>
      <c r="X1192" s="103"/>
      <c r="Y1192" s="117"/>
      <c r="Z1192" s="69"/>
      <c r="AA1192" s="69"/>
      <c r="AB1192" s="103"/>
      <c r="AC1192" s="103"/>
      <c r="AD1192" s="118"/>
      <c r="AE1192" s="115"/>
      <c r="AF1192" s="119"/>
      <c r="AG1192" s="119"/>
      <c r="AH1192" s="120"/>
      <c r="AI1192" s="121"/>
      <c r="AJ1192" s="120"/>
      <c r="AK1192" s="69"/>
      <c r="AL1192" s="103"/>
      <c r="AM1192" s="103"/>
      <c r="AN1192" s="118"/>
      <c r="AO1192" s="115"/>
      <c r="AP1192" s="119"/>
      <c r="AQ1192" s="119"/>
      <c r="AR1192" s="118"/>
      <c r="AS1192" s="118"/>
      <c r="AT1192" s="118"/>
      <c r="AU1192" s="118"/>
      <c r="AV1192" s="121"/>
      <c r="AW1192" s="114"/>
      <c r="AX1192" s="115"/>
      <c r="AY1192" s="116"/>
      <c r="AZ1192" s="115"/>
      <c r="BA1192" s="116"/>
    </row>
    <row r="1193" spans="2:53" x14ac:dyDescent="0.2">
      <c r="B1193" s="266"/>
      <c r="D1193" s="101"/>
      <c r="E1193" s="67"/>
      <c r="F1193" s="69"/>
      <c r="G1193" s="69"/>
      <c r="H1193" s="69"/>
      <c r="I1193" s="95"/>
      <c r="J1193" s="68"/>
      <c r="K1193" s="106"/>
      <c r="L1193" s="145"/>
      <c r="M1193" s="146"/>
      <c r="N1193" s="82"/>
      <c r="O1193" s="82"/>
      <c r="P1193" s="82"/>
      <c r="Q1193" s="110"/>
      <c r="R1193" s="111"/>
      <c r="S1193" s="111"/>
      <c r="T1193" s="111"/>
      <c r="U1193" s="112"/>
      <c r="V1193" s="110"/>
      <c r="W1193" s="112"/>
      <c r="X1193" s="103"/>
      <c r="Y1193" s="117"/>
      <c r="Z1193" s="69"/>
      <c r="AA1193" s="69"/>
      <c r="AB1193" s="103"/>
      <c r="AC1193" s="103"/>
      <c r="AD1193" s="118"/>
      <c r="AE1193" s="115"/>
      <c r="AF1193" s="119"/>
      <c r="AG1193" s="119"/>
      <c r="AH1193" s="120"/>
      <c r="AI1193" s="121"/>
      <c r="AJ1193" s="120"/>
      <c r="AK1193" s="69"/>
      <c r="AL1193" s="103"/>
      <c r="AM1193" s="103"/>
      <c r="AN1193" s="118"/>
      <c r="AO1193" s="115"/>
      <c r="AP1193" s="119"/>
      <c r="AQ1193" s="119"/>
      <c r="AR1193" s="118"/>
      <c r="AS1193" s="118"/>
      <c r="AT1193" s="118"/>
      <c r="AU1193" s="118"/>
      <c r="AV1193" s="121"/>
      <c r="AW1193" s="114"/>
      <c r="AX1193" s="115"/>
      <c r="AY1193" s="116"/>
      <c r="AZ1193" s="115"/>
      <c r="BA1193" s="116"/>
    </row>
    <row r="1194" spans="2:53" x14ac:dyDescent="0.2">
      <c r="B1194" s="266"/>
      <c r="D1194" s="101"/>
      <c r="E1194" s="67"/>
      <c r="F1194" s="69"/>
      <c r="G1194" s="69"/>
      <c r="H1194" s="69"/>
      <c r="I1194" s="95"/>
      <c r="J1194" s="68"/>
      <c r="K1194" s="106"/>
      <c r="L1194" s="145"/>
      <c r="M1194" s="146"/>
      <c r="N1194" s="82"/>
      <c r="O1194" s="82"/>
      <c r="P1194" s="82"/>
      <c r="Q1194" s="110"/>
      <c r="R1194" s="111"/>
      <c r="S1194" s="111"/>
      <c r="T1194" s="111"/>
      <c r="U1194" s="112"/>
      <c r="V1194" s="110"/>
      <c r="W1194" s="112"/>
      <c r="X1194" s="103"/>
      <c r="Y1194" s="117"/>
      <c r="Z1194" s="69"/>
      <c r="AA1194" s="69"/>
      <c r="AB1194" s="103"/>
      <c r="AC1194" s="103"/>
      <c r="AD1194" s="118"/>
      <c r="AE1194" s="115"/>
      <c r="AF1194" s="119"/>
      <c r="AG1194" s="119"/>
      <c r="AH1194" s="120"/>
      <c r="AI1194" s="121"/>
      <c r="AJ1194" s="120"/>
      <c r="AK1194" s="69"/>
      <c r="AL1194" s="103"/>
      <c r="AM1194" s="103"/>
      <c r="AN1194" s="118"/>
      <c r="AO1194" s="115"/>
      <c r="AP1194" s="119"/>
      <c r="AQ1194" s="119"/>
      <c r="AR1194" s="118"/>
      <c r="AS1194" s="118"/>
      <c r="AT1194" s="118"/>
      <c r="AU1194" s="118"/>
      <c r="AV1194" s="121"/>
      <c r="AW1194" s="114"/>
      <c r="AX1194" s="115"/>
      <c r="AY1194" s="116"/>
      <c r="AZ1194" s="115"/>
      <c r="BA1194" s="116"/>
    </row>
    <row r="1195" spans="2:53" x14ac:dyDescent="0.2">
      <c r="B1195" s="266"/>
      <c r="D1195" s="101"/>
      <c r="E1195" s="67"/>
      <c r="F1195" s="69"/>
      <c r="G1195" s="69"/>
      <c r="H1195" s="69"/>
      <c r="I1195" s="95"/>
      <c r="J1195" s="68"/>
      <c r="K1195" s="106"/>
      <c r="L1195" s="145"/>
      <c r="M1195" s="146"/>
      <c r="N1195" s="82"/>
      <c r="O1195" s="82"/>
      <c r="P1195" s="82"/>
      <c r="Q1195" s="110"/>
      <c r="R1195" s="111"/>
      <c r="S1195" s="111"/>
      <c r="T1195" s="111"/>
      <c r="U1195" s="112"/>
      <c r="V1195" s="110"/>
      <c r="W1195" s="112"/>
      <c r="X1195" s="103"/>
      <c r="Y1195" s="117"/>
      <c r="Z1195" s="69"/>
      <c r="AA1195" s="69"/>
      <c r="AB1195" s="103"/>
      <c r="AC1195" s="103"/>
      <c r="AD1195" s="118"/>
      <c r="AE1195" s="115"/>
      <c r="AF1195" s="119"/>
      <c r="AG1195" s="119"/>
      <c r="AH1195" s="120"/>
      <c r="AI1195" s="121"/>
      <c r="AJ1195" s="120"/>
      <c r="AK1195" s="69"/>
      <c r="AL1195" s="103"/>
      <c r="AM1195" s="103"/>
      <c r="AN1195" s="118"/>
      <c r="AO1195" s="115"/>
      <c r="AP1195" s="119"/>
      <c r="AQ1195" s="119"/>
      <c r="AR1195" s="118"/>
      <c r="AS1195" s="118"/>
      <c r="AT1195" s="118"/>
      <c r="AU1195" s="118"/>
      <c r="AV1195" s="121"/>
      <c r="AW1195" s="114"/>
      <c r="AX1195" s="115"/>
      <c r="AY1195" s="116"/>
      <c r="AZ1195" s="115"/>
      <c r="BA1195" s="116"/>
    </row>
    <row r="1196" spans="2:53" x14ac:dyDescent="0.2">
      <c r="B1196" s="266"/>
      <c r="D1196" s="101"/>
      <c r="E1196" s="67"/>
      <c r="F1196" s="69"/>
      <c r="G1196" s="69"/>
      <c r="H1196" s="69"/>
      <c r="I1196" s="95"/>
      <c r="J1196" s="68"/>
      <c r="K1196" s="106"/>
      <c r="L1196" s="145"/>
      <c r="M1196" s="146"/>
      <c r="N1196" s="82"/>
      <c r="O1196" s="82"/>
      <c r="P1196" s="82"/>
      <c r="Q1196" s="110"/>
      <c r="R1196" s="111"/>
      <c r="S1196" s="111"/>
      <c r="T1196" s="111"/>
      <c r="U1196" s="112"/>
      <c r="V1196" s="110"/>
      <c r="W1196" s="112"/>
      <c r="X1196" s="103"/>
      <c r="Y1196" s="117"/>
      <c r="Z1196" s="69"/>
      <c r="AA1196" s="69"/>
      <c r="AB1196" s="103"/>
      <c r="AC1196" s="103"/>
      <c r="AD1196" s="118"/>
      <c r="AE1196" s="115"/>
      <c r="AF1196" s="119"/>
      <c r="AG1196" s="119"/>
      <c r="AH1196" s="120"/>
      <c r="AI1196" s="121"/>
      <c r="AJ1196" s="120"/>
      <c r="AK1196" s="69"/>
      <c r="AL1196" s="103"/>
      <c r="AM1196" s="103"/>
      <c r="AN1196" s="118"/>
      <c r="AO1196" s="115"/>
      <c r="AP1196" s="119"/>
      <c r="AQ1196" s="119"/>
      <c r="AR1196" s="118"/>
      <c r="AS1196" s="118"/>
      <c r="AT1196" s="118"/>
      <c r="AU1196" s="118"/>
      <c r="AV1196" s="121"/>
      <c r="AW1196" s="114"/>
      <c r="AX1196" s="115"/>
      <c r="AY1196" s="116"/>
      <c r="AZ1196" s="115"/>
      <c r="BA1196" s="116"/>
    </row>
    <row r="1197" spans="2:53" x14ac:dyDescent="0.2">
      <c r="B1197" s="266"/>
      <c r="D1197" s="101"/>
      <c r="E1197" s="67"/>
      <c r="F1197" s="69"/>
      <c r="G1197" s="69"/>
      <c r="H1197" s="69"/>
      <c r="I1197" s="95"/>
      <c r="J1197" s="68"/>
      <c r="K1197" s="106"/>
      <c r="L1197" s="145"/>
      <c r="M1197" s="146"/>
      <c r="N1197" s="82"/>
      <c r="O1197" s="82"/>
      <c r="P1197" s="82"/>
      <c r="Q1197" s="110"/>
      <c r="R1197" s="111"/>
      <c r="S1197" s="111"/>
      <c r="T1197" s="111"/>
      <c r="U1197" s="112"/>
      <c r="V1197" s="110"/>
      <c r="W1197" s="112"/>
      <c r="X1197" s="103"/>
      <c r="Y1197" s="117"/>
      <c r="Z1197" s="69"/>
      <c r="AA1197" s="69"/>
      <c r="AB1197" s="103"/>
      <c r="AC1197" s="103"/>
      <c r="AD1197" s="118"/>
      <c r="AE1197" s="115"/>
      <c r="AF1197" s="119"/>
      <c r="AG1197" s="119"/>
      <c r="AH1197" s="120"/>
      <c r="AI1197" s="121"/>
      <c r="AJ1197" s="120"/>
      <c r="AK1197" s="69"/>
      <c r="AL1197" s="103"/>
      <c r="AM1197" s="103"/>
      <c r="AN1197" s="118"/>
      <c r="AO1197" s="115"/>
      <c r="AP1197" s="119"/>
      <c r="AQ1197" s="119"/>
      <c r="AR1197" s="118"/>
      <c r="AS1197" s="118"/>
      <c r="AT1197" s="118"/>
      <c r="AU1197" s="118"/>
      <c r="AV1197" s="121"/>
      <c r="AW1197" s="114"/>
      <c r="AX1197" s="115"/>
      <c r="AY1197" s="116"/>
      <c r="AZ1197" s="115"/>
      <c r="BA1197" s="116"/>
    </row>
    <row r="1198" spans="2:53" x14ac:dyDescent="0.2">
      <c r="B1198" s="266"/>
      <c r="D1198" s="101"/>
      <c r="E1198" s="67"/>
      <c r="F1198" s="69"/>
      <c r="G1198" s="69"/>
      <c r="H1198" s="69"/>
      <c r="I1198" s="95"/>
      <c r="J1198" s="68"/>
      <c r="K1198" s="106"/>
      <c r="L1198" s="145"/>
      <c r="M1198" s="146"/>
      <c r="N1198" s="82"/>
      <c r="O1198" s="82"/>
      <c r="P1198" s="82"/>
      <c r="Q1198" s="110"/>
      <c r="R1198" s="111"/>
      <c r="S1198" s="111"/>
      <c r="T1198" s="111"/>
      <c r="U1198" s="112"/>
      <c r="V1198" s="110"/>
      <c r="W1198" s="112"/>
      <c r="X1198" s="103"/>
      <c r="Y1198" s="117"/>
      <c r="Z1198" s="69"/>
      <c r="AA1198" s="69"/>
      <c r="AB1198" s="103"/>
      <c r="AC1198" s="103"/>
      <c r="AD1198" s="118"/>
      <c r="AE1198" s="115"/>
      <c r="AF1198" s="119"/>
      <c r="AG1198" s="119"/>
      <c r="AH1198" s="120"/>
      <c r="AI1198" s="121"/>
      <c r="AJ1198" s="120"/>
      <c r="AK1198" s="69"/>
      <c r="AL1198" s="103"/>
      <c r="AM1198" s="103"/>
      <c r="AN1198" s="118"/>
      <c r="AO1198" s="115"/>
      <c r="AP1198" s="119"/>
      <c r="AQ1198" s="119"/>
      <c r="AR1198" s="118"/>
      <c r="AS1198" s="118"/>
      <c r="AT1198" s="118"/>
      <c r="AU1198" s="118"/>
      <c r="AV1198" s="121"/>
      <c r="AW1198" s="114"/>
      <c r="AX1198" s="115"/>
      <c r="AY1198" s="116"/>
      <c r="AZ1198" s="115"/>
      <c r="BA1198" s="116"/>
    </row>
    <row r="1199" spans="2:53" x14ac:dyDescent="0.2">
      <c r="B1199" s="266"/>
      <c r="D1199" s="101"/>
      <c r="E1199" s="67"/>
      <c r="F1199" s="69"/>
      <c r="G1199" s="69"/>
      <c r="H1199" s="69"/>
      <c r="I1199" s="95"/>
      <c r="J1199" s="68"/>
      <c r="K1199" s="106"/>
      <c r="L1199" s="145"/>
      <c r="M1199" s="146"/>
      <c r="N1199" s="82"/>
      <c r="O1199" s="82"/>
      <c r="P1199" s="82"/>
      <c r="Q1199" s="110"/>
      <c r="R1199" s="111"/>
      <c r="S1199" s="111"/>
      <c r="T1199" s="111"/>
      <c r="U1199" s="112"/>
      <c r="V1199" s="110"/>
      <c r="W1199" s="112"/>
      <c r="X1199" s="103"/>
      <c r="Y1199" s="117"/>
      <c r="Z1199" s="69"/>
      <c r="AA1199" s="69"/>
      <c r="AB1199" s="103"/>
      <c r="AC1199" s="103"/>
      <c r="AD1199" s="118"/>
      <c r="AE1199" s="115"/>
      <c r="AF1199" s="119"/>
      <c r="AG1199" s="119"/>
      <c r="AH1199" s="120"/>
      <c r="AI1199" s="121"/>
      <c r="AJ1199" s="120"/>
      <c r="AK1199" s="69"/>
      <c r="AL1199" s="103"/>
      <c r="AM1199" s="103"/>
      <c r="AN1199" s="118"/>
      <c r="AO1199" s="115"/>
      <c r="AP1199" s="119"/>
      <c r="AQ1199" s="119"/>
      <c r="AR1199" s="118"/>
      <c r="AS1199" s="118"/>
      <c r="AT1199" s="118"/>
      <c r="AU1199" s="118"/>
      <c r="AV1199" s="121"/>
      <c r="AW1199" s="114"/>
      <c r="AX1199" s="115"/>
      <c r="AY1199" s="116"/>
      <c r="AZ1199" s="115"/>
      <c r="BA1199" s="116"/>
    </row>
    <row r="1200" spans="2:53" x14ac:dyDescent="0.2">
      <c r="B1200" s="266"/>
      <c r="D1200" s="101"/>
      <c r="E1200" s="67"/>
      <c r="F1200" s="69"/>
      <c r="G1200" s="69"/>
      <c r="H1200" s="69"/>
      <c r="I1200" s="95"/>
      <c r="J1200" s="68"/>
      <c r="K1200" s="106"/>
      <c r="L1200" s="145"/>
      <c r="M1200" s="146"/>
      <c r="N1200" s="82"/>
      <c r="O1200" s="82"/>
      <c r="P1200" s="82"/>
      <c r="Q1200" s="110"/>
      <c r="R1200" s="111"/>
      <c r="S1200" s="111"/>
      <c r="T1200" s="111"/>
      <c r="U1200" s="112"/>
      <c r="V1200" s="110"/>
      <c r="W1200" s="112"/>
      <c r="X1200" s="103"/>
      <c r="Y1200" s="117"/>
      <c r="Z1200" s="69"/>
      <c r="AA1200" s="69"/>
      <c r="AB1200" s="103"/>
      <c r="AC1200" s="103"/>
      <c r="AD1200" s="118"/>
      <c r="AE1200" s="115"/>
      <c r="AF1200" s="119"/>
      <c r="AG1200" s="119"/>
      <c r="AH1200" s="120"/>
      <c r="AI1200" s="121"/>
      <c r="AJ1200" s="120"/>
      <c r="AK1200" s="69"/>
      <c r="AL1200" s="103"/>
      <c r="AM1200" s="103"/>
      <c r="AN1200" s="118"/>
      <c r="AO1200" s="115"/>
      <c r="AP1200" s="119"/>
      <c r="AQ1200" s="119"/>
      <c r="AR1200" s="118"/>
      <c r="AS1200" s="118"/>
      <c r="AT1200" s="118"/>
      <c r="AU1200" s="118"/>
      <c r="AV1200" s="121"/>
      <c r="AW1200" s="114"/>
      <c r="AX1200" s="115"/>
      <c r="AY1200" s="116"/>
      <c r="AZ1200" s="115"/>
      <c r="BA1200" s="116"/>
    </row>
    <row r="1201" spans="2:53" x14ac:dyDescent="0.2">
      <c r="B1201" s="266"/>
      <c r="D1201" s="101"/>
      <c r="E1201" s="67"/>
      <c r="F1201" s="69"/>
      <c r="G1201" s="69"/>
      <c r="H1201" s="69"/>
      <c r="I1201" s="95"/>
      <c r="J1201" s="68"/>
      <c r="K1201" s="106"/>
      <c r="L1201" s="145"/>
      <c r="M1201" s="146"/>
      <c r="N1201" s="82"/>
      <c r="O1201" s="82"/>
      <c r="P1201" s="82"/>
      <c r="Q1201" s="110"/>
      <c r="R1201" s="111"/>
      <c r="S1201" s="111"/>
      <c r="T1201" s="111"/>
      <c r="U1201" s="112"/>
      <c r="V1201" s="110"/>
      <c r="W1201" s="112"/>
      <c r="X1201" s="103"/>
      <c r="Y1201" s="117"/>
      <c r="Z1201" s="69"/>
      <c r="AA1201" s="69"/>
      <c r="AB1201" s="103"/>
      <c r="AC1201" s="103"/>
      <c r="AD1201" s="118"/>
      <c r="AE1201" s="115"/>
      <c r="AF1201" s="119"/>
      <c r="AG1201" s="119"/>
      <c r="AH1201" s="120"/>
      <c r="AI1201" s="121"/>
      <c r="AJ1201" s="120"/>
      <c r="AK1201" s="69"/>
      <c r="AL1201" s="103"/>
      <c r="AM1201" s="103"/>
      <c r="AN1201" s="118"/>
      <c r="AO1201" s="115"/>
      <c r="AP1201" s="119"/>
      <c r="AQ1201" s="119"/>
      <c r="AR1201" s="118"/>
      <c r="AS1201" s="118"/>
      <c r="AT1201" s="118"/>
      <c r="AU1201" s="118"/>
      <c r="AV1201" s="121"/>
      <c r="AW1201" s="114"/>
      <c r="AX1201" s="115"/>
      <c r="AY1201" s="116"/>
      <c r="AZ1201" s="115"/>
      <c r="BA1201" s="116"/>
    </row>
    <row r="1202" spans="2:53" x14ac:dyDescent="0.2">
      <c r="B1202" s="266"/>
      <c r="D1202" s="101"/>
      <c r="E1202" s="67"/>
      <c r="F1202" s="69"/>
      <c r="G1202" s="69"/>
      <c r="H1202" s="69"/>
      <c r="I1202" s="95"/>
      <c r="J1202" s="68"/>
      <c r="K1202" s="106"/>
      <c r="L1202" s="145"/>
      <c r="M1202" s="146"/>
      <c r="N1202" s="82"/>
      <c r="O1202" s="82"/>
      <c r="P1202" s="82"/>
      <c r="Q1202" s="110"/>
      <c r="R1202" s="111"/>
      <c r="S1202" s="111"/>
      <c r="T1202" s="111"/>
      <c r="U1202" s="112"/>
      <c r="V1202" s="110"/>
      <c r="W1202" s="112"/>
      <c r="X1202" s="103"/>
      <c r="Y1202" s="117"/>
      <c r="Z1202" s="69"/>
      <c r="AA1202" s="69"/>
      <c r="AB1202" s="103"/>
      <c r="AC1202" s="103"/>
      <c r="AD1202" s="118"/>
      <c r="AE1202" s="115"/>
      <c r="AF1202" s="119"/>
      <c r="AG1202" s="119"/>
      <c r="AH1202" s="120"/>
      <c r="AI1202" s="121"/>
      <c r="AJ1202" s="120"/>
      <c r="AK1202" s="69"/>
      <c r="AL1202" s="103"/>
      <c r="AM1202" s="103"/>
      <c r="AN1202" s="118"/>
      <c r="AO1202" s="115"/>
      <c r="AP1202" s="119"/>
      <c r="AQ1202" s="119"/>
      <c r="AR1202" s="118"/>
      <c r="AS1202" s="118"/>
      <c r="AT1202" s="118"/>
      <c r="AU1202" s="118"/>
      <c r="AV1202" s="121"/>
      <c r="AW1202" s="114"/>
      <c r="AX1202" s="115"/>
      <c r="AY1202" s="116"/>
      <c r="AZ1202" s="115"/>
      <c r="BA1202" s="116"/>
    </row>
    <row r="1203" spans="2:53" x14ac:dyDescent="0.2">
      <c r="B1203" s="266"/>
      <c r="D1203" s="101"/>
      <c r="E1203" s="67"/>
      <c r="F1203" s="69"/>
      <c r="G1203" s="69"/>
      <c r="H1203" s="69"/>
      <c r="I1203" s="95"/>
      <c r="J1203" s="68"/>
      <c r="K1203" s="106"/>
      <c r="L1203" s="145"/>
      <c r="M1203" s="146"/>
      <c r="N1203" s="82"/>
      <c r="O1203" s="82"/>
      <c r="P1203" s="82"/>
      <c r="Q1203" s="110"/>
      <c r="R1203" s="111"/>
      <c r="S1203" s="111"/>
      <c r="T1203" s="111"/>
      <c r="U1203" s="112"/>
      <c r="V1203" s="110"/>
      <c r="W1203" s="112"/>
      <c r="X1203" s="103"/>
      <c r="Y1203" s="117"/>
      <c r="Z1203" s="69"/>
      <c r="AA1203" s="69"/>
      <c r="AB1203" s="103"/>
      <c r="AC1203" s="103"/>
      <c r="AD1203" s="118"/>
      <c r="AE1203" s="115"/>
      <c r="AF1203" s="119"/>
      <c r="AG1203" s="119"/>
      <c r="AH1203" s="120"/>
      <c r="AI1203" s="121"/>
      <c r="AJ1203" s="120"/>
      <c r="AK1203" s="69"/>
      <c r="AL1203" s="103"/>
      <c r="AM1203" s="103"/>
      <c r="AN1203" s="118"/>
      <c r="AO1203" s="115"/>
      <c r="AP1203" s="119"/>
      <c r="AQ1203" s="119"/>
      <c r="AR1203" s="118"/>
      <c r="AS1203" s="118"/>
      <c r="AT1203" s="118"/>
      <c r="AU1203" s="118"/>
      <c r="AV1203" s="121"/>
      <c r="AW1203" s="114"/>
      <c r="AX1203" s="115"/>
      <c r="AY1203" s="116"/>
      <c r="AZ1203" s="115"/>
      <c r="BA1203" s="116"/>
    </row>
    <row r="1204" spans="2:53" x14ac:dyDescent="0.2">
      <c r="B1204" s="266"/>
      <c r="D1204" s="101"/>
      <c r="E1204" s="67"/>
      <c r="F1204" s="69"/>
      <c r="G1204" s="69"/>
      <c r="H1204" s="69"/>
      <c r="I1204" s="95"/>
      <c r="J1204" s="68"/>
      <c r="K1204" s="106"/>
      <c r="L1204" s="145"/>
      <c r="M1204" s="146"/>
      <c r="N1204" s="82"/>
      <c r="O1204" s="82"/>
      <c r="P1204" s="82"/>
      <c r="Q1204" s="110"/>
      <c r="R1204" s="111"/>
      <c r="S1204" s="111"/>
      <c r="T1204" s="111"/>
      <c r="U1204" s="112"/>
      <c r="V1204" s="110"/>
      <c r="W1204" s="112"/>
      <c r="X1204" s="103"/>
      <c r="Y1204" s="117"/>
      <c r="Z1204" s="69"/>
      <c r="AA1204" s="69"/>
      <c r="AB1204" s="103"/>
      <c r="AC1204" s="103"/>
      <c r="AD1204" s="118"/>
      <c r="AE1204" s="115"/>
      <c r="AF1204" s="119"/>
      <c r="AG1204" s="119"/>
      <c r="AH1204" s="120"/>
      <c r="AI1204" s="121"/>
      <c r="AJ1204" s="120"/>
      <c r="AK1204" s="69"/>
      <c r="AL1204" s="103"/>
      <c r="AM1204" s="103"/>
      <c r="AN1204" s="118"/>
      <c r="AO1204" s="115"/>
      <c r="AP1204" s="119"/>
      <c r="AQ1204" s="119"/>
      <c r="AR1204" s="118"/>
      <c r="AS1204" s="118"/>
      <c r="AT1204" s="118"/>
      <c r="AU1204" s="118"/>
      <c r="AV1204" s="121"/>
      <c r="AW1204" s="114"/>
      <c r="AX1204" s="115"/>
      <c r="AY1204" s="116"/>
      <c r="AZ1204" s="115"/>
      <c r="BA1204" s="116"/>
    </row>
    <row r="1205" spans="2:53" x14ac:dyDescent="0.2">
      <c r="B1205" s="266"/>
      <c r="D1205" s="101"/>
      <c r="E1205" s="67"/>
      <c r="F1205" s="69"/>
      <c r="G1205" s="69"/>
      <c r="H1205" s="69"/>
      <c r="I1205" s="95"/>
      <c r="J1205" s="68"/>
      <c r="K1205" s="106"/>
      <c r="L1205" s="145"/>
      <c r="M1205" s="146"/>
      <c r="N1205" s="82"/>
      <c r="O1205" s="82"/>
      <c r="P1205" s="82"/>
      <c r="Q1205" s="110"/>
      <c r="R1205" s="111"/>
      <c r="S1205" s="111"/>
      <c r="T1205" s="111"/>
      <c r="U1205" s="112"/>
      <c r="V1205" s="110"/>
      <c r="W1205" s="112"/>
      <c r="X1205" s="103"/>
      <c r="Y1205" s="117"/>
      <c r="Z1205" s="69"/>
      <c r="AA1205" s="69"/>
      <c r="AB1205" s="103"/>
      <c r="AC1205" s="103"/>
      <c r="AD1205" s="118"/>
      <c r="AE1205" s="115"/>
      <c r="AF1205" s="119"/>
      <c r="AG1205" s="119"/>
      <c r="AH1205" s="120"/>
      <c r="AI1205" s="121"/>
      <c r="AJ1205" s="120"/>
      <c r="AK1205" s="69"/>
      <c r="AL1205" s="103"/>
      <c r="AM1205" s="103"/>
      <c r="AN1205" s="118"/>
      <c r="AO1205" s="115"/>
      <c r="AP1205" s="119"/>
      <c r="AQ1205" s="119"/>
      <c r="AR1205" s="118"/>
      <c r="AS1205" s="118"/>
      <c r="AT1205" s="118"/>
      <c r="AU1205" s="118"/>
      <c r="AV1205" s="121"/>
      <c r="AW1205" s="114"/>
      <c r="AX1205" s="115"/>
      <c r="AY1205" s="116"/>
      <c r="AZ1205" s="115"/>
      <c r="BA1205" s="116"/>
    </row>
    <row r="1206" spans="2:53" x14ac:dyDescent="0.2">
      <c r="B1206" s="266"/>
      <c r="D1206" s="101"/>
      <c r="E1206" s="67"/>
      <c r="F1206" s="69"/>
      <c r="G1206" s="69"/>
      <c r="H1206" s="69"/>
      <c r="I1206" s="95"/>
      <c r="J1206" s="68"/>
      <c r="K1206" s="106"/>
      <c r="L1206" s="145"/>
      <c r="M1206" s="146"/>
      <c r="N1206" s="82"/>
      <c r="O1206" s="82"/>
      <c r="P1206" s="82"/>
      <c r="Q1206" s="110"/>
      <c r="R1206" s="111"/>
      <c r="S1206" s="111"/>
      <c r="T1206" s="111"/>
      <c r="U1206" s="112"/>
      <c r="V1206" s="110"/>
      <c r="W1206" s="112"/>
      <c r="X1206" s="103"/>
      <c r="Y1206" s="117"/>
      <c r="Z1206" s="69"/>
      <c r="AA1206" s="69"/>
      <c r="AB1206" s="103"/>
      <c r="AC1206" s="103"/>
      <c r="AD1206" s="118"/>
      <c r="AE1206" s="115"/>
      <c r="AF1206" s="119"/>
      <c r="AG1206" s="119"/>
      <c r="AH1206" s="120"/>
      <c r="AI1206" s="121"/>
      <c r="AJ1206" s="120"/>
      <c r="AK1206" s="69"/>
      <c r="AL1206" s="103"/>
      <c r="AM1206" s="103"/>
      <c r="AN1206" s="118"/>
      <c r="AO1206" s="115"/>
      <c r="AP1206" s="119"/>
      <c r="AQ1206" s="119"/>
      <c r="AR1206" s="118"/>
      <c r="AS1206" s="118"/>
      <c r="AT1206" s="118"/>
      <c r="AU1206" s="118"/>
      <c r="AV1206" s="121"/>
      <c r="AW1206" s="114"/>
      <c r="AX1206" s="115"/>
      <c r="AY1206" s="116"/>
      <c r="AZ1206" s="115"/>
      <c r="BA1206" s="116"/>
    </row>
    <row r="1207" spans="2:53" x14ac:dyDescent="0.2">
      <c r="B1207" s="266"/>
      <c r="D1207" s="101"/>
      <c r="E1207" s="67"/>
      <c r="F1207" s="69"/>
      <c r="G1207" s="69"/>
      <c r="H1207" s="69"/>
      <c r="I1207" s="95"/>
      <c r="J1207" s="68"/>
      <c r="K1207" s="106"/>
      <c r="L1207" s="145"/>
      <c r="M1207" s="146"/>
      <c r="N1207" s="82"/>
      <c r="O1207" s="82"/>
      <c r="P1207" s="82"/>
      <c r="Q1207" s="110"/>
      <c r="R1207" s="111"/>
      <c r="S1207" s="111"/>
      <c r="T1207" s="111"/>
      <c r="U1207" s="112"/>
      <c r="V1207" s="110"/>
      <c r="W1207" s="112"/>
      <c r="X1207" s="103"/>
      <c r="Y1207" s="117"/>
      <c r="Z1207" s="69"/>
      <c r="AA1207" s="69"/>
      <c r="AB1207" s="103"/>
      <c r="AC1207" s="103"/>
      <c r="AD1207" s="118"/>
      <c r="AE1207" s="115"/>
      <c r="AF1207" s="119"/>
      <c r="AG1207" s="119"/>
      <c r="AH1207" s="120"/>
      <c r="AI1207" s="121"/>
      <c r="AJ1207" s="120"/>
      <c r="AK1207" s="69"/>
      <c r="AL1207" s="103"/>
      <c r="AM1207" s="103"/>
      <c r="AN1207" s="118"/>
      <c r="AO1207" s="115"/>
      <c r="AP1207" s="119"/>
      <c r="AQ1207" s="119"/>
      <c r="AR1207" s="118"/>
      <c r="AS1207" s="118"/>
      <c r="AT1207" s="118"/>
      <c r="AU1207" s="118"/>
      <c r="AV1207" s="121"/>
      <c r="AW1207" s="114"/>
      <c r="AX1207" s="115"/>
      <c r="AY1207" s="116"/>
      <c r="AZ1207" s="115"/>
      <c r="BA1207" s="116"/>
    </row>
    <row r="1208" spans="2:53" x14ac:dyDescent="0.2">
      <c r="B1208" s="266"/>
      <c r="D1208" s="101"/>
      <c r="E1208" s="67"/>
      <c r="F1208" s="69"/>
      <c r="G1208" s="69"/>
      <c r="H1208" s="69"/>
      <c r="I1208" s="95"/>
      <c r="J1208" s="68"/>
      <c r="K1208" s="106"/>
      <c r="L1208" s="145"/>
      <c r="M1208" s="146"/>
      <c r="N1208" s="82"/>
      <c r="O1208" s="82"/>
      <c r="P1208" s="82"/>
      <c r="Q1208" s="110"/>
      <c r="R1208" s="111"/>
      <c r="S1208" s="111"/>
      <c r="T1208" s="111"/>
      <c r="U1208" s="112"/>
      <c r="V1208" s="110"/>
      <c r="W1208" s="112"/>
      <c r="X1208" s="103"/>
      <c r="Y1208" s="117"/>
      <c r="Z1208" s="69"/>
      <c r="AA1208" s="69"/>
      <c r="AB1208" s="103"/>
      <c r="AC1208" s="103"/>
      <c r="AD1208" s="118"/>
      <c r="AE1208" s="115"/>
      <c r="AF1208" s="119"/>
      <c r="AG1208" s="119"/>
      <c r="AH1208" s="120"/>
      <c r="AI1208" s="121"/>
      <c r="AJ1208" s="120"/>
      <c r="AK1208" s="69"/>
      <c r="AL1208" s="103"/>
      <c r="AM1208" s="103"/>
      <c r="AN1208" s="118"/>
      <c r="AO1208" s="115"/>
      <c r="AP1208" s="119"/>
      <c r="AQ1208" s="119"/>
      <c r="AR1208" s="118"/>
      <c r="AS1208" s="118"/>
      <c r="AT1208" s="118"/>
      <c r="AU1208" s="118"/>
      <c r="AV1208" s="121"/>
      <c r="AW1208" s="114"/>
      <c r="AX1208" s="115"/>
      <c r="AY1208" s="116"/>
      <c r="AZ1208" s="115"/>
      <c r="BA1208" s="116"/>
    </row>
    <row r="1209" spans="2:53" x14ac:dyDescent="0.2">
      <c r="B1209" s="266"/>
      <c r="D1209" s="101"/>
      <c r="E1209" s="67"/>
      <c r="F1209" s="69"/>
      <c r="G1209" s="69"/>
      <c r="H1209" s="69"/>
      <c r="I1209" s="95"/>
      <c r="J1209" s="68"/>
      <c r="K1209" s="106"/>
      <c r="L1209" s="145"/>
      <c r="M1209" s="146"/>
      <c r="N1209" s="82"/>
      <c r="O1209" s="82"/>
      <c r="P1209" s="82"/>
      <c r="Q1209" s="110"/>
      <c r="R1209" s="111"/>
      <c r="S1209" s="111"/>
      <c r="T1209" s="111"/>
      <c r="U1209" s="112"/>
      <c r="V1209" s="110"/>
      <c r="W1209" s="112"/>
      <c r="X1209" s="103"/>
      <c r="Y1209" s="117"/>
      <c r="Z1209" s="69"/>
      <c r="AA1209" s="69"/>
      <c r="AB1209" s="103"/>
      <c r="AC1209" s="103"/>
      <c r="AD1209" s="118"/>
      <c r="AE1209" s="115"/>
      <c r="AF1209" s="119"/>
      <c r="AG1209" s="119"/>
      <c r="AH1209" s="120"/>
      <c r="AI1209" s="121"/>
      <c r="AJ1209" s="120"/>
      <c r="AK1209" s="69"/>
      <c r="AL1209" s="103"/>
      <c r="AM1209" s="103"/>
      <c r="AN1209" s="118"/>
      <c r="AO1209" s="115"/>
      <c r="AP1209" s="119"/>
      <c r="AQ1209" s="119"/>
      <c r="AR1209" s="118"/>
      <c r="AS1209" s="118"/>
      <c r="AT1209" s="118"/>
      <c r="AU1209" s="118"/>
      <c r="AV1209" s="121"/>
      <c r="AW1209" s="114"/>
      <c r="AX1209" s="115"/>
      <c r="AY1209" s="116"/>
      <c r="AZ1209" s="115"/>
      <c r="BA1209" s="116"/>
    </row>
    <row r="1210" spans="2:53" x14ac:dyDescent="0.2">
      <c r="B1210" s="266"/>
      <c r="D1210" s="101"/>
      <c r="E1210" s="67"/>
      <c r="F1210" s="69"/>
      <c r="G1210" s="69"/>
      <c r="H1210" s="69"/>
      <c r="I1210" s="95"/>
      <c r="J1210" s="68"/>
      <c r="K1210" s="106"/>
      <c r="L1210" s="145"/>
      <c r="M1210" s="146"/>
      <c r="N1210" s="82"/>
      <c r="O1210" s="82"/>
      <c r="P1210" s="82"/>
      <c r="Q1210" s="110"/>
      <c r="R1210" s="111"/>
      <c r="S1210" s="111"/>
      <c r="T1210" s="111"/>
      <c r="U1210" s="112"/>
      <c r="V1210" s="110"/>
      <c r="W1210" s="112"/>
      <c r="X1210" s="103"/>
      <c r="Y1210" s="117"/>
      <c r="Z1210" s="69"/>
      <c r="AA1210" s="69"/>
      <c r="AB1210" s="103"/>
      <c r="AC1210" s="103"/>
      <c r="AD1210" s="118"/>
      <c r="AE1210" s="115"/>
      <c r="AF1210" s="119"/>
      <c r="AG1210" s="119"/>
      <c r="AH1210" s="120"/>
      <c r="AI1210" s="121"/>
      <c r="AJ1210" s="120"/>
      <c r="AK1210" s="69"/>
      <c r="AL1210" s="103"/>
      <c r="AM1210" s="103"/>
      <c r="AN1210" s="118"/>
      <c r="AO1210" s="115"/>
      <c r="AP1210" s="119"/>
      <c r="AQ1210" s="119"/>
      <c r="AR1210" s="118"/>
      <c r="AS1210" s="118"/>
      <c r="AT1210" s="118"/>
      <c r="AU1210" s="118"/>
      <c r="AV1210" s="121"/>
      <c r="AW1210" s="114"/>
      <c r="AX1210" s="115"/>
      <c r="AY1210" s="116"/>
      <c r="AZ1210" s="115"/>
      <c r="BA1210" s="116"/>
    </row>
    <row r="1211" spans="2:53" x14ac:dyDescent="0.2">
      <c r="B1211" s="266"/>
      <c r="D1211" s="101"/>
      <c r="E1211" s="67"/>
      <c r="F1211" s="69"/>
      <c r="G1211" s="69"/>
      <c r="H1211" s="69"/>
      <c r="I1211" s="95"/>
      <c r="J1211" s="68"/>
      <c r="K1211" s="106"/>
      <c r="L1211" s="145"/>
      <c r="M1211" s="146"/>
      <c r="N1211" s="82"/>
      <c r="O1211" s="82"/>
      <c r="P1211" s="82"/>
      <c r="Q1211" s="110"/>
      <c r="R1211" s="111"/>
      <c r="S1211" s="111"/>
      <c r="T1211" s="111"/>
      <c r="U1211" s="112"/>
      <c r="V1211" s="110"/>
      <c r="W1211" s="112"/>
      <c r="X1211" s="103"/>
      <c r="Y1211" s="117"/>
      <c r="Z1211" s="69"/>
      <c r="AA1211" s="69"/>
      <c r="AB1211" s="103"/>
      <c r="AC1211" s="103"/>
      <c r="AD1211" s="118"/>
      <c r="AE1211" s="115"/>
      <c r="AF1211" s="119"/>
      <c r="AG1211" s="119"/>
      <c r="AH1211" s="120"/>
      <c r="AI1211" s="121"/>
      <c r="AJ1211" s="120"/>
      <c r="AK1211" s="69"/>
      <c r="AL1211" s="103"/>
      <c r="AM1211" s="103"/>
      <c r="AN1211" s="118"/>
      <c r="AO1211" s="115"/>
      <c r="AP1211" s="119"/>
      <c r="AQ1211" s="119"/>
      <c r="AR1211" s="118"/>
      <c r="AS1211" s="118"/>
      <c r="AT1211" s="118"/>
      <c r="AU1211" s="118"/>
      <c r="AV1211" s="121"/>
      <c r="AW1211" s="114"/>
      <c r="AX1211" s="115"/>
      <c r="AY1211" s="116"/>
      <c r="AZ1211" s="115"/>
      <c r="BA1211" s="116"/>
    </row>
    <row r="1212" spans="2:53" x14ac:dyDescent="0.2">
      <c r="B1212" s="266"/>
      <c r="D1212" s="101"/>
      <c r="E1212" s="67"/>
      <c r="F1212" s="69"/>
      <c r="G1212" s="69"/>
      <c r="H1212" s="69"/>
      <c r="I1212" s="95"/>
      <c r="J1212" s="68"/>
      <c r="K1212" s="106"/>
      <c r="L1212" s="145"/>
      <c r="M1212" s="146"/>
      <c r="N1212" s="82"/>
      <c r="O1212" s="82"/>
      <c r="P1212" s="82"/>
      <c r="Q1212" s="110"/>
      <c r="R1212" s="111"/>
      <c r="S1212" s="111"/>
      <c r="T1212" s="111"/>
      <c r="U1212" s="112"/>
      <c r="V1212" s="110"/>
      <c r="W1212" s="112"/>
      <c r="X1212" s="103"/>
      <c r="Y1212" s="117"/>
      <c r="Z1212" s="69"/>
      <c r="AA1212" s="69"/>
      <c r="AB1212" s="103"/>
      <c r="AC1212" s="103"/>
      <c r="AD1212" s="118"/>
      <c r="AE1212" s="115"/>
      <c r="AF1212" s="119"/>
      <c r="AG1212" s="119"/>
      <c r="AH1212" s="120"/>
      <c r="AI1212" s="121"/>
      <c r="AJ1212" s="120"/>
      <c r="AK1212" s="69"/>
      <c r="AL1212" s="103"/>
      <c r="AM1212" s="103"/>
      <c r="AN1212" s="118"/>
      <c r="AO1212" s="115"/>
      <c r="AP1212" s="119"/>
      <c r="AQ1212" s="119"/>
      <c r="AR1212" s="118"/>
      <c r="AS1212" s="118"/>
      <c r="AT1212" s="118"/>
      <c r="AU1212" s="118"/>
      <c r="AV1212" s="121"/>
      <c r="AW1212" s="114"/>
      <c r="AX1212" s="115"/>
      <c r="AY1212" s="116"/>
      <c r="AZ1212" s="115"/>
      <c r="BA1212" s="116"/>
    </row>
    <row r="1213" spans="2:53" x14ac:dyDescent="0.2">
      <c r="B1213" s="266"/>
      <c r="D1213" s="101"/>
      <c r="E1213" s="67"/>
      <c r="F1213" s="69"/>
      <c r="G1213" s="69"/>
      <c r="H1213" s="69"/>
      <c r="I1213" s="95"/>
      <c r="J1213" s="68"/>
      <c r="K1213" s="106"/>
      <c r="L1213" s="145"/>
      <c r="M1213" s="146"/>
      <c r="N1213" s="82"/>
      <c r="O1213" s="82"/>
      <c r="P1213" s="82"/>
      <c r="Q1213" s="110"/>
      <c r="R1213" s="111"/>
      <c r="S1213" s="111"/>
      <c r="T1213" s="111"/>
      <c r="U1213" s="112"/>
      <c r="V1213" s="110"/>
      <c r="W1213" s="112"/>
      <c r="X1213" s="103"/>
      <c r="Y1213" s="117"/>
      <c r="Z1213" s="69"/>
      <c r="AA1213" s="69"/>
      <c r="AB1213" s="103"/>
      <c r="AC1213" s="103"/>
      <c r="AD1213" s="118"/>
      <c r="AE1213" s="115"/>
      <c r="AF1213" s="119"/>
      <c r="AG1213" s="119"/>
      <c r="AH1213" s="120"/>
      <c r="AI1213" s="121"/>
      <c r="AJ1213" s="120"/>
      <c r="AK1213" s="69"/>
      <c r="AL1213" s="103"/>
      <c r="AM1213" s="103"/>
      <c r="AN1213" s="118"/>
      <c r="AO1213" s="115"/>
      <c r="AP1213" s="119"/>
      <c r="AQ1213" s="119"/>
      <c r="AR1213" s="118"/>
      <c r="AS1213" s="118"/>
      <c r="AT1213" s="118"/>
      <c r="AU1213" s="118"/>
      <c r="AV1213" s="121"/>
      <c r="AW1213" s="114"/>
      <c r="AX1213" s="115"/>
      <c r="AY1213" s="116"/>
      <c r="AZ1213" s="115"/>
      <c r="BA1213" s="116"/>
    </row>
    <row r="1214" spans="2:53" x14ac:dyDescent="0.2">
      <c r="B1214" s="266"/>
      <c r="D1214" s="101"/>
      <c r="E1214" s="67"/>
      <c r="F1214" s="69"/>
      <c r="G1214" s="69"/>
      <c r="H1214" s="69"/>
      <c r="I1214" s="95"/>
      <c r="J1214" s="68"/>
      <c r="K1214" s="106"/>
      <c r="L1214" s="145"/>
      <c r="M1214" s="146"/>
      <c r="N1214" s="82"/>
      <c r="O1214" s="82"/>
      <c r="P1214" s="82"/>
      <c r="Q1214" s="110"/>
      <c r="R1214" s="111"/>
      <c r="S1214" s="111"/>
      <c r="T1214" s="111"/>
      <c r="U1214" s="112"/>
      <c r="V1214" s="110"/>
      <c r="W1214" s="112"/>
      <c r="X1214" s="103"/>
      <c r="Y1214" s="117"/>
      <c r="Z1214" s="69"/>
      <c r="AA1214" s="69"/>
      <c r="AB1214" s="103"/>
      <c r="AC1214" s="103"/>
      <c r="AD1214" s="118"/>
      <c r="AE1214" s="115"/>
      <c r="AF1214" s="119"/>
      <c r="AG1214" s="119"/>
      <c r="AH1214" s="120"/>
      <c r="AI1214" s="121"/>
      <c r="AJ1214" s="120"/>
      <c r="AK1214" s="69"/>
      <c r="AL1214" s="103"/>
      <c r="AM1214" s="103"/>
      <c r="AN1214" s="118"/>
      <c r="AO1214" s="115"/>
      <c r="AP1214" s="119"/>
      <c r="AQ1214" s="119"/>
      <c r="AR1214" s="118"/>
      <c r="AS1214" s="118"/>
      <c r="AT1214" s="118"/>
      <c r="AU1214" s="118"/>
      <c r="AV1214" s="121"/>
      <c r="AW1214" s="114"/>
      <c r="AX1214" s="115"/>
      <c r="AY1214" s="116"/>
      <c r="AZ1214" s="115"/>
      <c r="BA1214" s="116"/>
    </row>
    <row r="1215" spans="2:53" x14ac:dyDescent="0.2">
      <c r="B1215" s="266"/>
      <c r="D1215" s="101"/>
      <c r="E1215" s="67"/>
      <c r="F1215" s="69"/>
      <c r="G1215" s="69"/>
      <c r="H1215" s="69"/>
      <c r="I1215" s="95"/>
      <c r="J1215" s="68"/>
      <c r="K1215" s="106"/>
      <c r="L1215" s="145"/>
      <c r="M1215" s="146"/>
      <c r="N1215" s="82"/>
      <c r="O1215" s="82"/>
      <c r="P1215" s="82"/>
      <c r="Q1215" s="110"/>
      <c r="R1215" s="111"/>
      <c r="S1215" s="111"/>
      <c r="T1215" s="111"/>
      <c r="U1215" s="112"/>
      <c r="V1215" s="110"/>
      <c r="W1215" s="112"/>
      <c r="X1215" s="103"/>
      <c r="Y1215" s="117"/>
      <c r="Z1215" s="69"/>
      <c r="AA1215" s="69"/>
      <c r="AB1215" s="103"/>
      <c r="AC1215" s="103"/>
      <c r="AD1215" s="118"/>
      <c r="AE1215" s="115"/>
      <c r="AF1215" s="119"/>
      <c r="AG1215" s="119"/>
      <c r="AH1215" s="120"/>
      <c r="AI1215" s="121"/>
      <c r="AJ1215" s="120"/>
      <c r="AK1215" s="69"/>
      <c r="AL1215" s="103"/>
      <c r="AM1215" s="103"/>
      <c r="AN1215" s="118"/>
      <c r="AO1215" s="115"/>
      <c r="AP1215" s="119"/>
      <c r="AQ1215" s="119"/>
      <c r="AR1215" s="118"/>
      <c r="AS1215" s="118"/>
      <c r="AT1215" s="118"/>
      <c r="AU1215" s="118"/>
      <c r="AV1215" s="121"/>
      <c r="AW1215" s="114"/>
      <c r="AX1215" s="115"/>
      <c r="AY1215" s="116"/>
      <c r="AZ1215" s="115"/>
      <c r="BA1215" s="116"/>
    </row>
    <row r="1216" spans="2:53" x14ac:dyDescent="0.2">
      <c r="B1216" s="266"/>
      <c r="D1216" s="101"/>
      <c r="E1216" s="67"/>
      <c r="F1216" s="69"/>
      <c r="G1216" s="69"/>
      <c r="H1216" s="69"/>
      <c r="I1216" s="95"/>
      <c r="J1216" s="68"/>
      <c r="K1216" s="106"/>
      <c r="L1216" s="145"/>
      <c r="M1216" s="146"/>
      <c r="N1216" s="82"/>
      <c r="O1216" s="82"/>
      <c r="P1216" s="82"/>
      <c r="Q1216" s="110"/>
      <c r="R1216" s="111"/>
      <c r="S1216" s="111"/>
      <c r="T1216" s="111"/>
      <c r="U1216" s="112"/>
      <c r="V1216" s="110"/>
      <c r="W1216" s="112"/>
      <c r="X1216" s="103"/>
      <c r="Y1216" s="117"/>
      <c r="Z1216" s="69"/>
      <c r="AA1216" s="69"/>
      <c r="AB1216" s="103"/>
      <c r="AC1216" s="103"/>
      <c r="AD1216" s="118"/>
      <c r="AE1216" s="115"/>
      <c r="AF1216" s="119"/>
      <c r="AG1216" s="119"/>
      <c r="AH1216" s="120"/>
      <c r="AI1216" s="121"/>
      <c r="AJ1216" s="120"/>
      <c r="AK1216" s="69"/>
      <c r="AL1216" s="103"/>
      <c r="AM1216" s="103"/>
      <c r="AN1216" s="118"/>
      <c r="AO1216" s="115"/>
      <c r="AP1216" s="119"/>
      <c r="AQ1216" s="119"/>
      <c r="AR1216" s="118"/>
      <c r="AS1216" s="118"/>
      <c r="AT1216" s="118"/>
      <c r="AU1216" s="118"/>
      <c r="AV1216" s="121"/>
      <c r="AW1216" s="114"/>
      <c r="AX1216" s="115"/>
      <c r="AY1216" s="116"/>
      <c r="AZ1216" s="115"/>
      <c r="BA1216" s="116"/>
    </row>
    <row r="1217" spans="2:53" x14ac:dyDescent="0.2">
      <c r="B1217" s="266"/>
      <c r="D1217" s="101"/>
      <c r="E1217" s="67"/>
      <c r="F1217" s="69"/>
      <c r="G1217" s="69"/>
      <c r="H1217" s="69"/>
      <c r="I1217" s="95"/>
      <c r="J1217" s="68"/>
      <c r="K1217" s="106"/>
      <c r="L1217" s="145"/>
      <c r="M1217" s="146"/>
      <c r="N1217" s="82"/>
      <c r="O1217" s="82"/>
      <c r="P1217" s="82"/>
      <c r="Q1217" s="110"/>
      <c r="R1217" s="111"/>
      <c r="S1217" s="111"/>
      <c r="T1217" s="111"/>
      <c r="U1217" s="112"/>
      <c r="V1217" s="110"/>
      <c r="W1217" s="112"/>
      <c r="X1217" s="103"/>
      <c r="Y1217" s="117"/>
      <c r="Z1217" s="69"/>
      <c r="AA1217" s="69"/>
      <c r="AB1217" s="103"/>
      <c r="AC1217" s="103"/>
      <c r="AD1217" s="118"/>
      <c r="AE1217" s="115"/>
      <c r="AF1217" s="119"/>
      <c r="AG1217" s="119"/>
      <c r="AH1217" s="120"/>
      <c r="AI1217" s="121"/>
      <c r="AJ1217" s="120"/>
      <c r="AK1217" s="69"/>
      <c r="AL1217" s="103"/>
      <c r="AM1217" s="103"/>
      <c r="AN1217" s="118"/>
      <c r="AO1217" s="115"/>
      <c r="AP1217" s="119"/>
      <c r="AQ1217" s="119"/>
      <c r="AR1217" s="118"/>
      <c r="AS1217" s="118"/>
      <c r="AT1217" s="118"/>
      <c r="AU1217" s="118"/>
      <c r="AV1217" s="121"/>
      <c r="AW1217" s="114"/>
      <c r="AX1217" s="115"/>
      <c r="AY1217" s="116"/>
      <c r="AZ1217" s="115"/>
      <c r="BA1217" s="116"/>
    </row>
    <row r="1218" spans="2:53" x14ac:dyDescent="0.2">
      <c r="B1218" s="266"/>
      <c r="D1218" s="101"/>
      <c r="E1218" s="67"/>
      <c r="F1218" s="69"/>
      <c r="G1218" s="69"/>
      <c r="H1218" s="69"/>
      <c r="I1218" s="95"/>
      <c r="J1218" s="68"/>
      <c r="K1218" s="106"/>
      <c r="L1218" s="145"/>
      <c r="M1218" s="146"/>
      <c r="N1218" s="82"/>
      <c r="O1218" s="82"/>
      <c r="P1218" s="82"/>
      <c r="Q1218" s="110"/>
      <c r="R1218" s="111"/>
      <c r="S1218" s="111"/>
      <c r="T1218" s="111"/>
      <c r="U1218" s="112"/>
      <c r="V1218" s="110"/>
      <c r="W1218" s="112"/>
      <c r="X1218" s="103"/>
      <c r="Y1218" s="117"/>
      <c r="Z1218" s="69"/>
      <c r="AA1218" s="69"/>
      <c r="AB1218" s="103"/>
      <c r="AC1218" s="103"/>
      <c r="AD1218" s="118"/>
      <c r="AE1218" s="115"/>
      <c r="AF1218" s="119"/>
      <c r="AG1218" s="119"/>
      <c r="AH1218" s="120"/>
      <c r="AI1218" s="121"/>
      <c r="AJ1218" s="120"/>
      <c r="AK1218" s="69"/>
      <c r="AL1218" s="103"/>
      <c r="AM1218" s="103"/>
      <c r="AN1218" s="118"/>
      <c r="AO1218" s="115"/>
      <c r="AP1218" s="119"/>
      <c r="AQ1218" s="119"/>
      <c r="AR1218" s="118"/>
      <c r="AS1218" s="118"/>
      <c r="AT1218" s="118"/>
      <c r="AU1218" s="118"/>
      <c r="AV1218" s="121"/>
      <c r="AW1218" s="114"/>
      <c r="AX1218" s="115"/>
      <c r="AY1218" s="116"/>
      <c r="AZ1218" s="115"/>
      <c r="BA1218" s="116"/>
    </row>
    <row r="1219" spans="2:53" x14ac:dyDescent="0.2">
      <c r="B1219" s="266"/>
      <c r="D1219" s="101"/>
      <c r="E1219" s="67"/>
      <c r="F1219" s="69"/>
      <c r="G1219" s="69"/>
      <c r="H1219" s="69"/>
      <c r="I1219" s="95"/>
      <c r="J1219" s="68"/>
      <c r="K1219" s="106"/>
      <c r="L1219" s="145"/>
      <c r="M1219" s="146"/>
      <c r="N1219" s="82"/>
      <c r="O1219" s="82"/>
      <c r="P1219" s="82"/>
      <c r="Q1219" s="110"/>
      <c r="R1219" s="111"/>
      <c r="S1219" s="111"/>
      <c r="T1219" s="111"/>
      <c r="U1219" s="112"/>
      <c r="V1219" s="110"/>
      <c r="W1219" s="112"/>
      <c r="X1219" s="103"/>
      <c r="Y1219" s="117"/>
      <c r="Z1219" s="69"/>
      <c r="AA1219" s="69"/>
      <c r="AB1219" s="103"/>
      <c r="AC1219" s="103"/>
      <c r="AD1219" s="118"/>
      <c r="AE1219" s="115"/>
      <c r="AF1219" s="119"/>
      <c r="AG1219" s="119"/>
      <c r="AH1219" s="120"/>
      <c r="AI1219" s="121"/>
      <c r="AJ1219" s="120"/>
      <c r="AK1219" s="69"/>
      <c r="AL1219" s="103"/>
      <c r="AM1219" s="103"/>
      <c r="AN1219" s="118"/>
      <c r="AO1219" s="115"/>
      <c r="AP1219" s="119"/>
      <c r="AQ1219" s="119"/>
      <c r="AR1219" s="118"/>
      <c r="AS1219" s="118"/>
      <c r="AT1219" s="118"/>
      <c r="AU1219" s="118"/>
      <c r="AV1219" s="121"/>
      <c r="AW1219" s="114"/>
      <c r="AX1219" s="115"/>
      <c r="AY1219" s="116"/>
      <c r="AZ1219" s="115"/>
      <c r="BA1219" s="116"/>
    </row>
    <row r="1220" spans="2:53" x14ac:dyDescent="0.2">
      <c r="B1220" s="266"/>
      <c r="D1220" s="101"/>
      <c r="E1220" s="67"/>
      <c r="F1220" s="69"/>
      <c r="G1220" s="69"/>
      <c r="H1220" s="69"/>
      <c r="I1220" s="95"/>
      <c r="J1220" s="68"/>
      <c r="K1220" s="106"/>
      <c r="L1220" s="145"/>
      <c r="M1220" s="146"/>
      <c r="N1220" s="82"/>
      <c r="O1220" s="82"/>
      <c r="P1220" s="82"/>
      <c r="Q1220" s="110"/>
      <c r="R1220" s="111"/>
      <c r="S1220" s="111"/>
      <c r="T1220" s="111"/>
      <c r="U1220" s="112"/>
      <c r="V1220" s="110"/>
      <c r="W1220" s="112"/>
      <c r="X1220" s="103"/>
      <c r="Y1220" s="117"/>
      <c r="Z1220" s="69"/>
      <c r="AA1220" s="69"/>
      <c r="AB1220" s="103"/>
      <c r="AC1220" s="103"/>
      <c r="AD1220" s="118"/>
      <c r="AE1220" s="115"/>
      <c r="AF1220" s="119"/>
      <c r="AG1220" s="119"/>
      <c r="AH1220" s="120"/>
      <c r="AI1220" s="121"/>
      <c r="AJ1220" s="120"/>
      <c r="AK1220" s="69"/>
      <c r="AL1220" s="103"/>
      <c r="AM1220" s="103"/>
      <c r="AN1220" s="118"/>
      <c r="AO1220" s="115"/>
      <c r="AP1220" s="119"/>
      <c r="AQ1220" s="119"/>
      <c r="AR1220" s="118"/>
      <c r="AS1220" s="118"/>
      <c r="AT1220" s="118"/>
      <c r="AU1220" s="118"/>
      <c r="AV1220" s="121"/>
      <c r="AW1220" s="114"/>
      <c r="AX1220" s="115"/>
      <c r="AY1220" s="116"/>
      <c r="AZ1220" s="115"/>
      <c r="BA1220" s="116"/>
    </row>
    <row r="1221" spans="2:53" x14ac:dyDescent="0.2">
      <c r="B1221" s="266"/>
      <c r="D1221" s="101"/>
      <c r="E1221" s="67"/>
      <c r="F1221" s="69"/>
      <c r="G1221" s="69"/>
      <c r="H1221" s="69"/>
      <c r="I1221" s="95"/>
      <c r="J1221" s="68"/>
      <c r="K1221" s="106"/>
      <c r="L1221" s="145"/>
      <c r="M1221" s="146"/>
      <c r="N1221" s="82"/>
      <c r="O1221" s="82"/>
      <c r="P1221" s="82"/>
      <c r="Q1221" s="110"/>
      <c r="R1221" s="111"/>
      <c r="S1221" s="111"/>
      <c r="T1221" s="111"/>
      <c r="U1221" s="112"/>
      <c r="V1221" s="110"/>
      <c r="W1221" s="112"/>
      <c r="X1221" s="103"/>
      <c r="Y1221" s="117"/>
      <c r="Z1221" s="69"/>
      <c r="AA1221" s="69"/>
      <c r="AB1221" s="103"/>
      <c r="AC1221" s="103"/>
      <c r="AD1221" s="118"/>
      <c r="AE1221" s="115"/>
      <c r="AF1221" s="119"/>
      <c r="AG1221" s="119"/>
      <c r="AH1221" s="120"/>
      <c r="AI1221" s="121"/>
      <c r="AJ1221" s="120"/>
      <c r="AK1221" s="69"/>
      <c r="AL1221" s="103"/>
      <c r="AM1221" s="103"/>
      <c r="AN1221" s="118"/>
      <c r="AO1221" s="115"/>
      <c r="AP1221" s="119"/>
      <c r="AQ1221" s="119"/>
      <c r="AR1221" s="118"/>
      <c r="AS1221" s="118"/>
      <c r="AT1221" s="118"/>
      <c r="AU1221" s="118"/>
      <c r="AV1221" s="121"/>
      <c r="AW1221" s="114"/>
      <c r="AX1221" s="115"/>
      <c r="AY1221" s="116"/>
      <c r="AZ1221" s="115"/>
      <c r="BA1221" s="116"/>
    </row>
    <row r="1222" spans="2:53" x14ac:dyDescent="0.2">
      <c r="B1222" s="266"/>
      <c r="D1222" s="101"/>
      <c r="E1222" s="67"/>
      <c r="F1222" s="69"/>
      <c r="G1222" s="69"/>
      <c r="H1222" s="69"/>
      <c r="I1222" s="95"/>
      <c r="J1222" s="68"/>
      <c r="K1222" s="106"/>
      <c r="L1222" s="145"/>
      <c r="M1222" s="146"/>
      <c r="N1222" s="82"/>
      <c r="O1222" s="82"/>
      <c r="P1222" s="82"/>
      <c r="Q1222" s="110"/>
      <c r="R1222" s="111"/>
      <c r="S1222" s="111"/>
      <c r="T1222" s="111"/>
      <c r="U1222" s="112"/>
      <c r="V1222" s="110"/>
      <c r="W1222" s="112"/>
      <c r="X1222" s="103"/>
      <c r="Y1222" s="117"/>
      <c r="Z1222" s="69"/>
      <c r="AA1222" s="69"/>
      <c r="AB1222" s="103"/>
      <c r="AC1222" s="103"/>
      <c r="AD1222" s="118"/>
      <c r="AE1222" s="115"/>
      <c r="AF1222" s="119"/>
      <c r="AG1222" s="119"/>
      <c r="AH1222" s="120"/>
      <c r="AI1222" s="121"/>
      <c r="AJ1222" s="120"/>
      <c r="AK1222" s="69"/>
      <c r="AL1222" s="103"/>
      <c r="AM1222" s="103"/>
      <c r="AN1222" s="118"/>
      <c r="AO1222" s="115"/>
      <c r="AP1222" s="119"/>
      <c r="AQ1222" s="119"/>
      <c r="AR1222" s="118"/>
      <c r="AS1222" s="118"/>
      <c r="AT1222" s="118"/>
      <c r="AU1222" s="118"/>
      <c r="AV1222" s="121"/>
      <c r="AW1222" s="114"/>
      <c r="AX1222" s="115"/>
      <c r="AY1222" s="116"/>
      <c r="AZ1222" s="115"/>
      <c r="BA1222" s="116"/>
    </row>
    <row r="1223" spans="2:53" x14ac:dyDescent="0.2">
      <c r="B1223" s="266"/>
      <c r="D1223" s="101"/>
      <c r="E1223" s="67"/>
      <c r="F1223" s="69"/>
      <c r="G1223" s="69"/>
      <c r="H1223" s="69"/>
      <c r="I1223" s="95"/>
      <c r="J1223" s="68"/>
      <c r="K1223" s="106"/>
      <c r="L1223" s="145"/>
      <c r="M1223" s="146"/>
      <c r="N1223" s="82"/>
      <c r="O1223" s="82"/>
      <c r="P1223" s="82"/>
      <c r="Q1223" s="110"/>
      <c r="R1223" s="111"/>
      <c r="S1223" s="111"/>
      <c r="T1223" s="111"/>
      <c r="U1223" s="112"/>
      <c r="V1223" s="110"/>
      <c r="W1223" s="112"/>
      <c r="X1223" s="103"/>
      <c r="Y1223" s="117"/>
      <c r="Z1223" s="69"/>
      <c r="AA1223" s="69"/>
      <c r="AB1223" s="103"/>
      <c r="AC1223" s="103"/>
      <c r="AD1223" s="118"/>
      <c r="AE1223" s="115"/>
      <c r="AF1223" s="119"/>
      <c r="AG1223" s="119"/>
      <c r="AH1223" s="120"/>
      <c r="AI1223" s="121"/>
      <c r="AJ1223" s="120"/>
      <c r="AK1223" s="69"/>
      <c r="AL1223" s="103"/>
      <c r="AM1223" s="103"/>
      <c r="AN1223" s="118"/>
      <c r="AO1223" s="115"/>
      <c r="AP1223" s="119"/>
      <c r="AQ1223" s="119"/>
      <c r="AR1223" s="118"/>
      <c r="AS1223" s="118"/>
      <c r="AT1223" s="118"/>
      <c r="AU1223" s="118"/>
      <c r="AV1223" s="121"/>
      <c r="AW1223" s="114"/>
      <c r="AX1223" s="115"/>
      <c r="AY1223" s="116"/>
      <c r="AZ1223" s="115"/>
      <c r="BA1223" s="116"/>
    </row>
    <row r="1224" spans="2:53" x14ac:dyDescent="0.2">
      <c r="B1224" s="266"/>
      <c r="D1224" s="101"/>
      <c r="E1224" s="67"/>
      <c r="F1224" s="69"/>
      <c r="G1224" s="69"/>
      <c r="H1224" s="69"/>
      <c r="I1224" s="95"/>
      <c r="J1224" s="68"/>
      <c r="K1224" s="106"/>
      <c r="L1224" s="145"/>
      <c r="M1224" s="146"/>
      <c r="N1224" s="82"/>
      <c r="O1224" s="82"/>
      <c r="P1224" s="82"/>
      <c r="Q1224" s="110"/>
      <c r="R1224" s="111"/>
      <c r="S1224" s="111"/>
      <c r="T1224" s="111"/>
      <c r="U1224" s="112"/>
      <c r="V1224" s="110"/>
      <c r="W1224" s="112"/>
      <c r="X1224" s="103"/>
      <c r="Y1224" s="117"/>
      <c r="Z1224" s="69"/>
      <c r="AA1224" s="69"/>
      <c r="AB1224" s="103"/>
      <c r="AC1224" s="103"/>
      <c r="AD1224" s="118"/>
      <c r="AE1224" s="115"/>
      <c r="AF1224" s="119"/>
      <c r="AG1224" s="119"/>
      <c r="AH1224" s="120"/>
      <c r="AI1224" s="121"/>
      <c r="AJ1224" s="120"/>
      <c r="AK1224" s="69"/>
      <c r="AL1224" s="103"/>
      <c r="AM1224" s="103"/>
      <c r="AN1224" s="118"/>
      <c r="AO1224" s="115"/>
      <c r="AP1224" s="119"/>
      <c r="AQ1224" s="119"/>
      <c r="AR1224" s="118"/>
      <c r="AS1224" s="118"/>
      <c r="AT1224" s="118"/>
      <c r="AU1224" s="118"/>
      <c r="AV1224" s="121"/>
      <c r="AW1224" s="114"/>
      <c r="AX1224" s="115"/>
      <c r="AY1224" s="116"/>
      <c r="AZ1224" s="115"/>
      <c r="BA1224" s="116"/>
    </row>
    <row r="1225" spans="2:53" x14ac:dyDescent="0.2">
      <c r="B1225" s="266"/>
      <c r="D1225" s="101"/>
      <c r="E1225" s="67"/>
      <c r="F1225" s="69"/>
      <c r="G1225" s="69"/>
      <c r="H1225" s="69"/>
      <c r="I1225" s="95"/>
      <c r="J1225" s="68"/>
      <c r="K1225" s="106"/>
      <c r="L1225" s="145"/>
      <c r="M1225" s="146"/>
      <c r="N1225" s="82"/>
      <c r="O1225" s="82"/>
      <c r="P1225" s="82"/>
      <c r="Q1225" s="110"/>
      <c r="R1225" s="111"/>
      <c r="S1225" s="111"/>
      <c r="T1225" s="111"/>
      <c r="U1225" s="112"/>
      <c r="V1225" s="110"/>
      <c r="W1225" s="112"/>
      <c r="X1225" s="103"/>
      <c r="Y1225" s="117"/>
      <c r="Z1225" s="69"/>
      <c r="AA1225" s="69"/>
      <c r="AB1225" s="103"/>
      <c r="AC1225" s="103"/>
      <c r="AD1225" s="118"/>
      <c r="AE1225" s="115"/>
      <c r="AF1225" s="119"/>
      <c r="AG1225" s="119"/>
      <c r="AH1225" s="120"/>
      <c r="AI1225" s="121"/>
      <c r="AJ1225" s="120"/>
      <c r="AK1225" s="69"/>
      <c r="AL1225" s="103"/>
      <c r="AM1225" s="103"/>
      <c r="AN1225" s="118"/>
      <c r="AO1225" s="115"/>
      <c r="AP1225" s="119"/>
      <c r="AQ1225" s="119"/>
      <c r="AR1225" s="118"/>
      <c r="AS1225" s="118"/>
      <c r="AT1225" s="118"/>
      <c r="AU1225" s="118"/>
      <c r="AV1225" s="121"/>
      <c r="AW1225" s="114"/>
      <c r="AX1225" s="115"/>
      <c r="AY1225" s="116"/>
      <c r="AZ1225" s="115"/>
      <c r="BA1225" s="116"/>
    </row>
    <row r="1226" spans="2:53" x14ac:dyDescent="0.2">
      <c r="B1226" s="266"/>
      <c r="D1226" s="101"/>
      <c r="E1226" s="67"/>
      <c r="F1226" s="69"/>
      <c r="G1226" s="69"/>
      <c r="H1226" s="69"/>
      <c r="I1226" s="95"/>
      <c r="J1226" s="68"/>
      <c r="K1226" s="106"/>
      <c r="L1226" s="145"/>
      <c r="M1226" s="146"/>
      <c r="N1226" s="82"/>
      <c r="O1226" s="82"/>
      <c r="P1226" s="82"/>
      <c r="Q1226" s="110"/>
      <c r="R1226" s="111"/>
      <c r="S1226" s="111"/>
      <c r="T1226" s="111"/>
      <c r="U1226" s="112"/>
      <c r="V1226" s="110"/>
      <c r="W1226" s="112"/>
      <c r="X1226" s="103"/>
      <c r="Y1226" s="117"/>
      <c r="Z1226" s="69"/>
      <c r="AA1226" s="69"/>
      <c r="AB1226" s="103"/>
      <c r="AC1226" s="103"/>
      <c r="AD1226" s="118"/>
      <c r="AE1226" s="115"/>
      <c r="AF1226" s="119"/>
      <c r="AG1226" s="119"/>
      <c r="AH1226" s="120"/>
      <c r="AI1226" s="121"/>
      <c r="AJ1226" s="120"/>
      <c r="AK1226" s="69"/>
      <c r="AL1226" s="103"/>
      <c r="AM1226" s="103"/>
      <c r="AN1226" s="118"/>
      <c r="AO1226" s="115"/>
      <c r="AP1226" s="119"/>
      <c r="AQ1226" s="119"/>
      <c r="AR1226" s="118"/>
      <c r="AS1226" s="118"/>
      <c r="AT1226" s="118"/>
      <c r="AU1226" s="118"/>
      <c r="AV1226" s="121"/>
      <c r="AW1226" s="114"/>
      <c r="AX1226" s="115"/>
      <c r="AY1226" s="116"/>
      <c r="AZ1226" s="115"/>
      <c r="BA1226" s="116"/>
    </row>
    <row r="1227" spans="2:53" x14ac:dyDescent="0.2">
      <c r="B1227" s="266"/>
      <c r="D1227" s="101"/>
      <c r="E1227" s="67"/>
      <c r="F1227" s="69"/>
      <c r="G1227" s="69"/>
      <c r="H1227" s="69"/>
      <c r="I1227" s="95"/>
      <c r="J1227" s="68"/>
      <c r="K1227" s="106"/>
      <c r="L1227" s="145"/>
      <c r="M1227" s="146"/>
      <c r="N1227" s="82"/>
      <c r="O1227" s="82"/>
      <c r="P1227" s="82"/>
      <c r="Q1227" s="110"/>
      <c r="R1227" s="111"/>
      <c r="S1227" s="111"/>
      <c r="T1227" s="111"/>
      <c r="U1227" s="112"/>
      <c r="V1227" s="110"/>
      <c r="W1227" s="112"/>
      <c r="X1227" s="103"/>
      <c r="Y1227" s="117"/>
      <c r="Z1227" s="69"/>
      <c r="AA1227" s="69"/>
      <c r="AB1227" s="103"/>
      <c r="AC1227" s="103"/>
      <c r="AD1227" s="118"/>
      <c r="AE1227" s="115"/>
      <c r="AF1227" s="119"/>
      <c r="AG1227" s="119"/>
      <c r="AH1227" s="120"/>
      <c r="AI1227" s="121"/>
      <c r="AJ1227" s="120"/>
      <c r="AK1227" s="69"/>
      <c r="AL1227" s="103"/>
      <c r="AM1227" s="103"/>
      <c r="AN1227" s="118"/>
      <c r="AO1227" s="115"/>
      <c r="AP1227" s="119"/>
      <c r="AQ1227" s="119"/>
      <c r="AR1227" s="118"/>
      <c r="AS1227" s="118"/>
      <c r="AT1227" s="118"/>
      <c r="AU1227" s="118"/>
      <c r="AV1227" s="121"/>
      <c r="AW1227" s="114"/>
      <c r="AX1227" s="115"/>
      <c r="AY1227" s="116"/>
      <c r="AZ1227" s="115"/>
      <c r="BA1227" s="116"/>
    </row>
    <row r="1228" spans="2:53" x14ac:dyDescent="0.2">
      <c r="B1228" s="266"/>
      <c r="D1228" s="101"/>
      <c r="E1228" s="67"/>
      <c r="F1228" s="69"/>
      <c r="G1228" s="69"/>
      <c r="H1228" s="69"/>
      <c r="I1228" s="95"/>
      <c r="J1228" s="68"/>
      <c r="K1228" s="106"/>
      <c r="L1228" s="145"/>
      <c r="M1228" s="146"/>
      <c r="N1228" s="82"/>
      <c r="O1228" s="82"/>
      <c r="P1228" s="82"/>
      <c r="Q1228" s="110"/>
      <c r="R1228" s="111"/>
      <c r="S1228" s="111"/>
      <c r="T1228" s="111"/>
      <c r="U1228" s="112"/>
      <c r="V1228" s="110"/>
      <c r="W1228" s="112"/>
      <c r="X1228" s="103"/>
      <c r="Y1228" s="117"/>
      <c r="Z1228" s="69"/>
      <c r="AA1228" s="69"/>
      <c r="AB1228" s="103"/>
      <c r="AC1228" s="103"/>
      <c r="AD1228" s="118"/>
      <c r="AE1228" s="115"/>
      <c r="AF1228" s="119"/>
      <c r="AG1228" s="119"/>
      <c r="AH1228" s="120"/>
      <c r="AI1228" s="121"/>
      <c r="AJ1228" s="120"/>
      <c r="AK1228" s="69"/>
      <c r="AL1228" s="103"/>
      <c r="AM1228" s="103"/>
      <c r="AN1228" s="118"/>
      <c r="AO1228" s="115"/>
      <c r="AP1228" s="119"/>
      <c r="AQ1228" s="119"/>
      <c r="AR1228" s="118"/>
      <c r="AS1228" s="118"/>
      <c r="AT1228" s="118"/>
      <c r="AU1228" s="118"/>
      <c r="AV1228" s="121"/>
      <c r="AW1228" s="114"/>
      <c r="AX1228" s="115"/>
      <c r="AY1228" s="116"/>
      <c r="AZ1228" s="115"/>
      <c r="BA1228" s="116"/>
    </row>
    <row r="1229" spans="2:53" x14ac:dyDescent="0.2">
      <c r="B1229" s="266"/>
      <c r="D1229" s="101"/>
      <c r="E1229" s="67"/>
      <c r="F1229" s="69"/>
      <c r="G1229" s="69"/>
      <c r="H1229" s="69"/>
      <c r="I1229" s="95"/>
      <c r="J1229" s="68"/>
      <c r="K1229" s="106"/>
      <c r="L1229" s="145"/>
      <c r="M1229" s="146"/>
      <c r="N1229" s="82"/>
      <c r="O1229" s="82"/>
      <c r="P1229" s="82"/>
      <c r="Q1229" s="110"/>
      <c r="R1229" s="111"/>
      <c r="S1229" s="111"/>
      <c r="T1229" s="111"/>
      <c r="U1229" s="112"/>
      <c r="V1229" s="110"/>
      <c r="W1229" s="112"/>
      <c r="X1229" s="103"/>
      <c r="Y1229" s="117"/>
      <c r="Z1229" s="69"/>
      <c r="AA1229" s="69"/>
      <c r="AB1229" s="103"/>
      <c r="AC1229" s="103"/>
      <c r="AD1229" s="118"/>
      <c r="AE1229" s="115"/>
      <c r="AF1229" s="119"/>
      <c r="AG1229" s="119"/>
      <c r="AH1229" s="120"/>
      <c r="AI1229" s="121"/>
      <c r="AJ1229" s="120"/>
      <c r="AK1229" s="69"/>
      <c r="AL1229" s="103"/>
      <c r="AM1229" s="103"/>
      <c r="AN1229" s="118"/>
      <c r="AO1229" s="115"/>
      <c r="AP1229" s="119"/>
      <c r="AQ1229" s="119"/>
      <c r="AR1229" s="118"/>
      <c r="AS1229" s="118"/>
      <c r="AT1229" s="118"/>
      <c r="AU1229" s="118"/>
      <c r="AV1229" s="121"/>
      <c r="AW1229" s="114"/>
      <c r="AX1229" s="115"/>
      <c r="AY1229" s="116"/>
      <c r="AZ1229" s="115"/>
      <c r="BA1229" s="116"/>
    </row>
    <row r="1230" spans="2:53" x14ac:dyDescent="0.2">
      <c r="B1230" s="266"/>
      <c r="D1230" s="101"/>
      <c r="E1230" s="67"/>
      <c r="F1230" s="69"/>
      <c r="G1230" s="69"/>
      <c r="H1230" s="69"/>
      <c r="I1230" s="95"/>
      <c r="J1230" s="68"/>
      <c r="K1230" s="106"/>
      <c r="L1230" s="145"/>
      <c r="M1230" s="146"/>
      <c r="N1230" s="82"/>
      <c r="O1230" s="82"/>
      <c r="P1230" s="82"/>
      <c r="Q1230" s="110"/>
      <c r="R1230" s="111"/>
      <c r="S1230" s="111"/>
      <c r="T1230" s="111"/>
      <c r="U1230" s="112"/>
      <c r="V1230" s="110"/>
      <c r="W1230" s="112"/>
      <c r="X1230" s="103"/>
      <c r="Y1230" s="117"/>
      <c r="Z1230" s="69"/>
      <c r="AA1230" s="69"/>
      <c r="AB1230" s="103"/>
      <c r="AC1230" s="103"/>
      <c r="AD1230" s="118"/>
      <c r="AE1230" s="115"/>
      <c r="AF1230" s="119"/>
      <c r="AG1230" s="119"/>
      <c r="AH1230" s="120"/>
      <c r="AI1230" s="121"/>
      <c r="AJ1230" s="120"/>
      <c r="AK1230" s="69"/>
      <c r="AL1230" s="103"/>
      <c r="AM1230" s="103"/>
      <c r="AN1230" s="118"/>
      <c r="AO1230" s="115"/>
      <c r="AP1230" s="119"/>
      <c r="AQ1230" s="119"/>
      <c r="AR1230" s="118"/>
      <c r="AS1230" s="118"/>
      <c r="AT1230" s="118"/>
      <c r="AU1230" s="118"/>
      <c r="AV1230" s="121"/>
      <c r="AW1230" s="114"/>
      <c r="AX1230" s="115"/>
      <c r="AY1230" s="116"/>
      <c r="AZ1230" s="115"/>
      <c r="BA1230" s="116"/>
    </row>
    <row r="1231" spans="2:53" x14ac:dyDescent="0.2">
      <c r="B1231" s="266"/>
      <c r="D1231" s="101"/>
      <c r="E1231" s="67"/>
      <c r="F1231" s="69"/>
      <c r="G1231" s="69"/>
      <c r="H1231" s="69"/>
      <c r="I1231" s="95"/>
      <c r="J1231" s="68"/>
      <c r="K1231" s="106"/>
      <c r="L1231" s="145"/>
      <c r="M1231" s="146"/>
      <c r="N1231" s="82"/>
      <c r="O1231" s="82"/>
      <c r="P1231" s="82"/>
      <c r="Q1231" s="110"/>
      <c r="R1231" s="111"/>
      <c r="S1231" s="111"/>
      <c r="T1231" s="111"/>
      <c r="U1231" s="112"/>
      <c r="V1231" s="110"/>
      <c r="W1231" s="112"/>
      <c r="X1231" s="103"/>
      <c r="Y1231" s="117"/>
      <c r="Z1231" s="69"/>
      <c r="AA1231" s="69"/>
      <c r="AB1231" s="103"/>
      <c r="AC1231" s="103"/>
      <c r="AD1231" s="118"/>
      <c r="AE1231" s="115"/>
      <c r="AF1231" s="119"/>
      <c r="AG1231" s="119"/>
      <c r="AH1231" s="120"/>
      <c r="AI1231" s="121"/>
      <c r="AJ1231" s="120"/>
      <c r="AK1231" s="69"/>
      <c r="AL1231" s="103"/>
      <c r="AM1231" s="103"/>
      <c r="AN1231" s="118"/>
      <c r="AO1231" s="115"/>
      <c r="AP1231" s="119"/>
      <c r="AQ1231" s="119"/>
      <c r="AR1231" s="118"/>
      <c r="AS1231" s="118"/>
      <c r="AT1231" s="118"/>
      <c r="AU1231" s="118"/>
      <c r="AV1231" s="121"/>
      <c r="AW1231" s="114"/>
      <c r="AX1231" s="115"/>
      <c r="AY1231" s="116"/>
      <c r="AZ1231" s="115"/>
      <c r="BA1231" s="116"/>
    </row>
    <row r="1232" spans="2:53" x14ac:dyDescent="0.2">
      <c r="B1232" s="266"/>
      <c r="D1232" s="101"/>
      <c r="E1232" s="67"/>
      <c r="F1232" s="69"/>
      <c r="G1232" s="69"/>
      <c r="H1232" s="69"/>
      <c r="I1232" s="95"/>
      <c r="J1232" s="68"/>
      <c r="K1232" s="106"/>
      <c r="L1232" s="145"/>
      <c r="M1232" s="146"/>
      <c r="N1232" s="82"/>
      <c r="O1232" s="82"/>
      <c r="P1232" s="82"/>
      <c r="Q1232" s="110"/>
      <c r="R1232" s="111"/>
      <c r="S1232" s="111"/>
      <c r="T1232" s="111"/>
      <c r="U1232" s="112"/>
      <c r="V1232" s="110"/>
      <c r="W1232" s="112"/>
      <c r="X1232" s="103"/>
      <c r="Y1232" s="117"/>
      <c r="Z1232" s="69"/>
      <c r="AA1232" s="69"/>
      <c r="AB1232" s="103"/>
      <c r="AC1232" s="103"/>
      <c r="AD1232" s="118"/>
      <c r="AE1232" s="115"/>
      <c r="AF1232" s="119"/>
      <c r="AG1232" s="119"/>
      <c r="AH1232" s="120"/>
      <c r="AI1232" s="121"/>
      <c r="AJ1232" s="120"/>
      <c r="AK1232" s="69"/>
      <c r="AL1232" s="103"/>
      <c r="AM1232" s="103"/>
      <c r="AN1232" s="118"/>
      <c r="AO1232" s="115"/>
      <c r="AP1232" s="119"/>
      <c r="AQ1232" s="119"/>
      <c r="AR1232" s="118"/>
      <c r="AS1232" s="118"/>
      <c r="AT1232" s="118"/>
      <c r="AU1232" s="118"/>
      <c r="AV1232" s="121"/>
      <c r="AW1232" s="114"/>
      <c r="AX1232" s="115"/>
      <c r="AY1232" s="116"/>
      <c r="AZ1232" s="115"/>
      <c r="BA1232" s="116"/>
    </row>
    <row r="1233" spans="2:53" x14ac:dyDescent="0.2">
      <c r="B1233" s="266"/>
      <c r="D1233" s="101"/>
      <c r="E1233" s="67"/>
      <c r="F1233" s="69"/>
      <c r="G1233" s="69"/>
      <c r="H1233" s="69"/>
      <c r="I1233" s="95"/>
      <c r="J1233" s="68"/>
      <c r="K1233" s="106"/>
      <c r="L1233" s="145"/>
      <c r="M1233" s="146"/>
      <c r="N1233" s="82"/>
      <c r="O1233" s="82"/>
      <c r="P1233" s="82"/>
      <c r="Q1233" s="110"/>
      <c r="R1233" s="111"/>
      <c r="S1233" s="111"/>
      <c r="T1233" s="111"/>
      <c r="U1233" s="112"/>
      <c r="V1233" s="110"/>
      <c r="W1233" s="112"/>
      <c r="X1233" s="103"/>
      <c r="Y1233" s="117"/>
      <c r="Z1233" s="69"/>
      <c r="AA1233" s="69"/>
      <c r="AB1233" s="103"/>
      <c r="AC1233" s="103"/>
      <c r="AD1233" s="118"/>
      <c r="AE1233" s="115"/>
      <c r="AF1233" s="119"/>
      <c r="AG1233" s="119"/>
      <c r="AH1233" s="120"/>
      <c r="AI1233" s="121"/>
      <c r="AJ1233" s="120"/>
      <c r="AK1233" s="69"/>
      <c r="AL1233" s="103"/>
      <c r="AM1233" s="103"/>
      <c r="AN1233" s="118"/>
      <c r="AO1233" s="115"/>
      <c r="AP1233" s="119"/>
      <c r="AQ1233" s="119"/>
      <c r="AR1233" s="118"/>
      <c r="AS1233" s="118"/>
      <c r="AT1233" s="118"/>
      <c r="AU1233" s="118"/>
      <c r="AV1233" s="121"/>
      <c r="AW1233" s="114"/>
      <c r="AX1233" s="115"/>
      <c r="AY1233" s="116"/>
      <c r="AZ1233" s="115"/>
      <c r="BA1233" s="116"/>
    </row>
    <row r="1234" spans="2:53" x14ac:dyDescent="0.2">
      <c r="B1234" s="266"/>
      <c r="D1234" s="101"/>
      <c r="E1234" s="67"/>
      <c r="F1234" s="69"/>
      <c r="G1234" s="69"/>
      <c r="H1234" s="69"/>
      <c r="I1234" s="95"/>
      <c r="J1234" s="68"/>
      <c r="K1234" s="106"/>
      <c r="L1234" s="145"/>
      <c r="M1234" s="146"/>
      <c r="N1234" s="82"/>
      <c r="O1234" s="82"/>
      <c r="P1234" s="82"/>
      <c r="Q1234" s="110"/>
      <c r="R1234" s="111"/>
      <c r="S1234" s="111"/>
      <c r="T1234" s="111"/>
      <c r="U1234" s="112"/>
      <c r="V1234" s="110"/>
      <c r="W1234" s="112"/>
      <c r="X1234" s="103"/>
      <c r="Y1234" s="117"/>
      <c r="Z1234" s="69"/>
      <c r="AA1234" s="69"/>
      <c r="AB1234" s="103"/>
      <c r="AC1234" s="103"/>
      <c r="AD1234" s="118"/>
      <c r="AE1234" s="115"/>
      <c r="AF1234" s="119"/>
      <c r="AG1234" s="119"/>
      <c r="AH1234" s="120"/>
      <c r="AI1234" s="121"/>
      <c r="AJ1234" s="120"/>
      <c r="AK1234" s="69"/>
      <c r="AL1234" s="103"/>
      <c r="AM1234" s="103"/>
      <c r="AN1234" s="118"/>
      <c r="AO1234" s="115"/>
      <c r="AP1234" s="119"/>
      <c r="AQ1234" s="119"/>
      <c r="AR1234" s="118"/>
      <c r="AS1234" s="118"/>
      <c r="AT1234" s="118"/>
      <c r="AU1234" s="118"/>
      <c r="AV1234" s="121"/>
      <c r="AW1234" s="114"/>
      <c r="AX1234" s="115"/>
      <c r="AY1234" s="116"/>
      <c r="AZ1234" s="115"/>
      <c r="BA1234" s="116"/>
    </row>
    <row r="1235" spans="2:53" x14ac:dyDescent="0.2">
      <c r="B1235" s="266"/>
      <c r="D1235" s="101"/>
      <c r="E1235" s="67"/>
      <c r="F1235" s="69"/>
      <c r="G1235" s="69"/>
      <c r="H1235" s="69"/>
      <c r="I1235" s="95"/>
      <c r="J1235" s="68"/>
      <c r="K1235" s="106"/>
      <c r="L1235" s="145"/>
      <c r="M1235" s="146"/>
      <c r="N1235" s="82"/>
      <c r="O1235" s="82"/>
      <c r="P1235" s="82"/>
      <c r="Q1235" s="110"/>
      <c r="R1235" s="111"/>
      <c r="S1235" s="111"/>
      <c r="T1235" s="111"/>
      <c r="U1235" s="112"/>
      <c r="V1235" s="110"/>
      <c r="W1235" s="112"/>
      <c r="X1235" s="103"/>
      <c r="Y1235" s="117"/>
      <c r="Z1235" s="69"/>
      <c r="AA1235" s="69"/>
      <c r="AB1235" s="103"/>
      <c r="AC1235" s="103"/>
      <c r="AD1235" s="118"/>
      <c r="AE1235" s="115"/>
      <c r="AF1235" s="119"/>
      <c r="AG1235" s="119"/>
      <c r="AH1235" s="120"/>
      <c r="AI1235" s="121"/>
      <c r="AJ1235" s="120"/>
      <c r="AK1235" s="69"/>
      <c r="AL1235" s="103"/>
      <c r="AM1235" s="103"/>
      <c r="AN1235" s="118"/>
      <c r="AO1235" s="115"/>
      <c r="AP1235" s="119"/>
      <c r="AQ1235" s="119"/>
      <c r="AR1235" s="118"/>
      <c r="AS1235" s="118"/>
      <c r="AT1235" s="118"/>
      <c r="AU1235" s="118"/>
      <c r="AV1235" s="121"/>
      <c r="AW1235" s="114"/>
      <c r="AX1235" s="115"/>
      <c r="AY1235" s="116"/>
      <c r="AZ1235" s="115"/>
      <c r="BA1235" s="116"/>
    </row>
    <row r="1236" spans="2:53" x14ac:dyDescent="0.2">
      <c r="B1236" s="266"/>
      <c r="D1236" s="101"/>
      <c r="E1236" s="67"/>
      <c r="F1236" s="69"/>
      <c r="G1236" s="69"/>
      <c r="H1236" s="69"/>
      <c r="I1236" s="95"/>
      <c r="J1236" s="68"/>
      <c r="K1236" s="106"/>
      <c r="L1236" s="145"/>
      <c r="M1236" s="146"/>
      <c r="N1236" s="82"/>
      <c r="O1236" s="82"/>
      <c r="P1236" s="82"/>
      <c r="Q1236" s="110"/>
      <c r="R1236" s="111"/>
      <c r="S1236" s="111"/>
      <c r="T1236" s="111"/>
      <c r="U1236" s="112"/>
      <c r="V1236" s="110"/>
      <c r="W1236" s="112"/>
      <c r="X1236" s="103"/>
      <c r="Y1236" s="117"/>
      <c r="Z1236" s="69"/>
      <c r="AA1236" s="69"/>
      <c r="AB1236" s="103"/>
      <c r="AC1236" s="103"/>
      <c r="AD1236" s="118"/>
      <c r="AE1236" s="115"/>
      <c r="AF1236" s="119"/>
      <c r="AG1236" s="119"/>
      <c r="AH1236" s="120"/>
      <c r="AI1236" s="121"/>
      <c r="AJ1236" s="120"/>
      <c r="AK1236" s="69"/>
      <c r="AL1236" s="103"/>
      <c r="AM1236" s="103"/>
      <c r="AN1236" s="118"/>
      <c r="AO1236" s="115"/>
      <c r="AP1236" s="119"/>
      <c r="AQ1236" s="119"/>
      <c r="AR1236" s="118"/>
      <c r="AS1236" s="118"/>
      <c r="AT1236" s="118"/>
      <c r="AU1236" s="118"/>
      <c r="AV1236" s="121"/>
      <c r="AW1236" s="114"/>
      <c r="AX1236" s="115"/>
      <c r="AY1236" s="116"/>
      <c r="AZ1236" s="115"/>
      <c r="BA1236" s="116"/>
    </row>
    <row r="1237" spans="2:53" x14ac:dyDescent="0.2">
      <c r="B1237" s="266"/>
      <c r="D1237" s="101"/>
      <c r="E1237" s="67"/>
      <c r="F1237" s="69"/>
      <c r="G1237" s="69"/>
      <c r="H1237" s="69"/>
      <c r="I1237" s="95"/>
      <c r="J1237" s="68"/>
      <c r="K1237" s="106"/>
      <c r="L1237" s="145"/>
      <c r="M1237" s="146"/>
      <c r="N1237" s="82"/>
      <c r="O1237" s="82"/>
      <c r="P1237" s="82"/>
      <c r="Q1237" s="110"/>
      <c r="R1237" s="111"/>
      <c r="S1237" s="111"/>
      <c r="T1237" s="111"/>
      <c r="U1237" s="112"/>
      <c r="V1237" s="110"/>
      <c r="W1237" s="112"/>
      <c r="X1237" s="103"/>
      <c r="Y1237" s="117"/>
      <c r="Z1237" s="69"/>
      <c r="AA1237" s="69"/>
      <c r="AB1237" s="103"/>
      <c r="AC1237" s="103"/>
      <c r="AD1237" s="118"/>
      <c r="AE1237" s="115"/>
      <c r="AF1237" s="119"/>
      <c r="AG1237" s="119"/>
      <c r="AH1237" s="120"/>
      <c r="AI1237" s="121"/>
      <c r="AJ1237" s="120"/>
      <c r="AK1237" s="69"/>
      <c r="AL1237" s="103"/>
      <c r="AM1237" s="103"/>
      <c r="AN1237" s="118"/>
      <c r="AO1237" s="115"/>
      <c r="AP1237" s="119"/>
      <c r="AQ1237" s="119"/>
      <c r="AR1237" s="118"/>
      <c r="AS1237" s="118"/>
      <c r="AT1237" s="118"/>
      <c r="AU1237" s="118"/>
      <c r="AV1237" s="121"/>
      <c r="AW1237" s="114"/>
      <c r="AX1237" s="115"/>
      <c r="AY1237" s="116"/>
      <c r="AZ1237" s="115"/>
      <c r="BA1237" s="116"/>
    </row>
    <row r="1238" spans="2:53" x14ac:dyDescent="0.2">
      <c r="B1238" s="266"/>
      <c r="D1238" s="101"/>
      <c r="E1238" s="67"/>
      <c r="F1238" s="69"/>
      <c r="G1238" s="69"/>
      <c r="H1238" s="69"/>
      <c r="I1238" s="95"/>
      <c r="J1238" s="68"/>
      <c r="K1238" s="106"/>
      <c r="L1238" s="145"/>
      <c r="M1238" s="146"/>
      <c r="N1238" s="82"/>
      <c r="O1238" s="82"/>
      <c r="P1238" s="82"/>
      <c r="Q1238" s="110"/>
      <c r="R1238" s="111"/>
      <c r="S1238" s="111"/>
      <c r="T1238" s="111"/>
      <c r="U1238" s="112"/>
      <c r="V1238" s="110"/>
      <c r="W1238" s="112"/>
      <c r="X1238" s="103"/>
      <c r="Y1238" s="117"/>
      <c r="Z1238" s="69"/>
      <c r="AA1238" s="69"/>
      <c r="AB1238" s="103"/>
      <c r="AC1238" s="103"/>
      <c r="AD1238" s="118"/>
      <c r="AE1238" s="115"/>
      <c r="AF1238" s="119"/>
      <c r="AG1238" s="119"/>
      <c r="AH1238" s="120"/>
      <c r="AI1238" s="121"/>
      <c r="AJ1238" s="120"/>
      <c r="AK1238" s="69"/>
      <c r="AL1238" s="103"/>
      <c r="AM1238" s="103"/>
      <c r="AN1238" s="118"/>
      <c r="AO1238" s="115"/>
      <c r="AP1238" s="119"/>
      <c r="AQ1238" s="119"/>
      <c r="AR1238" s="118"/>
      <c r="AS1238" s="118"/>
      <c r="AT1238" s="118"/>
      <c r="AU1238" s="118"/>
      <c r="AV1238" s="121"/>
      <c r="AW1238" s="114"/>
      <c r="AX1238" s="115"/>
      <c r="AY1238" s="116"/>
      <c r="AZ1238" s="115"/>
      <c r="BA1238" s="116"/>
    </row>
    <row r="1239" spans="2:53" x14ac:dyDescent="0.2">
      <c r="B1239" s="266"/>
      <c r="D1239" s="101"/>
      <c r="E1239" s="67"/>
      <c r="F1239" s="69"/>
      <c r="G1239" s="69"/>
      <c r="H1239" s="69"/>
      <c r="I1239" s="95"/>
      <c r="J1239" s="68"/>
      <c r="K1239" s="106"/>
      <c r="L1239" s="145"/>
      <c r="M1239" s="146"/>
      <c r="N1239" s="82"/>
      <c r="O1239" s="82"/>
      <c r="P1239" s="82"/>
      <c r="Q1239" s="110"/>
      <c r="R1239" s="111"/>
      <c r="S1239" s="111"/>
      <c r="T1239" s="111"/>
      <c r="U1239" s="112"/>
      <c r="V1239" s="110"/>
      <c r="W1239" s="112"/>
      <c r="X1239" s="103"/>
      <c r="Y1239" s="117"/>
      <c r="Z1239" s="69"/>
      <c r="AA1239" s="69"/>
      <c r="AB1239" s="103"/>
      <c r="AC1239" s="103"/>
      <c r="AD1239" s="118"/>
      <c r="AE1239" s="115"/>
      <c r="AF1239" s="119"/>
      <c r="AG1239" s="119"/>
      <c r="AH1239" s="120"/>
      <c r="AI1239" s="121"/>
      <c r="AJ1239" s="120"/>
      <c r="AK1239" s="69"/>
      <c r="AL1239" s="103"/>
      <c r="AM1239" s="103"/>
      <c r="AN1239" s="118"/>
      <c r="AO1239" s="115"/>
      <c r="AP1239" s="119"/>
      <c r="AQ1239" s="119"/>
      <c r="AR1239" s="118"/>
      <c r="AS1239" s="118"/>
      <c r="AT1239" s="118"/>
      <c r="AU1239" s="118"/>
      <c r="AV1239" s="121"/>
      <c r="AW1239" s="114"/>
      <c r="AX1239" s="115"/>
      <c r="AY1239" s="116"/>
      <c r="AZ1239" s="115"/>
      <c r="BA1239" s="116"/>
    </row>
    <row r="1240" spans="2:53" x14ac:dyDescent="0.2">
      <c r="B1240" s="266"/>
      <c r="D1240" s="101"/>
      <c r="E1240" s="67"/>
      <c r="F1240" s="69"/>
      <c r="G1240" s="69"/>
      <c r="H1240" s="69"/>
      <c r="I1240" s="95"/>
      <c r="J1240" s="68"/>
      <c r="K1240" s="106"/>
      <c r="L1240" s="145"/>
      <c r="M1240" s="146"/>
      <c r="N1240" s="82"/>
      <c r="O1240" s="82"/>
      <c r="P1240" s="82"/>
      <c r="Q1240" s="110"/>
      <c r="R1240" s="111"/>
      <c r="S1240" s="111"/>
      <c r="T1240" s="111"/>
      <c r="U1240" s="112"/>
      <c r="V1240" s="110"/>
      <c r="W1240" s="112"/>
      <c r="X1240" s="103"/>
      <c r="Y1240" s="117"/>
      <c r="Z1240" s="69"/>
      <c r="AA1240" s="69"/>
      <c r="AB1240" s="103"/>
      <c r="AC1240" s="103"/>
      <c r="AD1240" s="118"/>
      <c r="AE1240" s="115"/>
      <c r="AF1240" s="119"/>
      <c r="AG1240" s="119"/>
      <c r="AH1240" s="120"/>
      <c r="AI1240" s="121"/>
      <c r="AJ1240" s="120"/>
      <c r="AK1240" s="69"/>
      <c r="AL1240" s="103"/>
      <c r="AM1240" s="103"/>
      <c r="AN1240" s="118"/>
      <c r="AO1240" s="115"/>
      <c r="AP1240" s="119"/>
      <c r="AQ1240" s="119"/>
      <c r="AR1240" s="118"/>
      <c r="AS1240" s="118"/>
      <c r="AT1240" s="118"/>
      <c r="AU1240" s="118"/>
      <c r="AV1240" s="121"/>
      <c r="AW1240" s="114"/>
      <c r="AX1240" s="115"/>
      <c r="AY1240" s="116"/>
      <c r="AZ1240" s="115"/>
      <c r="BA1240" s="116"/>
    </row>
    <row r="1241" spans="2:53" x14ac:dyDescent="0.2">
      <c r="B1241" s="266"/>
      <c r="D1241" s="101"/>
      <c r="E1241" s="67"/>
      <c r="F1241" s="69"/>
      <c r="G1241" s="69"/>
      <c r="H1241" s="69"/>
      <c r="I1241" s="95"/>
      <c r="J1241" s="68"/>
      <c r="K1241" s="106"/>
      <c r="L1241" s="145"/>
      <c r="M1241" s="146"/>
      <c r="N1241" s="82"/>
      <c r="O1241" s="82"/>
      <c r="P1241" s="82"/>
      <c r="Q1241" s="110"/>
      <c r="R1241" s="111"/>
      <c r="S1241" s="111"/>
      <c r="T1241" s="111"/>
      <c r="U1241" s="112"/>
      <c r="V1241" s="110"/>
      <c r="W1241" s="112"/>
      <c r="X1241" s="103"/>
      <c r="Y1241" s="117"/>
      <c r="Z1241" s="69"/>
      <c r="AA1241" s="69"/>
      <c r="AB1241" s="103"/>
      <c r="AC1241" s="103"/>
      <c r="AD1241" s="118"/>
      <c r="AE1241" s="115"/>
      <c r="AF1241" s="119"/>
      <c r="AG1241" s="119"/>
      <c r="AH1241" s="120"/>
      <c r="AI1241" s="121"/>
      <c r="AJ1241" s="120"/>
      <c r="AK1241" s="69"/>
      <c r="AL1241" s="103"/>
      <c r="AM1241" s="103"/>
      <c r="AN1241" s="118"/>
      <c r="AO1241" s="115"/>
      <c r="AP1241" s="119"/>
      <c r="AQ1241" s="119"/>
      <c r="AR1241" s="118"/>
      <c r="AS1241" s="118"/>
      <c r="AT1241" s="118"/>
      <c r="AU1241" s="118"/>
      <c r="AV1241" s="121"/>
      <c r="AW1241" s="114"/>
      <c r="AX1241" s="115"/>
      <c r="AY1241" s="116"/>
      <c r="AZ1241" s="115"/>
      <c r="BA1241" s="116"/>
    </row>
    <row r="1242" spans="2:53" x14ac:dyDescent="0.2">
      <c r="B1242" s="266"/>
      <c r="D1242" s="101"/>
      <c r="E1242" s="67"/>
      <c r="F1242" s="69"/>
      <c r="G1242" s="69"/>
      <c r="H1242" s="69"/>
      <c r="I1242" s="95"/>
      <c r="J1242" s="68"/>
      <c r="K1242" s="106"/>
      <c r="L1242" s="145"/>
      <c r="M1242" s="146"/>
      <c r="N1242" s="82"/>
      <c r="O1242" s="82"/>
      <c r="P1242" s="82"/>
      <c r="Q1242" s="110"/>
      <c r="R1242" s="111"/>
      <c r="S1242" s="111"/>
      <c r="T1242" s="111"/>
      <c r="U1242" s="112"/>
      <c r="V1242" s="110"/>
      <c r="W1242" s="112"/>
      <c r="X1242" s="103"/>
      <c r="Y1242" s="117"/>
      <c r="Z1242" s="69"/>
      <c r="AA1242" s="69"/>
      <c r="AB1242" s="103"/>
      <c r="AC1242" s="103"/>
      <c r="AD1242" s="118"/>
      <c r="AE1242" s="115"/>
      <c r="AF1242" s="119"/>
      <c r="AG1242" s="119"/>
      <c r="AH1242" s="120"/>
      <c r="AI1242" s="121"/>
      <c r="AJ1242" s="120"/>
      <c r="AK1242" s="69"/>
      <c r="AL1242" s="103"/>
      <c r="AM1242" s="103"/>
      <c r="AN1242" s="118"/>
      <c r="AO1242" s="115"/>
      <c r="AP1242" s="119"/>
      <c r="AQ1242" s="119"/>
      <c r="AR1242" s="118"/>
      <c r="AS1242" s="118"/>
      <c r="AT1242" s="118"/>
      <c r="AU1242" s="118"/>
      <c r="AV1242" s="121"/>
      <c r="AW1242" s="114"/>
      <c r="AX1242" s="115"/>
      <c r="AY1242" s="116"/>
      <c r="AZ1242" s="115"/>
      <c r="BA1242" s="116"/>
    </row>
    <row r="1243" spans="2:53" x14ac:dyDescent="0.2">
      <c r="B1243" s="266"/>
      <c r="D1243" s="101"/>
      <c r="E1243" s="67"/>
      <c r="F1243" s="69"/>
      <c r="G1243" s="69"/>
      <c r="H1243" s="69"/>
      <c r="I1243" s="95"/>
      <c r="J1243" s="68"/>
      <c r="K1243" s="106"/>
      <c r="L1243" s="145"/>
      <c r="M1243" s="146"/>
      <c r="N1243" s="82"/>
      <c r="O1243" s="82"/>
      <c r="P1243" s="82"/>
      <c r="Q1243" s="110"/>
      <c r="R1243" s="111"/>
      <c r="S1243" s="111"/>
      <c r="T1243" s="111"/>
      <c r="U1243" s="112"/>
      <c r="V1243" s="110"/>
      <c r="W1243" s="112"/>
      <c r="X1243" s="103"/>
      <c r="Y1243" s="117"/>
      <c r="Z1243" s="69"/>
      <c r="AA1243" s="69"/>
      <c r="AB1243" s="103"/>
      <c r="AC1243" s="103"/>
      <c r="AD1243" s="118"/>
      <c r="AE1243" s="115"/>
      <c r="AF1243" s="119"/>
      <c r="AG1243" s="119"/>
      <c r="AH1243" s="120"/>
      <c r="AI1243" s="121"/>
      <c r="AJ1243" s="120"/>
      <c r="AK1243" s="69"/>
      <c r="AL1243" s="103"/>
      <c r="AM1243" s="103"/>
      <c r="AN1243" s="118"/>
      <c r="AO1243" s="115"/>
      <c r="AP1243" s="119"/>
      <c r="AQ1243" s="119"/>
      <c r="AR1243" s="118"/>
      <c r="AS1243" s="118"/>
      <c r="AT1243" s="118"/>
      <c r="AU1243" s="118"/>
      <c r="AV1243" s="121"/>
      <c r="AW1243" s="114"/>
      <c r="AX1243" s="115"/>
      <c r="AY1243" s="116"/>
      <c r="AZ1243" s="115"/>
      <c r="BA1243" s="116"/>
    </row>
    <row r="1244" spans="2:53" x14ac:dyDescent="0.2">
      <c r="B1244" s="266"/>
      <c r="D1244" s="101"/>
      <c r="E1244" s="67"/>
      <c r="F1244" s="69"/>
      <c r="G1244" s="69"/>
      <c r="H1244" s="69"/>
      <c r="I1244" s="95"/>
      <c r="J1244" s="68"/>
      <c r="K1244" s="106"/>
      <c r="L1244" s="145"/>
      <c r="M1244" s="146"/>
      <c r="N1244" s="82"/>
      <c r="O1244" s="82"/>
      <c r="P1244" s="82"/>
      <c r="Q1244" s="110"/>
      <c r="R1244" s="111"/>
      <c r="S1244" s="111"/>
      <c r="T1244" s="111"/>
      <c r="U1244" s="112"/>
      <c r="V1244" s="110"/>
      <c r="W1244" s="112"/>
      <c r="X1244" s="103"/>
      <c r="Y1244" s="117"/>
      <c r="Z1244" s="69"/>
      <c r="AA1244" s="69"/>
      <c r="AB1244" s="103"/>
      <c r="AC1244" s="103"/>
      <c r="AD1244" s="118"/>
      <c r="AE1244" s="115"/>
      <c r="AF1244" s="119"/>
      <c r="AG1244" s="119"/>
      <c r="AH1244" s="120"/>
      <c r="AI1244" s="121"/>
      <c r="AJ1244" s="120"/>
      <c r="AK1244" s="69"/>
      <c r="AL1244" s="103"/>
      <c r="AM1244" s="103"/>
      <c r="AN1244" s="118"/>
      <c r="AO1244" s="115"/>
      <c r="AP1244" s="119"/>
      <c r="AQ1244" s="119"/>
      <c r="AR1244" s="118"/>
      <c r="AS1244" s="118"/>
      <c r="AT1244" s="118"/>
      <c r="AU1244" s="118"/>
      <c r="AV1244" s="121"/>
      <c r="AW1244" s="114"/>
      <c r="AX1244" s="115"/>
      <c r="AY1244" s="116"/>
      <c r="AZ1244" s="115"/>
      <c r="BA1244" s="116"/>
    </row>
    <row r="1245" spans="2:53" x14ac:dyDescent="0.2">
      <c r="B1245" s="266"/>
      <c r="D1245" s="101"/>
      <c r="E1245" s="67"/>
      <c r="F1245" s="69"/>
      <c r="G1245" s="69"/>
      <c r="H1245" s="69"/>
      <c r="I1245" s="95"/>
      <c r="J1245" s="68"/>
      <c r="K1245" s="106"/>
      <c r="L1245" s="145"/>
      <c r="M1245" s="146"/>
      <c r="N1245" s="82"/>
      <c r="O1245" s="82"/>
      <c r="P1245" s="82"/>
      <c r="Q1245" s="110"/>
      <c r="R1245" s="111"/>
      <c r="S1245" s="111"/>
      <c r="T1245" s="111"/>
      <c r="U1245" s="112"/>
      <c r="V1245" s="110"/>
      <c r="W1245" s="112"/>
      <c r="X1245" s="103"/>
      <c r="Y1245" s="117"/>
      <c r="Z1245" s="69"/>
      <c r="AA1245" s="69"/>
      <c r="AB1245" s="103"/>
      <c r="AC1245" s="103"/>
      <c r="AD1245" s="118"/>
      <c r="AE1245" s="115"/>
      <c r="AF1245" s="119"/>
      <c r="AG1245" s="119"/>
      <c r="AH1245" s="120"/>
      <c r="AI1245" s="121"/>
      <c r="AJ1245" s="120"/>
      <c r="AK1245" s="69"/>
      <c r="AL1245" s="103"/>
      <c r="AM1245" s="103"/>
      <c r="AN1245" s="118"/>
      <c r="AO1245" s="115"/>
      <c r="AP1245" s="119"/>
      <c r="AQ1245" s="119"/>
      <c r="AR1245" s="118"/>
      <c r="AS1245" s="118"/>
      <c r="AT1245" s="118"/>
      <c r="AU1245" s="118"/>
      <c r="AV1245" s="121"/>
      <c r="AW1245" s="114"/>
      <c r="AX1245" s="115"/>
      <c r="AY1245" s="116"/>
      <c r="AZ1245" s="115"/>
      <c r="BA1245" s="116"/>
    </row>
    <row r="1246" spans="2:53" x14ac:dyDescent="0.2">
      <c r="B1246" s="266"/>
      <c r="D1246" s="101"/>
      <c r="E1246" s="67"/>
      <c r="F1246" s="69"/>
      <c r="G1246" s="69"/>
      <c r="H1246" s="69"/>
      <c r="I1246" s="95"/>
      <c r="J1246" s="68"/>
      <c r="K1246" s="106"/>
      <c r="L1246" s="145"/>
      <c r="M1246" s="146"/>
      <c r="N1246" s="82"/>
      <c r="O1246" s="82"/>
      <c r="P1246" s="82"/>
      <c r="Q1246" s="110"/>
      <c r="R1246" s="111"/>
      <c r="S1246" s="111"/>
      <c r="T1246" s="111"/>
      <c r="U1246" s="112"/>
      <c r="V1246" s="110"/>
      <c r="W1246" s="112"/>
      <c r="X1246" s="103"/>
      <c r="Y1246" s="117"/>
      <c r="Z1246" s="69"/>
      <c r="AA1246" s="69"/>
      <c r="AB1246" s="103"/>
      <c r="AC1246" s="103"/>
      <c r="AD1246" s="118"/>
      <c r="AE1246" s="115"/>
      <c r="AF1246" s="119"/>
      <c r="AG1246" s="119"/>
      <c r="AH1246" s="120"/>
      <c r="AI1246" s="121"/>
      <c r="AJ1246" s="120"/>
      <c r="AK1246" s="69"/>
      <c r="AL1246" s="103"/>
      <c r="AM1246" s="103"/>
      <c r="AN1246" s="118"/>
      <c r="AO1246" s="115"/>
      <c r="AP1246" s="119"/>
      <c r="AQ1246" s="119"/>
      <c r="AR1246" s="118"/>
      <c r="AS1246" s="118"/>
      <c r="AT1246" s="118"/>
      <c r="AU1246" s="118"/>
      <c r="AV1246" s="121"/>
      <c r="AW1246" s="114"/>
      <c r="AX1246" s="115"/>
      <c r="AY1246" s="116"/>
      <c r="AZ1246" s="115"/>
      <c r="BA1246" s="116"/>
    </row>
    <row r="1247" spans="2:53" x14ac:dyDescent="0.2">
      <c r="B1247" s="266"/>
      <c r="D1247" s="101"/>
      <c r="E1247" s="67"/>
      <c r="F1247" s="69"/>
      <c r="G1247" s="69"/>
      <c r="H1247" s="69"/>
      <c r="I1247" s="95"/>
      <c r="J1247" s="68"/>
      <c r="K1247" s="106"/>
      <c r="L1247" s="145"/>
      <c r="M1247" s="146"/>
      <c r="N1247" s="82"/>
      <c r="O1247" s="82"/>
      <c r="P1247" s="82"/>
      <c r="Q1247" s="110"/>
      <c r="R1247" s="111"/>
      <c r="S1247" s="111"/>
      <c r="T1247" s="111"/>
      <c r="U1247" s="112"/>
      <c r="V1247" s="110"/>
      <c r="W1247" s="112"/>
      <c r="X1247" s="103"/>
      <c r="Y1247" s="117"/>
      <c r="Z1247" s="69"/>
      <c r="AA1247" s="69"/>
      <c r="AB1247" s="103"/>
      <c r="AC1247" s="103"/>
      <c r="AD1247" s="118"/>
      <c r="AE1247" s="115"/>
      <c r="AF1247" s="119"/>
      <c r="AG1247" s="119"/>
      <c r="AH1247" s="120"/>
      <c r="AI1247" s="121"/>
      <c r="AJ1247" s="120"/>
      <c r="AK1247" s="69"/>
      <c r="AL1247" s="103"/>
      <c r="AM1247" s="103"/>
      <c r="AN1247" s="118"/>
      <c r="AO1247" s="115"/>
      <c r="AP1247" s="119"/>
      <c r="AQ1247" s="119"/>
      <c r="AR1247" s="118"/>
      <c r="AS1247" s="118"/>
      <c r="AT1247" s="118"/>
      <c r="AU1247" s="118"/>
      <c r="AV1247" s="121"/>
      <c r="AW1247" s="114"/>
      <c r="AX1247" s="115"/>
      <c r="AY1247" s="116"/>
      <c r="AZ1247" s="115"/>
      <c r="BA1247" s="116"/>
    </row>
    <row r="1248" spans="2:53" x14ac:dyDescent="0.2">
      <c r="B1248" s="266"/>
      <c r="D1248" s="101"/>
      <c r="E1248" s="67"/>
      <c r="F1248" s="69"/>
      <c r="G1248" s="69"/>
      <c r="H1248" s="69"/>
      <c r="I1248" s="95"/>
      <c r="J1248" s="68"/>
      <c r="K1248" s="106"/>
      <c r="L1248" s="145"/>
      <c r="M1248" s="146"/>
      <c r="N1248" s="82"/>
      <c r="O1248" s="82"/>
      <c r="P1248" s="82"/>
      <c r="Q1248" s="110"/>
      <c r="R1248" s="111"/>
      <c r="S1248" s="111"/>
      <c r="T1248" s="111"/>
      <c r="U1248" s="112"/>
      <c r="V1248" s="110"/>
      <c r="W1248" s="112"/>
      <c r="X1248" s="103"/>
      <c r="Y1248" s="117"/>
      <c r="Z1248" s="69"/>
      <c r="AA1248" s="69"/>
      <c r="AB1248" s="103"/>
      <c r="AC1248" s="103"/>
      <c r="AD1248" s="118"/>
      <c r="AE1248" s="115"/>
      <c r="AF1248" s="119"/>
      <c r="AG1248" s="119"/>
      <c r="AH1248" s="120"/>
      <c r="AI1248" s="121"/>
      <c r="AJ1248" s="120"/>
      <c r="AK1248" s="69"/>
      <c r="AL1248" s="103"/>
      <c r="AM1248" s="103"/>
      <c r="AN1248" s="118"/>
      <c r="AO1248" s="115"/>
      <c r="AP1248" s="119"/>
      <c r="AQ1248" s="119"/>
      <c r="AR1248" s="118"/>
      <c r="AS1248" s="118"/>
      <c r="AT1248" s="118"/>
      <c r="AU1248" s="118"/>
      <c r="AV1248" s="121"/>
      <c r="AW1248" s="114"/>
      <c r="AX1248" s="115"/>
      <c r="AY1248" s="116"/>
      <c r="AZ1248" s="115"/>
      <c r="BA1248" s="116"/>
    </row>
    <row r="1249" spans="2:53" x14ac:dyDescent="0.2">
      <c r="B1249" s="266"/>
      <c r="D1249" s="101"/>
      <c r="E1249" s="67"/>
      <c r="F1249" s="69"/>
      <c r="G1249" s="69"/>
      <c r="H1249" s="69"/>
      <c r="I1249" s="95"/>
      <c r="J1249" s="68"/>
      <c r="K1249" s="106"/>
      <c r="L1249" s="145"/>
      <c r="M1249" s="146"/>
      <c r="N1249" s="82"/>
      <c r="O1249" s="82"/>
      <c r="P1249" s="82"/>
      <c r="Q1249" s="110"/>
      <c r="R1249" s="111"/>
      <c r="S1249" s="111"/>
      <c r="T1249" s="111"/>
      <c r="U1249" s="112"/>
      <c r="V1249" s="110"/>
      <c r="W1249" s="112"/>
      <c r="X1249" s="103"/>
      <c r="Y1249" s="117"/>
      <c r="Z1249" s="69"/>
      <c r="AA1249" s="69"/>
      <c r="AB1249" s="103"/>
      <c r="AC1249" s="103"/>
      <c r="AD1249" s="118"/>
      <c r="AE1249" s="115"/>
      <c r="AF1249" s="119"/>
      <c r="AG1249" s="119"/>
      <c r="AH1249" s="120"/>
      <c r="AI1249" s="121"/>
      <c r="AJ1249" s="120"/>
      <c r="AK1249" s="69"/>
      <c r="AL1249" s="103"/>
      <c r="AM1249" s="103"/>
      <c r="AN1249" s="118"/>
      <c r="AO1249" s="115"/>
      <c r="AP1249" s="119"/>
      <c r="AQ1249" s="119"/>
      <c r="AR1249" s="118"/>
      <c r="AS1249" s="118"/>
      <c r="AT1249" s="118"/>
      <c r="AU1249" s="118"/>
      <c r="AV1249" s="121"/>
      <c r="AW1249" s="114"/>
      <c r="AX1249" s="115"/>
      <c r="AY1249" s="116"/>
      <c r="AZ1249" s="115"/>
      <c r="BA1249" s="116"/>
    </row>
    <row r="1250" spans="2:53" x14ac:dyDescent="0.2">
      <c r="B1250" s="266"/>
      <c r="D1250" s="101"/>
      <c r="E1250" s="67"/>
      <c r="F1250" s="69"/>
      <c r="G1250" s="69"/>
      <c r="H1250" s="69"/>
      <c r="I1250" s="95"/>
      <c r="J1250" s="68"/>
      <c r="K1250" s="106"/>
      <c r="L1250" s="145"/>
      <c r="M1250" s="146"/>
      <c r="N1250" s="82"/>
      <c r="O1250" s="82"/>
      <c r="P1250" s="82"/>
      <c r="Q1250" s="110"/>
      <c r="R1250" s="111"/>
      <c r="S1250" s="111"/>
      <c r="T1250" s="111"/>
      <c r="U1250" s="112"/>
      <c r="V1250" s="110"/>
      <c r="W1250" s="112"/>
      <c r="X1250" s="103"/>
      <c r="Y1250" s="117"/>
      <c r="Z1250" s="69"/>
      <c r="AA1250" s="69"/>
      <c r="AB1250" s="103"/>
      <c r="AC1250" s="103"/>
      <c r="AD1250" s="118"/>
      <c r="AE1250" s="115"/>
      <c r="AF1250" s="119"/>
      <c r="AG1250" s="119"/>
      <c r="AH1250" s="120"/>
      <c r="AI1250" s="121"/>
      <c r="AJ1250" s="120"/>
      <c r="AK1250" s="69"/>
      <c r="AL1250" s="103"/>
      <c r="AM1250" s="103"/>
      <c r="AN1250" s="118"/>
      <c r="AO1250" s="115"/>
      <c r="AP1250" s="119"/>
      <c r="AQ1250" s="119"/>
      <c r="AR1250" s="118"/>
      <c r="AS1250" s="118"/>
      <c r="AT1250" s="118"/>
      <c r="AU1250" s="118"/>
      <c r="AV1250" s="121"/>
      <c r="AW1250" s="114"/>
      <c r="AX1250" s="115"/>
      <c r="AY1250" s="116"/>
      <c r="AZ1250" s="115"/>
      <c r="BA1250" s="116"/>
    </row>
    <row r="1251" spans="2:53" x14ac:dyDescent="0.2">
      <c r="B1251" s="266"/>
      <c r="D1251" s="101"/>
      <c r="E1251" s="67"/>
      <c r="F1251" s="69"/>
      <c r="G1251" s="69"/>
      <c r="H1251" s="69"/>
      <c r="I1251" s="95"/>
      <c r="J1251" s="68"/>
      <c r="K1251" s="106"/>
      <c r="L1251" s="145"/>
      <c r="M1251" s="146"/>
      <c r="N1251" s="82"/>
      <c r="O1251" s="82"/>
      <c r="P1251" s="82"/>
      <c r="Q1251" s="110"/>
      <c r="R1251" s="111"/>
      <c r="S1251" s="111"/>
      <c r="T1251" s="111"/>
      <c r="U1251" s="112"/>
      <c r="V1251" s="110"/>
      <c r="W1251" s="112"/>
      <c r="X1251" s="103"/>
      <c r="Y1251" s="117"/>
      <c r="Z1251" s="69"/>
      <c r="AA1251" s="69"/>
      <c r="AB1251" s="103"/>
      <c r="AC1251" s="103"/>
      <c r="AD1251" s="118"/>
      <c r="AE1251" s="115"/>
      <c r="AF1251" s="119"/>
      <c r="AG1251" s="119"/>
      <c r="AH1251" s="120"/>
      <c r="AI1251" s="121"/>
      <c r="AJ1251" s="120"/>
      <c r="AK1251" s="69"/>
      <c r="AL1251" s="103"/>
      <c r="AM1251" s="103"/>
      <c r="AN1251" s="118"/>
      <c r="AO1251" s="115"/>
      <c r="AP1251" s="119"/>
      <c r="AQ1251" s="119"/>
      <c r="AR1251" s="118"/>
      <c r="AS1251" s="118"/>
      <c r="AT1251" s="118"/>
      <c r="AU1251" s="118"/>
      <c r="AV1251" s="121"/>
      <c r="AW1251" s="114"/>
      <c r="AX1251" s="115"/>
      <c r="AY1251" s="116"/>
      <c r="AZ1251" s="115"/>
      <c r="BA1251" s="116"/>
    </row>
    <row r="1252" spans="2:53" x14ac:dyDescent="0.2">
      <c r="B1252" s="266"/>
      <c r="D1252" s="101"/>
      <c r="E1252" s="67"/>
      <c r="F1252" s="69"/>
      <c r="G1252" s="69"/>
      <c r="H1252" s="69"/>
      <c r="I1252" s="95"/>
      <c r="J1252" s="68"/>
      <c r="K1252" s="106"/>
      <c r="L1252" s="145"/>
      <c r="M1252" s="146"/>
      <c r="N1252" s="82"/>
      <c r="O1252" s="82"/>
      <c r="P1252" s="82"/>
      <c r="Q1252" s="110"/>
      <c r="R1252" s="111"/>
      <c r="S1252" s="111"/>
      <c r="T1252" s="111"/>
      <c r="U1252" s="112"/>
      <c r="V1252" s="110"/>
      <c r="W1252" s="112"/>
      <c r="X1252" s="103"/>
      <c r="Y1252" s="117"/>
      <c r="Z1252" s="69"/>
      <c r="AA1252" s="69"/>
      <c r="AB1252" s="103"/>
      <c r="AC1252" s="103"/>
      <c r="AD1252" s="118"/>
      <c r="AE1252" s="115"/>
      <c r="AF1252" s="119"/>
      <c r="AG1252" s="119"/>
      <c r="AH1252" s="120"/>
      <c r="AI1252" s="121"/>
      <c r="AJ1252" s="120"/>
      <c r="AK1252" s="69"/>
      <c r="AL1252" s="103"/>
      <c r="AM1252" s="103"/>
      <c r="AN1252" s="118"/>
      <c r="AO1252" s="115"/>
      <c r="AP1252" s="119"/>
      <c r="AQ1252" s="119"/>
      <c r="AR1252" s="118"/>
      <c r="AS1252" s="118"/>
      <c r="AT1252" s="118"/>
      <c r="AU1252" s="118"/>
      <c r="AV1252" s="121"/>
      <c r="AW1252" s="114"/>
      <c r="AX1252" s="115"/>
      <c r="AY1252" s="116"/>
      <c r="AZ1252" s="115"/>
      <c r="BA1252" s="116"/>
    </row>
    <row r="1253" spans="2:53" x14ac:dyDescent="0.2">
      <c r="B1253" s="266"/>
      <c r="D1253" s="101"/>
      <c r="E1253" s="67"/>
      <c r="F1253" s="69"/>
      <c r="G1253" s="69"/>
      <c r="H1253" s="69"/>
      <c r="I1253" s="95"/>
      <c r="J1253" s="68"/>
      <c r="K1253" s="106"/>
      <c r="L1253" s="145"/>
      <c r="M1253" s="146"/>
      <c r="N1253" s="82"/>
      <c r="O1253" s="82"/>
      <c r="P1253" s="82"/>
      <c r="Q1253" s="110"/>
      <c r="R1253" s="111"/>
      <c r="S1253" s="111"/>
      <c r="T1253" s="111"/>
      <c r="U1253" s="112"/>
      <c r="V1253" s="110"/>
      <c r="W1253" s="112"/>
      <c r="X1253" s="103"/>
      <c r="Y1253" s="117"/>
      <c r="Z1253" s="69"/>
      <c r="AA1253" s="69"/>
      <c r="AB1253" s="103"/>
      <c r="AC1253" s="103"/>
      <c r="AD1253" s="118"/>
      <c r="AE1253" s="115"/>
      <c r="AF1253" s="119"/>
      <c r="AG1253" s="119"/>
      <c r="AH1253" s="120"/>
      <c r="AI1253" s="121"/>
      <c r="AJ1253" s="120"/>
      <c r="AK1253" s="69"/>
      <c r="AL1253" s="103"/>
      <c r="AM1253" s="103"/>
      <c r="AN1253" s="118"/>
      <c r="AO1253" s="115"/>
      <c r="AP1253" s="119"/>
      <c r="AQ1253" s="119"/>
      <c r="AR1253" s="118"/>
      <c r="AS1253" s="118"/>
      <c r="AT1253" s="118"/>
      <c r="AU1253" s="118"/>
      <c r="AV1253" s="121"/>
      <c r="AW1253" s="114"/>
      <c r="AX1253" s="115"/>
      <c r="AY1253" s="116"/>
      <c r="AZ1253" s="115"/>
      <c r="BA1253" s="116"/>
    </row>
    <row r="1254" spans="2:53" x14ac:dyDescent="0.2">
      <c r="B1254" s="266"/>
      <c r="D1254" s="101"/>
      <c r="E1254" s="67"/>
      <c r="F1254" s="69"/>
      <c r="G1254" s="69"/>
      <c r="H1254" s="69"/>
      <c r="I1254" s="95"/>
      <c r="J1254" s="68"/>
      <c r="K1254" s="106"/>
      <c r="L1254" s="145"/>
      <c r="M1254" s="146"/>
      <c r="N1254" s="82"/>
      <c r="O1254" s="82"/>
      <c r="P1254" s="82"/>
      <c r="Q1254" s="110"/>
      <c r="R1254" s="111"/>
      <c r="S1254" s="111"/>
      <c r="T1254" s="111"/>
      <c r="U1254" s="112"/>
      <c r="V1254" s="110"/>
      <c r="W1254" s="112"/>
      <c r="X1254" s="103"/>
      <c r="Y1254" s="117"/>
      <c r="Z1254" s="69"/>
      <c r="AA1254" s="69"/>
      <c r="AB1254" s="103"/>
      <c r="AC1254" s="103"/>
      <c r="AD1254" s="118"/>
      <c r="AE1254" s="115"/>
      <c r="AF1254" s="119"/>
      <c r="AG1254" s="119"/>
      <c r="AH1254" s="120"/>
      <c r="AI1254" s="121"/>
      <c r="AJ1254" s="120"/>
      <c r="AK1254" s="69"/>
      <c r="AL1254" s="103"/>
      <c r="AM1254" s="103"/>
      <c r="AN1254" s="118"/>
      <c r="AO1254" s="115"/>
      <c r="AP1254" s="119"/>
      <c r="AQ1254" s="119"/>
      <c r="AR1254" s="118"/>
      <c r="AS1254" s="118"/>
      <c r="AT1254" s="118"/>
      <c r="AU1254" s="118"/>
      <c r="AV1254" s="121"/>
      <c r="AW1254" s="114"/>
      <c r="AX1254" s="115"/>
      <c r="AY1254" s="116"/>
      <c r="AZ1254" s="115"/>
      <c r="BA1254" s="116"/>
    </row>
    <row r="1255" spans="2:53" x14ac:dyDescent="0.2">
      <c r="B1255" s="266"/>
      <c r="D1255" s="101"/>
      <c r="E1255" s="67"/>
      <c r="F1255" s="69"/>
      <c r="G1255" s="69"/>
      <c r="H1255" s="69"/>
      <c r="I1255" s="95"/>
      <c r="J1255" s="68"/>
      <c r="K1255" s="106"/>
      <c r="L1255" s="145"/>
      <c r="M1255" s="146"/>
      <c r="N1255" s="82"/>
      <c r="O1255" s="82"/>
      <c r="P1255" s="82"/>
      <c r="Q1255" s="110"/>
      <c r="R1255" s="111"/>
      <c r="S1255" s="111"/>
      <c r="T1255" s="111"/>
      <c r="U1255" s="112"/>
      <c r="V1255" s="110"/>
      <c r="W1255" s="112"/>
      <c r="X1255" s="103"/>
      <c r="Y1255" s="117"/>
      <c r="Z1255" s="69"/>
      <c r="AA1255" s="69"/>
      <c r="AB1255" s="103"/>
      <c r="AC1255" s="103"/>
      <c r="AD1255" s="118"/>
      <c r="AE1255" s="115"/>
      <c r="AF1255" s="119"/>
      <c r="AG1255" s="119"/>
      <c r="AH1255" s="120"/>
      <c r="AI1255" s="121"/>
      <c r="AJ1255" s="120"/>
      <c r="AK1255" s="69"/>
      <c r="AL1255" s="103"/>
      <c r="AM1255" s="103"/>
      <c r="AN1255" s="118"/>
      <c r="AO1255" s="115"/>
      <c r="AP1255" s="119"/>
      <c r="AQ1255" s="119"/>
      <c r="AR1255" s="118"/>
      <c r="AS1255" s="118"/>
      <c r="AT1255" s="118"/>
      <c r="AU1255" s="118"/>
      <c r="AV1255" s="121"/>
      <c r="AW1255" s="114"/>
      <c r="AX1255" s="115"/>
      <c r="AY1255" s="116"/>
      <c r="AZ1255" s="115"/>
      <c r="BA1255" s="116"/>
    </row>
    <row r="1256" spans="2:53" x14ac:dyDescent="0.2">
      <c r="B1256" s="266"/>
      <c r="D1256" s="101"/>
      <c r="E1256" s="67"/>
      <c r="F1256" s="69"/>
      <c r="G1256" s="69"/>
      <c r="H1256" s="69"/>
      <c r="I1256" s="95"/>
      <c r="J1256" s="68"/>
      <c r="K1256" s="106"/>
      <c r="L1256" s="145"/>
      <c r="M1256" s="146"/>
      <c r="N1256" s="82"/>
      <c r="O1256" s="82"/>
      <c r="P1256" s="82"/>
      <c r="Q1256" s="110"/>
      <c r="R1256" s="111"/>
      <c r="S1256" s="111"/>
      <c r="T1256" s="111"/>
      <c r="U1256" s="112"/>
      <c r="V1256" s="110"/>
      <c r="W1256" s="112"/>
      <c r="X1256" s="103"/>
      <c r="Y1256" s="117"/>
      <c r="Z1256" s="69"/>
      <c r="AA1256" s="69"/>
      <c r="AB1256" s="103"/>
      <c r="AC1256" s="103"/>
      <c r="AD1256" s="118"/>
      <c r="AE1256" s="115"/>
      <c r="AF1256" s="119"/>
      <c r="AG1256" s="119"/>
      <c r="AH1256" s="120"/>
      <c r="AI1256" s="121"/>
      <c r="AJ1256" s="120"/>
      <c r="AK1256" s="69"/>
      <c r="AL1256" s="103"/>
      <c r="AM1256" s="103"/>
      <c r="AN1256" s="118"/>
      <c r="AO1256" s="115"/>
      <c r="AP1256" s="119"/>
      <c r="AQ1256" s="119"/>
      <c r="AR1256" s="118"/>
      <c r="AS1256" s="118"/>
      <c r="AT1256" s="118"/>
      <c r="AU1256" s="118"/>
      <c r="AV1256" s="121"/>
      <c r="AW1256" s="114"/>
      <c r="AX1256" s="115"/>
      <c r="AY1256" s="116"/>
      <c r="AZ1256" s="115"/>
      <c r="BA1256" s="116"/>
    </row>
    <row r="1257" spans="2:53" x14ac:dyDescent="0.2">
      <c r="B1257" s="266"/>
      <c r="D1257" s="101"/>
      <c r="E1257" s="67"/>
      <c r="F1257" s="69"/>
      <c r="G1257" s="69"/>
      <c r="H1257" s="69"/>
      <c r="I1257" s="95"/>
      <c r="J1257" s="68"/>
      <c r="K1257" s="106"/>
      <c r="L1257" s="145"/>
      <c r="M1257" s="146"/>
      <c r="N1257" s="82"/>
      <c r="O1257" s="82"/>
      <c r="P1257" s="82"/>
      <c r="Q1257" s="110"/>
      <c r="R1257" s="111"/>
      <c r="S1257" s="111"/>
      <c r="T1257" s="111"/>
      <c r="U1257" s="112"/>
      <c r="V1257" s="110"/>
      <c r="W1257" s="112"/>
      <c r="X1257" s="103"/>
      <c r="Y1257" s="117"/>
      <c r="Z1257" s="69"/>
      <c r="AA1257" s="69"/>
      <c r="AB1257" s="103"/>
      <c r="AC1257" s="103"/>
      <c r="AD1257" s="118"/>
      <c r="AE1257" s="115"/>
      <c r="AF1257" s="119"/>
      <c r="AG1257" s="119"/>
      <c r="AH1257" s="120"/>
      <c r="AI1257" s="121"/>
      <c r="AJ1257" s="120"/>
      <c r="AK1257" s="69"/>
      <c r="AL1257" s="103"/>
      <c r="AM1257" s="103"/>
      <c r="AN1257" s="118"/>
      <c r="AO1257" s="115"/>
      <c r="AP1257" s="119"/>
      <c r="AQ1257" s="119"/>
      <c r="AR1257" s="118"/>
      <c r="AS1257" s="118"/>
      <c r="AT1257" s="118"/>
      <c r="AU1257" s="118"/>
      <c r="AV1257" s="121"/>
      <c r="AW1257" s="114"/>
      <c r="AX1257" s="115"/>
      <c r="AY1257" s="116"/>
      <c r="AZ1257" s="115"/>
      <c r="BA1257" s="116"/>
    </row>
    <row r="1258" spans="2:53" x14ac:dyDescent="0.2">
      <c r="B1258" s="266"/>
      <c r="D1258" s="101"/>
      <c r="E1258" s="67"/>
      <c r="F1258" s="69"/>
      <c r="G1258" s="69"/>
      <c r="H1258" s="69"/>
      <c r="I1258" s="95"/>
      <c r="J1258" s="68"/>
      <c r="K1258" s="106"/>
      <c r="L1258" s="145"/>
      <c r="M1258" s="146"/>
      <c r="N1258" s="82"/>
      <c r="O1258" s="82"/>
      <c r="P1258" s="82"/>
      <c r="Q1258" s="110"/>
      <c r="R1258" s="111"/>
      <c r="S1258" s="111"/>
      <c r="T1258" s="111"/>
      <c r="U1258" s="112"/>
      <c r="V1258" s="110"/>
      <c r="W1258" s="112"/>
      <c r="X1258" s="103"/>
      <c r="Y1258" s="117"/>
      <c r="Z1258" s="69"/>
      <c r="AA1258" s="69"/>
      <c r="AB1258" s="103"/>
      <c r="AC1258" s="103"/>
      <c r="AD1258" s="118"/>
      <c r="AE1258" s="115"/>
      <c r="AF1258" s="119"/>
      <c r="AG1258" s="119"/>
      <c r="AH1258" s="120"/>
      <c r="AI1258" s="121"/>
      <c r="AJ1258" s="120"/>
      <c r="AK1258" s="69"/>
      <c r="AL1258" s="103"/>
      <c r="AM1258" s="103"/>
      <c r="AN1258" s="118"/>
      <c r="AO1258" s="115"/>
      <c r="AP1258" s="119"/>
      <c r="AQ1258" s="119"/>
      <c r="AR1258" s="118"/>
      <c r="AS1258" s="118"/>
      <c r="AT1258" s="118"/>
      <c r="AU1258" s="118"/>
      <c r="AV1258" s="121"/>
      <c r="AW1258" s="114"/>
      <c r="AX1258" s="115"/>
      <c r="AY1258" s="116"/>
      <c r="AZ1258" s="115"/>
      <c r="BA1258" s="116"/>
    </row>
    <row r="1259" spans="2:53" x14ac:dyDescent="0.2">
      <c r="B1259" s="266"/>
      <c r="D1259" s="101"/>
      <c r="E1259" s="67"/>
      <c r="F1259" s="69"/>
      <c r="G1259" s="69"/>
      <c r="H1259" s="69"/>
      <c r="I1259" s="95"/>
      <c r="J1259" s="68"/>
      <c r="K1259" s="106"/>
      <c r="L1259" s="145"/>
      <c r="M1259" s="146"/>
      <c r="N1259" s="82"/>
      <c r="O1259" s="82"/>
      <c r="P1259" s="82"/>
      <c r="Q1259" s="110"/>
      <c r="R1259" s="111"/>
      <c r="S1259" s="111"/>
      <c r="T1259" s="111"/>
      <c r="U1259" s="112"/>
      <c r="V1259" s="110"/>
      <c r="W1259" s="112"/>
      <c r="X1259" s="103"/>
      <c r="Y1259" s="117"/>
      <c r="Z1259" s="69"/>
      <c r="AA1259" s="69"/>
      <c r="AB1259" s="103"/>
      <c r="AC1259" s="103"/>
      <c r="AD1259" s="118"/>
      <c r="AE1259" s="115"/>
      <c r="AF1259" s="119"/>
      <c r="AG1259" s="119"/>
      <c r="AH1259" s="120"/>
      <c r="AI1259" s="121"/>
      <c r="AJ1259" s="120"/>
      <c r="AK1259" s="69"/>
      <c r="AL1259" s="103"/>
      <c r="AM1259" s="103"/>
      <c r="AN1259" s="118"/>
      <c r="AO1259" s="115"/>
      <c r="AP1259" s="119"/>
      <c r="AQ1259" s="119"/>
      <c r="AR1259" s="118"/>
      <c r="AS1259" s="118"/>
      <c r="AT1259" s="118"/>
      <c r="AU1259" s="118"/>
      <c r="AV1259" s="121"/>
      <c r="AW1259" s="114"/>
      <c r="AX1259" s="115"/>
      <c r="AY1259" s="116"/>
      <c r="AZ1259" s="115"/>
      <c r="BA1259" s="116"/>
    </row>
    <row r="1260" spans="2:53" x14ac:dyDescent="0.2">
      <c r="B1260" s="266"/>
      <c r="D1260" s="101"/>
      <c r="E1260" s="67"/>
      <c r="F1260" s="69"/>
      <c r="G1260" s="69"/>
      <c r="H1260" s="69"/>
      <c r="I1260" s="95"/>
      <c r="J1260" s="68"/>
      <c r="K1260" s="106"/>
      <c r="L1260" s="145"/>
      <c r="M1260" s="146"/>
      <c r="N1260" s="82"/>
      <c r="O1260" s="82"/>
      <c r="P1260" s="82"/>
      <c r="Q1260" s="110"/>
      <c r="R1260" s="111"/>
      <c r="S1260" s="111"/>
      <c r="T1260" s="111"/>
      <c r="U1260" s="112"/>
      <c r="V1260" s="110"/>
      <c r="W1260" s="112"/>
      <c r="X1260" s="103"/>
      <c r="Y1260" s="117"/>
      <c r="Z1260" s="69"/>
      <c r="AA1260" s="69"/>
      <c r="AB1260" s="103"/>
      <c r="AC1260" s="103"/>
      <c r="AD1260" s="118"/>
      <c r="AE1260" s="115"/>
      <c r="AF1260" s="119"/>
      <c r="AG1260" s="119"/>
      <c r="AH1260" s="120"/>
      <c r="AI1260" s="121"/>
      <c r="AJ1260" s="120"/>
      <c r="AK1260" s="69"/>
      <c r="AL1260" s="103"/>
      <c r="AM1260" s="103"/>
      <c r="AN1260" s="118"/>
      <c r="AO1260" s="115"/>
      <c r="AP1260" s="119"/>
      <c r="AQ1260" s="119"/>
      <c r="AR1260" s="118"/>
      <c r="AS1260" s="118"/>
      <c r="AT1260" s="118"/>
      <c r="AU1260" s="118"/>
      <c r="AV1260" s="121"/>
      <c r="AW1260" s="114"/>
      <c r="AX1260" s="115"/>
      <c r="AY1260" s="116"/>
      <c r="AZ1260" s="115"/>
      <c r="BA1260" s="116"/>
    </row>
    <row r="1261" spans="2:53" x14ac:dyDescent="0.2">
      <c r="B1261" s="266"/>
      <c r="D1261" s="101"/>
      <c r="E1261" s="67"/>
      <c r="F1261" s="69"/>
      <c r="G1261" s="69"/>
      <c r="H1261" s="69"/>
      <c r="I1261" s="95"/>
      <c r="J1261" s="68"/>
      <c r="K1261" s="106"/>
      <c r="L1261" s="145"/>
      <c r="M1261" s="146"/>
      <c r="N1261" s="82"/>
      <c r="O1261" s="82"/>
      <c r="P1261" s="82"/>
      <c r="Q1261" s="110"/>
      <c r="R1261" s="111"/>
      <c r="S1261" s="111"/>
      <c r="T1261" s="111"/>
      <c r="U1261" s="112"/>
      <c r="V1261" s="110"/>
      <c r="W1261" s="112"/>
      <c r="X1261" s="103"/>
      <c r="Y1261" s="117"/>
      <c r="Z1261" s="69"/>
      <c r="AA1261" s="69"/>
      <c r="AB1261" s="103"/>
      <c r="AC1261" s="103"/>
      <c r="AD1261" s="118"/>
      <c r="AE1261" s="115"/>
      <c r="AF1261" s="119"/>
      <c r="AG1261" s="119"/>
      <c r="AH1261" s="120"/>
      <c r="AI1261" s="121"/>
      <c r="AJ1261" s="120"/>
      <c r="AK1261" s="69"/>
      <c r="AL1261" s="103"/>
      <c r="AM1261" s="103"/>
      <c r="AN1261" s="118"/>
      <c r="AO1261" s="115"/>
      <c r="AP1261" s="119"/>
      <c r="AQ1261" s="119"/>
      <c r="AR1261" s="118"/>
      <c r="AS1261" s="118"/>
      <c r="AT1261" s="118"/>
      <c r="AU1261" s="118"/>
      <c r="AV1261" s="121"/>
      <c r="AW1261" s="114"/>
      <c r="AX1261" s="115"/>
      <c r="AY1261" s="116"/>
      <c r="AZ1261" s="115"/>
      <c r="BA1261" s="116"/>
    </row>
    <row r="1262" spans="2:53" x14ac:dyDescent="0.2">
      <c r="B1262" s="266"/>
      <c r="D1262" s="101"/>
      <c r="E1262" s="67"/>
      <c r="F1262" s="69"/>
      <c r="G1262" s="69"/>
      <c r="H1262" s="69"/>
      <c r="I1262" s="95"/>
      <c r="J1262" s="68"/>
      <c r="K1262" s="106"/>
      <c r="L1262" s="145"/>
      <c r="M1262" s="146"/>
      <c r="N1262" s="82"/>
      <c r="O1262" s="82"/>
      <c r="P1262" s="82"/>
      <c r="Q1262" s="110"/>
      <c r="R1262" s="111"/>
      <c r="S1262" s="111"/>
      <c r="T1262" s="111"/>
      <c r="U1262" s="112"/>
      <c r="V1262" s="110"/>
      <c r="W1262" s="112"/>
      <c r="X1262" s="103"/>
      <c r="Y1262" s="117"/>
      <c r="Z1262" s="69"/>
      <c r="AA1262" s="69"/>
      <c r="AB1262" s="103"/>
      <c r="AC1262" s="103"/>
      <c r="AD1262" s="118"/>
      <c r="AE1262" s="115"/>
      <c r="AF1262" s="119"/>
      <c r="AG1262" s="119"/>
      <c r="AH1262" s="120"/>
      <c r="AI1262" s="121"/>
      <c r="AJ1262" s="120"/>
      <c r="AK1262" s="69"/>
      <c r="AL1262" s="103"/>
      <c r="AM1262" s="103"/>
      <c r="AN1262" s="118"/>
      <c r="AO1262" s="115"/>
      <c r="AP1262" s="119"/>
      <c r="AQ1262" s="119"/>
      <c r="AR1262" s="118"/>
      <c r="AS1262" s="118"/>
      <c r="AT1262" s="118"/>
      <c r="AU1262" s="118"/>
      <c r="AV1262" s="121"/>
      <c r="AW1262" s="114"/>
      <c r="AX1262" s="115"/>
      <c r="AY1262" s="116"/>
      <c r="AZ1262" s="115"/>
      <c r="BA1262" s="116"/>
    </row>
    <row r="1263" spans="2:53" x14ac:dyDescent="0.2">
      <c r="B1263" s="266"/>
      <c r="D1263" s="101"/>
      <c r="E1263" s="67"/>
      <c r="F1263" s="69"/>
      <c r="G1263" s="69"/>
      <c r="H1263" s="69"/>
      <c r="I1263" s="95"/>
      <c r="J1263" s="68"/>
      <c r="K1263" s="106"/>
      <c r="L1263" s="145"/>
      <c r="M1263" s="146"/>
      <c r="N1263" s="82"/>
      <c r="O1263" s="82"/>
      <c r="P1263" s="82"/>
      <c r="Q1263" s="110"/>
      <c r="R1263" s="111"/>
      <c r="S1263" s="111"/>
      <c r="T1263" s="111"/>
      <c r="U1263" s="112"/>
      <c r="V1263" s="110"/>
      <c r="W1263" s="112"/>
      <c r="X1263" s="103"/>
      <c r="Y1263" s="117"/>
      <c r="Z1263" s="69"/>
      <c r="AA1263" s="69"/>
      <c r="AB1263" s="103"/>
      <c r="AC1263" s="103"/>
      <c r="AD1263" s="118"/>
      <c r="AE1263" s="115"/>
      <c r="AF1263" s="119"/>
      <c r="AG1263" s="119"/>
      <c r="AH1263" s="120"/>
      <c r="AI1263" s="121"/>
      <c r="AJ1263" s="120"/>
      <c r="AK1263" s="69"/>
      <c r="AL1263" s="103"/>
      <c r="AM1263" s="103"/>
      <c r="AN1263" s="118"/>
      <c r="AO1263" s="115"/>
      <c r="AP1263" s="119"/>
      <c r="AQ1263" s="119"/>
      <c r="AR1263" s="118"/>
      <c r="AS1263" s="118"/>
      <c r="AT1263" s="118"/>
      <c r="AU1263" s="118"/>
      <c r="AV1263" s="121"/>
      <c r="AW1263" s="114"/>
      <c r="AX1263" s="115"/>
      <c r="AY1263" s="116"/>
      <c r="AZ1263" s="115"/>
      <c r="BA1263" s="116"/>
    </row>
    <row r="1264" spans="2:53" x14ac:dyDescent="0.2">
      <c r="B1264" s="266"/>
      <c r="D1264" s="101"/>
      <c r="E1264" s="67"/>
      <c r="F1264" s="69"/>
      <c r="G1264" s="69"/>
      <c r="H1264" s="69"/>
      <c r="I1264" s="95"/>
      <c r="J1264" s="68"/>
      <c r="K1264" s="106"/>
      <c r="L1264" s="145"/>
      <c r="M1264" s="146"/>
      <c r="N1264" s="82"/>
      <c r="O1264" s="82"/>
      <c r="P1264" s="82"/>
      <c r="Q1264" s="110"/>
      <c r="R1264" s="111"/>
      <c r="S1264" s="111"/>
      <c r="T1264" s="111"/>
      <c r="U1264" s="112"/>
      <c r="V1264" s="110"/>
      <c r="W1264" s="112"/>
      <c r="X1264" s="103"/>
      <c r="Y1264" s="117"/>
      <c r="Z1264" s="69"/>
      <c r="AA1264" s="69"/>
      <c r="AB1264" s="103"/>
      <c r="AC1264" s="103"/>
      <c r="AD1264" s="118"/>
      <c r="AE1264" s="115"/>
      <c r="AF1264" s="119"/>
      <c r="AG1264" s="119"/>
      <c r="AH1264" s="120"/>
      <c r="AI1264" s="121"/>
      <c r="AJ1264" s="120"/>
      <c r="AK1264" s="69"/>
      <c r="AL1264" s="103"/>
      <c r="AM1264" s="103"/>
      <c r="AN1264" s="118"/>
      <c r="AO1264" s="115"/>
      <c r="AP1264" s="119"/>
      <c r="AQ1264" s="119"/>
      <c r="AR1264" s="118"/>
      <c r="AS1264" s="118"/>
      <c r="AT1264" s="118"/>
      <c r="AU1264" s="118"/>
      <c r="AV1264" s="121"/>
      <c r="AW1264" s="114"/>
      <c r="AX1264" s="115"/>
      <c r="AY1264" s="116"/>
      <c r="AZ1264" s="115"/>
      <c r="BA1264" s="116"/>
    </row>
    <row r="1265" spans="2:53" x14ac:dyDescent="0.2">
      <c r="B1265" s="266"/>
      <c r="D1265" s="101"/>
      <c r="E1265" s="67"/>
      <c r="F1265" s="69"/>
      <c r="G1265" s="69"/>
      <c r="H1265" s="69"/>
      <c r="I1265" s="95"/>
      <c r="J1265" s="68"/>
      <c r="K1265" s="106"/>
      <c r="L1265" s="145"/>
      <c r="M1265" s="146"/>
      <c r="N1265" s="82"/>
      <c r="O1265" s="82"/>
      <c r="P1265" s="82"/>
      <c r="Q1265" s="110"/>
      <c r="R1265" s="111"/>
      <c r="S1265" s="111"/>
      <c r="T1265" s="111"/>
      <c r="U1265" s="112"/>
      <c r="V1265" s="110"/>
      <c r="W1265" s="112"/>
      <c r="X1265" s="103"/>
      <c r="Y1265" s="117"/>
      <c r="Z1265" s="69"/>
      <c r="AA1265" s="69"/>
      <c r="AB1265" s="103"/>
      <c r="AC1265" s="103"/>
      <c r="AD1265" s="118"/>
      <c r="AE1265" s="115"/>
      <c r="AF1265" s="119"/>
      <c r="AG1265" s="119"/>
      <c r="AH1265" s="120"/>
      <c r="AI1265" s="121"/>
      <c r="AJ1265" s="120"/>
      <c r="AK1265" s="69"/>
      <c r="AL1265" s="103"/>
      <c r="AM1265" s="103"/>
      <c r="AN1265" s="118"/>
      <c r="AO1265" s="115"/>
      <c r="AP1265" s="119"/>
      <c r="AQ1265" s="119"/>
      <c r="AR1265" s="118"/>
      <c r="AS1265" s="118"/>
      <c r="AT1265" s="118"/>
      <c r="AU1265" s="118"/>
      <c r="AV1265" s="121"/>
      <c r="AW1265" s="114"/>
      <c r="AX1265" s="115"/>
      <c r="AY1265" s="116"/>
      <c r="AZ1265" s="115"/>
      <c r="BA1265" s="116"/>
    </row>
    <row r="1266" spans="2:53" x14ac:dyDescent="0.2">
      <c r="B1266" s="266"/>
      <c r="D1266" s="101"/>
      <c r="E1266" s="67"/>
      <c r="F1266" s="69"/>
      <c r="G1266" s="69"/>
      <c r="H1266" s="69"/>
      <c r="I1266" s="95"/>
      <c r="J1266" s="68"/>
      <c r="K1266" s="106"/>
      <c r="L1266" s="145"/>
      <c r="M1266" s="146"/>
      <c r="N1266" s="82"/>
      <c r="O1266" s="82"/>
      <c r="P1266" s="82"/>
      <c r="Q1266" s="110"/>
      <c r="R1266" s="111"/>
      <c r="S1266" s="111"/>
      <c r="T1266" s="111"/>
      <c r="U1266" s="112"/>
      <c r="V1266" s="110"/>
      <c r="W1266" s="112"/>
      <c r="X1266" s="103"/>
      <c r="Y1266" s="117"/>
      <c r="Z1266" s="69"/>
      <c r="AA1266" s="69"/>
      <c r="AB1266" s="103"/>
      <c r="AC1266" s="103"/>
      <c r="AD1266" s="118"/>
      <c r="AE1266" s="115"/>
      <c r="AF1266" s="119"/>
      <c r="AG1266" s="119"/>
      <c r="AH1266" s="120"/>
      <c r="AI1266" s="121"/>
      <c r="AJ1266" s="120"/>
      <c r="AK1266" s="69"/>
      <c r="AL1266" s="103"/>
      <c r="AM1266" s="103"/>
      <c r="AN1266" s="118"/>
      <c r="AO1266" s="115"/>
      <c r="AP1266" s="119"/>
      <c r="AQ1266" s="119"/>
      <c r="AR1266" s="118"/>
      <c r="AS1266" s="118"/>
      <c r="AT1266" s="118"/>
      <c r="AU1266" s="118"/>
      <c r="AV1266" s="121"/>
      <c r="AW1266" s="114"/>
      <c r="AX1266" s="115"/>
      <c r="AY1266" s="116"/>
      <c r="AZ1266" s="115"/>
      <c r="BA1266" s="116"/>
    </row>
    <row r="1267" spans="2:53" x14ac:dyDescent="0.2">
      <c r="B1267" s="266"/>
      <c r="D1267" s="101"/>
      <c r="E1267" s="67"/>
      <c r="F1267" s="69"/>
      <c r="G1267" s="69"/>
      <c r="H1267" s="69"/>
      <c r="I1267" s="95"/>
      <c r="J1267" s="68"/>
      <c r="K1267" s="106"/>
      <c r="L1267" s="145"/>
      <c r="M1267" s="146"/>
      <c r="N1267" s="82"/>
      <c r="O1267" s="82"/>
      <c r="P1267" s="82"/>
      <c r="Q1267" s="110"/>
      <c r="R1267" s="111"/>
      <c r="S1267" s="111"/>
      <c r="T1267" s="111"/>
      <c r="U1267" s="112"/>
      <c r="V1267" s="110"/>
      <c r="W1267" s="112"/>
      <c r="X1267" s="103"/>
      <c r="Y1267" s="117"/>
      <c r="Z1267" s="69"/>
      <c r="AA1267" s="69"/>
      <c r="AB1267" s="103"/>
      <c r="AC1267" s="103"/>
      <c r="AD1267" s="118"/>
      <c r="AE1267" s="115"/>
      <c r="AF1267" s="119"/>
      <c r="AG1267" s="119"/>
      <c r="AH1267" s="120"/>
      <c r="AI1267" s="121"/>
      <c r="AJ1267" s="120"/>
      <c r="AK1267" s="69"/>
      <c r="AL1267" s="103"/>
      <c r="AM1267" s="103"/>
      <c r="AN1267" s="118"/>
      <c r="AO1267" s="115"/>
      <c r="AP1267" s="119"/>
      <c r="AQ1267" s="119"/>
      <c r="AR1267" s="118"/>
      <c r="AS1267" s="118"/>
      <c r="AT1267" s="118"/>
      <c r="AU1267" s="118"/>
      <c r="AV1267" s="121"/>
      <c r="AW1267" s="114"/>
      <c r="AX1267" s="115"/>
      <c r="AY1267" s="116"/>
      <c r="AZ1267" s="115"/>
      <c r="BA1267" s="116"/>
    </row>
    <row r="1268" spans="2:53" x14ac:dyDescent="0.2">
      <c r="B1268" s="266"/>
      <c r="D1268" s="101"/>
      <c r="E1268" s="67"/>
      <c r="F1268" s="69"/>
      <c r="G1268" s="69"/>
      <c r="H1268" s="69"/>
      <c r="I1268" s="95"/>
      <c r="J1268" s="68"/>
      <c r="K1268" s="106"/>
      <c r="L1268" s="145"/>
      <c r="M1268" s="146"/>
      <c r="N1268" s="82"/>
      <c r="O1268" s="82"/>
      <c r="P1268" s="82"/>
      <c r="Q1268" s="110"/>
      <c r="R1268" s="111"/>
      <c r="S1268" s="111"/>
      <c r="T1268" s="111"/>
      <c r="U1268" s="112"/>
      <c r="V1268" s="110"/>
      <c r="W1268" s="112"/>
      <c r="X1268" s="103"/>
      <c r="Y1268" s="117"/>
      <c r="Z1268" s="69"/>
      <c r="AA1268" s="69"/>
      <c r="AB1268" s="103"/>
      <c r="AC1268" s="103"/>
      <c r="AD1268" s="118"/>
      <c r="AE1268" s="115"/>
      <c r="AF1268" s="119"/>
      <c r="AG1268" s="119"/>
      <c r="AH1268" s="120"/>
      <c r="AI1268" s="121"/>
      <c r="AJ1268" s="120"/>
      <c r="AK1268" s="69"/>
      <c r="AL1268" s="103"/>
      <c r="AM1268" s="103"/>
      <c r="AN1268" s="118"/>
      <c r="AO1268" s="115"/>
      <c r="AP1268" s="119"/>
      <c r="AQ1268" s="119"/>
      <c r="AR1268" s="118"/>
      <c r="AS1268" s="118"/>
      <c r="AT1268" s="118"/>
      <c r="AU1268" s="118"/>
      <c r="AV1268" s="121"/>
      <c r="AW1268" s="114"/>
      <c r="AX1268" s="115"/>
      <c r="AY1268" s="116"/>
      <c r="AZ1268" s="115"/>
      <c r="BA1268" s="116"/>
    </row>
    <row r="1269" spans="2:53" x14ac:dyDescent="0.2">
      <c r="B1269" s="266"/>
      <c r="D1269" s="101"/>
      <c r="E1269" s="67"/>
      <c r="F1269" s="69"/>
      <c r="G1269" s="69"/>
      <c r="H1269" s="69"/>
      <c r="I1269" s="95"/>
      <c r="J1269" s="68"/>
      <c r="K1269" s="106"/>
      <c r="L1269" s="145"/>
      <c r="M1269" s="146"/>
      <c r="N1269" s="82"/>
      <c r="O1269" s="82"/>
      <c r="P1269" s="82"/>
      <c r="Q1269" s="110"/>
      <c r="R1269" s="111"/>
      <c r="S1269" s="111"/>
      <c r="T1269" s="111"/>
      <c r="U1269" s="112"/>
      <c r="V1269" s="110"/>
      <c r="W1269" s="112"/>
      <c r="X1269" s="103"/>
      <c r="Y1269" s="117"/>
      <c r="Z1269" s="69"/>
      <c r="AA1269" s="69"/>
      <c r="AB1269" s="103"/>
      <c r="AC1269" s="103"/>
      <c r="AD1269" s="118"/>
      <c r="AE1269" s="115"/>
      <c r="AF1269" s="119"/>
      <c r="AG1269" s="119"/>
      <c r="AH1269" s="120"/>
      <c r="AI1269" s="121"/>
      <c r="AJ1269" s="120"/>
      <c r="AK1269" s="69"/>
      <c r="AL1269" s="103"/>
      <c r="AM1269" s="103"/>
      <c r="AN1269" s="118"/>
      <c r="AO1269" s="115"/>
      <c r="AP1269" s="119"/>
      <c r="AQ1269" s="119"/>
      <c r="AR1269" s="118"/>
      <c r="AS1269" s="118"/>
      <c r="AT1269" s="118"/>
      <c r="AU1269" s="118"/>
      <c r="AV1269" s="121"/>
      <c r="AW1269" s="114"/>
      <c r="AX1269" s="115"/>
      <c r="AY1269" s="116"/>
      <c r="AZ1269" s="115"/>
      <c r="BA1269" s="116"/>
    </row>
    <row r="1270" spans="2:53" x14ac:dyDescent="0.2">
      <c r="B1270" s="266"/>
      <c r="D1270" s="101"/>
      <c r="E1270" s="67"/>
      <c r="F1270" s="69"/>
      <c r="G1270" s="69"/>
      <c r="H1270" s="69"/>
      <c r="I1270" s="95"/>
      <c r="J1270" s="68"/>
      <c r="K1270" s="106"/>
      <c r="L1270" s="145"/>
      <c r="M1270" s="146"/>
      <c r="N1270" s="82"/>
      <c r="O1270" s="82"/>
      <c r="P1270" s="82"/>
      <c r="Q1270" s="110"/>
      <c r="R1270" s="111"/>
      <c r="S1270" s="111"/>
      <c r="T1270" s="111"/>
      <c r="U1270" s="112"/>
      <c r="V1270" s="110"/>
      <c r="W1270" s="112"/>
      <c r="X1270" s="103"/>
      <c r="Y1270" s="117"/>
      <c r="Z1270" s="69"/>
      <c r="AA1270" s="69"/>
      <c r="AB1270" s="103"/>
      <c r="AC1270" s="103"/>
      <c r="AD1270" s="118"/>
      <c r="AE1270" s="115"/>
      <c r="AF1270" s="119"/>
      <c r="AG1270" s="119"/>
      <c r="AH1270" s="120"/>
      <c r="AI1270" s="121"/>
      <c r="AJ1270" s="120"/>
      <c r="AK1270" s="69"/>
      <c r="AL1270" s="103"/>
      <c r="AM1270" s="103"/>
      <c r="AN1270" s="118"/>
      <c r="AO1270" s="115"/>
      <c r="AP1270" s="119"/>
      <c r="AQ1270" s="119"/>
      <c r="AR1270" s="118"/>
      <c r="AS1270" s="118"/>
      <c r="AT1270" s="118"/>
      <c r="AU1270" s="118"/>
      <c r="AV1270" s="121"/>
      <c r="AW1270" s="114"/>
      <c r="AX1270" s="115"/>
      <c r="AY1270" s="116"/>
      <c r="AZ1270" s="115"/>
      <c r="BA1270" s="116"/>
    </row>
    <row r="1271" spans="2:53" x14ac:dyDescent="0.2">
      <c r="B1271" s="266"/>
      <c r="D1271" s="101"/>
      <c r="E1271" s="67"/>
      <c r="F1271" s="69"/>
      <c r="G1271" s="69"/>
      <c r="H1271" s="69"/>
      <c r="I1271" s="95"/>
      <c r="J1271" s="68"/>
      <c r="K1271" s="106"/>
      <c r="L1271" s="145"/>
      <c r="M1271" s="146"/>
      <c r="N1271" s="82"/>
      <c r="O1271" s="82"/>
      <c r="P1271" s="82"/>
      <c r="Q1271" s="110"/>
      <c r="R1271" s="111"/>
      <c r="S1271" s="111"/>
      <c r="T1271" s="111"/>
      <c r="U1271" s="112"/>
      <c r="V1271" s="110"/>
      <c r="W1271" s="112"/>
      <c r="X1271" s="103"/>
      <c r="Y1271" s="117"/>
      <c r="Z1271" s="69"/>
      <c r="AA1271" s="69"/>
      <c r="AB1271" s="103"/>
      <c r="AC1271" s="103"/>
      <c r="AD1271" s="118"/>
      <c r="AE1271" s="115"/>
      <c r="AF1271" s="119"/>
      <c r="AG1271" s="119"/>
      <c r="AH1271" s="120"/>
      <c r="AI1271" s="121"/>
      <c r="AJ1271" s="120"/>
      <c r="AK1271" s="69"/>
      <c r="AL1271" s="103"/>
      <c r="AM1271" s="103"/>
      <c r="AN1271" s="118"/>
      <c r="AO1271" s="115"/>
      <c r="AP1271" s="119"/>
      <c r="AQ1271" s="119"/>
      <c r="AR1271" s="118"/>
      <c r="AS1271" s="118"/>
      <c r="AT1271" s="118"/>
      <c r="AU1271" s="118"/>
      <c r="AV1271" s="121"/>
      <c r="AW1271" s="114"/>
      <c r="AX1271" s="115"/>
      <c r="AY1271" s="116"/>
      <c r="AZ1271" s="115"/>
      <c r="BA1271" s="116"/>
    </row>
    <row r="1272" spans="2:53" x14ac:dyDescent="0.2">
      <c r="B1272" s="266"/>
      <c r="D1272" s="101"/>
      <c r="E1272" s="67"/>
      <c r="F1272" s="69"/>
      <c r="G1272" s="69"/>
      <c r="H1272" s="69"/>
      <c r="I1272" s="95"/>
      <c r="J1272" s="68"/>
      <c r="K1272" s="106"/>
      <c r="L1272" s="145"/>
      <c r="M1272" s="146"/>
      <c r="N1272" s="82"/>
      <c r="O1272" s="82"/>
      <c r="P1272" s="82"/>
      <c r="Q1272" s="110"/>
      <c r="R1272" s="111"/>
      <c r="S1272" s="111"/>
      <c r="T1272" s="111"/>
      <c r="U1272" s="112"/>
      <c r="V1272" s="110"/>
      <c r="W1272" s="112"/>
      <c r="X1272" s="103"/>
      <c r="Y1272" s="117"/>
      <c r="Z1272" s="69"/>
      <c r="AA1272" s="69"/>
      <c r="AB1272" s="103"/>
      <c r="AC1272" s="103"/>
      <c r="AD1272" s="118"/>
      <c r="AE1272" s="115"/>
      <c r="AF1272" s="119"/>
      <c r="AG1272" s="119"/>
      <c r="AH1272" s="120"/>
      <c r="AI1272" s="121"/>
      <c r="AJ1272" s="120"/>
      <c r="AK1272" s="69"/>
      <c r="AL1272" s="103"/>
      <c r="AM1272" s="103"/>
      <c r="AN1272" s="118"/>
      <c r="AO1272" s="115"/>
      <c r="AP1272" s="119"/>
      <c r="AQ1272" s="119"/>
      <c r="AR1272" s="118"/>
      <c r="AS1272" s="118"/>
      <c r="AT1272" s="118"/>
      <c r="AU1272" s="118"/>
      <c r="AV1272" s="121"/>
      <c r="AW1272" s="114"/>
      <c r="AX1272" s="115"/>
      <c r="AY1272" s="116"/>
      <c r="AZ1272" s="115"/>
      <c r="BA1272" s="116"/>
    </row>
    <row r="1273" spans="2:53" x14ac:dyDescent="0.2">
      <c r="B1273" s="266"/>
      <c r="D1273" s="101"/>
      <c r="E1273" s="67"/>
      <c r="F1273" s="69"/>
      <c r="G1273" s="69"/>
      <c r="H1273" s="69"/>
      <c r="I1273" s="95"/>
      <c r="J1273" s="68"/>
      <c r="K1273" s="106"/>
      <c r="L1273" s="145"/>
      <c r="M1273" s="146"/>
      <c r="N1273" s="82"/>
      <c r="O1273" s="82"/>
      <c r="P1273" s="82"/>
      <c r="Q1273" s="110"/>
      <c r="R1273" s="111"/>
      <c r="S1273" s="111"/>
      <c r="T1273" s="111"/>
      <c r="U1273" s="112"/>
      <c r="V1273" s="110"/>
      <c r="W1273" s="112"/>
      <c r="X1273" s="103"/>
      <c r="Y1273" s="117"/>
      <c r="Z1273" s="69"/>
      <c r="AA1273" s="69"/>
      <c r="AB1273" s="103"/>
      <c r="AC1273" s="103"/>
      <c r="AD1273" s="118"/>
      <c r="AE1273" s="115"/>
      <c r="AF1273" s="119"/>
      <c r="AG1273" s="119"/>
      <c r="AH1273" s="120"/>
      <c r="AI1273" s="121"/>
      <c r="AJ1273" s="120"/>
      <c r="AK1273" s="69"/>
      <c r="AL1273" s="103"/>
      <c r="AM1273" s="103"/>
      <c r="AN1273" s="118"/>
      <c r="AO1273" s="115"/>
      <c r="AP1273" s="119"/>
      <c r="AQ1273" s="119"/>
      <c r="AR1273" s="118"/>
      <c r="AS1273" s="118"/>
      <c r="AT1273" s="118"/>
      <c r="AU1273" s="118"/>
      <c r="AV1273" s="121"/>
      <c r="AW1273" s="114"/>
      <c r="AX1273" s="115"/>
      <c r="AY1273" s="116"/>
      <c r="AZ1273" s="115"/>
      <c r="BA1273" s="116"/>
    </row>
    <row r="1274" spans="2:53" x14ac:dyDescent="0.2">
      <c r="B1274" s="266"/>
      <c r="D1274" s="101"/>
      <c r="E1274" s="67"/>
      <c r="F1274" s="69"/>
      <c r="G1274" s="69"/>
      <c r="H1274" s="69"/>
      <c r="I1274" s="95"/>
      <c r="J1274" s="68"/>
      <c r="K1274" s="106"/>
      <c r="L1274" s="145"/>
      <c r="M1274" s="146"/>
      <c r="N1274" s="82"/>
      <c r="O1274" s="82"/>
      <c r="P1274" s="82"/>
      <c r="Q1274" s="110"/>
      <c r="R1274" s="111"/>
      <c r="S1274" s="111"/>
      <c r="T1274" s="111"/>
      <c r="U1274" s="112"/>
      <c r="V1274" s="110"/>
      <c r="W1274" s="112"/>
      <c r="X1274" s="103"/>
      <c r="Y1274" s="117"/>
      <c r="Z1274" s="69"/>
      <c r="AA1274" s="69"/>
      <c r="AB1274" s="103"/>
      <c r="AC1274" s="103"/>
      <c r="AD1274" s="118"/>
      <c r="AE1274" s="115"/>
      <c r="AF1274" s="119"/>
      <c r="AG1274" s="119"/>
      <c r="AH1274" s="120"/>
      <c r="AI1274" s="121"/>
      <c r="AJ1274" s="120"/>
      <c r="AK1274" s="69"/>
      <c r="AL1274" s="103"/>
      <c r="AM1274" s="103"/>
      <c r="AN1274" s="118"/>
      <c r="AO1274" s="115"/>
      <c r="AP1274" s="119"/>
      <c r="AQ1274" s="119"/>
      <c r="AR1274" s="118"/>
      <c r="AS1274" s="118"/>
      <c r="AT1274" s="118"/>
      <c r="AU1274" s="118"/>
      <c r="AV1274" s="121"/>
      <c r="AW1274" s="114"/>
      <c r="AX1274" s="115"/>
      <c r="AY1274" s="116"/>
      <c r="AZ1274" s="115"/>
      <c r="BA1274" s="116"/>
    </row>
    <row r="1275" spans="2:53" x14ac:dyDescent="0.2">
      <c r="B1275" s="266"/>
      <c r="D1275" s="101"/>
      <c r="E1275" s="67"/>
      <c r="F1275" s="69"/>
      <c r="G1275" s="69"/>
      <c r="H1275" s="69"/>
      <c r="I1275" s="95"/>
      <c r="J1275" s="68"/>
      <c r="K1275" s="106"/>
      <c r="L1275" s="145"/>
      <c r="M1275" s="146"/>
      <c r="N1275" s="82"/>
      <c r="O1275" s="82"/>
      <c r="P1275" s="82"/>
      <c r="Q1275" s="110"/>
      <c r="R1275" s="111"/>
      <c r="S1275" s="111"/>
      <c r="T1275" s="111"/>
      <c r="U1275" s="112"/>
      <c r="V1275" s="110"/>
      <c r="W1275" s="112"/>
      <c r="X1275" s="103"/>
      <c r="Y1275" s="117"/>
      <c r="Z1275" s="69"/>
      <c r="AA1275" s="69"/>
      <c r="AB1275" s="103"/>
      <c r="AC1275" s="103"/>
      <c r="AD1275" s="118"/>
      <c r="AE1275" s="115"/>
      <c r="AF1275" s="119"/>
      <c r="AG1275" s="119"/>
      <c r="AH1275" s="120"/>
      <c r="AI1275" s="121"/>
      <c r="AJ1275" s="120"/>
      <c r="AK1275" s="69"/>
      <c r="AL1275" s="103"/>
      <c r="AM1275" s="103"/>
      <c r="AN1275" s="118"/>
      <c r="AO1275" s="115"/>
      <c r="AP1275" s="119"/>
      <c r="AQ1275" s="119"/>
      <c r="AR1275" s="118"/>
      <c r="AS1275" s="118"/>
      <c r="AT1275" s="118"/>
      <c r="AU1275" s="118"/>
      <c r="AV1275" s="121"/>
      <c r="AW1275" s="114"/>
      <c r="AX1275" s="115"/>
      <c r="AY1275" s="116"/>
      <c r="AZ1275" s="115"/>
      <c r="BA1275" s="116"/>
    </row>
    <row r="1276" spans="2:53" x14ac:dyDescent="0.2">
      <c r="B1276" s="266"/>
      <c r="D1276" s="101"/>
      <c r="E1276" s="67"/>
      <c r="F1276" s="69"/>
      <c r="G1276" s="69"/>
      <c r="H1276" s="69"/>
      <c r="I1276" s="95"/>
      <c r="J1276" s="68"/>
      <c r="K1276" s="106"/>
      <c r="L1276" s="145"/>
      <c r="M1276" s="146"/>
      <c r="N1276" s="82"/>
      <c r="O1276" s="82"/>
      <c r="P1276" s="82"/>
      <c r="Q1276" s="110"/>
      <c r="R1276" s="111"/>
      <c r="S1276" s="111"/>
      <c r="T1276" s="111"/>
      <c r="U1276" s="112"/>
      <c r="V1276" s="110"/>
      <c r="W1276" s="112"/>
      <c r="X1276" s="103"/>
      <c r="Y1276" s="117"/>
      <c r="Z1276" s="69"/>
      <c r="AA1276" s="69"/>
      <c r="AB1276" s="103"/>
      <c r="AC1276" s="103"/>
      <c r="AD1276" s="118"/>
      <c r="AE1276" s="115"/>
      <c r="AF1276" s="119"/>
      <c r="AG1276" s="119"/>
      <c r="AH1276" s="120"/>
      <c r="AI1276" s="121"/>
      <c r="AJ1276" s="120"/>
      <c r="AK1276" s="69"/>
      <c r="AL1276" s="103"/>
      <c r="AM1276" s="103"/>
      <c r="AN1276" s="118"/>
      <c r="AO1276" s="115"/>
      <c r="AP1276" s="119"/>
      <c r="AQ1276" s="119"/>
      <c r="AR1276" s="118"/>
      <c r="AS1276" s="118"/>
      <c r="AT1276" s="118"/>
      <c r="AU1276" s="118"/>
      <c r="AV1276" s="121"/>
      <c r="AW1276" s="114"/>
      <c r="AX1276" s="115"/>
      <c r="AY1276" s="116"/>
      <c r="AZ1276" s="115"/>
      <c r="BA1276" s="116"/>
    </row>
    <row r="1277" spans="2:53" x14ac:dyDescent="0.2">
      <c r="B1277" s="266"/>
      <c r="D1277" s="101"/>
      <c r="E1277" s="67"/>
      <c r="F1277" s="69"/>
      <c r="G1277" s="69"/>
      <c r="H1277" s="69"/>
      <c r="I1277" s="95"/>
      <c r="J1277" s="68"/>
      <c r="K1277" s="106"/>
      <c r="L1277" s="145"/>
      <c r="M1277" s="146"/>
      <c r="N1277" s="82"/>
      <c r="O1277" s="82"/>
      <c r="P1277" s="82"/>
      <c r="Q1277" s="110"/>
      <c r="R1277" s="111"/>
      <c r="S1277" s="111"/>
      <c r="T1277" s="111"/>
      <c r="U1277" s="112"/>
      <c r="V1277" s="110"/>
      <c r="W1277" s="112"/>
      <c r="X1277" s="103"/>
      <c r="Y1277" s="117"/>
      <c r="Z1277" s="69"/>
      <c r="AA1277" s="69"/>
      <c r="AB1277" s="103"/>
      <c r="AC1277" s="103"/>
      <c r="AD1277" s="118"/>
      <c r="AE1277" s="115"/>
      <c r="AF1277" s="119"/>
      <c r="AG1277" s="119"/>
      <c r="AH1277" s="120"/>
      <c r="AI1277" s="121"/>
      <c r="AJ1277" s="120"/>
      <c r="AK1277" s="69"/>
      <c r="AL1277" s="103"/>
      <c r="AM1277" s="103"/>
      <c r="AN1277" s="118"/>
      <c r="AO1277" s="115"/>
      <c r="AP1277" s="119"/>
      <c r="AQ1277" s="119"/>
      <c r="AR1277" s="118"/>
      <c r="AS1277" s="118"/>
      <c r="AT1277" s="118"/>
      <c r="AU1277" s="118"/>
      <c r="AV1277" s="121"/>
      <c r="AW1277" s="114"/>
      <c r="AX1277" s="115"/>
      <c r="AY1277" s="116"/>
      <c r="AZ1277" s="115"/>
      <c r="BA1277" s="116"/>
    </row>
    <row r="1278" spans="2:53" x14ac:dyDescent="0.2">
      <c r="B1278" s="266"/>
      <c r="D1278" s="101"/>
      <c r="E1278" s="67"/>
      <c r="F1278" s="69"/>
      <c r="G1278" s="69"/>
      <c r="H1278" s="69"/>
      <c r="I1278" s="95"/>
      <c r="J1278" s="68"/>
      <c r="K1278" s="106"/>
      <c r="L1278" s="145"/>
      <c r="M1278" s="146"/>
      <c r="N1278" s="82"/>
      <c r="O1278" s="82"/>
      <c r="P1278" s="82"/>
      <c r="Q1278" s="110"/>
      <c r="R1278" s="111"/>
      <c r="S1278" s="111"/>
      <c r="T1278" s="111"/>
      <c r="U1278" s="112"/>
      <c r="V1278" s="110"/>
      <c r="W1278" s="112"/>
      <c r="X1278" s="103"/>
      <c r="Y1278" s="117"/>
      <c r="Z1278" s="69"/>
      <c r="AA1278" s="69"/>
      <c r="AB1278" s="103"/>
      <c r="AC1278" s="103"/>
      <c r="AD1278" s="118"/>
      <c r="AE1278" s="115"/>
      <c r="AF1278" s="119"/>
      <c r="AG1278" s="119"/>
      <c r="AH1278" s="120"/>
      <c r="AI1278" s="121"/>
      <c r="AJ1278" s="120"/>
      <c r="AK1278" s="69"/>
      <c r="AL1278" s="103"/>
      <c r="AM1278" s="103"/>
      <c r="AN1278" s="118"/>
      <c r="AO1278" s="115"/>
      <c r="AP1278" s="119"/>
      <c r="AQ1278" s="119"/>
      <c r="AR1278" s="118"/>
      <c r="AS1278" s="118"/>
      <c r="AT1278" s="118"/>
      <c r="AU1278" s="118"/>
      <c r="AV1278" s="121"/>
      <c r="AW1278" s="114"/>
      <c r="AX1278" s="115"/>
      <c r="AY1278" s="116"/>
      <c r="AZ1278" s="115"/>
      <c r="BA1278" s="116"/>
    </row>
    <row r="1279" spans="2:53" x14ac:dyDescent="0.2">
      <c r="B1279" s="266"/>
      <c r="D1279" s="101"/>
      <c r="E1279" s="67"/>
      <c r="F1279" s="69"/>
      <c r="G1279" s="69"/>
      <c r="H1279" s="69"/>
      <c r="I1279" s="95"/>
      <c r="J1279" s="68"/>
      <c r="K1279" s="106"/>
      <c r="L1279" s="145"/>
      <c r="M1279" s="146"/>
      <c r="N1279" s="82"/>
      <c r="O1279" s="82"/>
      <c r="P1279" s="82"/>
      <c r="Q1279" s="110"/>
      <c r="R1279" s="111"/>
      <c r="S1279" s="111"/>
      <c r="T1279" s="111"/>
      <c r="U1279" s="112"/>
      <c r="V1279" s="110"/>
      <c r="W1279" s="112"/>
      <c r="X1279" s="103"/>
      <c r="Y1279" s="117"/>
      <c r="Z1279" s="69"/>
      <c r="AA1279" s="69"/>
      <c r="AB1279" s="103"/>
      <c r="AC1279" s="103"/>
      <c r="AD1279" s="118"/>
      <c r="AE1279" s="115"/>
      <c r="AF1279" s="119"/>
      <c r="AG1279" s="119"/>
      <c r="AH1279" s="120"/>
      <c r="AI1279" s="121"/>
      <c r="AJ1279" s="120"/>
      <c r="AK1279" s="69"/>
      <c r="AL1279" s="103"/>
      <c r="AM1279" s="103"/>
      <c r="AN1279" s="118"/>
      <c r="AO1279" s="115"/>
      <c r="AP1279" s="119"/>
      <c r="AQ1279" s="119"/>
      <c r="AR1279" s="118"/>
      <c r="AS1279" s="118"/>
      <c r="AT1279" s="118"/>
      <c r="AU1279" s="118"/>
      <c r="AV1279" s="121"/>
      <c r="AW1279" s="114"/>
      <c r="AX1279" s="115"/>
      <c r="AY1279" s="116"/>
      <c r="AZ1279" s="115"/>
      <c r="BA1279" s="116"/>
    </row>
    <row r="1280" spans="2:53" x14ac:dyDescent="0.2">
      <c r="B1280" s="266"/>
      <c r="D1280" s="101"/>
      <c r="E1280" s="67"/>
      <c r="F1280" s="69"/>
      <c r="G1280" s="69"/>
      <c r="H1280" s="69"/>
      <c r="I1280" s="95"/>
      <c r="J1280" s="68"/>
      <c r="K1280" s="106"/>
      <c r="L1280" s="145"/>
      <c r="M1280" s="146"/>
      <c r="N1280" s="82"/>
      <c r="O1280" s="82"/>
      <c r="P1280" s="82"/>
      <c r="Q1280" s="110"/>
      <c r="R1280" s="111"/>
      <c r="S1280" s="111"/>
      <c r="T1280" s="111"/>
      <c r="U1280" s="112"/>
      <c r="V1280" s="110"/>
      <c r="W1280" s="112"/>
      <c r="X1280" s="103"/>
      <c r="Y1280" s="117"/>
      <c r="Z1280" s="69"/>
      <c r="AA1280" s="69"/>
      <c r="AB1280" s="103"/>
      <c r="AC1280" s="103"/>
      <c r="AD1280" s="118"/>
      <c r="AE1280" s="115"/>
      <c r="AF1280" s="119"/>
      <c r="AG1280" s="119"/>
      <c r="AH1280" s="120"/>
      <c r="AI1280" s="121"/>
      <c r="AJ1280" s="120"/>
      <c r="AK1280" s="69"/>
      <c r="AL1280" s="103"/>
      <c r="AM1280" s="103"/>
      <c r="AN1280" s="118"/>
      <c r="AO1280" s="115"/>
      <c r="AP1280" s="119"/>
      <c r="AQ1280" s="119"/>
      <c r="AR1280" s="118"/>
      <c r="AS1280" s="118"/>
      <c r="AT1280" s="118"/>
      <c r="AU1280" s="118"/>
      <c r="AV1280" s="121"/>
      <c r="AW1280" s="114"/>
      <c r="AX1280" s="115"/>
      <c r="AY1280" s="116"/>
      <c r="AZ1280" s="115"/>
      <c r="BA1280" s="116"/>
    </row>
    <row r="1281" spans="2:53" x14ac:dyDescent="0.2">
      <c r="B1281" s="266"/>
      <c r="D1281" s="101"/>
      <c r="E1281" s="67"/>
      <c r="F1281" s="69"/>
      <c r="G1281" s="69"/>
      <c r="H1281" s="69"/>
      <c r="I1281" s="95"/>
      <c r="J1281" s="68"/>
      <c r="K1281" s="106"/>
      <c r="L1281" s="145"/>
      <c r="M1281" s="146"/>
      <c r="N1281" s="82"/>
      <c r="O1281" s="82"/>
      <c r="P1281" s="82"/>
      <c r="Q1281" s="110"/>
      <c r="R1281" s="111"/>
      <c r="S1281" s="111"/>
      <c r="T1281" s="111"/>
      <c r="U1281" s="112"/>
      <c r="V1281" s="110"/>
      <c r="W1281" s="112"/>
      <c r="X1281" s="103"/>
      <c r="Y1281" s="117"/>
      <c r="Z1281" s="69"/>
      <c r="AA1281" s="69"/>
      <c r="AB1281" s="103"/>
      <c r="AC1281" s="103"/>
      <c r="AD1281" s="118"/>
      <c r="AE1281" s="115"/>
      <c r="AF1281" s="119"/>
      <c r="AG1281" s="119"/>
      <c r="AH1281" s="120"/>
      <c r="AI1281" s="121"/>
      <c r="AJ1281" s="120"/>
      <c r="AK1281" s="69"/>
      <c r="AL1281" s="103"/>
      <c r="AM1281" s="103"/>
      <c r="AN1281" s="118"/>
      <c r="AO1281" s="115"/>
      <c r="AP1281" s="119"/>
      <c r="AQ1281" s="119"/>
      <c r="AR1281" s="118"/>
      <c r="AS1281" s="118"/>
      <c r="AT1281" s="118"/>
      <c r="AU1281" s="118"/>
      <c r="AV1281" s="121"/>
      <c r="AW1281" s="114"/>
      <c r="AX1281" s="115"/>
      <c r="AY1281" s="116"/>
      <c r="AZ1281" s="115"/>
      <c r="BA1281" s="116"/>
    </row>
    <row r="1282" spans="2:53" x14ac:dyDescent="0.2">
      <c r="B1282" s="266"/>
      <c r="D1282" s="101"/>
      <c r="E1282" s="67"/>
      <c r="F1282" s="69"/>
      <c r="G1282" s="69"/>
      <c r="H1282" s="69"/>
      <c r="I1282" s="95"/>
      <c r="J1282" s="68"/>
      <c r="K1282" s="106"/>
      <c r="L1282" s="145"/>
      <c r="M1282" s="146"/>
      <c r="N1282" s="82"/>
      <c r="O1282" s="82"/>
      <c r="P1282" s="82"/>
      <c r="Q1282" s="110"/>
      <c r="R1282" s="111"/>
      <c r="S1282" s="111"/>
      <c r="T1282" s="111"/>
      <c r="U1282" s="112"/>
      <c r="V1282" s="110"/>
      <c r="W1282" s="112"/>
      <c r="X1282" s="103"/>
      <c r="Y1282" s="117"/>
      <c r="Z1282" s="69"/>
      <c r="AA1282" s="69"/>
      <c r="AB1282" s="103"/>
      <c r="AC1282" s="103"/>
      <c r="AD1282" s="118"/>
      <c r="AE1282" s="115"/>
      <c r="AF1282" s="119"/>
      <c r="AG1282" s="119"/>
      <c r="AH1282" s="120"/>
      <c r="AI1282" s="121"/>
      <c r="AJ1282" s="120"/>
      <c r="AK1282" s="69"/>
      <c r="AL1282" s="103"/>
      <c r="AM1282" s="103"/>
      <c r="AN1282" s="118"/>
      <c r="AO1282" s="115"/>
      <c r="AP1282" s="119"/>
      <c r="AQ1282" s="119"/>
      <c r="AR1282" s="118"/>
      <c r="AS1282" s="118"/>
      <c r="AT1282" s="118"/>
      <c r="AU1282" s="118"/>
      <c r="AV1282" s="121"/>
      <c r="AW1282" s="114"/>
      <c r="AX1282" s="115"/>
      <c r="AY1282" s="116"/>
      <c r="AZ1282" s="115"/>
      <c r="BA1282" s="116"/>
    </row>
    <row r="1283" spans="2:53" x14ac:dyDescent="0.2">
      <c r="B1283" s="266"/>
      <c r="D1283" s="101"/>
      <c r="E1283" s="67"/>
      <c r="F1283" s="69"/>
      <c r="G1283" s="69"/>
      <c r="H1283" s="69"/>
      <c r="I1283" s="95"/>
      <c r="J1283" s="68"/>
      <c r="K1283" s="106"/>
      <c r="L1283" s="145"/>
      <c r="M1283" s="146"/>
      <c r="N1283" s="82"/>
      <c r="O1283" s="82"/>
      <c r="P1283" s="82"/>
      <c r="Q1283" s="110"/>
      <c r="R1283" s="111"/>
      <c r="S1283" s="111"/>
      <c r="T1283" s="111"/>
      <c r="U1283" s="112"/>
      <c r="V1283" s="110"/>
      <c r="W1283" s="112"/>
      <c r="X1283" s="103"/>
      <c r="Y1283" s="117"/>
      <c r="Z1283" s="69"/>
      <c r="AA1283" s="69"/>
      <c r="AB1283" s="103"/>
      <c r="AC1283" s="103"/>
      <c r="AD1283" s="118"/>
      <c r="AE1283" s="115"/>
      <c r="AF1283" s="119"/>
      <c r="AG1283" s="119"/>
      <c r="AH1283" s="120"/>
      <c r="AI1283" s="121"/>
      <c r="AJ1283" s="120"/>
      <c r="AK1283" s="69"/>
      <c r="AL1283" s="103"/>
      <c r="AM1283" s="103"/>
      <c r="AN1283" s="118"/>
      <c r="AO1283" s="115"/>
      <c r="AP1283" s="119"/>
      <c r="AQ1283" s="119"/>
      <c r="AR1283" s="118"/>
      <c r="AS1283" s="118"/>
      <c r="AT1283" s="118"/>
      <c r="AU1283" s="118"/>
      <c r="AV1283" s="121"/>
      <c r="AW1283" s="114"/>
      <c r="AX1283" s="115"/>
      <c r="AY1283" s="116"/>
      <c r="AZ1283" s="115"/>
      <c r="BA1283" s="116"/>
    </row>
    <row r="1284" spans="2:53" x14ac:dyDescent="0.2">
      <c r="B1284" s="266"/>
      <c r="D1284" s="101"/>
      <c r="E1284" s="67"/>
      <c r="F1284" s="69"/>
      <c r="G1284" s="69"/>
      <c r="H1284" s="69"/>
      <c r="I1284" s="95"/>
      <c r="J1284" s="68"/>
      <c r="K1284" s="106"/>
      <c r="L1284" s="145"/>
      <c r="M1284" s="146"/>
      <c r="N1284" s="82"/>
      <c r="O1284" s="82"/>
      <c r="P1284" s="82"/>
      <c r="Q1284" s="110"/>
      <c r="R1284" s="111"/>
      <c r="S1284" s="111"/>
      <c r="T1284" s="111"/>
      <c r="U1284" s="112"/>
      <c r="V1284" s="110"/>
      <c r="W1284" s="112"/>
      <c r="X1284" s="103"/>
      <c r="Y1284" s="117"/>
      <c r="Z1284" s="69"/>
      <c r="AA1284" s="69"/>
      <c r="AB1284" s="103"/>
      <c r="AC1284" s="103"/>
      <c r="AD1284" s="118"/>
      <c r="AE1284" s="115"/>
      <c r="AF1284" s="119"/>
      <c r="AG1284" s="119"/>
      <c r="AH1284" s="120"/>
      <c r="AI1284" s="121"/>
      <c r="AJ1284" s="120"/>
      <c r="AK1284" s="69"/>
      <c r="AL1284" s="103"/>
      <c r="AM1284" s="103"/>
      <c r="AN1284" s="118"/>
      <c r="AO1284" s="115"/>
      <c r="AP1284" s="119"/>
      <c r="AQ1284" s="119"/>
      <c r="AR1284" s="118"/>
      <c r="AS1284" s="118"/>
      <c r="AT1284" s="118"/>
      <c r="AU1284" s="118"/>
      <c r="AV1284" s="121"/>
      <c r="AW1284" s="114"/>
      <c r="AX1284" s="115"/>
      <c r="AY1284" s="116"/>
      <c r="AZ1284" s="115"/>
      <c r="BA1284" s="116"/>
    </row>
    <row r="1285" spans="2:53" x14ac:dyDescent="0.2">
      <c r="B1285" s="266"/>
      <c r="D1285" s="101"/>
      <c r="E1285" s="67"/>
      <c r="F1285" s="69"/>
      <c r="G1285" s="69"/>
      <c r="H1285" s="69"/>
      <c r="I1285" s="95"/>
      <c r="J1285" s="68"/>
      <c r="K1285" s="106"/>
      <c r="L1285" s="145"/>
      <c r="M1285" s="146"/>
      <c r="N1285" s="82"/>
      <c r="O1285" s="82"/>
      <c r="P1285" s="82"/>
      <c r="Q1285" s="110"/>
      <c r="R1285" s="111"/>
      <c r="S1285" s="111"/>
      <c r="T1285" s="111"/>
      <c r="U1285" s="112"/>
      <c r="V1285" s="110"/>
      <c r="W1285" s="112"/>
      <c r="X1285" s="103"/>
      <c r="Y1285" s="117"/>
      <c r="Z1285" s="69"/>
      <c r="AA1285" s="69"/>
      <c r="AB1285" s="103"/>
      <c r="AC1285" s="103"/>
      <c r="AD1285" s="118"/>
      <c r="AE1285" s="115"/>
      <c r="AF1285" s="119"/>
      <c r="AG1285" s="119"/>
      <c r="AH1285" s="120"/>
      <c r="AI1285" s="121"/>
      <c r="AJ1285" s="120"/>
      <c r="AK1285" s="69"/>
      <c r="AL1285" s="103"/>
      <c r="AM1285" s="103"/>
      <c r="AN1285" s="118"/>
      <c r="AO1285" s="115"/>
      <c r="AP1285" s="119"/>
      <c r="AQ1285" s="119"/>
      <c r="AR1285" s="118"/>
      <c r="AS1285" s="118"/>
      <c r="AT1285" s="118"/>
      <c r="AU1285" s="118"/>
      <c r="AV1285" s="121"/>
      <c r="AW1285" s="114"/>
      <c r="AX1285" s="115"/>
      <c r="AY1285" s="116"/>
      <c r="AZ1285" s="115"/>
      <c r="BA1285" s="116"/>
    </row>
    <row r="1286" spans="2:53" x14ac:dyDescent="0.2">
      <c r="B1286" s="266"/>
      <c r="D1286" s="101"/>
      <c r="E1286" s="67"/>
      <c r="F1286" s="69"/>
      <c r="G1286" s="69"/>
      <c r="H1286" s="69"/>
      <c r="I1286" s="95"/>
      <c r="J1286" s="68"/>
      <c r="K1286" s="106"/>
      <c r="L1286" s="145"/>
      <c r="M1286" s="146"/>
      <c r="N1286" s="82"/>
      <c r="O1286" s="82"/>
      <c r="P1286" s="82"/>
      <c r="Q1286" s="110"/>
      <c r="R1286" s="111"/>
      <c r="S1286" s="111"/>
      <c r="T1286" s="111"/>
      <c r="U1286" s="112"/>
      <c r="V1286" s="110"/>
      <c r="W1286" s="112"/>
      <c r="X1286" s="103"/>
      <c r="Y1286" s="117"/>
      <c r="Z1286" s="69"/>
      <c r="AA1286" s="69"/>
      <c r="AB1286" s="103"/>
      <c r="AC1286" s="103"/>
      <c r="AD1286" s="118"/>
      <c r="AE1286" s="115"/>
      <c r="AF1286" s="119"/>
      <c r="AG1286" s="119"/>
      <c r="AH1286" s="120"/>
      <c r="AI1286" s="121"/>
      <c r="AJ1286" s="120"/>
      <c r="AK1286" s="69"/>
      <c r="AL1286" s="103"/>
      <c r="AM1286" s="103"/>
      <c r="AN1286" s="118"/>
      <c r="AO1286" s="115"/>
      <c r="AP1286" s="119"/>
      <c r="AQ1286" s="119"/>
      <c r="AR1286" s="118"/>
      <c r="AS1286" s="118"/>
      <c r="AT1286" s="118"/>
      <c r="AU1286" s="118"/>
      <c r="AV1286" s="121"/>
      <c r="AW1286" s="114"/>
      <c r="AX1286" s="115"/>
      <c r="AY1286" s="116"/>
      <c r="AZ1286" s="115"/>
      <c r="BA1286" s="116"/>
    </row>
    <row r="1287" spans="2:53" x14ac:dyDescent="0.2">
      <c r="B1287" s="266"/>
      <c r="D1287" s="101"/>
      <c r="E1287" s="67"/>
      <c r="F1287" s="69"/>
      <c r="G1287" s="69"/>
      <c r="H1287" s="69"/>
      <c r="I1287" s="95"/>
      <c r="J1287" s="68"/>
      <c r="K1287" s="106"/>
      <c r="L1287" s="145"/>
      <c r="M1287" s="146"/>
      <c r="N1287" s="82"/>
      <c r="O1287" s="82"/>
      <c r="P1287" s="82"/>
      <c r="Q1287" s="110"/>
      <c r="R1287" s="111"/>
      <c r="S1287" s="111"/>
      <c r="T1287" s="111"/>
      <c r="U1287" s="112"/>
      <c r="V1287" s="110"/>
      <c r="W1287" s="112"/>
      <c r="X1287" s="103"/>
      <c r="Y1287" s="117"/>
      <c r="Z1287" s="69"/>
      <c r="AA1287" s="69"/>
      <c r="AB1287" s="103"/>
      <c r="AC1287" s="103"/>
      <c r="AD1287" s="118"/>
      <c r="AE1287" s="115"/>
      <c r="AF1287" s="119"/>
      <c r="AG1287" s="119"/>
      <c r="AH1287" s="120"/>
      <c r="AI1287" s="121"/>
      <c r="AJ1287" s="120"/>
      <c r="AK1287" s="69"/>
      <c r="AL1287" s="103"/>
      <c r="AM1287" s="103"/>
      <c r="AN1287" s="118"/>
      <c r="AO1287" s="115"/>
      <c r="AP1287" s="119"/>
      <c r="AQ1287" s="119"/>
      <c r="AR1287" s="118"/>
      <c r="AS1287" s="118"/>
      <c r="AT1287" s="118"/>
      <c r="AU1287" s="118"/>
      <c r="AV1287" s="121"/>
      <c r="AW1287" s="114"/>
      <c r="AX1287" s="115"/>
      <c r="AY1287" s="116"/>
      <c r="AZ1287" s="115"/>
      <c r="BA1287" s="116"/>
    </row>
    <row r="1288" spans="2:53" x14ac:dyDescent="0.2">
      <c r="B1288" s="266"/>
      <c r="D1288" s="101"/>
      <c r="E1288" s="67"/>
      <c r="F1288" s="69"/>
      <c r="G1288" s="69"/>
      <c r="H1288" s="69"/>
      <c r="I1288" s="95"/>
      <c r="J1288" s="68"/>
      <c r="K1288" s="106"/>
      <c r="L1288" s="145"/>
      <c r="M1288" s="146"/>
      <c r="N1288" s="82"/>
      <c r="O1288" s="82"/>
      <c r="P1288" s="82"/>
      <c r="Q1288" s="110"/>
      <c r="R1288" s="111"/>
      <c r="S1288" s="111"/>
      <c r="T1288" s="111"/>
      <c r="U1288" s="112"/>
      <c r="V1288" s="110"/>
      <c r="W1288" s="112"/>
      <c r="X1288" s="103"/>
      <c r="Y1288" s="117"/>
      <c r="Z1288" s="69"/>
      <c r="AA1288" s="69"/>
      <c r="AB1288" s="103"/>
      <c r="AC1288" s="103"/>
      <c r="AD1288" s="118"/>
      <c r="AE1288" s="115"/>
      <c r="AF1288" s="119"/>
      <c r="AG1288" s="119"/>
      <c r="AH1288" s="120"/>
      <c r="AI1288" s="121"/>
      <c r="AJ1288" s="120"/>
      <c r="AK1288" s="69"/>
      <c r="AL1288" s="103"/>
      <c r="AM1288" s="103"/>
      <c r="AN1288" s="118"/>
      <c r="AO1288" s="115"/>
      <c r="AP1288" s="119"/>
      <c r="AQ1288" s="119"/>
      <c r="AR1288" s="118"/>
      <c r="AS1288" s="118"/>
      <c r="AT1288" s="118"/>
      <c r="AU1288" s="118"/>
      <c r="AV1288" s="121"/>
      <c r="AW1288" s="114"/>
      <c r="AX1288" s="115"/>
      <c r="AY1288" s="116"/>
      <c r="AZ1288" s="115"/>
      <c r="BA1288" s="116"/>
    </row>
    <row r="1289" spans="2:53" x14ac:dyDescent="0.2">
      <c r="B1289" s="266"/>
      <c r="D1289" s="101"/>
      <c r="E1289" s="67"/>
      <c r="F1289" s="69"/>
      <c r="G1289" s="69"/>
      <c r="H1289" s="69"/>
      <c r="I1289" s="95"/>
      <c r="J1289" s="68"/>
      <c r="K1289" s="106"/>
      <c r="L1289" s="145"/>
      <c r="M1289" s="146"/>
      <c r="N1289" s="82"/>
      <c r="O1289" s="82"/>
      <c r="P1289" s="82"/>
      <c r="Q1289" s="110"/>
      <c r="R1289" s="111"/>
      <c r="S1289" s="111"/>
      <c r="T1289" s="111"/>
      <c r="U1289" s="112"/>
      <c r="V1289" s="110"/>
      <c r="W1289" s="112"/>
      <c r="X1289" s="103"/>
      <c r="Y1289" s="117"/>
      <c r="Z1289" s="69"/>
      <c r="AA1289" s="69"/>
      <c r="AB1289" s="103"/>
      <c r="AC1289" s="103"/>
      <c r="AD1289" s="118"/>
      <c r="AE1289" s="115"/>
      <c r="AF1289" s="119"/>
      <c r="AG1289" s="119"/>
      <c r="AH1289" s="120"/>
      <c r="AI1289" s="121"/>
      <c r="AJ1289" s="120"/>
      <c r="AK1289" s="69"/>
      <c r="AL1289" s="103"/>
      <c r="AM1289" s="103"/>
      <c r="AN1289" s="118"/>
      <c r="AO1289" s="115"/>
      <c r="AP1289" s="119"/>
      <c r="AQ1289" s="119"/>
      <c r="AR1289" s="118"/>
      <c r="AS1289" s="118"/>
      <c r="AT1289" s="118"/>
      <c r="AU1289" s="118"/>
      <c r="AV1289" s="121"/>
      <c r="AW1289" s="114"/>
      <c r="AX1289" s="115"/>
      <c r="AY1289" s="116"/>
      <c r="AZ1289" s="115"/>
      <c r="BA1289" s="116"/>
    </row>
    <row r="1290" spans="2:53" x14ac:dyDescent="0.2">
      <c r="B1290" s="266"/>
      <c r="D1290" s="101"/>
      <c r="E1290" s="67"/>
      <c r="F1290" s="69"/>
      <c r="G1290" s="69"/>
      <c r="H1290" s="69"/>
      <c r="I1290" s="95"/>
      <c r="J1290" s="68"/>
      <c r="K1290" s="106"/>
      <c r="L1290" s="145"/>
      <c r="M1290" s="146"/>
      <c r="N1290" s="82"/>
      <c r="O1290" s="82"/>
      <c r="P1290" s="82"/>
      <c r="Q1290" s="110"/>
      <c r="R1290" s="111"/>
      <c r="S1290" s="111"/>
      <c r="T1290" s="111"/>
      <c r="U1290" s="112"/>
      <c r="V1290" s="110"/>
      <c r="W1290" s="112"/>
      <c r="X1290" s="103"/>
      <c r="Y1290" s="117"/>
      <c r="Z1290" s="69"/>
      <c r="AA1290" s="69"/>
      <c r="AB1290" s="103"/>
      <c r="AC1290" s="103"/>
      <c r="AD1290" s="118"/>
      <c r="AE1290" s="115"/>
      <c r="AF1290" s="119"/>
      <c r="AG1290" s="119"/>
      <c r="AH1290" s="120"/>
      <c r="AI1290" s="121"/>
      <c r="AJ1290" s="120"/>
      <c r="AK1290" s="69"/>
      <c r="AL1290" s="103"/>
      <c r="AM1290" s="103"/>
      <c r="AN1290" s="118"/>
      <c r="AO1290" s="115"/>
      <c r="AP1290" s="119"/>
      <c r="AQ1290" s="119"/>
      <c r="AR1290" s="118"/>
      <c r="AS1290" s="118"/>
      <c r="AT1290" s="118"/>
      <c r="AU1290" s="118"/>
      <c r="AV1290" s="121"/>
      <c r="AW1290" s="114"/>
      <c r="AX1290" s="115"/>
      <c r="AY1290" s="116"/>
      <c r="AZ1290" s="115"/>
      <c r="BA1290" s="116"/>
    </row>
    <row r="1291" spans="2:53" x14ac:dyDescent="0.2">
      <c r="B1291" s="266"/>
      <c r="D1291" s="101"/>
      <c r="E1291" s="67"/>
      <c r="F1291" s="69"/>
      <c r="G1291" s="69"/>
      <c r="H1291" s="69"/>
      <c r="I1291" s="95"/>
      <c r="J1291" s="68"/>
      <c r="K1291" s="106"/>
      <c r="L1291" s="145"/>
      <c r="M1291" s="146"/>
      <c r="N1291" s="82"/>
      <c r="O1291" s="82"/>
      <c r="P1291" s="82"/>
      <c r="Q1291" s="110"/>
      <c r="R1291" s="111"/>
      <c r="S1291" s="111"/>
      <c r="T1291" s="111"/>
      <c r="U1291" s="112"/>
      <c r="V1291" s="110"/>
      <c r="W1291" s="112"/>
      <c r="X1291" s="103"/>
      <c r="Y1291" s="117"/>
      <c r="Z1291" s="69"/>
      <c r="AA1291" s="69"/>
      <c r="AB1291" s="103"/>
      <c r="AC1291" s="103"/>
      <c r="AD1291" s="118"/>
      <c r="AE1291" s="115"/>
      <c r="AF1291" s="119"/>
      <c r="AG1291" s="119"/>
      <c r="AH1291" s="120"/>
      <c r="AI1291" s="121"/>
      <c r="AJ1291" s="120"/>
      <c r="AK1291" s="69"/>
      <c r="AL1291" s="103"/>
      <c r="AM1291" s="103"/>
      <c r="AN1291" s="118"/>
      <c r="AO1291" s="115"/>
      <c r="AP1291" s="119"/>
      <c r="AQ1291" s="119"/>
      <c r="AR1291" s="118"/>
      <c r="AS1291" s="118"/>
      <c r="AT1291" s="118"/>
      <c r="AU1291" s="118"/>
      <c r="AV1291" s="121"/>
      <c r="AW1291" s="114"/>
      <c r="AX1291" s="115"/>
      <c r="AY1291" s="116"/>
      <c r="AZ1291" s="115"/>
      <c r="BA1291" s="116"/>
    </row>
    <row r="1292" spans="2:53" x14ac:dyDescent="0.2">
      <c r="B1292" s="266"/>
      <c r="D1292" s="101"/>
      <c r="E1292" s="67"/>
      <c r="F1292" s="69"/>
      <c r="G1292" s="69"/>
      <c r="H1292" s="69"/>
      <c r="I1292" s="95"/>
      <c r="J1292" s="68"/>
      <c r="K1292" s="106"/>
      <c r="L1292" s="145"/>
      <c r="M1292" s="146"/>
      <c r="N1292" s="82"/>
      <c r="O1292" s="82"/>
      <c r="P1292" s="82"/>
      <c r="Q1292" s="110"/>
      <c r="R1292" s="111"/>
      <c r="S1292" s="111"/>
      <c r="T1292" s="111"/>
      <c r="U1292" s="112"/>
      <c r="V1292" s="110"/>
      <c r="W1292" s="112"/>
      <c r="X1292" s="103"/>
      <c r="Y1292" s="117"/>
      <c r="Z1292" s="69"/>
      <c r="AA1292" s="69"/>
      <c r="AB1292" s="103"/>
      <c r="AC1292" s="103"/>
      <c r="AD1292" s="118"/>
      <c r="AE1292" s="115"/>
      <c r="AF1292" s="119"/>
      <c r="AG1292" s="119"/>
      <c r="AH1292" s="120"/>
      <c r="AI1292" s="121"/>
      <c r="AJ1292" s="120"/>
      <c r="AK1292" s="69"/>
      <c r="AL1292" s="103"/>
      <c r="AM1292" s="103"/>
      <c r="AN1292" s="118"/>
      <c r="AO1292" s="115"/>
      <c r="AP1292" s="119"/>
      <c r="AQ1292" s="119"/>
      <c r="AR1292" s="118"/>
      <c r="AS1292" s="118"/>
      <c r="AT1292" s="118"/>
      <c r="AU1292" s="118"/>
      <c r="AV1292" s="121"/>
      <c r="AW1292" s="114"/>
      <c r="AX1292" s="115"/>
      <c r="AY1292" s="116"/>
      <c r="AZ1292" s="115"/>
      <c r="BA1292" s="116"/>
    </row>
    <row r="1293" spans="2:53" x14ac:dyDescent="0.2">
      <c r="B1293" s="266"/>
      <c r="D1293" s="101"/>
      <c r="E1293" s="67"/>
      <c r="F1293" s="69"/>
      <c r="G1293" s="69"/>
      <c r="H1293" s="69"/>
      <c r="I1293" s="95"/>
      <c r="J1293" s="68"/>
      <c r="K1293" s="106"/>
      <c r="L1293" s="145"/>
      <c r="M1293" s="146"/>
      <c r="N1293" s="82"/>
      <c r="O1293" s="82"/>
      <c r="P1293" s="82"/>
      <c r="Q1293" s="110"/>
      <c r="R1293" s="111"/>
      <c r="S1293" s="111"/>
      <c r="T1293" s="111"/>
      <c r="U1293" s="112"/>
      <c r="V1293" s="110"/>
      <c r="W1293" s="112"/>
      <c r="X1293" s="103"/>
      <c r="Y1293" s="117"/>
      <c r="Z1293" s="69"/>
      <c r="AA1293" s="69"/>
      <c r="AB1293" s="103"/>
      <c r="AC1293" s="103"/>
      <c r="AD1293" s="118"/>
      <c r="AE1293" s="115"/>
      <c r="AF1293" s="119"/>
      <c r="AG1293" s="119"/>
      <c r="AH1293" s="120"/>
      <c r="AI1293" s="121"/>
      <c r="AJ1293" s="120"/>
      <c r="AK1293" s="69"/>
      <c r="AL1293" s="103"/>
      <c r="AM1293" s="103"/>
      <c r="AN1293" s="118"/>
      <c r="AO1293" s="115"/>
      <c r="AP1293" s="119"/>
      <c r="AQ1293" s="119"/>
      <c r="AR1293" s="118"/>
      <c r="AS1293" s="118"/>
      <c r="AT1293" s="118"/>
      <c r="AU1293" s="118"/>
      <c r="AV1293" s="121"/>
      <c r="AW1293" s="114"/>
      <c r="AX1293" s="115"/>
      <c r="AY1293" s="116"/>
      <c r="AZ1293" s="115"/>
      <c r="BA1293" s="116"/>
    </row>
    <row r="1294" spans="2:53" x14ac:dyDescent="0.2">
      <c r="B1294" s="266"/>
      <c r="D1294" s="101"/>
      <c r="E1294" s="67"/>
      <c r="F1294" s="69"/>
      <c r="G1294" s="69"/>
      <c r="H1294" s="69"/>
      <c r="I1294" s="95"/>
      <c r="J1294" s="68"/>
      <c r="K1294" s="106"/>
      <c r="L1294" s="145"/>
      <c r="M1294" s="146"/>
      <c r="N1294" s="82"/>
      <c r="O1294" s="82"/>
      <c r="P1294" s="82"/>
      <c r="Q1294" s="110"/>
      <c r="R1294" s="111"/>
      <c r="S1294" s="111"/>
      <c r="T1294" s="111"/>
      <c r="U1294" s="112"/>
      <c r="V1294" s="110"/>
      <c r="W1294" s="112"/>
      <c r="X1294" s="103"/>
      <c r="Y1294" s="117"/>
      <c r="Z1294" s="69"/>
      <c r="AA1294" s="69"/>
      <c r="AB1294" s="103"/>
      <c r="AC1294" s="103"/>
      <c r="AD1294" s="118"/>
      <c r="AE1294" s="115"/>
      <c r="AF1294" s="119"/>
      <c r="AG1294" s="119"/>
      <c r="AH1294" s="120"/>
      <c r="AI1294" s="121"/>
      <c r="AJ1294" s="120"/>
      <c r="AK1294" s="69"/>
      <c r="AL1294" s="103"/>
      <c r="AM1294" s="103"/>
      <c r="AN1294" s="118"/>
      <c r="AO1294" s="115"/>
      <c r="AP1294" s="119"/>
      <c r="AQ1294" s="119"/>
      <c r="AR1294" s="118"/>
      <c r="AS1294" s="118"/>
      <c r="AT1294" s="118"/>
      <c r="AU1294" s="118"/>
      <c r="AV1294" s="121"/>
      <c r="AW1294" s="114"/>
      <c r="AX1294" s="115"/>
      <c r="AY1294" s="116"/>
      <c r="AZ1294" s="115"/>
      <c r="BA1294" s="116"/>
    </row>
    <row r="1295" spans="2:53" x14ac:dyDescent="0.2">
      <c r="B1295" s="266"/>
      <c r="D1295" s="101"/>
      <c r="E1295" s="67"/>
      <c r="F1295" s="69"/>
      <c r="G1295" s="69"/>
      <c r="H1295" s="69"/>
      <c r="I1295" s="95"/>
      <c r="J1295" s="68"/>
      <c r="K1295" s="106"/>
      <c r="L1295" s="145"/>
      <c r="M1295" s="146"/>
      <c r="N1295" s="82"/>
      <c r="O1295" s="82"/>
      <c r="P1295" s="82"/>
      <c r="Q1295" s="110"/>
      <c r="R1295" s="111"/>
      <c r="S1295" s="111"/>
      <c r="T1295" s="111"/>
      <c r="U1295" s="112"/>
      <c r="V1295" s="110"/>
      <c r="W1295" s="112"/>
      <c r="X1295" s="103"/>
      <c r="Y1295" s="117"/>
      <c r="Z1295" s="69"/>
      <c r="AA1295" s="69"/>
      <c r="AB1295" s="103"/>
      <c r="AC1295" s="103"/>
      <c r="AD1295" s="118"/>
      <c r="AE1295" s="115"/>
      <c r="AF1295" s="119"/>
      <c r="AG1295" s="119"/>
      <c r="AH1295" s="120"/>
      <c r="AI1295" s="121"/>
      <c r="AJ1295" s="120"/>
      <c r="AK1295" s="69"/>
      <c r="AL1295" s="103"/>
      <c r="AM1295" s="103"/>
      <c r="AN1295" s="118"/>
      <c r="AO1295" s="115"/>
      <c r="AP1295" s="119"/>
      <c r="AQ1295" s="119"/>
      <c r="AR1295" s="118"/>
      <c r="AS1295" s="118"/>
      <c r="AT1295" s="118"/>
      <c r="AU1295" s="118"/>
      <c r="AV1295" s="121"/>
      <c r="AW1295" s="114"/>
      <c r="AX1295" s="115"/>
      <c r="AY1295" s="116"/>
      <c r="AZ1295" s="115"/>
      <c r="BA1295" s="116"/>
    </row>
    <row r="1296" spans="2:53" x14ac:dyDescent="0.2">
      <c r="B1296" s="266"/>
      <c r="D1296" s="101"/>
      <c r="E1296" s="67"/>
      <c r="F1296" s="69"/>
      <c r="G1296" s="69"/>
      <c r="H1296" s="69"/>
      <c r="I1296" s="95"/>
      <c r="J1296" s="68"/>
      <c r="K1296" s="106"/>
      <c r="L1296" s="145"/>
      <c r="M1296" s="146"/>
      <c r="N1296" s="82"/>
      <c r="O1296" s="82"/>
      <c r="P1296" s="82"/>
      <c r="Q1296" s="110"/>
      <c r="R1296" s="111"/>
      <c r="S1296" s="111"/>
      <c r="T1296" s="111"/>
      <c r="U1296" s="112"/>
      <c r="V1296" s="110"/>
      <c r="W1296" s="112"/>
      <c r="X1296" s="103"/>
      <c r="Y1296" s="117"/>
      <c r="Z1296" s="69"/>
      <c r="AA1296" s="69"/>
      <c r="AB1296" s="103"/>
      <c r="AC1296" s="103"/>
      <c r="AD1296" s="118"/>
      <c r="AE1296" s="115"/>
      <c r="AF1296" s="119"/>
      <c r="AG1296" s="119"/>
      <c r="AH1296" s="120"/>
      <c r="AI1296" s="121"/>
      <c r="AJ1296" s="120"/>
      <c r="AK1296" s="69"/>
      <c r="AL1296" s="103"/>
      <c r="AM1296" s="103"/>
      <c r="AN1296" s="118"/>
      <c r="AO1296" s="115"/>
      <c r="AP1296" s="119"/>
      <c r="AQ1296" s="119"/>
      <c r="AR1296" s="118"/>
      <c r="AS1296" s="118"/>
      <c r="AT1296" s="118"/>
      <c r="AU1296" s="118"/>
      <c r="AV1296" s="121"/>
      <c r="AW1296" s="114"/>
      <c r="AX1296" s="115"/>
      <c r="AY1296" s="116"/>
      <c r="AZ1296" s="115"/>
      <c r="BA1296" s="116"/>
    </row>
    <row r="1297" spans="2:53" x14ac:dyDescent="0.2">
      <c r="B1297" s="266"/>
      <c r="D1297" s="101"/>
      <c r="E1297" s="67"/>
      <c r="F1297" s="69"/>
      <c r="G1297" s="69"/>
      <c r="H1297" s="69"/>
      <c r="I1297" s="95"/>
      <c r="J1297" s="68"/>
      <c r="K1297" s="106"/>
      <c r="L1297" s="145"/>
      <c r="M1297" s="146"/>
      <c r="N1297" s="82"/>
      <c r="O1297" s="82"/>
      <c r="P1297" s="82"/>
      <c r="Q1297" s="110"/>
      <c r="R1297" s="111"/>
      <c r="S1297" s="111"/>
      <c r="T1297" s="111"/>
      <c r="U1297" s="112"/>
      <c r="V1297" s="110"/>
      <c r="W1297" s="112"/>
      <c r="X1297" s="103"/>
      <c r="Y1297" s="117"/>
      <c r="Z1297" s="69"/>
      <c r="AA1297" s="69"/>
      <c r="AB1297" s="103"/>
      <c r="AC1297" s="103"/>
      <c r="AD1297" s="118"/>
      <c r="AE1297" s="115"/>
      <c r="AF1297" s="119"/>
      <c r="AG1297" s="119"/>
      <c r="AH1297" s="120"/>
      <c r="AI1297" s="121"/>
      <c r="AJ1297" s="120"/>
      <c r="AK1297" s="69"/>
      <c r="AL1297" s="103"/>
      <c r="AM1297" s="103"/>
      <c r="AN1297" s="118"/>
      <c r="AO1297" s="115"/>
      <c r="AP1297" s="119"/>
      <c r="AQ1297" s="119"/>
      <c r="AR1297" s="118"/>
      <c r="AS1297" s="118"/>
      <c r="AT1297" s="118"/>
      <c r="AU1297" s="118"/>
      <c r="AV1297" s="121"/>
      <c r="AW1297" s="114"/>
      <c r="AX1297" s="115"/>
      <c r="AY1297" s="116"/>
      <c r="AZ1297" s="115"/>
      <c r="BA1297" s="116"/>
    </row>
    <row r="1298" spans="2:53" x14ac:dyDescent="0.2">
      <c r="B1298" s="266"/>
      <c r="D1298" s="101"/>
      <c r="E1298" s="67"/>
      <c r="F1298" s="69"/>
      <c r="G1298" s="69"/>
      <c r="H1298" s="69"/>
      <c r="I1298" s="95"/>
      <c r="J1298" s="68"/>
      <c r="K1298" s="106"/>
      <c r="L1298" s="145"/>
      <c r="M1298" s="146"/>
      <c r="N1298" s="82"/>
      <c r="O1298" s="82"/>
      <c r="P1298" s="82"/>
      <c r="Q1298" s="110"/>
      <c r="R1298" s="111"/>
      <c r="S1298" s="111"/>
      <c r="T1298" s="111"/>
      <c r="U1298" s="112"/>
      <c r="V1298" s="110"/>
      <c r="W1298" s="112"/>
      <c r="X1298" s="103"/>
      <c r="Y1298" s="117"/>
      <c r="Z1298" s="69"/>
      <c r="AA1298" s="69"/>
      <c r="AB1298" s="103"/>
      <c r="AC1298" s="103"/>
      <c r="AD1298" s="118"/>
      <c r="AE1298" s="115"/>
      <c r="AF1298" s="119"/>
      <c r="AG1298" s="119"/>
      <c r="AH1298" s="120"/>
      <c r="AI1298" s="121"/>
      <c r="AJ1298" s="120"/>
      <c r="AK1298" s="69"/>
      <c r="AL1298" s="103"/>
      <c r="AM1298" s="103"/>
      <c r="AN1298" s="118"/>
      <c r="AO1298" s="115"/>
      <c r="AP1298" s="119"/>
      <c r="AQ1298" s="119"/>
      <c r="AR1298" s="118"/>
      <c r="AS1298" s="118"/>
      <c r="AT1298" s="118"/>
      <c r="AU1298" s="118"/>
      <c r="AV1298" s="121"/>
      <c r="AW1298" s="114"/>
      <c r="AX1298" s="115"/>
      <c r="AY1298" s="116"/>
      <c r="AZ1298" s="115"/>
      <c r="BA1298" s="116"/>
    </row>
    <row r="1299" spans="2:53" x14ac:dyDescent="0.2">
      <c r="B1299" s="266"/>
      <c r="D1299" s="101"/>
      <c r="E1299" s="67"/>
      <c r="F1299" s="69"/>
      <c r="G1299" s="69"/>
      <c r="H1299" s="69"/>
      <c r="I1299" s="95"/>
      <c r="J1299" s="68"/>
      <c r="K1299" s="106"/>
      <c r="L1299" s="145"/>
      <c r="M1299" s="146"/>
      <c r="N1299" s="82"/>
      <c r="O1299" s="82"/>
      <c r="P1299" s="82"/>
      <c r="Q1299" s="110"/>
      <c r="R1299" s="111"/>
      <c r="S1299" s="111"/>
      <c r="T1299" s="111"/>
      <c r="U1299" s="112"/>
      <c r="V1299" s="110"/>
      <c r="W1299" s="112"/>
      <c r="X1299" s="103"/>
      <c r="Y1299" s="117"/>
      <c r="Z1299" s="69"/>
      <c r="AA1299" s="69"/>
      <c r="AB1299" s="103"/>
      <c r="AC1299" s="103"/>
      <c r="AD1299" s="118"/>
      <c r="AE1299" s="115"/>
      <c r="AF1299" s="119"/>
      <c r="AG1299" s="119"/>
      <c r="AH1299" s="120"/>
      <c r="AI1299" s="121"/>
      <c r="AJ1299" s="120"/>
      <c r="AK1299" s="69"/>
      <c r="AL1299" s="103"/>
      <c r="AM1299" s="103"/>
      <c r="AN1299" s="118"/>
      <c r="AO1299" s="115"/>
      <c r="AP1299" s="119"/>
      <c r="AQ1299" s="119"/>
      <c r="AR1299" s="118"/>
      <c r="AS1299" s="118"/>
      <c r="AT1299" s="118"/>
      <c r="AU1299" s="118"/>
      <c r="AV1299" s="121"/>
      <c r="AW1299" s="114"/>
      <c r="AX1299" s="115"/>
      <c r="AY1299" s="116"/>
      <c r="AZ1299" s="115"/>
      <c r="BA1299" s="116"/>
    </row>
    <row r="1300" spans="2:53" x14ac:dyDescent="0.2">
      <c r="B1300" s="266"/>
      <c r="D1300" s="101"/>
      <c r="E1300" s="67"/>
      <c r="F1300" s="69"/>
      <c r="G1300" s="69"/>
      <c r="H1300" s="69"/>
      <c r="I1300" s="95"/>
      <c r="J1300" s="68"/>
      <c r="K1300" s="106"/>
      <c r="L1300" s="145"/>
      <c r="M1300" s="146"/>
      <c r="N1300" s="82"/>
      <c r="O1300" s="82"/>
      <c r="P1300" s="82"/>
      <c r="Q1300" s="110"/>
      <c r="R1300" s="111"/>
      <c r="S1300" s="111"/>
      <c r="T1300" s="111"/>
      <c r="U1300" s="112"/>
      <c r="V1300" s="110"/>
      <c r="W1300" s="112"/>
      <c r="X1300" s="103"/>
      <c r="Y1300" s="117"/>
      <c r="Z1300" s="69"/>
      <c r="AA1300" s="69"/>
      <c r="AB1300" s="103"/>
      <c r="AC1300" s="103"/>
      <c r="AD1300" s="118"/>
      <c r="AE1300" s="115"/>
      <c r="AF1300" s="119"/>
      <c r="AG1300" s="119"/>
      <c r="AH1300" s="120"/>
      <c r="AI1300" s="121"/>
      <c r="AJ1300" s="120"/>
      <c r="AK1300" s="69"/>
      <c r="AL1300" s="103"/>
      <c r="AM1300" s="103"/>
      <c r="AN1300" s="118"/>
      <c r="AO1300" s="115"/>
      <c r="AP1300" s="119"/>
      <c r="AQ1300" s="119"/>
      <c r="AR1300" s="118"/>
      <c r="AS1300" s="118"/>
      <c r="AT1300" s="118"/>
      <c r="AU1300" s="118"/>
      <c r="AV1300" s="121"/>
      <c r="AW1300" s="114"/>
      <c r="AX1300" s="115"/>
      <c r="AY1300" s="116"/>
      <c r="AZ1300" s="115"/>
      <c r="BA1300" s="116"/>
    </row>
    <row r="1301" spans="2:53" x14ac:dyDescent="0.2">
      <c r="B1301" s="266"/>
      <c r="D1301" s="101"/>
      <c r="E1301" s="67"/>
      <c r="F1301" s="69"/>
      <c r="G1301" s="69"/>
      <c r="H1301" s="69"/>
      <c r="I1301" s="95"/>
      <c r="J1301" s="68"/>
      <c r="K1301" s="106"/>
      <c r="L1301" s="145"/>
      <c r="M1301" s="146"/>
      <c r="N1301" s="82"/>
      <c r="O1301" s="82"/>
      <c r="P1301" s="82"/>
      <c r="Q1301" s="110"/>
      <c r="R1301" s="111"/>
      <c r="S1301" s="111"/>
      <c r="T1301" s="111"/>
      <c r="U1301" s="112"/>
      <c r="V1301" s="110"/>
      <c r="W1301" s="112"/>
      <c r="X1301" s="103"/>
      <c r="Y1301" s="117"/>
      <c r="Z1301" s="69"/>
      <c r="AA1301" s="69"/>
      <c r="AB1301" s="103"/>
      <c r="AC1301" s="103"/>
      <c r="AD1301" s="118"/>
      <c r="AE1301" s="115"/>
      <c r="AF1301" s="119"/>
      <c r="AG1301" s="119"/>
      <c r="AH1301" s="120"/>
      <c r="AI1301" s="121"/>
      <c r="AJ1301" s="120"/>
      <c r="AK1301" s="69"/>
      <c r="AL1301" s="103"/>
      <c r="AM1301" s="103"/>
      <c r="AN1301" s="118"/>
      <c r="AO1301" s="115"/>
      <c r="AP1301" s="119"/>
      <c r="AQ1301" s="119"/>
      <c r="AR1301" s="118"/>
      <c r="AS1301" s="118"/>
      <c r="AT1301" s="118"/>
      <c r="AU1301" s="118"/>
      <c r="AV1301" s="121"/>
      <c r="AW1301" s="114"/>
      <c r="AX1301" s="115"/>
      <c r="AY1301" s="116"/>
      <c r="AZ1301" s="115"/>
      <c r="BA1301" s="116"/>
    </row>
    <row r="1302" spans="2:53" x14ac:dyDescent="0.2">
      <c r="B1302" s="266"/>
      <c r="D1302" s="101"/>
      <c r="E1302" s="67"/>
      <c r="F1302" s="69"/>
      <c r="G1302" s="69"/>
      <c r="H1302" s="69"/>
      <c r="I1302" s="95"/>
      <c r="J1302" s="68"/>
      <c r="K1302" s="106"/>
      <c r="L1302" s="145"/>
      <c r="M1302" s="146"/>
      <c r="N1302" s="82"/>
      <c r="O1302" s="82"/>
      <c r="P1302" s="82"/>
      <c r="Q1302" s="110"/>
      <c r="R1302" s="111"/>
      <c r="S1302" s="111"/>
      <c r="T1302" s="111"/>
      <c r="U1302" s="112"/>
      <c r="V1302" s="110"/>
      <c r="W1302" s="112"/>
      <c r="X1302" s="103"/>
      <c r="Y1302" s="117"/>
      <c r="Z1302" s="69"/>
      <c r="AA1302" s="69"/>
      <c r="AB1302" s="103"/>
      <c r="AC1302" s="103"/>
      <c r="AD1302" s="118"/>
      <c r="AE1302" s="115"/>
      <c r="AF1302" s="119"/>
      <c r="AG1302" s="119"/>
      <c r="AH1302" s="120"/>
      <c r="AI1302" s="121"/>
      <c r="AJ1302" s="120"/>
      <c r="AK1302" s="69"/>
      <c r="AL1302" s="103"/>
      <c r="AM1302" s="103"/>
      <c r="AN1302" s="118"/>
      <c r="AO1302" s="115"/>
      <c r="AP1302" s="119"/>
      <c r="AQ1302" s="119"/>
      <c r="AR1302" s="118"/>
      <c r="AS1302" s="118"/>
      <c r="AT1302" s="118"/>
      <c r="AU1302" s="118"/>
      <c r="AV1302" s="121"/>
      <c r="AW1302" s="114"/>
      <c r="AX1302" s="115"/>
      <c r="AY1302" s="116"/>
      <c r="AZ1302" s="115"/>
      <c r="BA1302" s="116"/>
    </row>
    <row r="1303" spans="2:53" x14ac:dyDescent="0.2">
      <c r="B1303" s="266"/>
      <c r="D1303" s="101"/>
      <c r="E1303" s="67"/>
      <c r="F1303" s="69"/>
      <c r="G1303" s="69"/>
      <c r="H1303" s="69"/>
      <c r="I1303" s="95"/>
      <c r="J1303" s="68"/>
      <c r="K1303" s="106"/>
      <c r="L1303" s="145"/>
      <c r="M1303" s="146"/>
      <c r="N1303" s="82"/>
      <c r="O1303" s="82"/>
      <c r="P1303" s="82"/>
      <c r="Q1303" s="110"/>
      <c r="R1303" s="111"/>
      <c r="S1303" s="111"/>
      <c r="T1303" s="111"/>
      <c r="U1303" s="112"/>
      <c r="V1303" s="110"/>
      <c r="W1303" s="112"/>
      <c r="X1303" s="103"/>
      <c r="Y1303" s="117"/>
      <c r="Z1303" s="69"/>
      <c r="AA1303" s="69"/>
      <c r="AB1303" s="103"/>
      <c r="AC1303" s="103"/>
      <c r="AD1303" s="118"/>
      <c r="AE1303" s="115"/>
      <c r="AF1303" s="119"/>
      <c r="AG1303" s="119"/>
      <c r="AH1303" s="120"/>
      <c r="AI1303" s="121"/>
      <c r="AJ1303" s="120"/>
      <c r="AK1303" s="69"/>
      <c r="AL1303" s="103"/>
      <c r="AM1303" s="103"/>
      <c r="AN1303" s="118"/>
      <c r="AO1303" s="115"/>
      <c r="AP1303" s="119"/>
      <c r="AQ1303" s="119"/>
      <c r="AR1303" s="118"/>
      <c r="AS1303" s="118"/>
      <c r="AT1303" s="118"/>
      <c r="AU1303" s="118"/>
      <c r="AV1303" s="121"/>
      <c r="AW1303" s="114"/>
      <c r="AX1303" s="115"/>
      <c r="AY1303" s="116"/>
      <c r="AZ1303" s="115"/>
      <c r="BA1303" s="116"/>
    </row>
    <row r="1304" spans="2:53" x14ac:dyDescent="0.2">
      <c r="B1304" s="266"/>
      <c r="D1304" s="101"/>
      <c r="E1304" s="67"/>
      <c r="F1304" s="69"/>
      <c r="G1304" s="69"/>
      <c r="H1304" s="69"/>
      <c r="I1304" s="95"/>
      <c r="J1304" s="68"/>
      <c r="K1304" s="106"/>
      <c r="L1304" s="145"/>
      <c r="M1304" s="146"/>
      <c r="N1304" s="82"/>
      <c r="O1304" s="82"/>
      <c r="P1304" s="82"/>
      <c r="Q1304" s="110"/>
      <c r="R1304" s="111"/>
      <c r="S1304" s="111"/>
      <c r="T1304" s="111"/>
      <c r="U1304" s="112"/>
      <c r="V1304" s="110"/>
      <c r="W1304" s="112"/>
      <c r="X1304" s="103"/>
      <c r="Y1304" s="117"/>
      <c r="Z1304" s="69"/>
      <c r="AA1304" s="69"/>
      <c r="AB1304" s="103"/>
      <c r="AC1304" s="103"/>
      <c r="AD1304" s="118"/>
      <c r="AE1304" s="115"/>
      <c r="AF1304" s="119"/>
      <c r="AG1304" s="119"/>
      <c r="AH1304" s="120"/>
      <c r="AI1304" s="121"/>
      <c r="AJ1304" s="120"/>
      <c r="AK1304" s="69"/>
      <c r="AL1304" s="103"/>
      <c r="AM1304" s="103"/>
      <c r="AN1304" s="118"/>
      <c r="AO1304" s="115"/>
      <c r="AP1304" s="119"/>
      <c r="AQ1304" s="119"/>
      <c r="AR1304" s="118"/>
      <c r="AS1304" s="118"/>
      <c r="AT1304" s="118"/>
      <c r="AU1304" s="118"/>
      <c r="AV1304" s="121"/>
      <c r="AW1304" s="114"/>
      <c r="AX1304" s="115"/>
      <c r="AY1304" s="116"/>
      <c r="AZ1304" s="115"/>
      <c r="BA1304" s="116"/>
    </row>
    <row r="1305" spans="2:53" x14ac:dyDescent="0.2">
      <c r="B1305" s="266"/>
      <c r="D1305" s="101"/>
      <c r="E1305" s="67"/>
      <c r="F1305" s="69"/>
      <c r="G1305" s="69"/>
      <c r="H1305" s="69"/>
      <c r="I1305" s="95"/>
      <c r="J1305" s="68"/>
      <c r="K1305" s="106"/>
      <c r="L1305" s="145"/>
      <c r="M1305" s="146"/>
      <c r="N1305" s="82"/>
      <c r="O1305" s="82"/>
      <c r="P1305" s="82"/>
      <c r="Q1305" s="110"/>
      <c r="R1305" s="111"/>
      <c r="S1305" s="111"/>
      <c r="T1305" s="111"/>
      <c r="U1305" s="112"/>
      <c r="V1305" s="110"/>
      <c r="W1305" s="112"/>
      <c r="X1305" s="103"/>
      <c r="Y1305" s="117"/>
      <c r="Z1305" s="69"/>
      <c r="AA1305" s="69"/>
      <c r="AB1305" s="103"/>
      <c r="AC1305" s="103"/>
      <c r="AD1305" s="118"/>
      <c r="AE1305" s="115"/>
      <c r="AF1305" s="119"/>
      <c r="AG1305" s="119"/>
      <c r="AH1305" s="120"/>
      <c r="AI1305" s="121"/>
      <c r="AJ1305" s="120"/>
      <c r="AK1305" s="69"/>
      <c r="AL1305" s="103"/>
      <c r="AM1305" s="103"/>
      <c r="AN1305" s="118"/>
      <c r="AO1305" s="115"/>
      <c r="AP1305" s="119"/>
      <c r="AQ1305" s="119"/>
      <c r="AR1305" s="118"/>
      <c r="AS1305" s="118"/>
      <c r="AT1305" s="118"/>
      <c r="AU1305" s="118"/>
      <c r="AV1305" s="121"/>
      <c r="AW1305" s="114"/>
      <c r="AX1305" s="115"/>
      <c r="AY1305" s="116"/>
      <c r="AZ1305" s="115"/>
      <c r="BA1305" s="116"/>
    </row>
    <row r="1306" spans="2:53" x14ac:dyDescent="0.2">
      <c r="B1306" s="266"/>
      <c r="D1306" s="101"/>
      <c r="E1306" s="67"/>
      <c r="F1306" s="69"/>
      <c r="G1306" s="69"/>
      <c r="H1306" s="69"/>
      <c r="I1306" s="95"/>
      <c r="J1306" s="68"/>
      <c r="K1306" s="106"/>
      <c r="L1306" s="145"/>
      <c r="M1306" s="146"/>
      <c r="N1306" s="82"/>
      <c r="O1306" s="82"/>
      <c r="P1306" s="82"/>
      <c r="Q1306" s="110"/>
      <c r="R1306" s="111"/>
      <c r="S1306" s="111"/>
      <c r="T1306" s="111"/>
      <c r="U1306" s="112"/>
      <c r="V1306" s="110"/>
      <c r="W1306" s="112"/>
      <c r="X1306" s="103"/>
      <c r="Y1306" s="117"/>
      <c r="Z1306" s="69"/>
      <c r="AA1306" s="69"/>
      <c r="AB1306" s="103"/>
      <c r="AC1306" s="103"/>
      <c r="AD1306" s="118"/>
      <c r="AE1306" s="115"/>
      <c r="AF1306" s="119"/>
      <c r="AG1306" s="119"/>
      <c r="AH1306" s="120"/>
      <c r="AI1306" s="121"/>
      <c r="AJ1306" s="120"/>
      <c r="AK1306" s="69"/>
      <c r="AL1306" s="103"/>
      <c r="AM1306" s="103"/>
      <c r="AN1306" s="118"/>
      <c r="AO1306" s="115"/>
      <c r="AP1306" s="119"/>
      <c r="AQ1306" s="119"/>
      <c r="AR1306" s="118"/>
      <c r="AS1306" s="118"/>
      <c r="AT1306" s="118"/>
      <c r="AU1306" s="118"/>
      <c r="AV1306" s="121"/>
      <c r="AW1306" s="114"/>
      <c r="AX1306" s="115"/>
      <c r="AY1306" s="116"/>
      <c r="AZ1306" s="115"/>
      <c r="BA1306" s="116"/>
    </row>
    <row r="1307" spans="2:53" x14ac:dyDescent="0.2">
      <c r="B1307" s="266"/>
      <c r="D1307" s="101"/>
      <c r="E1307" s="67"/>
      <c r="F1307" s="69"/>
      <c r="G1307" s="69"/>
      <c r="H1307" s="69"/>
      <c r="I1307" s="95"/>
      <c r="J1307" s="68"/>
      <c r="K1307" s="106"/>
      <c r="L1307" s="145"/>
      <c r="M1307" s="146"/>
      <c r="N1307" s="82"/>
      <c r="O1307" s="82"/>
      <c r="P1307" s="82"/>
      <c r="Q1307" s="110"/>
      <c r="R1307" s="111"/>
      <c r="S1307" s="111"/>
      <c r="T1307" s="111"/>
      <c r="U1307" s="112"/>
      <c r="V1307" s="110"/>
      <c r="W1307" s="112"/>
      <c r="X1307" s="103"/>
      <c r="Y1307" s="117"/>
      <c r="Z1307" s="69"/>
      <c r="AA1307" s="69"/>
      <c r="AB1307" s="103"/>
      <c r="AC1307" s="103"/>
      <c r="AD1307" s="118"/>
      <c r="AE1307" s="115"/>
      <c r="AF1307" s="119"/>
      <c r="AG1307" s="119"/>
      <c r="AH1307" s="120"/>
      <c r="AI1307" s="121"/>
      <c r="AJ1307" s="120"/>
      <c r="AK1307" s="69"/>
      <c r="AL1307" s="103"/>
      <c r="AM1307" s="103"/>
      <c r="AN1307" s="118"/>
      <c r="AO1307" s="115"/>
      <c r="AP1307" s="119"/>
      <c r="AQ1307" s="119"/>
      <c r="AR1307" s="118"/>
      <c r="AS1307" s="118"/>
      <c r="AT1307" s="118"/>
      <c r="AU1307" s="118"/>
      <c r="AV1307" s="121"/>
      <c r="AW1307" s="114"/>
      <c r="AX1307" s="115"/>
      <c r="AY1307" s="116"/>
      <c r="AZ1307" s="115"/>
      <c r="BA1307" s="116"/>
    </row>
    <row r="1308" spans="2:53" x14ac:dyDescent="0.2">
      <c r="B1308" s="266"/>
      <c r="D1308" s="101"/>
      <c r="E1308" s="67"/>
      <c r="F1308" s="69"/>
      <c r="G1308" s="69"/>
      <c r="H1308" s="69"/>
      <c r="I1308" s="95"/>
      <c r="J1308" s="68"/>
      <c r="K1308" s="106"/>
      <c r="L1308" s="145"/>
      <c r="M1308" s="146"/>
      <c r="N1308" s="82"/>
      <c r="O1308" s="82"/>
      <c r="P1308" s="82"/>
      <c r="Q1308" s="110"/>
      <c r="R1308" s="111"/>
      <c r="S1308" s="111"/>
      <c r="T1308" s="111"/>
      <c r="U1308" s="112"/>
      <c r="V1308" s="110"/>
      <c r="W1308" s="112"/>
      <c r="X1308" s="103"/>
      <c r="Y1308" s="117"/>
      <c r="Z1308" s="69"/>
      <c r="AA1308" s="69"/>
      <c r="AB1308" s="103"/>
      <c r="AC1308" s="103"/>
      <c r="AD1308" s="118"/>
      <c r="AE1308" s="115"/>
      <c r="AF1308" s="119"/>
      <c r="AG1308" s="119"/>
      <c r="AH1308" s="120"/>
      <c r="AI1308" s="121"/>
      <c r="AJ1308" s="120"/>
      <c r="AK1308" s="69"/>
      <c r="AL1308" s="103"/>
      <c r="AM1308" s="103"/>
      <c r="AN1308" s="118"/>
      <c r="AO1308" s="115"/>
      <c r="AP1308" s="119"/>
      <c r="AQ1308" s="119"/>
      <c r="AR1308" s="118"/>
      <c r="AS1308" s="118"/>
      <c r="AT1308" s="118"/>
      <c r="AU1308" s="118"/>
      <c r="AV1308" s="121"/>
      <c r="AW1308" s="114"/>
      <c r="AX1308" s="115"/>
      <c r="AY1308" s="116"/>
      <c r="AZ1308" s="115"/>
      <c r="BA1308" s="116"/>
    </row>
    <row r="1309" spans="2:53" x14ac:dyDescent="0.2">
      <c r="B1309" s="266"/>
      <c r="D1309" s="101"/>
      <c r="E1309" s="67"/>
      <c r="F1309" s="69"/>
      <c r="G1309" s="69"/>
      <c r="H1309" s="69"/>
      <c r="I1309" s="95"/>
      <c r="J1309" s="68"/>
      <c r="K1309" s="106"/>
      <c r="L1309" s="145"/>
      <c r="M1309" s="146"/>
      <c r="N1309" s="82"/>
      <c r="O1309" s="82"/>
      <c r="P1309" s="82"/>
      <c r="Q1309" s="110"/>
      <c r="R1309" s="111"/>
      <c r="S1309" s="111"/>
      <c r="T1309" s="111"/>
      <c r="U1309" s="112"/>
      <c r="V1309" s="110"/>
      <c r="W1309" s="112"/>
      <c r="X1309" s="103"/>
      <c r="Y1309" s="117"/>
      <c r="Z1309" s="69"/>
      <c r="AA1309" s="69"/>
      <c r="AB1309" s="103"/>
      <c r="AC1309" s="103"/>
      <c r="AD1309" s="118"/>
      <c r="AE1309" s="115"/>
      <c r="AF1309" s="119"/>
      <c r="AG1309" s="119"/>
      <c r="AH1309" s="120"/>
      <c r="AI1309" s="121"/>
      <c r="AJ1309" s="120"/>
      <c r="AK1309" s="69"/>
      <c r="AL1309" s="103"/>
      <c r="AM1309" s="103"/>
      <c r="AN1309" s="118"/>
      <c r="AO1309" s="115"/>
      <c r="AP1309" s="119"/>
      <c r="AQ1309" s="119"/>
      <c r="AR1309" s="118"/>
      <c r="AS1309" s="118"/>
      <c r="AT1309" s="118"/>
      <c r="AU1309" s="118"/>
      <c r="AV1309" s="121"/>
      <c r="AW1309" s="114"/>
      <c r="AX1309" s="115"/>
      <c r="AY1309" s="116"/>
      <c r="AZ1309" s="115"/>
      <c r="BA1309" s="116"/>
    </row>
    <row r="1310" spans="2:53" x14ac:dyDescent="0.2">
      <c r="B1310" s="266"/>
      <c r="D1310" s="101"/>
      <c r="E1310" s="67"/>
      <c r="F1310" s="69"/>
      <c r="G1310" s="69"/>
      <c r="H1310" s="69"/>
      <c r="I1310" s="95"/>
      <c r="J1310" s="68"/>
      <c r="K1310" s="106"/>
      <c r="L1310" s="145"/>
      <c r="M1310" s="146"/>
      <c r="N1310" s="82"/>
      <c r="O1310" s="82"/>
      <c r="P1310" s="82"/>
      <c r="Q1310" s="110"/>
      <c r="R1310" s="111"/>
      <c r="S1310" s="111"/>
      <c r="T1310" s="111"/>
      <c r="U1310" s="112"/>
      <c r="V1310" s="110"/>
      <c r="W1310" s="112"/>
      <c r="X1310" s="103"/>
      <c r="Y1310" s="117"/>
      <c r="Z1310" s="69"/>
      <c r="AA1310" s="69"/>
      <c r="AB1310" s="103"/>
      <c r="AC1310" s="103"/>
      <c r="AD1310" s="118"/>
      <c r="AE1310" s="115"/>
      <c r="AF1310" s="119"/>
      <c r="AG1310" s="119"/>
      <c r="AH1310" s="120"/>
      <c r="AI1310" s="121"/>
      <c r="AJ1310" s="120"/>
      <c r="AK1310" s="69"/>
      <c r="AL1310" s="103"/>
      <c r="AM1310" s="103"/>
      <c r="AN1310" s="118"/>
      <c r="AO1310" s="115"/>
      <c r="AP1310" s="119"/>
      <c r="AQ1310" s="119"/>
      <c r="AR1310" s="118"/>
      <c r="AS1310" s="118"/>
      <c r="AT1310" s="118"/>
      <c r="AU1310" s="118"/>
      <c r="AV1310" s="121"/>
      <c r="AW1310" s="114"/>
      <c r="AX1310" s="115"/>
      <c r="AY1310" s="116"/>
      <c r="AZ1310" s="115"/>
      <c r="BA1310" s="116"/>
    </row>
    <row r="1311" spans="2:53" x14ac:dyDescent="0.2">
      <c r="B1311" s="266"/>
      <c r="D1311" s="101"/>
      <c r="E1311" s="67"/>
      <c r="F1311" s="69"/>
      <c r="G1311" s="69"/>
      <c r="H1311" s="69"/>
      <c r="I1311" s="95"/>
      <c r="J1311" s="68"/>
      <c r="K1311" s="106"/>
      <c r="L1311" s="145"/>
      <c r="M1311" s="146"/>
      <c r="N1311" s="82"/>
      <c r="O1311" s="82"/>
      <c r="P1311" s="82"/>
      <c r="Q1311" s="110"/>
      <c r="R1311" s="111"/>
      <c r="S1311" s="111"/>
      <c r="T1311" s="111"/>
      <c r="U1311" s="112"/>
      <c r="V1311" s="110"/>
      <c r="W1311" s="112"/>
      <c r="X1311" s="103"/>
      <c r="Y1311" s="117"/>
      <c r="Z1311" s="69"/>
      <c r="AA1311" s="69"/>
      <c r="AB1311" s="103"/>
      <c r="AC1311" s="103"/>
      <c r="AD1311" s="118"/>
      <c r="AE1311" s="115"/>
      <c r="AF1311" s="119"/>
      <c r="AG1311" s="119"/>
      <c r="AH1311" s="120"/>
      <c r="AI1311" s="121"/>
      <c r="AJ1311" s="120"/>
      <c r="AK1311" s="69"/>
      <c r="AL1311" s="103"/>
      <c r="AM1311" s="103"/>
      <c r="AN1311" s="118"/>
      <c r="AO1311" s="115"/>
      <c r="AP1311" s="119"/>
      <c r="AQ1311" s="119"/>
      <c r="AR1311" s="118"/>
      <c r="AS1311" s="118"/>
      <c r="AT1311" s="118"/>
      <c r="AU1311" s="118"/>
      <c r="AV1311" s="121"/>
      <c r="AW1311" s="114"/>
      <c r="AX1311" s="115"/>
      <c r="AY1311" s="116"/>
      <c r="AZ1311" s="115"/>
      <c r="BA1311" s="116"/>
    </row>
    <row r="1312" spans="2:53" x14ac:dyDescent="0.2">
      <c r="B1312" s="266"/>
      <c r="D1312" s="101"/>
      <c r="E1312" s="67"/>
      <c r="F1312" s="69"/>
      <c r="G1312" s="69"/>
      <c r="H1312" s="69"/>
      <c r="I1312" s="95"/>
      <c r="J1312" s="68"/>
      <c r="K1312" s="106"/>
      <c r="L1312" s="145"/>
      <c r="M1312" s="146"/>
      <c r="N1312" s="82"/>
      <c r="O1312" s="82"/>
      <c r="P1312" s="82"/>
      <c r="Q1312" s="110"/>
      <c r="R1312" s="111"/>
      <c r="S1312" s="111"/>
      <c r="T1312" s="111"/>
      <c r="U1312" s="112"/>
      <c r="V1312" s="110"/>
      <c r="W1312" s="112"/>
      <c r="X1312" s="103"/>
      <c r="Y1312" s="117"/>
      <c r="Z1312" s="69"/>
      <c r="AA1312" s="69"/>
      <c r="AB1312" s="103"/>
      <c r="AC1312" s="103"/>
      <c r="AD1312" s="118"/>
      <c r="AE1312" s="115"/>
      <c r="AF1312" s="119"/>
      <c r="AG1312" s="119"/>
      <c r="AH1312" s="120"/>
      <c r="AI1312" s="121"/>
      <c r="AJ1312" s="120"/>
      <c r="AK1312" s="69"/>
      <c r="AL1312" s="103"/>
      <c r="AM1312" s="103"/>
      <c r="AN1312" s="118"/>
      <c r="AO1312" s="115"/>
      <c r="AP1312" s="119"/>
      <c r="AQ1312" s="119"/>
      <c r="AR1312" s="118"/>
      <c r="AS1312" s="118"/>
      <c r="AT1312" s="118"/>
      <c r="AU1312" s="118"/>
      <c r="AV1312" s="121"/>
      <c r="AW1312" s="114"/>
      <c r="AX1312" s="115"/>
      <c r="AY1312" s="116"/>
      <c r="AZ1312" s="115"/>
      <c r="BA1312" s="116"/>
    </row>
    <row r="1313" spans="2:53" x14ac:dyDescent="0.2">
      <c r="B1313" s="266"/>
      <c r="D1313" s="101"/>
      <c r="E1313" s="67"/>
      <c r="F1313" s="69"/>
      <c r="G1313" s="69"/>
      <c r="H1313" s="69"/>
      <c r="I1313" s="95"/>
      <c r="J1313" s="68"/>
      <c r="K1313" s="106"/>
      <c r="L1313" s="145"/>
      <c r="M1313" s="146"/>
      <c r="N1313" s="82"/>
      <c r="O1313" s="82"/>
      <c r="P1313" s="82"/>
      <c r="Q1313" s="110"/>
      <c r="R1313" s="111"/>
      <c r="S1313" s="111"/>
      <c r="T1313" s="111"/>
      <c r="U1313" s="112"/>
      <c r="V1313" s="110"/>
      <c r="W1313" s="112"/>
      <c r="X1313" s="103"/>
      <c r="Y1313" s="117"/>
      <c r="Z1313" s="69"/>
      <c r="AA1313" s="69"/>
      <c r="AB1313" s="103"/>
      <c r="AC1313" s="103"/>
      <c r="AD1313" s="118"/>
      <c r="AE1313" s="115"/>
      <c r="AF1313" s="119"/>
      <c r="AG1313" s="119"/>
      <c r="AH1313" s="120"/>
      <c r="AI1313" s="121"/>
      <c r="AJ1313" s="120"/>
      <c r="AK1313" s="69"/>
      <c r="AL1313" s="103"/>
      <c r="AM1313" s="103"/>
      <c r="AN1313" s="118"/>
      <c r="AO1313" s="115"/>
      <c r="AP1313" s="119"/>
      <c r="AQ1313" s="119"/>
      <c r="AR1313" s="118"/>
      <c r="AS1313" s="118"/>
      <c r="AT1313" s="118"/>
      <c r="AU1313" s="118"/>
      <c r="AV1313" s="121"/>
      <c r="AW1313" s="114"/>
      <c r="AX1313" s="115"/>
      <c r="AY1313" s="116"/>
      <c r="AZ1313" s="115"/>
      <c r="BA1313" s="116"/>
    </row>
    <row r="1314" spans="2:53" x14ac:dyDescent="0.2">
      <c r="B1314" s="266"/>
      <c r="D1314" s="101"/>
      <c r="E1314" s="67"/>
      <c r="F1314" s="69"/>
      <c r="G1314" s="69"/>
      <c r="H1314" s="69"/>
      <c r="I1314" s="95"/>
      <c r="J1314" s="68"/>
      <c r="K1314" s="106"/>
      <c r="L1314" s="145"/>
      <c r="M1314" s="146"/>
      <c r="N1314" s="82"/>
      <c r="O1314" s="82"/>
      <c r="P1314" s="82"/>
      <c r="Q1314" s="110"/>
      <c r="R1314" s="111"/>
      <c r="S1314" s="111"/>
      <c r="T1314" s="111"/>
      <c r="U1314" s="112"/>
      <c r="V1314" s="110"/>
      <c r="W1314" s="112"/>
      <c r="X1314" s="103"/>
      <c r="Y1314" s="117"/>
      <c r="Z1314" s="69"/>
      <c r="AA1314" s="69"/>
      <c r="AB1314" s="103"/>
      <c r="AC1314" s="103"/>
      <c r="AD1314" s="118"/>
      <c r="AE1314" s="115"/>
      <c r="AF1314" s="119"/>
      <c r="AG1314" s="119"/>
      <c r="AH1314" s="120"/>
      <c r="AI1314" s="121"/>
      <c r="AJ1314" s="120"/>
      <c r="AK1314" s="69"/>
      <c r="AL1314" s="103"/>
      <c r="AM1314" s="103"/>
      <c r="AN1314" s="118"/>
      <c r="AO1314" s="115"/>
      <c r="AP1314" s="119"/>
      <c r="AQ1314" s="119"/>
      <c r="AR1314" s="118"/>
      <c r="AS1314" s="118"/>
      <c r="AT1314" s="118"/>
      <c r="AU1314" s="118"/>
      <c r="AV1314" s="121"/>
      <c r="AW1314" s="114"/>
      <c r="AX1314" s="115"/>
      <c r="AY1314" s="116"/>
      <c r="AZ1314" s="115"/>
      <c r="BA1314" s="116"/>
    </row>
    <row r="1315" spans="2:53" x14ac:dyDescent="0.2">
      <c r="B1315" s="266"/>
      <c r="D1315" s="101"/>
      <c r="E1315" s="67"/>
      <c r="F1315" s="69"/>
      <c r="G1315" s="69"/>
      <c r="H1315" s="69"/>
      <c r="I1315" s="95"/>
      <c r="J1315" s="68"/>
      <c r="K1315" s="106"/>
      <c r="L1315" s="145"/>
      <c r="M1315" s="146"/>
      <c r="N1315" s="82"/>
      <c r="O1315" s="82"/>
      <c r="P1315" s="82"/>
      <c r="Q1315" s="110"/>
      <c r="R1315" s="111"/>
      <c r="S1315" s="111"/>
      <c r="T1315" s="111"/>
      <c r="U1315" s="112"/>
      <c r="V1315" s="110"/>
      <c r="W1315" s="112"/>
      <c r="X1315" s="103"/>
      <c r="Y1315" s="117"/>
      <c r="Z1315" s="69"/>
      <c r="AA1315" s="69"/>
      <c r="AB1315" s="103"/>
      <c r="AC1315" s="103"/>
      <c r="AD1315" s="118"/>
      <c r="AE1315" s="115"/>
      <c r="AF1315" s="119"/>
      <c r="AG1315" s="119"/>
      <c r="AH1315" s="120"/>
      <c r="AI1315" s="121"/>
      <c r="AJ1315" s="120"/>
      <c r="AK1315" s="69"/>
      <c r="AL1315" s="103"/>
      <c r="AM1315" s="103"/>
      <c r="AN1315" s="118"/>
      <c r="AO1315" s="115"/>
      <c r="AP1315" s="119"/>
      <c r="AQ1315" s="119"/>
      <c r="AR1315" s="118"/>
      <c r="AS1315" s="118"/>
      <c r="AT1315" s="118"/>
      <c r="AU1315" s="118"/>
      <c r="AV1315" s="121"/>
      <c r="AW1315" s="114"/>
      <c r="AX1315" s="115"/>
      <c r="AY1315" s="116"/>
      <c r="AZ1315" s="115"/>
      <c r="BA1315" s="116"/>
    </row>
    <row r="1316" spans="2:53" x14ac:dyDescent="0.2">
      <c r="B1316" s="266"/>
      <c r="D1316" s="101"/>
      <c r="E1316" s="67"/>
      <c r="F1316" s="69"/>
      <c r="G1316" s="69"/>
      <c r="H1316" s="69"/>
      <c r="I1316" s="95"/>
      <c r="J1316" s="68"/>
      <c r="K1316" s="106"/>
      <c r="L1316" s="145"/>
      <c r="M1316" s="146"/>
      <c r="N1316" s="82"/>
      <c r="O1316" s="82"/>
      <c r="P1316" s="82"/>
      <c r="Q1316" s="110"/>
      <c r="R1316" s="111"/>
      <c r="S1316" s="111"/>
      <c r="T1316" s="111"/>
      <c r="U1316" s="112"/>
      <c r="V1316" s="110"/>
      <c r="W1316" s="112"/>
      <c r="X1316" s="103"/>
      <c r="Y1316" s="117"/>
      <c r="Z1316" s="69"/>
      <c r="AA1316" s="69"/>
      <c r="AB1316" s="103"/>
      <c r="AC1316" s="103"/>
      <c r="AD1316" s="118"/>
      <c r="AE1316" s="115"/>
      <c r="AF1316" s="119"/>
      <c r="AG1316" s="119"/>
      <c r="AH1316" s="120"/>
      <c r="AI1316" s="121"/>
      <c r="AJ1316" s="120"/>
      <c r="AK1316" s="69"/>
      <c r="AL1316" s="103"/>
      <c r="AM1316" s="103"/>
      <c r="AN1316" s="118"/>
      <c r="AO1316" s="115"/>
      <c r="AP1316" s="119"/>
      <c r="AQ1316" s="119"/>
      <c r="AR1316" s="118"/>
      <c r="AS1316" s="118"/>
      <c r="AT1316" s="118"/>
      <c r="AU1316" s="118"/>
      <c r="AV1316" s="121"/>
      <c r="AW1316" s="114"/>
      <c r="AX1316" s="115"/>
      <c r="AY1316" s="116"/>
      <c r="AZ1316" s="115"/>
      <c r="BA1316" s="116"/>
    </row>
    <row r="1317" spans="2:53" x14ac:dyDescent="0.2">
      <c r="B1317" s="266"/>
      <c r="D1317" s="101"/>
      <c r="E1317" s="67"/>
      <c r="F1317" s="69"/>
      <c r="G1317" s="69"/>
      <c r="H1317" s="69"/>
      <c r="I1317" s="95"/>
      <c r="J1317" s="68"/>
      <c r="K1317" s="106"/>
      <c r="L1317" s="145"/>
      <c r="M1317" s="146"/>
      <c r="N1317" s="82"/>
      <c r="O1317" s="82"/>
      <c r="P1317" s="82"/>
      <c r="Q1317" s="110"/>
      <c r="R1317" s="111"/>
      <c r="S1317" s="111"/>
      <c r="T1317" s="111"/>
      <c r="U1317" s="112"/>
      <c r="V1317" s="110"/>
      <c r="W1317" s="112"/>
      <c r="X1317" s="103"/>
      <c r="Y1317" s="117"/>
      <c r="Z1317" s="69"/>
      <c r="AA1317" s="69"/>
      <c r="AB1317" s="103"/>
      <c r="AC1317" s="103"/>
      <c r="AD1317" s="118"/>
      <c r="AE1317" s="115"/>
      <c r="AF1317" s="119"/>
      <c r="AG1317" s="119"/>
      <c r="AH1317" s="120"/>
      <c r="AI1317" s="121"/>
      <c r="AJ1317" s="120"/>
      <c r="AK1317" s="69"/>
      <c r="AL1317" s="103"/>
      <c r="AM1317" s="103"/>
      <c r="AN1317" s="118"/>
      <c r="AO1317" s="115"/>
      <c r="AP1317" s="119"/>
      <c r="AQ1317" s="119"/>
      <c r="AR1317" s="118"/>
      <c r="AS1317" s="118"/>
      <c r="AT1317" s="118"/>
      <c r="AU1317" s="118"/>
      <c r="AV1317" s="121"/>
      <c r="AW1317" s="114"/>
      <c r="AX1317" s="115"/>
      <c r="AY1317" s="116"/>
      <c r="AZ1317" s="115"/>
      <c r="BA1317" s="116"/>
    </row>
    <row r="1318" spans="2:53" x14ac:dyDescent="0.2">
      <c r="B1318" s="266"/>
      <c r="D1318" s="101"/>
      <c r="E1318" s="67"/>
      <c r="F1318" s="69"/>
      <c r="G1318" s="69"/>
      <c r="H1318" s="69"/>
      <c r="I1318" s="95"/>
      <c r="J1318" s="68"/>
      <c r="K1318" s="106"/>
      <c r="L1318" s="145"/>
      <c r="M1318" s="146"/>
      <c r="N1318" s="82"/>
      <c r="O1318" s="82"/>
      <c r="P1318" s="82"/>
      <c r="Q1318" s="110"/>
      <c r="R1318" s="111"/>
      <c r="S1318" s="111"/>
      <c r="T1318" s="111"/>
      <c r="U1318" s="112"/>
      <c r="V1318" s="110"/>
      <c r="W1318" s="112"/>
      <c r="X1318" s="103"/>
      <c r="Y1318" s="117"/>
      <c r="Z1318" s="69"/>
      <c r="AA1318" s="69"/>
      <c r="AB1318" s="103"/>
      <c r="AC1318" s="103"/>
      <c r="AD1318" s="118"/>
      <c r="AE1318" s="115"/>
      <c r="AF1318" s="119"/>
      <c r="AG1318" s="119"/>
      <c r="AH1318" s="120"/>
      <c r="AI1318" s="121"/>
      <c r="AJ1318" s="120"/>
      <c r="AK1318" s="69"/>
      <c r="AL1318" s="103"/>
      <c r="AM1318" s="103"/>
      <c r="AN1318" s="118"/>
      <c r="AO1318" s="115"/>
      <c r="AP1318" s="119"/>
      <c r="AQ1318" s="119"/>
      <c r="AR1318" s="118"/>
      <c r="AS1318" s="118"/>
      <c r="AT1318" s="118"/>
      <c r="AU1318" s="118"/>
      <c r="AV1318" s="121"/>
      <c r="AW1318" s="114"/>
      <c r="AX1318" s="115"/>
      <c r="AY1318" s="116"/>
      <c r="AZ1318" s="115"/>
      <c r="BA1318" s="116"/>
    </row>
    <row r="1319" spans="2:53" x14ac:dyDescent="0.2">
      <c r="B1319" s="266"/>
      <c r="D1319" s="101"/>
      <c r="E1319" s="67"/>
      <c r="F1319" s="69"/>
      <c r="G1319" s="69"/>
      <c r="H1319" s="69"/>
      <c r="I1319" s="95"/>
      <c r="J1319" s="68"/>
      <c r="K1319" s="106"/>
      <c r="L1319" s="145"/>
      <c r="M1319" s="146"/>
      <c r="N1319" s="82"/>
      <c r="O1319" s="82"/>
      <c r="P1319" s="82"/>
      <c r="Q1319" s="110"/>
      <c r="R1319" s="111"/>
      <c r="S1319" s="111"/>
      <c r="T1319" s="111"/>
      <c r="U1319" s="112"/>
      <c r="V1319" s="110"/>
      <c r="W1319" s="112"/>
      <c r="X1319" s="103"/>
      <c r="Y1319" s="117"/>
      <c r="Z1319" s="69"/>
      <c r="AA1319" s="69"/>
      <c r="AB1319" s="103"/>
      <c r="AC1319" s="103"/>
      <c r="AD1319" s="118"/>
      <c r="AE1319" s="115"/>
      <c r="AF1319" s="119"/>
      <c r="AG1319" s="119"/>
      <c r="AH1319" s="120"/>
      <c r="AI1319" s="121"/>
      <c r="AJ1319" s="120"/>
      <c r="AK1319" s="69"/>
      <c r="AL1319" s="103"/>
      <c r="AM1319" s="103"/>
      <c r="AN1319" s="118"/>
      <c r="AO1319" s="115"/>
      <c r="AP1319" s="119"/>
      <c r="AQ1319" s="119"/>
      <c r="AR1319" s="118"/>
      <c r="AS1319" s="118"/>
      <c r="AT1319" s="118"/>
      <c r="AU1319" s="118"/>
      <c r="AV1319" s="121"/>
      <c r="AW1319" s="114"/>
      <c r="AX1319" s="115"/>
      <c r="AY1319" s="116"/>
      <c r="AZ1319" s="115"/>
      <c r="BA1319" s="116"/>
    </row>
    <row r="1320" spans="2:53" x14ac:dyDescent="0.2">
      <c r="B1320" s="266"/>
      <c r="D1320" s="101"/>
      <c r="E1320" s="67"/>
      <c r="F1320" s="69"/>
      <c r="G1320" s="69"/>
      <c r="H1320" s="69"/>
      <c r="I1320" s="95"/>
      <c r="J1320" s="68"/>
      <c r="K1320" s="106"/>
      <c r="L1320" s="145"/>
      <c r="M1320" s="146"/>
      <c r="N1320" s="82"/>
      <c r="O1320" s="82"/>
      <c r="P1320" s="82"/>
      <c r="Q1320" s="110"/>
      <c r="R1320" s="111"/>
      <c r="S1320" s="111"/>
      <c r="T1320" s="111"/>
      <c r="U1320" s="112"/>
      <c r="V1320" s="110"/>
      <c r="W1320" s="112"/>
      <c r="X1320" s="103"/>
      <c r="Y1320" s="117"/>
      <c r="Z1320" s="69"/>
      <c r="AA1320" s="69"/>
      <c r="AB1320" s="103"/>
      <c r="AC1320" s="103"/>
      <c r="AD1320" s="118"/>
      <c r="AE1320" s="115"/>
      <c r="AF1320" s="119"/>
      <c r="AG1320" s="119"/>
      <c r="AH1320" s="120"/>
      <c r="AI1320" s="121"/>
      <c r="AJ1320" s="120"/>
      <c r="AK1320" s="69"/>
      <c r="AL1320" s="103"/>
      <c r="AM1320" s="103"/>
      <c r="AN1320" s="118"/>
      <c r="AO1320" s="115"/>
      <c r="AP1320" s="119"/>
      <c r="AQ1320" s="119"/>
      <c r="AR1320" s="118"/>
      <c r="AS1320" s="118"/>
      <c r="AT1320" s="118"/>
      <c r="AU1320" s="118"/>
      <c r="AV1320" s="121"/>
      <c r="AW1320" s="114"/>
      <c r="AX1320" s="115"/>
      <c r="AY1320" s="116"/>
      <c r="AZ1320" s="115"/>
      <c r="BA1320" s="116"/>
    </row>
    <row r="1321" spans="2:53" x14ac:dyDescent="0.2">
      <c r="B1321" s="266"/>
      <c r="D1321" s="101"/>
      <c r="E1321" s="67"/>
      <c r="F1321" s="69"/>
      <c r="G1321" s="69"/>
      <c r="H1321" s="69"/>
      <c r="I1321" s="95"/>
      <c r="J1321" s="68"/>
      <c r="K1321" s="106"/>
      <c r="L1321" s="145"/>
      <c r="M1321" s="146"/>
      <c r="N1321" s="82"/>
      <c r="O1321" s="82"/>
      <c r="P1321" s="82"/>
      <c r="Q1321" s="110"/>
      <c r="R1321" s="111"/>
      <c r="S1321" s="111"/>
      <c r="T1321" s="111"/>
      <c r="U1321" s="112"/>
      <c r="V1321" s="110"/>
      <c r="W1321" s="112"/>
      <c r="X1321" s="103"/>
      <c r="Y1321" s="117"/>
      <c r="Z1321" s="69"/>
      <c r="AA1321" s="69"/>
      <c r="AB1321" s="103"/>
      <c r="AC1321" s="103"/>
      <c r="AD1321" s="118"/>
      <c r="AE1321" s="115"/>
      <c r="AF1321" s="119"/>
      <c r="AG1321" s="119"/>
      <c r="AH1321" s="120"/>
      <c r="AI1321" s="121"/>
      <c r="AJ1321" s="120"/>
      <c r="AK1321" s="69"/>
      <c r="AL1321" s="103"/>
      <c r="AM1321" s="103"/>
      <c r="AN1321" s="118"/>
      <c r="AO1321" s="115"/>
      <c r="AP1321" s="119"/>
      <c r="AQ1321" s="119"/>
      <c r="AR1321" s="118"/>
      <c r="AS1321" s="118"/>
      <c r="AT1321" s="118"/>
      <c r="AU1321" s="118"/>
      <c r="AV1321" s="121"/>
      <c r="AW1321" s="114"/>
      <c r="AX1321" s="115"/>
      <c r="AY1321" s="116"/>
      <c r="AZ1321" s="115"/>
      <c r="BA1321" s="116"/>
    </row>
    <row r="1322" spans="2:53" x14ac:dyDescent="0.2">
      <c r="B1322" s="266"/>
      <c r="D1322" s="101"/>
      <c r="E1322" s="67"/>
      <c r="F1322" s="69"/>
      <c r="G1322" s="69"/>
      <c r="H1322" s="69"/>
      <c r="I1322" s="95"/>
      <c r="J1322" s="68"/>
      <c r="K1322" s="106"/>
      <c r="L1322" s="145"/>
      <c r="M1322" s="146"/>
      <c r="N1322" s="82"/>
      <c r="O1322" s="82"/>
      <c r="P1322" s="82"/>
      <c r="Q1322" s="110"/>
      <c r="R1322" s="111"/>
      <c r="S1322" s="111"/>
      <c r="T1322" s="111"/>
      <c r="U1322" s="112"/>
      <c r="V1322" s="110"/>
      <c r="W1322" s="112"/>
      <c r="X1322" s="103"/>
      <c r="Y1322" s="117"/>
      <c r="Z1322" s="69"/>
      <c r="AA1322" s="69"/>
      <c r="AB1322" s="103"/>
      <c r="AC1322" s="103"/>
      <c r="AD1322" s="118"/>
      <c r="AE1322" s="115"/>
      <c r="AF1322" s="119"/>
      <c r="AG1322" s="119"/>
      <c r="AH1322" s="120"/>
      <c r="AI1322" s="121"/>
      <c r="AJ1322" s="120"/>
      <c r="AK1322" s="69"/>
      <c r="AL1322" s="103"/>
      <c r="AM1322" s="103"/>
      <c r="AN1322" s="118"/>
      <c r="AO1322" s="115"/>
      <c r="AP1322" s="119"/>
      <c r="AQ1322" s="119"/>
      <c r="AR1322" s="118"/>
      <c r="AS1322" s="118"/>
      <c r="AT1322" s="118"/>
      <c r="AU1322" s="118"/>
      <c r="AV1322" s="121"/>
      <c r="AW1322" s="114"/>
      <c r="AX1322" s="115"/>
      <c r="AY1322" s="116"/>
      <c r="AZ1322" s="115"/>
      <c r="BA1322" s="116"/>
    </row>
    <row r="1323" spans="2:53" x14ac:dyDescent="0.2">
      <c r="B1323" s="266"/>
      <c r="D1323" s="101"/>
      <c r="E1323" s="67"/>
      <c r="F1323" s="69"/>
      <c r="G1323" s="69"/>
      <c r="H1323" s="69"/>
      <c r="I1323" s="95"/>
      <c r="J1323" s="68"/>
      <c r="K1323" s="106"/>
      <c r="L1323" s="145"/>
      <c r="M1323" s="146"/>
      <c r="N1323" s="82"/>
      <c r="O1323" s="82"/>
      <c r="P1323" s="82"/>
      <c r="Q1323" s="110"/>
      <c r="R1323" s="111"/>
      <c r="S1323" s="111"/>
      <c r="T1323" s="111"/>
      <c r="U1323" s="112"/>
      <c r="V1323" s="110"/>
      <c r="W1323" s="112"/>
      <c r="X1323" s="103"/>
      <c r="Y1323" s="117"/>
      <c r="Z1323" s="69"/>
      <c r="AA1323" s="69"/>
      <c r="AB1323" s="103"/>
      <c r="AC1323" s="103"/>
      <c r="AD1323" s="118"/>
      <c r="AE1323" s="115"/>
      <c r="AF1323" s="119"/>
      <c r="AG1323" s="119"/>
      <c r="AH1323" s="120"/>
      <c r="AI1323" s="121"/>
      <c r="AJ1323" s="120"/>
      <c r="AK1323" s="69"/>
      <c r="AL1323" s="103"/>
      <c r="AM1323" s="103"/>
      <c r="AN1323" s="118"/>
      <c r="AO1323" s="115"/>
      <c r="AP1323" s="119"/>
      <c r="AQ1323" s="119"/>
      <c r="AR1323" s="118"/>
      <c r="AS1323" s="118"/>
      <c r="AT1323" s="118"/>
      <c r="AU1323" s="118"/>
      <c r="AV1323" s="121"/>
      <c r="AW1323" s="114"/>
      <c r="AX1323" s="115"/>
      <c r="AY1323" s="116"/>
      <c r="AZ1323" s="115"/>
      <c r="BA1323" s="116"/>
    </row>
    <row r="1324" spans="2:53" x14ac:dyDescent="0.2">
      <c r="B1324" s="266"/>
      <c r="D1324" s="101"/>
      <c r="E1324" s="67"/>
      <c r="F1324" s="69"/>
      <c r="G1324" s="69"/>
      <c r="H1324" s="69"/>
      <c r="I1324" s="95"/>
      <c r="J1324" s="68"/>
      <c r="K1324" s="106"/>
      <c r="L1324" s="145"/>
      <c r="M1324" s="146"/>
      <c r="N1324" s="82"/>
      <c r="O1324" s="82"/>
      <c r="P1324" s="82"/>
      <c r="Q1324" s="110"/>
      <c r="R1324" s="111"/>
      <c r="S1324" s="111"/>
      <c r="T1324" s="111"/>
      <c r="U1324" s="112"/>
      <c r="V1324" s="110"/>
      <c r="W1324" s="112"/>
      <c r="X1324" s="103"/>
      <c r="Y1324" s="117"/>
      <c r="Z1324" s="69"/>
      <c r="AA1324" s="69"/>
      <c r="AB1324" s="103"/>
      <c r="AC1324" s="103"/>
      <c r="AD1324" s="118"/>
      <c r="AE1324" s="115"/>
      <c r="AF1324" s="119"/>
      <c r="AG1324" s="119"/>
      <c r="AH1324" s="120"/>
      <c r="AI1324" s="121"/>
      <c r="AJ1324" s="120"/>
      <c r="AK1324" s="69"/>
      <c r="AL1324" s="103"/>
      <c r="AM1324" s="103"/>
      <c r="AN1324" s="118"/>
      <c r="AO1324" s="115"/>
      <c r="AP1324" s="119"/>
      <c r="AQ1324" s="119"/>
      <c r="AR1324" s="118"/>
      <c r="AS1324" s="118"/>
      <c r="AT1324" s="118"/>
      <c r="AU1324" s="118"/>
      <c r="AV1324" s="121"/>
      <c r="AW1324" s="114"/>
      <c r="AX1324" s="115"/>
      <c r="AY1324" s="116"/>
      <c r="AZ1324" s="115"/>
      <c r="BA1324" s="116"/>
    </row>
    <row r="1325" spans="2:53" x14ac:dyDescent="0.2">
      <c r="B1325" s="266"/>
      <c r="D1325" s="101"/>
      <c r="E1325" s="67"/>
      <c r="F1325" s="69"/>
      <c r="G1325" s="69"/>
      <c r="H1325" s="69"/>
      <c r="I1325" s="95"/>
      <c r="J1325" s="68"/>
      <c r="K1325" s="106"/>
      <c r="L1325" s="145"/>
      <c r="M1325" s="146"/>
      <c r="N1325" s="82"/>
      <c r="O1325" s="82"/>
      <c r="P1325" s="82"/>
      <c r="Q1325" s="110"/>
      <c r="R1325" s="111"/>
      <c r="S1325" s="111"/>
      <c r="T1325" s="111"/>
      <c r="U1325" s="112"/>
      <c r="V1325" s="110"/>
      <c r="W1325" s="112"/>
      <c r="X1325" s="103"/>
      <c r="Y1325" s="117"/>
      <c r="Z1325" s="69"/>
      <c r="AA1325" s="69"/>
      <c r="AB1325" s="103"/>
      <c r="AC1325" s="103"/>
      <c r="AD1325" s="118"/>
      <c r="AE1325" s="115"/>
      <c r="AF1325" s="119"/>
      <c r="AG1325" s="119"/>
      <c r="AH1325" s="120"/>
      <c r="AI1325" s="121"/>
      <c r="AJ1325" s="120"/>
      <c r="AK1325" s="69"/>
      <c r="AL1325" s="103"/>
      <c r="AM1325" s="103"/>
      <c r="AN1325" s="118"/>
      <c r="AO1325" s="115"/>
      <c r="AP1325" s="119"/>
      <c r="AQ1325" s="119"/>
      <c r="AR1325" s="118"/>
      <c r="AS1325" s="118"/>
      <c r="AT1325" s="118"/>
      <c r="AU1325" s="118"/>
      <c r="AV1325" s="121"/>
      <c r="AW1325" s="114"/>
      <c r="AX1325" s="115"/>
      <c r="AY1325" s="116"/>
      <c r="AZ1325" s="115"/>
      <c r="BA1325" s="116"/>
    </row>
    <row r="1326" spans="2:53" x14ac:dyDescent="0.2">
      <c r="B1326" s="266"/>
      <c r="D1326" s="101"/>
      <c r="E1326" s="67"/>
      <c r="F1326" s="69"/>
      <c r="G1326" s="69"/>
      <c r="H1326" s="69"/>
      <c r="I1326" s="95"/>
      <c r="J1326" s="68"/>
      <c r="K1326" s="106"/>
      <c r="L1326" s="145"/>
      <c r="M1326" s="146"/>
      <c r="N1326" s="82"/>
      <c r="O1326" s="82"/>
      <c r="P1326" s="82"/>
      <c r="Q1326" s="110"/>
      <c r="R1326" s="111"/>
      <c r="S1326" s="111"/>
      <c r="T1326" s="111"/>
      <c r="U1326" s="112"/>
      <c r="V1326" s="110"/>
      <c r="W1326" s="112"/>
      <c r="X1326" s="103"/>
      <c r="Y1326" s="117"/>
      <c r="Z1326" s="69"/>
      <c r="AA1326" s="69"/>
      <c r="AB1326" s="103"/>
      <c r="AC1326" s="103"/>
      <c r="AD1326" s="118"/>
      <c r="AE1326" s="115"/>
      <c r="AF1326" s="119"/>
      <c r="AG1326" s="119"/>
      <c r="AH1326" s="120"/>
      <c r="AI1326" s="121"/>
      <c r="AJ1326" s="120"/>
      <c r="AK1326" s="69"/>
      <c r="AL1326" s="103"/>
      <c r="AM1326" s="103"/>
      <c r="AN1326" s="118"/>
      <c r="AO1326" s="115"/>
      <c r="AP1326" s="119"/>
      <c r="AQ1326" s="119"/>
      <c r="AR1326" s="118"/>
      <c r="AS1326" s="118"/>
      <c r="AT1326" s="118"/>
      <c r="AU1326" s="118"/>
      <c r="AV1326" s="121"/>
      <c r="AW1326" s="114"/>
      <c r="AX1326" s="115"/>
      <c r="AY1326" s="116"/>
      <c r="AZ1326" s="115"/>
      <c r="BA1326" s="116"/>
    </row>
    <row r="1327" spans="2:53" x14ac:dyDescent="0.2">
      <c r="B1327" s="266"/>
      <c r="D1327" s="101"/>
      <c r="E1327" s="67"/>
      <c r="F1327" s="69"/>
      <c r="G1327" s="69"/>
      <c r="H1327" s="69"/>
      <c r="I1327" s="95"/>
      <c r="J1327" s="68"/>
      <c r="K1327" s="106"/>
      <c r="L1327" s="145"/>
      <c r="M1327" s="146"/>
      <c r="N1327" s="82"/>
      <c r="O1327" s="82"/>
      <c r="P1327" s="82"/>
      <c r="Q1327" s="110"/>
      <c r="R1327" s="111"/>
      <c r="S1327" s="111"/>
      <c r="T1327" s="111"/>
      <c r="U1327" s="112"/>
      <c r="V1327" s="110"/>
      <c r="W1327" s="112"/>
      <c r="X1327" s="103"/>
      <c r="Y1327" s="117"/>
      <c r="Z1327" s="69"/>
      <c r="AA1327" s="69"/>
      <c r="AB1327" s="103"/>
      <c r="AC1327" s="103"/>
      <c r="AD1327" s="118"/>
      <c r="AE1327" s="115"/>
      <c r="AF1327" s="119"/>
      <c r="AG1327" s="119"/>
      <c r="AH1327" s="120"/>
      <c r="AI1327" s="121"/>
      <c r="AJ1327" s="120"/>
      <c r="AK1327" s="69"/>
      <c r="AL1327" s="103"/>
      <c r="AM1327" s="103"/>
      <c r="AN1327" s="118"/>
      <c r="AO1327" s="115"/>
      <c r="AP1327" s="119"/>
      <c r="AQ1327" s="119"/>
      <c r="AR1327" s="118"/>
      <c r="AS1327" s="118"/>
      <c r="AT1327" s="118"/>
      <c r="AU1327" s="118"/>
      <c r="AV1327" s="121"/>
      <c r="AW1327" s="114"/>
      <c r="AX1327" s="115"/>
      <c r="AY1327" s="116"/>
      <c r="AZ1327" s="115"/>
      <c r="BA1327" s="116"/>
    </row>
    <row r="1328" spans="2:53" x14ac:dyDescent="0.2">
      <c r="B1328" s="266"/>
      <c r="D1328" s="101"/>
      <c r="E1328" s="67"/>
      <c r="F1328" s="69"/>
      <c r="G1328" s="69"/>
      <c r="H1328" s="69"/>
      <c r="I1328" s="95"/>
      <c r="J1328" s="68"/>
      <c r="K1328" s="106"/>
      <c r="L1328" s="145"/>
      <c r="M1328" s="146"/>
      <c r="N1328" s="82"/>
      <c r="O1328" s="82"/>
      <c r="P1328" s="82"/>
      <c r="Q1328" s="110"/>
      <c r="R1328" s="111"/>
      <c r="S1328" s="111"/>
      <c r="T1328" s="111"/>
      <c r="U1328" s="112"/>
      <c r="V1328" s="110"/>
      <c r="W1328" s="112"/>
      <c r="X1328" s="103"/>
      <c r="Y1328" s="117"/>
      <c r="Z1328" s="69"/>
      <c r="AA1328" s="69"/>
      <c r="AB1328" s="103"/>
      <c r="AC1328" s="103"/>
      <c r="AD1328" s="118"/>
      <c r="AE1328" s="115"/>
      <c r="AF1328" s="119"/>
      <c r="AG1328" s="119"/>
      <c r="AH1328" s="120"/>
      <c r="AI1328" s="121"/>
      <c r="AJ1328" s="120"/>
      <c r="AK1328" s="69"/>
      <c r="AL1328" s="103"/>
      <c r="AM1328" s="103"/>
      <c r="AN1328" s="118"/>
      <c r="AO1328" s="115"/>
      <c r="AP1328" s="119"/>
      <c r="AQ1328" s="119"/>
      <c r="AR1328" s="118"/>
      <c r="AS1328" s="118"/>
      <c r="AT1328" s="118"/>
      <c r="AU1328" s="118"/>
      <c r="AV1328" s="121"/>
      <c r="AW1328" s="114"/>
      <c r="AX1328" s="115"/>
      <c r="AY1328" s="116"/>
      <c r="AZ1328" s="115"/>
      <c r="BA1328" s="116"/>
    </row>
    <row r="1329" spans="2:53" x14ac:dyDescent="0.2">
      <c r="B1329" s="266"/>
      <c r="D1329" s="101"/>
      <c r="E1329" s="67"/>
      <c r="F1329" s="69"/>
      <c r="G1329" s="69"/>
      <c r="H1329" s="69"/>
      <c r="I1329" s="95"/>
      <c r="J1329" s="68"/>
      <c r="K1329" s="106"/>
      <c r="L1329" s="145"/>
      <c r="M1329" s="146"/>
      <c r="N1329" s="82"/>
      <c r="O1329" s="82"/>
      <c r="P1329" s="82"/>
      <c r="Q1329" s="110"/>
      <c r="R1329" s="111"/>
      <c r="S1329" s="111"/>
      <c r="T1329" s="111"/>
      <c r="U1329" s="112"/>
      <c r="V1329" s="110"/>
      <c r="W1329" s="112"/>
      <c r="X1329" s="103"/>
      <c r="Y1329" s="117"/>
      <c r="Z1329" s="69"/>
      <c r="AA1329" s="69"/>
      <c r="AB1329" s="103"/>
      <c r="AC1329" s="103"/>
      <c r="AD1329" s="118"/>
      <c r="AE1329" s="115"/>
      <c r="AF1329" s="119"/>
      <c r="AG1329" s="119"/>
      <c r="AH1329" s="120"/>
      <c r="AI1329" s="121"/>
      <c r="AJ1329" s="120"/>
      <c r="AK1329" s="69"/>
      <c r="AL1329" s="103"/>
      <c r="AM1329" s="103"/>
      <c r="AN1329" s="118"/>
      <c r="AO1329" s="115"/>
      <c r="AP1329" s="119"/>
      <c r="AQ1329" s="119"/>
      <c r="AR1329" s="118"/>
      <c r="AS1329" s="118"/>
      <c r="AT1329" s="118"/>
      <c r="AU1329" s="118"/>
      <c r="AV1329" s="121"/>
      <c r="AW1329" s="114"/>
      <c r="AX1329" s="115"/>
      <c r="AY1329" s="116"/>
      <c r="AZ1329" s="115"/>
      <c r="BA1329" s="116"/>
    </row>
    <row r="1330" spans="2:53" x14ac:dyDescent="0.2">
      <c r="B1330" s="266"/>
      <c r="D1330" s="101"/>
      <c r="E1330" s="67"/>
      <c r="F1330" s="69"/>
      <c r="G1330" s="69"/>
      <c r="H1330" s="69"/>
      <c r="I1330" s="95"/>
      <c r="J1330" s="68"/>
      <c r="K1330" s="106"/>
      <c r="L1330" s="145"/>
      <c r="M1330" s="146"/>
      <c r="N1330" s="82"/>
      <c r="O1330" s="82"/>
      <c r="P1330" s="82"/>
      <c r="Q1330" s="110"/>
      <c r="R1330" s="111"/>
      <c r="S1330" s="111"/>
      <c r="T1330" s="111"/>
      <c r="U1330" s="112"/>
      <c r="V1330" s="110"/>
      <c r="W1330" s="112"/>
      <c r="X1330" s="103"/>
      <c r="Y1330" s="117"/>
      <c r="Z1330" s="69"/>
      <c r="AA1330" s="69"/>
      <c r="AB1330" s="103"/>
      <c r="AC1330" s="103"/>
      <c r="AD1330" s="118"/>
      <c r="AE1330" s="115"/>
      <c r="AF1330" s="119"/>
      <c r="AG1330" s="119"/>
      <c r="AH1330" s="120"/>
      <c r="AI1330" s="121"/>
      <c r="AJ1330" s="120"/>
      <c r="AK1330" s="69"/>
      <c r="AL1330" s="103"/>
      <c r="AM1330" s="103"/>
      <c r="AN1330" s="118"/>
      <c r="AO1330" s="115"/>
      <c r="AP1330" s="119"/>
      <c r="AQ1330" s="119"/>
      <c r="AR1330" s="118"/>
      <c r="AS1330" s="118"/>
      <c r="AT1330" s="118"/>
      <c r="AU1330" s="118"/>
      <c r="AV1330" s="121"/>
      <c r="AW1330" s="114"/>
      <c r="AX1330" s="115"/>
      <c r="AY1330" s="116"/>
      <c r="AZ1330" s="115"/>
      <c r="BA1330" s="116"/>
    </row>
    <row r="1331" spans="2:53" x14ac:dyDescent="0.2">
      <c r="B1331" s="266"/>
      <c r="D1331" s="101"/>
      <c r="E1331" s="67"/>
      <c r="F1331" s="69"/>
      <c r="G1331" s="69"/>
      <c r="H1331" s="69"/>
      <c r="I1331" s="95"/>
      <c r="J1331" s="68"/>
      <c r="K1331" s="106"/>
      <c r="L1331" s="145"/>
      <c r="M1331" s="146"/>
      <c r="N1331" s="82"/>
      <c r="O1331" s="82"/>
      <c r="P1331" s="82"/>
      <c r="Q1331" s="110"/>
      <c r="R1331" s="111"/>
      <c r="S1331" s="111"/>
      <c r="T1331" s="111"/>
      <c r="U1331" s="112"/>
      <c r="V1331" s="110"/>
      <c r="W1331" s="112"/>
      <c r="X1331" s="103"/>
      <c r="Y1331" s="117"/>
      <c r="Z1331" s="69"/>
      <c r="AA1331" s="69"/>
      <c r="AB1331" s="103"/>
      <c r="AC1331" s="103"/>
      <c r="AD1331" s="118"/>
      <c r="AE1331" s="115"/>
      <c r="AF1331" s="119"/>
      <c r="AG1331" s="119"/>
      <c r="AH1331" s="120"/>
      <c r="AI1331" s="121"/>
      <c r="AJ1331" s="120"/>
      <c r="AK1331" s="69"/>
      <c r="AL1331" s="103"/>
      <c r="AM1331" s="103"/>
      <c r="AN1331" s="118"/>
      <c r="AO1331" s="115"/>
      <c r="AP1331" s="119"/>
      <c r="AQ1331" s="119"/>
      <c r="AR1331" s="118"/>
      <c r="AS1331" s="118"/>
      <c r="AT1331" s="118"/>
      <c r="AU1331" s="118"/>
      <c r="AV1331" s="121"/>
      <c r="AW1331" s="114"/>
      <c r="AX1331" s="115"/>
      <c r="AY1331" s="116"/>
      <c r="AZ1331" s="115"/>
      <c r="BA1331" s="116"/>
    </row>
    <row r="1332" spans="2:53" x14ac:dyDescent="0.2">
      <c r="B1332" s="266"/>
      <c r="D1332" s="101"/>
      <c r="E1332" s="67"/>
      <c r="F1332" s="69"/>
      <c r="G1332" s="69"/>
      <c r="H1332" s="69"/>
      <c r="I1332" s="95"/>
      <c r="J1332" s="68"/>
      <c r="K1332" s="106"/>
      <c r="L1332" s="145"/>
      <c r="M1332" s="146"/>
      <c r="N1332" s="82"/>
      <c r="O1332" s="82"/>
      <c r="P1332" s="82"/>
      <c r="Q1332" s="110"/>
      <c r="R1332" s="111"/>
      <c r="S1332" s="111"/>
      <c r="T1332" s="111"/>
      <c r="U1332" s="112"/>
      <c r="V1332" s="110"/>
      <c r="W1332" s="112"/>
      <c r="X1332" s="103"/>
      <c r="Y1332" s="117"/>
      <c r="Z1332" s="69"/>
      <c r="AA1332" s="69"/>
      <c r="AB1332" s="103"/>
      <c r="AC1332" s="103"/>
      <c r="AD1332" s="118"/>
      <c r="AE1332" s="115"/>
      <c r="AF1332" s="119"/>
      <c r="AG1332" s="119"/>
      <c r="AH1332" s="120"/>
      <c r="AI1332" s="121"/>
      <c r="AJ1332" s="120"/>
      <c r="AK1332" s="69"/>
      <c r="AL1332" s="103"/>
      <c r="AM1332" s="103"/>
      <c r="AN1332" s="118"/>
      <c r="AO1332" s="115"/>
      <c r="AP1332" s="119"/>
      <c r="AQ1332" s="119"/>
      <c r="AR1332" s="118"/>
      <c r="AS1332" s="118"/>
      <c r="AT1332" s="118"/>
      <c r="AU1332" s="118"/>
      <c r="AV1332" s="121"/>
      <c r="AW1332" s="114"/>
      <c r="AX1332" s="115"/>
      <c r="AY1332" s="116"/>
      <c r="AZ1332" s="115"/>
      <c r="BA1332" s="116"/>
    </row>
    <row r="1333" spans="2:53" x14ac:dyDescent="0.2">
      <c r="B1333" s="266"/>
      <c r="D1333" s="101"/>
      <c r="E1333" s="67"/>
      <c r="F1333" s="69"/>
      <c r="G1333" s="69"/>
      <c r="H1333" s="69"/>
      <c r="I1333" s="95"/>
      <c r="J1333" s="68"/>
      <c r="K1333" s="106"/>
      <c r="L1333" s="145"/>
      <c r="M1333" s="146"/>
      <c r="N1333" s="82"/>
      <c r="O1333" s="82"/>
      <c r="P1333" s="82"/>
      <c r="Q1333" s="110"/>
      <c r="R1333" s="111"/>
      <c r="S1333" s="111"/>
      <c r="T1333" s="111"/>
      <c r="U1333" s="112"/>
      <c r="V1333" s="110"/>
      <c r="W1333" s="112"/>
      <c r="X1333" s="103"/>
      <c r="Y1333" s="117"/>
      <c r="Z1333" s="69"/>
      <c r="AA1333" s="69"/>
      <c r="AB1333" s="103"/>
      <c r="AC1333" s="103"/>
      <c r="AD1333" s="118"/>
      <c r="AE1333" s="115"/>
      <c r="AF1333" s="119"/>
      <c r="AG1333" s="119"/>
      <c r="AH1333" s="120"/>
      <c r="AI1333" s="121"/>
      <c r="AJ1333" s="120"/>
      <c r="AK1333" s="69"/>
      <c r="AL1333" s="103"/>
      <c r="AM1333" s="103"/>
      <c r="AN1333" s="118"/>
      <c r="AO1333" s="115"/>
      <c r="AP1333" s="119"/>
      <c r="AQ1333" s="119"/>
      <c r="AR1333" s="118"/>
      <c r="AS1333" s="118"/>
      <c r="AT1333" s="118"/>
      <c r="AU1333" s="118"/>
      <c r="AV1333" s="121"/>
      <c r="AW1333" s="114"/>
      <c r="AX1333" s="115"/>
      <c r="AY1333" s="116"/>
      <c r="AZ1333" s="115"/>
      <c r="BA1333" s="116"/>
    </row>
    <row r="1334" spans="2:53" x14ac:dyDescent="0.2">
      <c r="B1334" s="266"/>
      <c r="D1334" s="101"/>
      <c r="E1334" s="67"/>
      <c r="F1334" s="69"/>
      <c r="G1334" s="69"/>
      <c r="H1334" s="69"/>
      <c r="I1334" s="95"/>
      <c r="J1334" s="68"/>
      <c r="K1334" s="106"/>
      <c r="L1334" s="145"/>
      <c r="M1334" s="146"/>
      <c r="N1334" s="82"/>
      <c r="O1334" s="82"/>
      <c r="P1334" s="82"/>
      <c r="Q1334" s="110"/>
      <c r="R1334" s="111"/>
      <c r="S1334" s="111"/>
      <c r="T1334" s="111"/>
      <c r="U1334" s="112"/>
      <c r="V1334" s="110"/>
      <c r="W1334" s="112"/>
      <c r="X1334" s="103"/>
      <c r="Y1334" s="117"/>
      <c r="Z1334" s="69"/>
      <c r="AA1334" s="69"/>
      <c r="AB1334" s="103"/>
      <c r="AC1334" s="103"/>
      <c r="AD1334" s="118"/>
      <c r="AE1334" s="115"/>
      <c r="AF1334" s="119"/>
      <c r="AG1334" s="119"/>
      <c r="AH1334" s="120"/>
      <c r="AI1334" s="121"/>
      <c r="AJ1334" s="120"/>
      <c r="AK1334" s="69"/>
      <c r="AL1334" s="103"/>
      <c r="AM1334" s="103"/>
      <c r="AN1334" s="118"/>
      <c r="AO1334" s="115"/>
      <c r="AP1334" s="119"/>
      <c r="AQ1334" s="119"/>
      <c r="AR1334" s="118"/>
      <c r="AS1334" s="118"/>
      <c r="AT1334" s="118"/>
      <c r="AU1334" s="118"/>
      <c r="AV1334" s="121"/>
      <c r="AW1334" s="114"/>
      <c r="AX1334" s="115"/>
      <c r="AY1334" s="116"/>
      <c r="AZ1334" s="115"/>
      <c r="BA1334" s="116"/>
    </row>
    <row r="1335" spans="2:53" x14ac:dyDescent="0.2">
      <c r="B1335" s="266"/>
      <c r="D1335" s="101"/>
      <c r="E1335" s="67"/>
      <c r="F1335" s="69"/>
      <c r="G1335" s="69"/>
      <c r="H1335" s="69"/>
      <c r="I1335" s="95"/>
      <c r="J1335" s="68"/>
      <c r="K1335" s="106"/>
      <c r="L1335" s="145"/>
      <c r="M1335" s="146"/>
      <c r="N1335" s="82"/>
      <c r="O1335" s="82"/>
      <c r="P1335" s="82"/>
      <c r="Q1335" s="110"/>
      <c r="R1335" s="111"/>
      <c r="S1335" s="111"/>
      <c r="T1335" s="111"/>
      <c r="U1335" s="112"/>
      <c r="V1335" s="110"/>
      <c r="W1335" s="112"/>
      <c r="X1335" s="103"/>
      <c r="Y1335" s="117"/>
      <c r="Z1335" s="69"/>
      <c r="AA1335" s="69"/>
      <c r="AB1335" s="103"/>
      <c r="AC1335" s="103"/>
      <c r="AD1335" s="118"/>
      <c r="AE1335" s="115"/>
      <c r="AF1335" s="119"/>
      <c r="AG1335" s="119"/>
      <c r="AH1335" s="120"/>
      <c r="AI1335" s="121"/>
      <c r="AJ1335" s="120"/>
      <c r="AK1335" s="69"/>
      <c r="AL1335" s="103"/>
      <c r="AM1335" s="103"/>
      <c r="AN1335" s="118"/>
      <c r="AO1335" s="115"/>
      <c r="AP1335" s="119"/>
      <c r="AQ1335" s="119"/>
      <c r="AR1335" s="118"/>
      <c r="AS1335" s="118"/>
      <c r="AT1335" s="118"/>
      <c r="AU1335" s="118"/>
      <c r="AV1335" s="121"/>
      <c r="AW1335" s="114"/>
      <c r="AX1335" s="115"/>
      <c r="AY1335" s="116"/>
      <c r="AZ1335" s="115"/>
      <c r="BA1335" s="116"/>
    </row>
    <row r="1336" spans="2:53" x14ac:dyDescent="0.2">
      <c r="B1336" s="266"/>
      <c r="D1336" s="101"/>
      <c r="E1336" s="67"/>
      <c r="F1336" s="69"/>
      <c r="G1336" s="69"/>
      <c r="H1336" s="69"/>
      <c r="I1336" s="95"/>
      <c r="J1336" s="68"/>
      <c r="K1336" s="106"/>
      <c r="L1336" s="145"/>
      <c r="M1336" s="146"/>
      <c r="N1336" s="82"/>
      <c r="O1336" s="82"/>
      <c r="P1336" s="82"/>
      <c r="Q1336" s="110"/>
      <c r="R1336" s="111"/>
      <c r="S1336" s="111"/>
      <c r="T1336" s="111"/>
      <c r="U1336" s="112"/>
      <c r="V1336" s="110"/>
      <c r="W1336" s="112"/>
      <c r="X1336" s="103"/>
      <c r="Y1336" s="117"/>
      <c r="Z1336" s="69"/>
      <c r="AA1336" s="69"/>
      <c r="AB1336" s="103"/>
      <c r="AC1336" s="103"/>
      <c r="AD1336" s="118"/>
      <c r="AE1336" s="115"/>
      <c r="AF1336" s="119"/>
      <c r="AG1336" s="119"/>
      <c r="AH1336" s="120"/>
      <c r="AI1336" s="121"/>
      <c r="AJ1336" s="120"/>
      <c r="AK1336" s="69"/>
      <c r="AL1336" s="103"/>
      <c r="AM1336" s="103"/>
      <c r="AN1336" s="118"/>
      <c r="AO1336" s="115"/>
      <c r="AP1336" s="119"/>
      <c r="AQ1336" s="119"/>
      <c r="AR1336" s="118"/>
      <c r="AS1336" s="118"/>
      <c r="AT1336" s="118"/>
      <c r="AU1336" s="118"/>
      <c r="AV1336" s="121"/>
      <c r="AW1336" s="114"/>
      <c r="AX1336" s="115"/>
      <c r="AY1336" s="116"/>
      <c r="AZ1336" s="115"/>
      <c r="BA1336" s="116"/>
    </row>
    <row r="1337" spans="2:53" x14ac:dyDescent="0.2">
      <c r="B1337" s="266"/>
      <c r="D1337" s="101"/>
      <c r="E1337" s="67"/>
      <c r="F1337" s="69"/>
      <c r="G1337" s="69"/>
      <c r="H1337" s="69"/>
      <c r="I1337" s="95"/>
      <c r="J1337" s="68"/>
      <c r="K1337" s="106"/>
      <c r="L1337" s="145"/>
      <c r="M1337" s="146"/>
      <c r="N1337" s="82"/>
      <c r="O1337" s="82"/>
      <c r="P1337" s="82"/>
      <c r="Q1337" s="110"/>
      <c r="R1337" s="111"/>
      <c r="S1337" s="111"/>
      <c r="T1337" s="111"/>
      <c r="U1337" s="112"/>
      <c r="V1337" s="110"/>
      <c r="W1337" s="112"/>
      <c r="X1337" s="103"/>
      <c r="Y1337" s="117"/>
      <c r="Z1337" s="69"/>
      <c r="AA1337" s="69"/>
      <c r="AB1337" s="103"/>
      <c r="AC1337" s="103"/>
      <c r="AD1337" s="118"/>
      <c r="AE1337" s="115"/>
      <c r="AF1337" s="119"/>
      <c r="AG1337" s="119"/>
      <c r="AH1337" s="120"/>
      <c r="AI1337" s="121"/>
      <c r="AJ1337" s="120"/>
      <c r="AK1337" s="69"/>
      <c r="AL1337" s="103"/>
      <c r="AM1337" s="103"/>
      <c r="AN1337" s="118"/>
      <c r="AO1337" s="115"/>
      <c r="AP1337" s="119"/>
      <c r="AQ1337" s="119"/>
      <c r="AR1337" s="118"/>
      <c r="AS1337" s="118"/>
      <c r="AT1337" s="118"/>
      <c r="AU1337" s="118"/>
      <c r="AV1337" s="121"/>
      <c r="AW1337" s="114"/>
      <c r="AX1337" s="115"/>
      <c r="AY1337" s="116"/>
      <c r="AZ1337" s="115"/>
      <c r="BA1337" s="116"/>
    </row>
    <row r="1338" spans="2:53" x14ac:dyDescent="0.2">
      <c r="B1338" s="266"/>
      <c r="D1338" s="101"/>
      <c r="E1338" s="67"/>
      <c r="F1338" s="69"/>
      <c r="G1338" s="69"/>
      <c r="H1338" s="69"/>
      <c r="I1338" s="95"/>
      <c r="J1338" s="68"/>
      <c r="K1338" s="106"/>
      <c r="L1338" s="145"/>
      <c r="M1338" s="146"/>
      <c r="N1338" s="82"/>
      <c r="O1338" s="82"/>
      <c r="P1338" s="82"/>
      <c r="Q1338" s="110"/>
      <c r="R1338" s="111"/>
      <c r="S1338" s="111"/>
      <c r="T1338" s="111"/>
      <c r="U1338" s="112"/>
      <c r="V1338" s="110"/>
      <c r="W1338" s="112"/>
      <c r="X1338" s="103"/>
      <c r="Y1338" s="117"/>
      <c r="Z1338" s="69"/>
      <c r="AA1338" s="69"/>
      <c r="AB1338" s="103"/>
      <c r="AC1338" s="103"/>
      <c r="AD1338" s="118"/>
      <c r="AE1338" s="115"/>
      <c r="AF1338" s="119"/>
      <c r="AG1338" s="119"/>
      <c r="AH1338" s="120"/>
      <c r="AI1338" s="121"/>
      <c r="AJ1338" s="120"/>
      <c r="AK1338" s="69"/>
      <c r="AL1338" s="103"/>
      <c r="AM1338" s="103"/>
      <c r="AN1338" s="118"/>
      <c r="AO1338" s="115"/>
      <c r="AP1338" s="119"/>
      <c r="AQ1338" s="119"/>
      <c r="AR1338" s="118"/>
      <c r="AS1338" s="118"/>
      <c r="AT1338" s="118"/>
      <c r="AU1338" s="118"/>
      <c r="AV1338" s="121"/>
      <c r="AW1338" s="114"/>
      <c r="AX1338" s="115"/>
      <c r="AY1338" s="116"/>
      <c r="AZ1338" s="115"/>
      <c r="BA1338" s="116"/>
    </row>
    <row r="1339" spans="2:53" x14ac:dyDescent="0.2">
      <c r="B1339" s="266"/>
      <c r="D1339" s="101"/>
      <c r="E1339" s="67"/>
      <c r="F1339" s="69"/>
      <c r="G1339" s="69"/>
      <c r="H1339" s="69"/>
      <c r="I1339" s="95"/>
      <c r="J1339" s="68"/>
      <c r="K1339" s="106"/>
      <c r="L1339" s="145"/>
      <c r="M1339" s="146"/>
      <c r="N1339" s="82"/>
      <c r="O1339" s="82"/>
      <c r="P1339" s="82"/>
      <c r="Q1339" s="110"/>
      <c r="R1339" s="111"/>
      <c r="S1339" s="111"/>
      <c r="T1339" s="111"/>
      <c r="U1339" s="112"/>
      <c r="V1339" s="110"/>
      <c r="W1339" s="112"/>
      <c r="X1339" s="103"/>
      <c r="Y1339" s="117"/>
      <c r="Z1339" s="69"/>
      <c r="AA1339" s="69"/>
      <c r="AB1339" s="103"/>
      <c r="AC1339" s="103"/>
      <c r="AD1339" s="118"/>
      <c r="AE1339" s="115"/>
      <c r="AF1339" s="119"/>
      <c r="AG1339" s="119"/>
      <c r="AH1339" s="120"/>
      <c r="AI1339" s="121"/>
      <c r="AJ1339" s="120"/>
      <c r="AK1339" s="69"/>
      <c r="AL1339" s="103"/>
      <c r="AM1339" s="103"/>
      <c r="AN1339" s="118"/>
      <c r="AO1339" s="115"/>
      <c r="AP1339" s="119"/>
      <c r="AQ1339" s="119"/>
      <c r="AR1339" s="118"/>
      <c r="AS1339" s="118"/>
      <c r="AT1339" s="118"/>
      <c r="AU1339" s="118"/>
      <c r="AV1339" s="121"/>
      <c r="AW1339" s="114"/>
      <c r="AX1339" s="115"/>
      <c r="AY1339" s="116"/>
      <c r="AZ1339" s="115"/>
      <c r="BA1339" s="116"/>
    </row>
    <row r="1340" spans="2:53" x14ac:dyDescent="0.2">
      <c r="B1340" s="266"/>
      <c r="D1340" s="101"/>
      <c r="E1340" s="67"/>
      <c r="F1340" s="69"/>
      <c r="G1340" s="69"/>
      <c r="H1340" s="69"/>
      <c r="I1340" s="95"/>
      <c r="J1340" s="68"/>
      <c r="K1340" s="106"/>
      <c r="L1340" s="145"/>
      <c r="M1340" s="146"/>
      <c r="N1340" s="82"/>
      <c r="O1340" s="82"/>
      <c r="P1340" s="82"/>
      <c r="Q1340" s="110"/>
      <c r="R1340" s="111"/>
      <c r="S1340" s="111"/>
      <c r="T1340" s="111"/>
      <c r="U1340" s="112"/>
      <c r="V1340" s="110"/>
      <c r="W1340" s="112"/>
      <c r="X1340" s="103"/>
      <c r="Y1340" s="117"/>
      <c r="Z1340" s="69"/>
      <c r="AA1340" s="69"/>
      <c r="AB1340" s="103"/>
      <c r="AC1340" s="103"/>
      <c r="AD1340" s="118"/>
      <c r="AE1340" s="115"/>
      <c r="AF1340" s="119"/>
      <c r="AG1340" s="119"/>
      <c r="AH1340" s="120"/>
      <c r="AI1340" s="121"/>
      <c r="AJ1340" s="120"/>
      <c r="AK1340" s="69"/>
      <c r="AL1340" s="103"/>
      <c r="AM1340" s="103"/>
      <c r="AN1340" s="118"/>
      <c r="AO1340" s="115"/>
      <c r="AP1340" s="119"/>
      <c r="AQ1340" s="119"/>
      <c r="AR1340" s="118"/>
      <c r="AS1340" s="118"/>
      <c r="AT1340" s="118"/>
      <c r="AU1340" s="118"/>
      <c r="AV1340" s="121"/>
      <c r="AW1340" s="114"/>
      <c r="AX1340" s="115"/>
      <c r="AY1340" s="116"/>
      <c r="AZ1340" s="115"/>
      <c r="BA1340" s="116"/>
    </row>
    <row r="1341" spans="2:53" x14ac:dyDescent="0.2">
      <c r="B1341" s="266"/>
      <c r="D1341" s="101"/>
      <c r="E1341" s="67"/>
      <c r="F1341" s="69"/>
      <c r="G1341" s="69"/>
      <c r="H1341" s="69"/>
      <c r="I1341" s="95"/>
      <c r="J1341" s="68"/>
      <c r="K1341" s="106"/>
      <c r="L1341" s="145"/>
      <c r="M1341" s="146"/>
      <c r="N1341" s="82"/>
      <c r="O1341" s="82"/>
      <c r="P1341" s="82"/>
      <c r="Q1341" s="110"/>
      <c r="R1341" s="111"/>
      <c r="S1341" s="111"/>
      <c r="T1341" s="111"/>
      <c r="U1341" s="112"/>
      <c r="V1341" s="110"/>
      <c r="W1341" s="112"/>
      <c r="X1341" s="103"/>
      <c r="Y1341" s="117"/>
      <c r="Z1341" s="69"/>
      <c r="AA1341" s="69"/>
      <c r="AB1341" s="103"/>
      <c r="AC1341" s="103"/>
      <c r="AD1341" s="118"/>
      <c r="AE1341" s="115"/>
      <c r="AF1341" s="119"/>
      <c r="AG1341" s="119"/>
      <c r="AH1341" s="120"/>
      <c r="AI1341" s="121"/>
      <c r="AJ1341" s="120"/>
      <c r="AK1341" s="69"/>
      <c r="AL1341" s="103"/>
      <c r="AM1341" s="103"/>
      <c r="AN1341" s="118"/>
      <c r="AO1341" s="115"/>
      <c r="AP1341" s="119"/>
      <c r="AQ1341" s="119"/>
      <c r="AR1341" s="118"/>
      <c r="AS1341" s="118"/>
      <c r="AT1341" s="118"/>
      <c r="AU1341" s="118"/>
      <c r="AV1341" s="121"/>
      <c r="AW1341" s="114"/>
      <c r="AX1341" s="115"/>
      <c r="AY1341" s="116"/>
      <c r="AZ1341" s="115"/>
      <c r="BA1341" s="116"/>
    </row>
    <row r="1342" spans="2:53" x14ac:dyDescent="0.2">
      <c r="B1342" s="266"/>
      <c r="D1342" s="101"/>
      <c r="E1342" s="67"/>
      <c r="F1342" s="69"/>
      <c r="G1342" s="69"/>
      <c r="H1342" s="69"/>
      <c r="I1342" s="95"/>
      <c r="J1342" s="68"/>
      <c r="K1342" s="106"/>
      <c r="L1342" s="145"/>
      <c r="M1342" s="146"/>
      <c r="N1342" s="82"/>
      <c r="O1342" s="82"/>
      <c r="P1342" s="82"/>
      <c r="Q1342" s="110"/>
      <c r="R1342" s="111"/>
      <c r="S1342" s="111"/>
      <c r="T1342" s="111"/>
      <c r="U1342" s="112"/>
      <c r="V1342" s="110"/>
      <c r="W1342" s="112"/>
      <c r="X1342" s="103"/>
      <c r="Y1342" s="117"/>
      <c r="Z1342" s="69"/>
      <c r="AA1342" s="69"/>
      <c r="AB1342" s="103"/>
      <c r="AC1342" s="103"/>
      <c r="AD1342" s="118"/>
      <c r="AE1342" s="115"/>
      <c r="AF1342" s="119"/>
      <c r="AG1342" s="119"/>
      <c r="AH1342" s="120"/>
      <c r="AI1342" s="121"/>
      <c r="AJ1342" s="120"/>
      <c r="AK1342" s="69"/>
      <c r="AL1342" s="103"/>
      <c r="AM1342" s="103"/>
      <c r="AN1342" s="118"/>
      <c r="AO1342" s="115"/>
      <c r="AP1342" s="119"/>
      <c r="AQ1342" s="119"/>
      <c r="AR1342" s="118"/>
      <c r="AS1342" s="118"/>
      <c r="AT1342" s="118"/>
      <c r="AU1342" s="118"/>
      <c r="AV1342" s="121"/>
      <c r="AW1342" s="114"/>
      <c r="AX1342" s="115"/>
      <c r="AY1342" s="116"/>
      <c r="AZ1342" s="115"/>
      <c r="BA1342" s="116"/>
    </row>
    <row r="1343" spans="2:53" x14ac:dyDescent="0.2">
      <c r="B1343" s="266"/>
      <c r="D1343" s="101"/>
      <c r="E1343" s="67"/>
      <c r="F1343" s="69"/>
      <c r="G1343" s="69"/>
      <c r="H1343" s="69"/>
      <c r="I1343" s="95"/>
      <c r="J1343" s="68"/>
      <c r="K1343" s="106"/>
      <c r="L1343" s="145"/>
      <c r="M1343" s="146"/>
      <c r="N1343" s="82"/>
      <c r="O1343" s="82"/>
      <c r="P1343" s="82"/>
      <c r="Q1343" s="110"/>
      <c r="R1343" s="111"/>
      <c r="S1343" s="111"/>
      <c r="T1343" s="111"/>
      <c r="U1343" s="112"/>
      <c r="V1343" s="110"/>
      <c r="W1343" s="112"/>
      <c r="X1343" s="103"/>
      <c r="Y1343" s="117"/>
      <c r="Z1343" s="69"/>
      <c r="AA1343" s="69"/>
      <c r="AB1343" s="103"/>
      <c r="AC1343" s="103"/>
      <c r="AD1343" s="118"/>
      <c r="AE1343" s="115"/>
      <c r="AF1343" s="119"/>
      <c r="AG1343" s="119"/>
      <c r="AH1343" s="120"/>
      <c r="AI1343" s="121"/>
      <c r="AJ1343" s="120"/>
      <c r="AK1343" s="69"/>
      <c r="AL1343" s="103"/>
      <c r="AM1343" s="103"/>
      <c r="AN1343" s="118"/>
      <c r="AO1343" s="115"/>
      <c r="AP1343" s="119"/>
      <c r="AQ1343" s="119"/>
      <c r="AR1343" s="118"/>
      <c r="AS1343" s="118"/>
      <c r="AT1343" s="118"/>
      <c r="AU1343" s="118"/>
      <c r="AV1343" s="121"/>
      <c r="AW1343" s="114"/>
      <c r="AX1343" s="115"/>
      <c r="AY1343" s="116"/>
      <c r="AZ1343" s="115"/>
      <c r="BA1343" s="116"/>
    </row>
    <row r="1344" spans="2:53" x14ac:dyDescent="0.2">
      <c r="B1344" s="266"/>
      <c r="D1344" s="101"/>
      <c r="E1344" s="67"/>
      <c r="F1344" s="69"/>
      <c r="G1344" s="69"/>
      <c r="H1344" s="69"/>
      <c r="I1344" s="95"/>
      <c r="J1344" s="68"/>
      <c r="K1344" s="106"/>
      <c r="L1344" s="145"/>
      <c r="M1344" s="146"/>
      <c r="N1344" s="82"/>
      <c r="O1344" s="82"/>
      <c r="P1344" s="82"/>
      <c r="Q1344" s="110"/>
      <c r="R1344" s="111"/>
      <c r="S1344" s="111"/>
      <c r="T1344" s="111"/>
      <c r="U1344" s="112"/>
      <c r="V1344" s="110"/>
      <c r="W1344" s="112"/>
      <c r="X1344" s="103"/>
      <c r="Y1344" s="117"/>
      <c r="Z1344" s="69"/>
      <c r="AA1344" s="69"/>
      <c r="AB1344" s="103"/>
      <c r="AC1344" s="103"/>
      <c r="AD1344" s="118"/>
      <c r="AE1344" s="115"/>
      <c r="AF1344" s="119"/>
      <c r="AG1344" s="119"/>
      <c r="AH1344" s="120"/>
      <c r="AI1344" s="121"/>
      <c r="AJ1344" s="120"/>
      <c r="AK1344" s="69"/>
      <c r="AL1344" s="103"/>
      <c r="AM1344" s="103"/>
      <c r="AN1344" s="118"/>
      <c r="AO1344" s="115"/>
      <c r="AP1344" s="119"/>
      <c r="AQ1344" s="119"/>
      <c r="AR1344" s="118"/>
      <c r="AS1344" s="118"/>
      <c r="AT1344" s="118"/>
      <c r="AU1344" s="118"/>
      <c r="AV1344" s="121"/>
      <c r="AW1344" s="114"/>
      <c r="AX1344" s="115"/>
      <c r="AY1344" s="116"/>
      <c r="AZ1344" s="115"/>
      <c r="BA1344" s="116"/>
    </row>
    <row r="1345" spans="2:53" x14ac:dyDescent="0.2">
      <c r="B1345" s="266"/>
      <c r="D1345" s="101"/>
      <c r="E1345" s="67"/>
      <c r="F1345" s="69"/>
      <c r="G1345" s="69"/>
      <c r="H1345" s="69"/>
      <c r="I1345" s="95"/>
      <c r="J1345" s="68"/>
      <c r="K1345" s="106"/>
      <c r="L1345" s="145"/>
      <c r="M1345" s="146"/>
      <c r="N1345" s="82"/>
      <c r="O1345" s="82"/>
      <c r="P1345" s="82"/>
      <c r="Q1345" s="110"/>
      <c r="R1345" s="111"/>
      <c r="S1345" s="111"/>
      <c r="T1345" s="111"/>
      <c r="U1345" s="112"/>
      <c r="V1345" s="110"/>
      <c r="W1345" s="112"/>
      <c r="X1345" s="103"/>
      <c r="Y1345" s="117"/>
      <c r="Z1345" s="69"/>
      <c r="AA1345" s="69"/>
      <c r="AB1345" s="103"/>
      <c r="AC1345" s="103"/>
      <c r="AD1345" s="118"/>
      <c r="AE1345" s="115"/>
      <c r="AF1345" s="119"/>
      <c r="AG1345" s="119"/>
      <c r="AH1345" s="120"/>
      <c r="AI1345" s="121"/>
      <c r="AJ1345" s="120"/>
      <c r="AK1345" s="69"/>
      <c r="AL1345" s="103"/>
      <c r="AM1345" s="103"/>
      <c r="AN1345" s="118"/>
      <c r="AO1345" s="115"/>
      <c r="AP1345" s="119"/>
      <c r="AQ1345" s="119"/>
      <c r="AR1345" s="118"/>
      <c r="AS1345" s="118"/>
      <c r="AT1345" s="118"/>
      <c r="AU1345" s="118"/>
      <c r="AV1345" s="121"/>
      <c r="AW1345" s="114"/>
      <c r="AX1345" s="115"/>
      <c r="AY1345" s="116"/>
      <c r="AZ1345" s="115"/>
      <c r="BA1345" s="116"/>
    </row>
    <row r="1346" spans="2:53" x14ac:dyDescent="0.2">
      <c r="B1346" s="266"/>
      <c r="D1346" s="101"/>
      <c r="E1346" s="67"/>
      <c r="F1346" s="69"/>
      <c r="G1346" s="69"/>
      <c r="H1346" s="69"/>
      <c r="I1346" s="95"/>
      <c r="J1346" s="68"/>
      <c r="K1346" s="106"/>
      <c r="L1346" s="145"/>
      <c r="M1346" s="146"/>
      <c r="N1346" s="82"/>
      <c r="O1346" s="82"/>
      <c r="P1346" s="82"/>
      <c r="Q1346" s="110"/>
      <c r="R1346" s="111"/>
      <c r="S1346" s="111"/>
      <c r="T1346" s="111"/>
      <c r="U1346" s="112"/>
      <c r="V1346" s="110"/>
      <c r="W1346" s="112"/>
      <c r="X1346" s="103"/>
      <c r="Y1346" s="117"/>
      <c r="Z1346" s="69"/>
      <c r="AA1346" s="69"/>
      <c r="AB1346" s="103"/>
      <c r="AC1346" s="103"/>
      <c r="AD1346" s="118"/>
      <c r="AE1346" s="115"/>
      <c r="AF1346" s="119"/>
      <c r="AG1346" s="119"/>
      <c r="AH1346" s="120"/>
      <c r="AI1346" s="121"/>
      <c r="AJ1346" s="120"/>
      <c r="AK1346" s="69"/>
      <c r="AL1346" s="103"/>
      <c r="AM1346" s="103"/>
      <c r="AN1346" s="118"/>
      <c r="AO1346" s="115"/>
      <c r="AP1346" s="119"/>
      <c r="AQ1346" s="119"/>
      <c r="AR1346" s="118"/>
      <c r="AS1346" s="118"/>
      <c r="AT1346" s="118"/>
      <c r="AU1346" s="118"/>
      <c r="AV1346" s="121"/>
      <c r="AW1346" s="114"/>
      <c r="AX1346" s="115"/>
      <c r="AY1346" s="116"/>
      <c r="AZ1346" s="115"/>
      <c r="BA1346" s="116"/>
    </row>
    <row r="1347" spans="2:53" x14ac:dyDescent="0.2">
      <c r="B1347" s="266"/>
      <c r="D1347" s="101"/>
      <c r="E1347" s="67"/>
      <c r="F1347" s="69"/>
      <c r="G1347" s="69"/>
      <c r="H1347" s="69"/>
      <c r="I1347" s="95"/>
      <c r="J1347" s="68"/>
      <c r="K1347" s="106"/>
      <c r="L1347" s="145"/>
      <c r="M1347" s="146"/>
      <c r="N1347" s="82"/>
      <c r="O1347" s="82"/>
      <c r="P1347" s="82"/>
      <c r="Q1347" s="110"/>
      <c r="R1347" s="111"/>
      <c r="S1347" s="111"/>
      <c r="T1347" s="111"/>
      <c r="U1347" s="112"/>
      <c r="V1347" s="110"/>
      <c r="W1347" s="112"/>
      <c r="X1347" s="103"/>
      <c r="Y1347" s="117"/>
      <c r="Z1347" s="69"/>
      <c r="AA1347" s="69"/>
      <c r="AB1347" s="103"/>
      <c r="AC1347" s="103"/>
      <c r="AD1347" s="118"/>
      <c r="AE1347" s="115"/>
      <c r="AF1347" s="119"/>
      <c r="AG1347" s="119"/>
      <c r="AH1347" s="120"/>
      <c r="AI1347" s="121"/>
      <c r="AJ1347" s="120"/>
      <c r="AK1347" s="69"/>
      <c r="AL1347" s="103"/>
      <c r="AM1347" s="103"/>
      <c r="AN1347" s="118"/>
      <c r="AO1347" s="115"/>
      <c r="AP1347" s="119"/>
      <c r="AQ1347" s="119"/>
      <c r="AR1347" s="118"/>
      <c r="AS1347" s="118"/>
      <c r="AT1347" s="118"/>
      <c r="AU1347" s="118"/>
      <c r="AV1347" s="121"/>
      <c r="AW1347" s="114"/>
      <c r="AX1347" s="115"/>
      <c r="AY1347" s="116"/>
      <c r="AZ1347" s="115"/>
      <c r="BA1347" s="116"/>
    </row>
    <row r="1348" spans="2:53" x14ac:dyDescent="0.2">
      <c r="B1348" s="266"/>
      <c r="D1348" s="101"/>
      <c r="E1348" s="67"/>
      <c r="F1348" s="69"/>
      <c r="G1348" s="69"/>
      <c r="H1348" s="69"/>
      <c r="I1348" s="95"/>
      <c r="J1348" s="68"/>
      <c r="K1348" s="106"/>
      <c r="L1348" s="145"/>
      <c r="M1348" s="146"/>
      <c r="N1348" s="82"/>
      <c r="O1348" s="82"/>
      <c r="P1348" s="82"/>
      <c r="Q1348" s="110"/>
      <c r="R1348" s="111"/>
      <c r="S1348" s="111"/>
      <c r="T1348" s="111"/>
      <c r="U1348" s="112"/>
      <c r="V1348" s="110"/>
      <c r="W1348" s="112"/>
      <c r="X1348" s="103"/>
      <c r="Y1348" s="117"/>
      <c r="Z1348" s="69"/>
      <c r="AA1348" s="69"/>
      <c r="AB1348" s="103"/>
      <c r="AC1348" s="103"/>
      <c r="AD1348" s="118"/>
      <c r="AE1348" s="115"/>
      <c r="AF1348" s="119"/>
      <c r="AG1348" s="119"/>
      <c r="AH1348" s="120"/>
      <c r="AI1348" s="121"/>
      <c r="AJ1348" s="120"/>
      <c r="AK1348" s="69"/>
      <c r="AL1348" s="103"/>
      <c r="AM1348" s="103"/>
      <c r="AN1348" s="118"/>
      <c r="AO1348" s="115"/>
      <c r="AP1348" s="119"/>
      <c r="AQ1348" s="119"/>
      <c r="AR1348" s="118"/>
      <c r="AS1348" s="118"/>
      <c r="AT1348" s="118"/>
      <c r="AU1348" s="118"/>
      <c r="AV1348" s="121"/>
      <c r="AW1348" s="114"/>
      <c r="AX1348" s="115"/>
      <c r="AY1348" s="116"/>
      <c r="AZ1348" s="115"/>
      <c r="BA1348" s="116"/>
    </row>
    <row r="1349" spans="2:53" x14ac:dyDescent="0.2">
      <c r="B1349" s="266"/>
      <c r="D1349" s="101"/>
      <c r="E1349" s="67"/>
      <c r="F1349" s="69"/>
      <c r="G1349" s="69"/>
      <c r="H1349" s="69"/>
      <c r="I1349" s="95"/>
      <c r="J1349" s="68"/>
      <c r="K1349" s="106"/>
      <c r="L1349" s="145"/>
      <c r="M1349" s="146"/>
      <c r="N1349" s="82"/>
      <c r="O1349" s="82"/>
      <c r="P1349" s="82"/>
      <c r="Q1349" s="110"/>
      <c r="R1349" s="111"/>
      <c r="S1349" s="111"/>
      <c r="T1349" s="111"/>
      <c r="U1349" s="112"/>
      <c r="V1349" s="110"/>
      <c r="W1349" s="112"/>
      <c r="X1349" s="103"/>
      <c r="Y1349" s="117"/>
      <c r="Z1349" s="69"/>
      <c r="AA1349" s="69"/>
      <c r="AB1349" s="103"/>
      <c r="AC1349" s="103"/>
      <c r="AD1349" s="118"/>
      <c r="AE1349" s="115"/>
      <c r="AF1349" s="119"/>
      <c r="AG1349" s="119"/>
      <c r="AH1349" s="120"/>
      <c r="AI1349" s="121"/>
      <c r="AJ1349" s="120"/>
      <c r="AK1349" s="69"/>
      <c r="AL1349" s="103"/>
      <c r="AM1349" s="103"/>
      <c r="AN1349" s="118"/>
      <c r="AO1349" s="115"/>
      <c r="AP1349" s="119"/>
      <c r="AQ1349" s="119"/>
      <c r="AR1349" s="118"/>
      <c r="AS1349" s="118"/>
      <c r="AT1349" s="118"/>
      <c r="AU1349" s="118"/>
      <c r="AV1349" s="121"/>
      <c r="AW1349" s="114"/>
      <c r="AX1349" s="115"/>
      <c r="AY1349" s="116"/>
      <c r="AZ1349" s="115"/>
      <c r="BA1349" s="116"/>
    </row>
    <row r="1350" spans="2:53" x14ac:dyDescent="0.2">
      <c r="B1350" s="266"/>
      <c r="D1350" s="101"/>
      <c r="E1350" s="67"/>
      <c r="F1350" s="69"/>
      <c r="G1350" s="69"/>
      <c r="H1350" s="69"/>
      <c r="I1350" s="95"/>
      <c r="J1350" s="68"/>
      <c r="K1350" s="106"/>
      <c r="L1350" s="145"/>
      <c r="M1350" s="146"/>
      <c r="N1350" s="82"/>
      <c r="O1350" s="82"/>
      <c r="P1350" s="82"/>
      <c r="Q1350" s="110"/>
      <c r="R1350" s="111"/>
      <c r="S1350" s="111"/>
      <c r="T1350" s="111"/>
      <c r="U1350" s="112"/>
      <c r="V1350" s="110"/>
      <c r="W1350" s="112"/>
      <c r="X1350" s="103"/>
      <c r="Y1350" s="117"/>
      <c r="Z1350" s="69"/>
      <c r="AA1350" s="69"/>
      <c r="AB1350" s="103"/>
      <c r="AC1350" s="103"/>
      <c r="AD1350" s="118"/>
      <c r="AE1350" s="115"/>
      <c r="AF1350" s="119"/>
      <c r="AG1350" s="119"/>
      <c r="AH1350" s="120"/>
      <c r="AI1350" s="121"/>
      <c r="AJ1350" s="120"/>
      <c r="AK1350" s="69"/>
      <c r="AL1350" s="103"/>
      <c r="AM1350" s="103"/>
      <c r="AN1350" s="118"/>
      <c r="AO1350" s="115"/>
      <c r="AP1350" s="119"/>
      <c r="AQ1350" s="119"/>
      <c r="AR1350" s="118"/>
      <c r="AS1350" s="118"/>
      <c r="AT1350" s="118"/>
      <c r="AU1350" s="118"/>
      <c r="AV1350" s="121"/>
      <c r="AW1350" s="114"/>
      <c r="AX1350" s="115"/>
      <c r="AY1350" s="116"/>
      <c r="AZ1350" s="115"/>
      <c r="BA1350" s="116"/>
    </row>
    <row r="1351" spans="2:53" x14ac:dyDescent="0.2">
      <c r="B1351" s="266"/>
      <c r="D1351" s="101"/>
      <c r="E1351" s="67"/>
      <c r="F1351" s="69"/>
      <c r="G1351" s="69"/>
      <c r="H1351" s="69"/>
      <c r="I1351" s="95"/>
      <c r="J1351" s="68"/>
      <c r="K1351" s="106"/>
      <c r="L1351" s="145"/>
      <c r="M1351" s="146"/>
      <c r="N1351" s="82"/>
      <c r="O1351" s="82"/>
      <c r="P1351" s="82"/>
      <c r="Q1351" s="110"/>
      <c r="R1351" s="111"/>
      <c r="S1351" s="111"/>
      <c r="T1351" s="111"/>
      <c r="U1351" s="112"/>
      <c r="V1351" s="110"/>
      <c r="W1351" s="112"/>
      <c r="X1351" s="103"/>
      <c r="Y1351" s="117"/>
      <c r="Z1351" s="69"/>
      <c r="AA1351" s="69"/>
      <c r="AB1351" s="103"/>
      <c r="AC1351" s="103"/>
      <c r="AD1351" s="118"/>
      <c r="AE1351" s="115"/>
      <c r="AF1351" s="119"/>
      <c r="AG1351" s="119"/>
      <c r="AH1351" s="120"/>
      <c r="AI1351" s="121"/>
      <c r="AJ1351" s="120"/>
      <c r="AK1351" s="69"/>
      <c r="AL1351" s="103"/>
      <c r="AM1351" s="103"/>
      <c r="AN1351" s="118"/>
      <c r="AO1351" s="115"/>
      <c r="AP1351" s="119"/>
      <c r="AQ1351" s="119"/>
      <c r="AR1351" s="118"/>
      <c r="AS1351" s="118"/>
      <c r="AT1351" s="118"/>
      <c r="AU1351" s="118"/>
      <c r="AV1351" s="121"/>
      <c r="AW1351" s="114"/>
      <c r="AX1351" s="115"/>
      <c r="AY1351" s="116"/>
      <c r="AZ1351" s="115"/>
      <c r="BA1351" s="116"/>
    </row>
    <row r="1352" spans="2:53" x14ac:dyDescent="0.2">
      <c r="B1352" s="266"/>
      <c r="D1352" s="101"/>
      <c r="E1352" s="67"/>
      <c r="F1352" s="69"/>
      <c r="G1352" s="69"/>
      <c r="H1352" s="69"/>
      <c r="I1352" s="95"/>
      <c r="J1352" s="68"/>
      <c r="K1352" s="106"/>
      <c r="L1352" s="145"/>
      <c r="M1352" s="146"/>
      <c r="N1352" s="82"/>
      <c r="O1352" s="82"/>
      <c r="P1352" s="82"/>
      <c r="Q1352" s="110"/>
      <c r="R1352" s="111"/>
      <c r="S1352" s="111"/>
      <c r="T1352" s="111"/>
      <c r="U1352" s="112"/>
      <c r="V1352" s="110"/>
      <c r="W1352" s="112"/>
      <c r="X1352" s="103"/>
      <c r="Y1352" s="117"/>
      <c r="Z1352" s="69"/>
      <c r="AA1352" s="69"/>
      <c r="AB1352" s="103"/>
      <c r="AC1352" s="103"/>
      <c r="AD1352" s="118"/>
      <c r="AE1352" s="115"/>
      <c r="AF1352" s="119"/>
      <c r="AG1352" s="119"/>
      <c r="AH1352" s="120"/>
      <c r="AI1352" s="121"/>
      <c r="AJ1352" s="120"/>
      <c r="AK1352" s="69"/>
      <c r="AL1352" s="103"/>
      <c r="AM1352" s="103"/>
      <c r="AN1352" s="118"/>
      <c r="AO1352" s="115"/>
      <c r="AP1352" s="119"/>
      <c r="AQ1352" s="119"/>
      <c r="AR1352" s="118"/>
      <c r="AS1352" s="118"/>
      <c r="AT1352" s="118"/>
      <c r="AU1352" s="118"/>
      <c r="AV1352" s="121"/>
      <c r="AW1352" s="114"/>
      <c r="AX1352" s="115"/>
      <c r="AY1352" s="116"/>
      <c r="AZ1352" s="115"/>
      <c r="BA1352" s="116"/>
    </row>
    <row r="1353" spans="2:53" x14ac:dyDescent="0.2">
      <c r="B1353" s="266"/>
      <c r="D1353" s="101"/>
      <c r="E1353" s="67"/>
      <c r="F1353" s="69"/>
      <c r="G1353" s="69"/>
      <c r="H1353" s="69"/>
      <c r="I1353" s="95"/>
      <c r="J1353" s="68"/>
      <c r="K1353" s="106"/>
      <c r="L1353" s="145"/>
      <c r="M1353" s="146"/>
      <c r="N1353" s="82"/>
      <c r="O1353" s="82"/>
      <c r="P1353" s="82"/>
      <c r="Q1353" s="110"/>
      <c r="R1353" s="111"/>
      <c r="S1353" s="111"/>
      <c r="T1353" s="111"/>
      <c r="U1353" s="112"/>
      <c r="V1353" s="110"/>
      <c r="W1353" s="112"/>
      <c r="X1353" s="103"/>
      <c r="Y1353" s="117"/>
      <c r="Z1353" s="69"/>
      <c r="AA1353" s="69"/>
      <c r="AB1353" s="103"/>
      <c r="AC1353" s="103"/>
      <c r="AD1353" s="118"/>
      <c r="AE1353" s="115"/>
      <c r="AF1353" s="119"/>
      <c r="AG1353" s="119"/>
      <c r="AH1353" s="120"/>
      <c r="AI1353" s="121"/>
      <c r="AJ1353" s="120"/>
      <c r="AK1353" s="69"/>
      <c r="AL1353" s="103"/>
      <c r="AM1353" s="103"/>
      <c r="AN1353" s="118"/>
      <c r="AO1353" s="115"/>
      <c r="AP1353" s="119"/>
      <c r="AQ1353" s="119"/>
      <c r="AR1353" s="118"/>
      <c r="AS1353" s="118"/>
      <c r="AT1353" s="118"/>
      <c r="AU1353" s="118"/>
      <c r="AV1353" s="121"/>
      <c r="AW1353" s="114"/>
      <c r="AX1353" s="115"/>
      <c r="AY1353" s="116"/>
      <c r="AZ1353" s="115"/>
      <c r="BA1353" s="116"/>
    </row>
    <row r="1354" spans="2:53" x14ac:dyDescent="0.2">
      <c r="B1354" s="266"/>
      <c r="D1354" s="101"/>
      <c r="E1354" s="67"/>
      <c r="F1354" s="69"/>
      <c r="G1354" s="69"/>
      <c r="H1354" s="69"/>
      <c r="I1354" s="95"/>
      <c r="J1354" s="68"/>
      <c r="K1354" s="106"/>
      <c r="L1354" s="145"/>
      <c r="M1354" s="146"/>
      <c r="N1354" s="82"/>
      <c r="O1354" s="82"/>
      <c r="P1354" s="82"/>
      <c r="Q1354" s="110"/>
      <c r="R1354" s="111"/>
      <c r="S1354" s="111"/>
      <c r="T1354" s="111"/>
      <c r="U1354" s="112"/>
      <c r="V1354" s="110"/>
      <c r="W1354" s="112"/>
      <c r="X1354" s="103"/>
      <c r="Y1354" s="117"/>
      <c r="Z1354" s="69"/>
      <c r="AA1354" s="69"/>
      <c r="AB1354" s="103"/>
      <c r="AC1354" s="103"/>
      <c r="AD1354" s="118"/>
      <c r="AE1354" s="115"/>
      <c r="AF1354" s="119"/>
      <c r="AG1354" s="119"/>
      <c r="AH1354" s="120"/>
      <c r="AI1354" s="121"/>
      <c r="AJ1354" s="120"/>
      <c r="AK1354" s="69"/>
      <c r="AL1354" s="103"/>
      <c r="AM1354" s="103"/>
      <c r="AN1354" s="118"/>
      <c r="AO1354" s="115"/>
      <c r="AP1354" s="119"/>
      <c r="AQ1354" s="119"/>
      <c r="AR1354" s="118"/>
      <c r="AS1354" s="118"/>
      <c r="AT1354" s="118"/>
      <c r="AU1354" s="118"/>
      <c r="AV1354" s="121"/>
      <c r="AW1354" s="114"/>
      <c r="AX1354" s="115"/>
      <c r="AY1354" s="116"/>
      <c r="AZ1354" s="115"/>
      <c r="BA1354" s="116"/>
    </row>
    <row r="1355" spans="2:53" x14ac:dyDescent="0.2">
      <c r="B1355" s="266"/>
      <c r="D1355" s="101"/>
      <c r="E1355" s="67"/>
      <c r="F1355" s="69"/>
      <c r="G1355" s="69"/>
      <c r="H1355" s="69"/>
      <c r="I1355" s="95"/>
      <c r="J1355" s="68"/>
      <c r="K1355" s="106"/>
      <c r="L1355" s="145"/>
      <c r="M1355" s="146"/>
      <c r="N1355" s="82"/>
      <c r="O1355" s="82"/>
      <c r="P1355" s="82"/>
      <c r="Q1355" s="110"/>
      <c r="R1355" s="111"/>
      <c r="S1355" s="111"/>
      <c r="T1355" s="111"/>
      <c r="U1355" s="112"/>
      <c r="V1355" s="110"/>
      <c r="W1355" s="112"/>
      <c r="X1355" s="103"/>
      <c r="Y1355" s="117"/>
      <c r="Z1355" s="69"/>
      <c r="AA1355" s="69"/>
      <c r="AB1355" s="103"/>
      <c r="AC1355" s="103"/>
      <c r="AD1355" s="118"/>
      <c r="AE1355" s="115"/>
      <c r="AF1355" s="119"/>
      <c r="AG1355" s="119"/>
      <c r="AH1355" s="120"/>
      <c r="AI1355" s="121"/>
      <c r="AJ1355" s="120"/>
      <c r="AK1355" s="69"/>
      <c r="AL1355" s="103"/>
      <c r="AM1355" s="103"/>
      <c r="AN1355" s="118"/>
      <c r="AO1355" s="115"/>
      <c r="AP1355" s="119"/>
      <c r="AQ1355" s="119"/>
      <c r="AR1355" s="118"/>
      <c r="AS1355" s="118"/>
      <c r="AT1355" s="118"/>
      <c r="AU1355" s="118"/>
      <c r="AV1355" s="121"/>
      <c r="AW1355" s="114"/>
      <c r="AX1355" s="115"/>
      <c r="AY1355" s="116"/>
      <c r="AZ1355" s="115"/>
      <c r="BA1355" s="116"/>
    </row>
    <row r="1356" spans="2:53" x14ac:dyDescent="0.2">
      <c r="B1356" s="266"/>
      <c r="D1356" s="101"/>
      <c r="E1356" s="67"/>
      <c r="F1356" s="69"/>
      <c r="G1356" s="69"/>
      <c r="H1356" s="69"/>
      <c r="I1356" s="95"/>
      <c r="J1356" s="68"/>
      <c r="K1356" s="106"/>
      <c r="L1356" s="145"/>
      <c r="M1356" s="146"/>
      <c r="N1356" s="82"/>
      <c r="O1356" s="82"/>
      <c r="P1356" s="82"/>
      <c r="Q1356" s="110"/>
      <c r="R1356" s="111"/>
      <c r="S1356" s="111"/>
      <c r="T1356" s="111"/>
      <c r="U1356" s="112"/>
      <c r="V1356" s="110"/>
      <c r="W1356" s="112"/>
      <c r="X1356" s="103"/>
      <c r="Y1356" s="117"/>
      <c r="Z1356" s="69"/>
      <c r="AA1356" s="69"/>
      <c r="AB1356" s="103"/>
      <c r="AC1356" s="103"/>
      <c r="AD1356" s="118"/>
      <c r="AE1356" s="115"/>
      <c r="AF1356" s="119"/>
      <c r="AG1356" s="119"/>
      <c r="AH1356" s="120"/>
      <c r="AI1356" s="121"/>
      <c r="AJ1356" s="120"/>
      <c r="AK1356" s="69"/>
      <c r="AL1356" s="103"/>
      <c r="AM1356" s="103"/>
      <c r="AN1356" s="118"/>
      <c r="AO1356" s="115"/>
      <c r="AP1356" s="119"/>
      <c r="AQ1356" s="119"/>
      <c r="AR1356" s="118"/>
      <c r="AS1356" s="118"/>
      <c r="AT1356" s="118"/>
      <c r="AU1356" s="118"/>
      <c r="AV1356" s="121"/>
      <c r="AW1356" s="114"/>
      <c r="AX1356" s="115"/>
      <c r="AY1356" s="116"/>
      <c r="AZ1356" s="115"/>
      <c r="BA1356" s="116"/>
    </row>
    <row r="1357" spans="2:53" x14ac:dyDescent="0.2">
      <c r="B1357" s="266"/>
      <c r="D1357" s="101"/>
      <c r="E1357" s="67"/>
      <c r="F1357" s="69"/>
      <c r="G1357" s="69"/>
      <c r="H1357" s="69"/>
      <c r="I1357" s="95"/>
      <c r="J1357" s="68"/>
      <c r="K1357" s="106"/>
      <c r="L1357" s="145"/>
      <c r="M1357" s="146"/>
      <c r="N1357" s="82"/>
      <c r="O1357" s="82"/>
      <c r="P1357" s="82"/>
      <c r="Q1357" s="110"/>
      <c r="R1357" s="111"/>
      <c r="S1357" s="111"/>
      <c r="T1357" s="111"/>
      <c r="U1357" s="112"/>
      <c r="V1357" s="110"/>
      <c r="W1357" s="112"/>
      <c r="X1357" s="103"/>
      <c r="Y1357" s="117"/>
      <c r="Z1357" s="69"/>
      <c r="AA1357" s="69"/>
      <c r="AB1357" s="103"/>
      <c r="AC1357" s="103"/>
      <c r="AD1357" s="118"/>
      <c r="AE1357" s="115"/>
      <c r="AF1357" s="119"/>
      <c r="AG1357" s="119"/>
      <c r="AH1357" s="120"/>
      <c r="AI1357" s="121"/>
      <c r="AJ1357" s="120"/>
      <c r="AK1357" s="69"/>
      <c r="AL1357" s="103"/>
      <c r="AM1357" s="103"/>
      <c r="AN1357" s="118"/>
      <c r="AO1357" s="115"/>
      <c r="AP1357" s="119"/>
      <c r="AQ1357" s="119"/>
      <c r="AR1357" s="118"/>
      <c r="AS1357" s="118"/>
      <c r="AT1357" s="118"/>
      <c r="AU1357" s="118"/>
      <c r="AV1357" s="121"/>
      <c r="AW1357" s="114"/>
      <c r="AX1357" s="115"/>
      <c r="AY1357" s="116"/>
      <c r="AZ1357" s="115"/>
      <c r="BA1357" s="116"/>
    </row>
    <row r="1358" spans="2:53" x14ac:dyDescent="0.2">
      <c r="B1358" s="266"/>
      <c r="D1358" s="101"/>
      <c r="E1358" s="67"/>
      <c r="F1358" s="69"/>
      <c r="G1358" s="69"/>
      <c r="H1358" s="69"/>
      <c r="I1358" s="95"/>
      <c r="J1358" s="68"/>
      <c r="K1358" s="106"/>
      <c r="L1358" s="145"/>
      <c r="M1358" s="146"/>
      <c r="N1358" s="82"/>
      <c r="O1358" s="82"/>
      <c r="P1358" s="82"/>
      <c r="Q1358" s="110"/>
      <c r="R1358" s="111"/>
      <c r="S1358" s="111"/>
      <c r="T1358" s="111"/>
      <c r="U1358" s="112"/>
      <c r="V1358" s="110"/>
      <c r="W1358" s="112"/>
      <c r="X1358" s="103"/>
      <c r="Y1358" s="117"/>
      <c r="Z1358" s="69"/>
      <c r="AA1358" s="69"/>
      <c r="AB1358" s="103"/>
      <c r="AC1358" s="103"/>
      <c r="AD1358" s="118"/>
      <c r="AE1358" s="115"/>
      <c r="AF1358" s="119"/>
      <c r="AG1358" s="119"/>
      <c r="AH1358" s="120"/>
      <c r="AI1358" s="121"/>
      <c r="AJ1358" s="120"/>
      <c r="AK1358" s="69"/>
      <c r="AL1358" s="103"/>
      <c r="AM1358" s="103"/>
      <c r="AN1358" s="118"/>
      <c r="AO1358" s="115"/>
      <c r="AP1358" s="119"/>
      <c r="AQ1358" s="119"/>
      <c r="AR1358" s="118"/>
      <c r="AS1358" s="118"/>
      <c r="AT1358" s="118"/>
      <c r="AU1358" s="118"/>
      <c r="AV1358" s="121"/>
      <c r="AW1358" s="114"/>
      <c r="AX1358" s="115"/>
      <c r="AY1358" s="116"/>
      <c r="AZ1358" s="115"/>
      <c r="BA1358" s="116"/>
    </row>
    <row r="1359" spans="2:53" x14ac:dyDescent="0.2">
      <c r="B1359" s="266"/>
      <c r="D1359" s="101"/>
      <c r="E1359" s="67"/>
      <c r="F1359" s="69"/>
      <c r="G1359" s="69"/>
      <c r="H1359" s="69"/>
      <c r="I1359" s="95"/>
      <c r="J1359" s="68"/>
      <c r="K1359" s="106"/>
      <c r="L1359" s="145"/>
      <c r="M1359" s="146"/>
      <c r="N1359" s="82"/>
      <c r="O1359" s="82"/>
      <c r="P1359" s="82"/>
      <c r="Q1359" s="110"/>
      <c r="R1359" s="111"/>
      <c r="S1359" s="111"/>
      <c r="T1359" s="111"/>
      <c r="U1359" s="112"/>
      <c r="V1359" s="110"/>
      <c r="W1359" s="112"/>
      <c r="X1359" s="103"/>
      <c r="Y1359" s="117"/>
      <c r="Z1359" s="69"/>
      <c r="AA1359" s="69"/>
      <c r="AB1359" s="103"/>
      <c r="AC1359" s="103"/>
      <c r="AD1359" s="118"/>
      <c r="AE1359" s="115"/>
      <c r="AF1359" s="119"/>
      <c r="AG1359" s="119"/>
      <c r="AH1359" s="120"/>
      <c r="AI1359" s="121"/>
      <c r="AJ1359" s="120"/>
      <c r="AK1359" s="69"/>
      <c r="AL1359" s="103"/>
      <c r="AM1359" s="103"/>
      <c r="AN1359" s="118"/>
      <c r="AO1359" s="115"/>
      <c r="AP1359" s="119"/>
      <c r="AQ1359" s="119"/>
      <c r="AR1359" s="118"/>
      <c r="AS1359" s="118"/>
      <c r="AT1359" s="118"/>
      <c r="AU1359" s="118"/>
      <c r="AV1359" s="121"/>
      <c r="AW1359" s="114"/>
      <c r="AX1359" s="115"/>
      <c r="AY1359" s="116"/>
      <c r="AZ1359" s="115"/>
      <c r="BA1359" s="116"/>
    </row>
    <row r="1360" spans="2:53" x14ac:dyDescent="0.2">
      <c r="B1360" s="266"/>
      <c r="D1360" s="101"/>
      <c r="E1360" s="67"/>
      <c r="F1360" s="69"/>
      <c r="G1360" s="69"/>
      <c r="H1360" s="69"/>
      <c r="I1360" s="95"/>
      <c r="J1360" s="68"/>
      <c r="K1360" s="106"/>
      <c r="L1360" s="145"/>
      <c r="M1360" s="146"/>
      <c r="N1360" s="82"/>
      <c r="O1360" s="82"/>
      <c r="P1360" s="82"/>
      <c r="Q1360" s="110"/>
      <c r="R1360" s="111"/>
      <c r="S1360" s="111"/>
      <c r="T1360" s="111"/>
      <c r="U1360" s="112"/>
      <c r="V1360" s="110"/>
      <c r="W1360" s="112"/>
      <c r="X1360" s="103"/>
      <c r="Y1360" s="117"/>
      <c r="Z1360" s="69"/>
      <c r="AA1360" s="69"/>
      <c r="AB1360" s="103"/>
      <c r="AC1360" s="103"/>
      <c r="AD1360" s="118"/>
      <c r="AE1360" s="115"/>
      <c r="AF1360" s="119"/>
      <c r="AG1360" s="119"/>
      <c r="AH1360" s="120"/>
      <c r="AI1360" s="121"/>
      <c r="AJ1360" s="120"/>
      <c r="AK1360" s="69"/>
      <c r="AL1360" s="103"/>
      <c r="AM1360" s="103"/>
      <c r="AN1360" s="118"/>
      <c r="AO1360" s="115"/>
      <c r="AP1360" s="119"/>
      <c r="AQ1360" s="119"/>
      <c r="AR1360" s="118"/>
      <c r="AS1360" s="118"/>
      <c r="AT1360" s="118"/>
      <c r="AU1360" s="118"/>
      <c r="AV1360" s="121"/>
      <c r="AW1360" s="114"/>
      <c r="AX1360" s="115"/>
      <c r="AY1360" s="116"/>
      <c r="AZ1360" s="115"/>
      <c r="BA1360" s="116"/>
    </row>
    <row r="1361" spans="2:53" x14ac:dyDescent="0.2">
      <c r="B1361" s="266"/>
      <c r="D1361" s="101"/>
      <c r="E1361" s="67"/>
      <c r="F1361" s="69"/>
      <c r="G1361" s="69"/>
      <c r="H1361" s="69"/>
      <c r="I1361" s="95"/>
      <c r="J1361" s="68"/>
      <c r="K1361" s="106"/>
      <c r="L1361" s="145"/>
      <c r="M1361" s="146"/>
      <c r="N1361" s="82"/>
      <c r="O1361" s="82"/>
      <c r="P1361" s="82"/>
      <c r="Q1361" s="110"/>
      <c r="R1361" s="111"/>
      <c r="S1361" s="111"/>
      <c r="T1361" s="111"/>
      <c r="U1361" s="112"/>
      <c r="V1361" s="110"/>
      <c r="W1361" s="112"/>
      <c r="X1361" s="103"/>
      <c r="Y1361" s="117"/>
      <c r="Z1361" s="69"/>
      <c r="AA1361" s="69"/>
      <c r="AB1361" s="103"/>
      <c r="AC1361" s="103"/>
      <c r="AD1361" s="118"/>
      <c r="AE1361" s="115"/>
      <c r="AF1361" s="119"/>
      <c r="AG1361" s="119"/>
      <c r="AH1361" s="120"/>
      <c r="AI1361" s="121"/>
      <c r="AJ1361" s="120"/>
      <c r="AK1361" s="69"/>
      <c r="AL1361" s="103"/>
      <c r="AM1361" s="103"/>
      <c r="AN1361" s="118"/>
      <c r="AO1361" s="115"/>
      <c r="AP1361" s="119"/>
      <c r="AQ1361" s="119"/>
      <c r="AR1361" s="118"/>
      <c r="AS1361" s="118"/>
      <c r="AT1361" s="118"/>
      <c r="AU1361" s="118"/>
      <c r="AV1361" s="121"/>
      <c r="AW1361" s="114"/>
      <c r="AX1361" s="115"/>
      <c r="AY1361" s="116"/>
      <c r="AZ1361" s="115"/>
      <c r="BA1361" s="116"/>
    </row>
    <row r="1362" spans="2:53" x14ac:dyDescent="0.2">
      <c r="B1362" s="266"/>
      <c r="D1362" s="101"/>
      <c r="E1362" s="67"/>
      <c r="F1362" s="69"/>
      <c r="G1362" s="69"/>
      <c r="H1362" s="69"/>
      <c r="I1362" s="95"/>
      <c r="J1362" s="68"/>
      <c r="K1362" s="106"/>
      <c r="L1362" s="145"/>
      <c r="M1362" s="146"/>
      <c r="N1362" s="82"/>
      <c r="O1362" s="82"/>
      <c r="P1362" s="82"/>
      <c r="Q1362" s="110"/>
      <c r="R1362" s="111"/>
      <c r="S1362" s="111"/>
      <c r="T1362" s="111"/>
      <c r="U1362" s="112"/>
      <c r="V1362" s="110"/>
      <c r="W1362" s="112"/>
      <c r="X1362" s="103"/>
      <c r="Y1362" s="117"/>
      <c r="Z1362" s="69"/>
      <c r="AA1362" s="69"/>
      <c r="AB1362" s="103"/>
      <c r="AC1362" s="103"/>
      <c r="AD1362" s="118"/>
      <c r="AE1362" s="115"/>
      <c r="AF1362" s="119"/>
      <c r="AG1362" s="119"/>
      <c r="AH1362" s="120"/>
      <c r="AI1362" s="121"/>
      <c r="AJ1362" s="120"/>
      <c r="AK1362" s="69"/>
      <c r="AL1362" s="103"/>
      <c r="AM1362" s="103"/>
      <c r="AN1362" s="118"/>
      <c r="AO1362" s="115"/>
      <c r="AP1362" s="119"/>
      <c r="AQ1362" s="119"/>
      <c r="AR1362" s="118"/>
      <c r="AS1362" s="118"/>
      <c r="AT1362" s="118"/>
      <c r="AU1362" s="118"/>
      <c r="AV1362" s="121"/>
      <c r="AW1362" s="114"/>
      <c r="AX1362" s="115"/>
      <c r="AY1362" s="116"/>
      <c r="AZ1362" s="115"/>
      <c r="BA1362" s="116"/>
    </row>
    <row r="1363" spans="2:53" x14ac:dyDescent="0.2">
      <c r="B1363" s="266"/>
      <c r="D1363" s="101"/>
      <c r="E1363" s="67"/>
      <c r="F1363" s="69"/>
      <c r="G1363" s="69"/>
      <c r="H1363" s="69"/>
      <c r="I1363" s="95"/>
      <c r="J1363" s="68"/>
      <c r="K1363" s="106"/>
      <c r="L1363" s="145"/>
      <c r="M1363" s="146"/>
      <c r="N1363" s="82"/>
      <c r="O1363" s="82"/>
      <c r="P1363" s="82"/>
      <c r="Q1363" s="110"/>
      <c r="R1363" s="111"/>
      <c r="S1363" s="111"/>
      <c r="T1363" s="111"/>
      <c r="U1363" s="112"/>
      <c r="V1363" s="110"/>
      <c r="W1363" s="112"/>
      <c r="X1363" s="103"/>
      <c r="Y1363" s="117"/>
      <c r="Z1363" s="69"/>
      <c r="AA1363" s="69"/>
      <c r="AB1363" s="103"/>
      <c r="AC1363" s="103"/>
      <c r="AD1363" s="118"/>
      <c r="AE1363" s="115"/>
      <c r="AF1363" s="119"/>
      <c r="AG1363" s="119"/>
      <c r="AH1363" s="120"/>
      <c r="AI1363" s="121"/>
      <c r="AJ1363" s="120"/>
      <c r="AK1363" s="69"/>
      <c r="AL1363" s="103"/>
      <c r="AM1363" s="103"/>
      <c r="AN1363" s="118"/>
      <c r="AO1363" s="115"/>
      <c r="AP1363" s="119"/>
      <c r="AQ1363" s="119"/>
      <c r="AR1363" s="118"/>
      <c r="AS1363" s="118"/>
      <c r="AT1363" s="118"/>
      <c r="AU1363" s="118"/>
      <c r="AV1363" s="121"/>
      <c r="AW1363" s="114"/>
      <c r="AX1363" s="115"/>
      <c r="AY1363" s="116"/>
      <c r="AZ1363" s="115"/>
      <c r="BA1363" s="116"/>
    </row>
    <row r="1364" spans="2:53" x14ac:dyDescent="0.2">
      <c r="B1364" s="266"/>
      <c r="D1364" s="101"/>
      <c r="E1364" s="67"/>
      <c r="F1364" s="69"/>
      <c r="G1364" s="69"/>
      <c r="H1364" s="69"/>
      <c r="I1364" s="95"/>
      <c r="J1364" s="68"/>
      <c r="K1364" s="106"/>
      <c r="L1364" s="145"/>
      <c r="M1364" s="146"/>
      <c r="N1364" s="82"/>
      <c r="O1364" s="82"/>
      <c r="P1364" s="82"/>
      <c r="Q1364" s="110"/>
      <c r="R1364" s="111"/>
      <c r="S1364" s="111"/>
      <c r="T1364" s="111"/>
      <c r="U1364" s="112"/>
      <c r="V1364" s="110"/>
      <c r="W1364" s="112"/>
      <c r="X1364" s="103"/>
      <c r="Y1364" s="117"/>
      <c r="Z1364" s="69"/>
      <c r="AA1364" s="69"/>
      <c r="AB1364" s="103"/>
      <c r="AC1364" s="103"/>
      <c r="AD1364" s="118"/>
      <c r="AE1364" s="115"/>
      <c r="AF1364" s="119"/>
      <c r="AG1364" s="119"/>
      <c r="AH1364" s="120"/>
      <c r="AI1364" s="121"/>
      <c r="AJ1364" s="120"/>
      <c r="AK1364" s="69"/>
      <c r="AL1364" s="103"/>
      <c r="AM1364" s="103"/>
      <c r="AN1364" s="118"/>
      <c r="AO1364" s="115"/>
      <c r="AP1364" s="119"/>
      <c r="AQ1364" s="119"/>
      <c r="AR1364" s="118"/>
      <c r="AS1364" s="118"/>
      <c r="AT1364" s="118"/>
      <c r="AU1364" s="118"/>
      <c r="AV1364" s="121"/>
      <c r="AW1364" s="114"/>
      <c r="AX1364" s="115"/>
      <c r="AY1364" s="116"/>
      <c r="AZ1364" s="115"/>
      <c r="BA1364" s="116"/>
    </row>
    <row r="1365" spans="2:53" x14ac:dyDescent="0.2">
      <c r="B1365" s="266"/>
      <c r="D1365" s="101"/>
      <c r="E1365" s="67"/>
      <c r="F1365" s="69"/>
      <c r="G1365" s="69"/>
      <c r="H1365" s="69"/>
      <c r="I1365" s="95"/>
      <c r="J1365" s="68"/>
      <c r="K1365" s="106"/>
      <c r="L1365" s="145"/>
      <c r="M1365" s="146"/>
      <c r="N1365" s="82"/>
      <c r="O1365" s="82"/>
      <c r="P1365" s="82"/>
      <c r="Q1365" s="110"/>
      <c r="R1365" s="111"/>
      <c r="S1365" s="111"/>
      <c r="T1365" s="111"/>
      <c r="U1365" s="112"/>
      <c r="V1365" s="110"/>
      <c r="W1365" s="112"/>
      <c r="X1365" s="103"/>
      <c r="Y1365" s="117"/>
      <c r="Z1365" s="69"/>
      <c r="AA1365" s="69"/>
      <c r="AB1365" s="103"/>
      <c r="AC1365" s="103"/>
      <c r="AD1365" s="118"/>
      <c r="AE1365" s="115"/>
      <c r="AF1365" s="119"/>
      <c r="AG1365" s="119"/>
      <c r="AH1365" s="120"/>
      <c r="AI1365" s="121"/>
      <c r="AJ1365" s="120"/>
      <c r="AK1365" s="69"/>
      <c r="AL1365" s="103"/>
      <c r="AM1365" s="103"/>
      <c r="AN1365" s="118"/>
      <c r="AO1365" s="115"/>
      <c r="AP1365" s="119"/>
      <c r="AQ1365" s="119"/>
      <c r="AR1365" s="118"/>
      <c r="AS1365" s="118"/>
      <c r="AT1365" s="118"/>
      <c r="AU1365" s="118"/>
      <c r="AV1365" s="121"/>
      <c r="AW1365" s="114"/>
      <c r="AX1365" s="115"/>
      <c r="AY1365" s="116"/>
      <c r="AZ1365" s="115"/>
      <c r="BA1365" s="116"/>
    </row>
    <row r="1366" spans="2:53" x14ac:dyDescent="0.2">
      <c r="B1366" s="266"/>
      <c r="D1366" s="101"/>
      <c r="E1366" s="67"/>
      <c r="F1366" s="69"/>
      <c r="G1366" s="69"/>
      <c r="H1366" s="69"/>
      <c r="I1366" s="95"/>
      <c r="J1366" s="68"/>
      <c r="K1366" s="106"/>
      <c r="L1366" s="145"/>
      <c r="M1366" s="146"/>
      <c r="N1366" s="82"/>
      <c r="O1366" s="82"/>
      <c r="P1366" s="82"/>
      <c r="Q1366" s="110"/>
      <c r="R1366" s="111"/>
      <c r="S1366" s="111"/>
      <c r="T1366" s="111"/>
      <c r="U1366" s="112"/>
      <c r="V1366" s="110"/>
      <c r="W1366" s="112"/>
      <c r="X1366" s="103"/>
      <c r="Y1366" s="117"/>
      <c r="Z1366" s="69"/>
      <c r="AA1366" s="69"/>
      <c r="AB1366" s="103"/>
      <c r="AC1366" s="103"/>
      <c r="AD1366" s="118"/>
      <c r="AE1366" s="115"/>
      <c r="AF1366" s="119"/>
      <c r="AG1366" s="119"/>
      <c r="AH1366" s="120"/>
      <c r="AI1366" s="121"/>
      <c r="AJ1366" s="120"/>
      <c r="AK1366" s="69"/>
      <c r="AL1366" s="103"/>
      <c r="AM1366" s="103"/>
      <c r="AN1366" s="118"/>
      <c r="AO1366" s="115"/>
      <c r="AP1366" s="119"/>
      <c r="AQ1366" s="119"/>
      <c r="AR1366" s="118"/>
      <c r="AS1366" s="118"/>
      <c r="AT1366" s="118"/>
      <c r="AU1366" s="118"/>
      <c r="AV1366" s="121"/>
      <c r="AW1366" s="114"/>
      <c r="AX1366" s="115"/>
      <c r="AY1366" s="116"/>
      <c r="AZ1366" s="115"/>
      <c r="BA1366" s="116"/>
    </row>
    <row r="1367" spans="2:53" x14ac:dyDescent="0.2">
      <c r="B1367" s="266"/>
      <c r="D1367" s="101"/>
      <c r="E1367" s="67"/>
      <c r="F1367" s="69"/>
      <c r="G1367" s="69"/>
      <c r="H1367" s="69"/>
      <c r="I1367" s="95"/>
      <c r="J1367" s="68"/>
      <c r="K1367" s="106"/>
      <c r="L1367" s="145"/>
      <c r="M1367" s="146"/>
      <c r="N1367" s="82"/>
      <c r="O1367" s="82"/>
      <c r="P1367" s="82"/>
      <c r="Q1367" s="110"/>
      <c r="R1367" s="111"/>
      <c r="S1367" s="111"/>
      <c r="T1367" s="111"/>
      <c r="U1367" s="112"/>
      <c r="V1367" s="110"/>
      <c r="W1367" s="112"/>
      <c r="X1367" s="103"/>
      <c r="Y1367" s="117"/>
      <c r="Z1367" s="69"/>
      <c r="AA1367" s="69"/>
      <c r="AB1367" s="103"/>
      <c r="AC1367" s="103"/>
      <c r="AD1367" s="118"/>
      <c r="AE1367" s="115"/>
      <c r="AF1367" s="119"/>
      <c r="AG1367" s="119"/>
      <c r="AH1367" s="120"/>
      <c r="AI1367" s="121"/>
      <c r="AJ1367" s="120"/>
      <c r="AK1367" s="69"/>
      <c r="AL1367" s="103"/>
      <c r="AM1367" s="103"/>
      <c r="AN1367" s="118"/>
      <c r="AO1367" s="115"/>
      <c r="AP1367" s="119"/>
      <c r="AQ1367" s="119"/>
      <c r="AR1367" s="118"/>
      <c r="AS1367" s="118"/>
      <c r="AT1367" s="118"/>
      <c r="AU1367" s="118"/>
      <c r="AV1367" s="121"/>
      <c r="AW1367" s="114"/>
      <c r="AX1367" s="115"/>
      <c r="AY1367" s="116"/>
      <c r="AZ1367" s="115"/>
      <c r="BA1367" s="116"/>
    </row>
    <row r="1368" spans="2:53" x14ac:dyDescent="0.2">
      <c r="B1368" s="266"/>
      <c r="D1368" s="101"/>
      <c r="E1368" s="67"/>
      <c r="F1368" s="69"/>
      <c r="G1368" s="69"/>
      <c r="H1368" s="69"/>
      <c r="I1368" s="95"/>
      <c r="J1368" s="68"/>
      <c r="K1368" s="106"/>
      <c r="L1368" s="145"/>
      <c r="M1368" s="146"/>
      <c r="N1368" s="82"/>
      <c r="O1368" s="82"/>
      <c r="P1368" s="82"/>
      <c r="Q1368" s="110"/>
      <c r="R1368" s="111"/>
      <c r="S1368" s="111"/>
      <c r="T1368" s="111"/>
      <c r="U1368" s="112"/>
      <c r="V1368" s="110"/>
      <c r="W1368" s="112"/>
      <c r="X1368" s="103"/>
      <c r="Y1368" s="117"/>
      <c r="Z1368" s="69"/>
      <c r="AA1368" s="69"/>
      <c r="AB1368" s="103"/>
      <c r="AC1368" s="103"/>
      <c r="AD1368" s="118"/>
      <c r="AE1368" s="115"/>
      <c r="AF1368" s="119"/>
      <c r="AG1368" s="119"/>
      <c r="AH1368" s="120"/>
      <c r="AI1368" s="121"/>
      <c r="AJ1368" s="120"/>
      <c r="AK1368" s="69"/>
      <c r="AL1368" s="103"/>
      <c r="AM1368" s="103"/>
      <c r="AN1368" s="118"/>
      <c r="AO1368" s="115"/>
      <c r="AP1368" s="119"/>
      <c r="AQ1368" s="119"/>
      <c r="AR1368" s="118"/>
      <c r="AS1368" s="118"/>
      <c r="AT1368" s="118"/>
      <c r="AU1368" s="118"/>
      <c r="AV1368" s="121"/>
      <c r="AW1368" s="114"/>
      <c r="AX1368" s="115"/>
      <c r="AY1368" s="116"/>
      <c r="AZ1368" s="115"/>
      <c r="BA1368" s="116"/>
    </row>
    <row r="1369" spans="2:53" x14ac:dyDescent="0.2">
      <c r="B1369" s="266"/>
      <c r="D1369" s="101"/>
      <c r="E1369" s="67"/>
      <c r="F1369" s="69"/>
      <c r="G1369" s="69"/>
      <c r="H1369" s="69"/>
      <c r="I1369" s="95"/>
      <c r="J1369" s="68"/>
      <c r="K1369" s="106"/>
      <c r="L1369" s="145"/>
      <c r="M1369" s="146"/>
      <c r="N1369" s="82"/>
      <c r="O1369" s="82"/>
      <c r="P1369" s="82"/>
      <c r="Q1369" s="110"/>
      <c r="R1369" s="111"/>
      <c r="S1369" s="111"/>
      <c r="T1369" s="111"/>
      <c r="U1369" s="112"/>
      <c r="V1369" s="110"/>
      <c r="W1369" s="112"/>
      <c r="X1369" s="103"/>
      <c r="Y1369" s="117"/>
      <c r="Z1369" s="69"/>
      <c r="AA1369" s="69"/>
      <c r="AB1369" s="103"/>
      <c r="AC1369" s="103"/>
      <c r="AD1369" s="118"/>
      <c r="AE1369" s="115"/>
      <c r="AF1369" s="119"/>
      <c r="AG1369" s="119"/>
      <c r="AH1369" s="120"/>
      <c r="AI1369" s="121"/>
      <c r="AJ1369" s="120"/>
      <c r="AK1369" s="69"/>
      <c r="AL1369" s="103"/>
      <c r="AM1369" s="103"/>
      <c r="AN1369" s="118"/>
      <c r="AO1369" s="115"/>
      <c r="AP1369" s="119"/>
      <c r="AQ1369" s="119"/>
      <c r="AR1369" s="118"/>
      <c r="AS1369" s="118"/>
      <c r="AT1369" s="118"/>
      <c r="AU1369" s="118"/>
      <c r="AV1369" s="121"/>
      <c r="AW1369" s="114"/>
      <c r="AX1369" s="115"/>
      <c r="AY1369" s="116"/>
      <c r="AZ1369" s="115"/>
      <c r="BA1369" s="116"/>
    </row>
    <row r="1370" spans="2:53" x14ac:dyDescent="0.2">
      <c r="B1370" s="266"/>
      <c r="D1370" s="101"/>
      <c r="E1370" s="67"/>
      <c r="F1370" s="69"/>
      <c r="G1370" s="69"/>
      <c r="H1370" s="69"/>
      <c r="I1370" s="95"/>
      <c r="J1370" s="68"/>
      <c r="K1370" s="106"/>
      <c r="L1370" s="145"/>
      <c r="M1370" s="146"/>
      <c r="N1370" s="82"/>
      <c r="O1370" s="82"/>
      <c r="P1370" s="82"/>
      <c r="Q1370" s="110"/>
      <c r="R1370" s="111"/>
      <c r="S1370" s="111"/>
      <c r="T1370" s="111"/>
      <c r="U1370" s="112"/>
      <c r="V1370" s="110"/>
      <c r="W1370" s="112"/>
      <c r="X1370" s="103"/>
      <c r="Y1370" s="117"/>
      <c r="Z1370" s="69"/>
      <c r="AA1370" s="69"/>
      <c r="AB1370" s="103"/>
      <c r="AC1370" s="103"/>
      <c r="AD1370" s="118"/>
      <c r="AE1370" s="115"/>
      <c r="AF1370" s="119"/>
      <c r="AG1370" s="119"/>
      <c r="AH1370" s="120"/>
      <c r="AI1370" s="121"/>
      <c r="AJ1370" s="120"/>
      <c r="AK1370" s="69"/>
      <c r="AL1370" s="103"/>
      <c r="AM1370" s="103"/>
      <c r="AN1370" s="118"/>
      <c r="AO1370" s="115"/>
      <c r="AP1370" s="119"/>
      <c r="AQ1370" s="119"/>
      <c r="AR1370" s="118"/>
      <c r="AS1370" s="118"/>
      <c r="AT1370" s="118"/>
      <c r="AU1370" s="118"/>
      <c r="AV1370" s="121"/>
      <c r="AW1370" s="114"/>
      <c r="AX1370" s="115"/>
      <c r="AY1370" s="116"/>
      <c r="AZ1370" s="115"/>
      <c r="BA1370" s="116"/>
    </row>
    <row r="1371" spans="2:53" x14ac:dyDescent="0.2">
      <c r="B1371" s="266"/>
      <c r="D1371" s="101"/>
      <c r="E1371" s="67"/>
      <c r="F1371" s="69"/>
      <c r="G1371" s="69"/>
      <c r="H1371" s="69"/>
      <c r="I1371" s="95"/>
      <c r="J1371" s="68"/>
      <c r="K1371" s="106"/>
      <c r="L1371" s="145"/>
      <c r="M1371" s="146"/>
      <c r="N1371" s="82"/>
      <c r="O1371" s="82"/>
      <c r="P1371" s="82"/>
      <c r="Q1371" s="110"/>
      <c r="R1371" s="111"/>
      <c r="S1371" s="111"/>
      <c r="T1371" s="111"/>
      <c r="U1371" s="112"/>
      <c r="V1371" s="110"/>
      <c r="W1371" s="112"/>
      <c r="X1371" s="103"/>
      <c r="Y1371" s="117"/>
      <c r="Z1371" s="69"/>
      <c r="AA1371" s="69"/>
      <c r="AB1371" s="103"/>
      <c r="AC1371" s="103"/>
      <c r="AD1371" s="118"/>
      <c r="AE1371" s="115"/>
      <c r="AF1371" s="119"/>
      <c r="AG1371" s="119"/>
      <c r="AH1371" s="120"/>
      <c r="AI1371" s="121"/>
      <c r="AJ1371" s="120"/>
      <c r="AK1371" s="69"/>
      <c r="AL1371" s="103"/>
      <c r="AM1371" s="103"/>
      <c r="AN1371" s="118"/>
      <c r="AO1371" s="115"/>
      <c r="AP1371" s="119"/>
      <c r="AQ1371" s="119"/>
      <c r="AR1371" s="118"/>
      <c r="AS1371" s="118"/>
      <c r="AT1371" s="118"/>
      <c r="AU1371" s="118"/>
      <c r="AV1371" s="121"/>
      <c r="AW1371" s="114"/>
      <c r="AX1371" s="115"/>
      <c r="AY1371" s="116"/>
      <c r="AZ1371" s="115"/>
      <c r="BA1371" s="116"/>
    </row>
    <row r="1372" spans="2:53" x14ac:dyDescent="0.2">
      <c r="B1372" s="266"/>
      <c r="D1372" s="101"/>
      <c r="E1372" s="67"/>
      <c r="F1372" s="69"/>
      <c r="G1372" s="69"/>
      <c r="H1372" s="69"/>
      <c r="I1372" s="95"/>
      <c r="J1372" s="68"/>
      <c r="K1372" s="106"/>
      <c r="L1372" s="145"/>
      <c r="M1372" s="146"/>
      <c r="N1372" s="82"/>
      <c r="O1372" s="82"/>
      <c r="P1372" s="82"/>
      <c r="Q1372" s="110"/>
      <c r="R1372" s="111"/>
      <c r="S1372" s="111"/>
      <c r="T1372" s="111"/>
      <c r="U1372" s="112"/>
      <c r="V1372" s="110"/>
      <c r="W1372" s="112"/>
      <c r="X1372" s="103"/>
      <c r="Y1372" s="117"/>
      <c r="Z1372" s="69"/>
      <c r="AA1372" s="69"/>
      <c r="AB1372" s="103"/>
      <c r="AC1372" s="103"/>
      <c r="AD1372" s="118"/>
      <c r="AE1372" s="115"/>
      <c r="AF1372" s="119"/>
      <c r="AG1372" s="119"/>
      <c r="AH1372" s="120"/>
      <c r="AI1372" s="121"/>
      <c r="AJ1372" s="120"/>
      <c r="AK1372" s="69"/>
      <c r="AL1372" s="103"/>
      <c r="AM1372" s="103"/>
      <c r="AN1372" s="118"/>
      <c r="AO1372" s="115"/>
      <c r="AP1372" s="119"/>
      <c r="AQ1372" s="119"/>
      <c r="AR1372" s="118"/>
      <c r="AS1372" s="118"/>
      <c r="AT1372" s="118"/>
      <c r="AU1372" s="118"/>
      <c r="AV1372" s="121"/>
      <c r="AW1372" s="114"/>
      <c r="AX1372" s="115"/>
      <c r="AY1372" s="116"/>
      <c r="AZ1372" s="115"/>
      <c r="BA1372" s="116"/>
    </row>
    <row r="1373" spans="2:53" x14ac:dyDescent="0.2">
      <c r="B1373" s="266"/>
      <c r="D1373" s="101"/>
      <c r="E1373" s="67"/>
      <c r="F1373" s="69"/>
      <c r="G1373" s="69"/>
      <c r="H1373" s="69"/>
      <c r="I1373" s="95"/>
      <c r="J1373" s="68"/>
      <c r="K1373" s="106"/>
      <c r="L1373" s="145"/>
      <c r="M1373" s="146"/>
      <c r="N1373" s="82"/>
      <c r="O1373" s="82"/>
      <c r="P1373" s="82"/>
      <c r="Q1373" s="110"/>
      <c r="R1373" s="111"/>
      <c r="S1373" s="111"/>
      <c r="T1373" s="111"/>
      <c r="U1373" s="112"/>
      <c r="V1373" s="110"/>
      <c r="W1373" s="112"/>
      <c r="X1373" s="103"/>
      <c r="Y1373" s="117"/>
      <c r="Z1373" s="69"/>
      <c r="AA1373" s="69"/>
      <c r="AB1373" s="103"/>
      <c r="AC1373" s="103"/>
      <c r="AD1373" s="118"/>
      <c r="AE1373" s="115"/>
      <c r="AF1373" s="119"/>
      <c r="AG1373" s="119"/>
      <c r="AH1373" s="120"/>
      <c r="AI1373" s="121"/>
      <c r="AJ1373" s="120"/>
      <c r="AK1373" s="69"/>
      <c r="AL1373" s="103"/>
      <c r="AM1373" s="103"/>
      <c r="AN1373" s="118"/>
      <c r="AO1373" s="115"/>
      <c r="AP1373" s="119"/>
      <c r="AQ1373" s="119"/>
      <c r="AR1373" s="118"/>
      <c r="AS1373" s="118"/>
      <c r="AT1373" s="118"/>
      <c r="AU1373" s="118"/>
      <c r="AV1373" s="121"/>
      <c r="AW1373" s="114"/>
      <c r="AX1373" s="115"/>
      <c r="AY1373" s="116"/>
      <c r="AZ1373" s="115"/>
      <c r="BA1373" s="116"/>
    </row>
    <row r="1374" spans="2:53" x14ac:dyDescent="0.2">
      <c r="B1374" s="266"/>
      <c r="D1374" s="101"/>
      <c r="E1374" s="67"/>
      <c r="F1374" s="69"/>
      <c r="G1374" s="69"/>
      <c r="H1374" s="69"/>
      <c r="I1374" s="95"/>
      <c r="J1374" s="68"/>
      <c r="K1374" s="106"/>
      <c r="L1374" s="145"/>
      <c r="M1374" s="146"/>
      <c r="N1374" s="82"/>
      <c r="O1374" s="82"/>
      <c r="P1374" s="82"/>
      <c r="Q1374" s="110"/>
      <c r="R1374" s="111"/>
      <c r="S1374" s="111"/>
      <c r="T1374" s="111"/>
      <c r="U1374" s="112"/>
      <c r="V1374" s="110"/>
      <c r="W1374" s="112"/>
      <c r="X1374" s="103"/>
      <c r="Y1374" s="117"/>
      <c r="Z1374" s="69"/>
      <c r="AA1374" s="69"/>
      <c r="AB1374" s="103"/>
      <c r="AC1374" s="103"/>
      <c r="AD1374" s="118"/>
      <c r="AE1374" s="115"/>
      <c r="AF1374" s="119"/>
      <c r="AG1374" s="119"/>
      <c r="AH1374" s="120"/>
      <c r="AI1374" s="121"/>
      <c r="AJ1374" s="120"/>
      <c r="AK1374" s="69"/>
      <c r="AL1374" s="103"/>
      <c r="AM1374" s="103"/>
      <c r="AN1374" s="118"/>
      <c r="AO1374" s="115"/>
      <c r="AP1374" s="119"/>
      <c r="AQ1374" s="119"/>
      <c r="AR1374" s="118"/>
      <c r="AS1374" s="118"/>
      <c r="AT1374" s="118"/>
      <c r="AU1374" s="118"/>
      <c r="AV1374" s="121"/>
      <c r="AW1374" s="114"/>
      <c r="AX1374" s="115"/>
      <c r="AY1374" s="116"/>
      <c r="AZ1374" s="115"/>
      <c r="BA1374" s="116"/>
    </row>
    <row r="1375" spans="2:53" x14ac:dyDescent="0.2">
      <c r="B1375" s="266"/>
      <c r="D1375" s="101"/>
      <c r="E1375" s="67"/>
      <c r="F1375" s="69"/>
      <c r="G1375" s="69"/>
      <c r="H1375" s="69"/>
      <c r="I1375" s="95"/>
      <c r="J1375" s="68"/>
      <c r="K1375" s="106"/>
      <c r="L1375" s="145"/>
      <c r="M1375" s="146"/>
      <c r="N1375" s="82"/>
      <c r="O1375" s="82"/>
      <c r="P1375" s="82"/>
      <c r="Q1375" s="110"/>
      <c r="R1375" s="111"/>
      <c r="S1375" s="111"/>
      <c r="T1375" s="111"/>
      <c r="U1375" s="112"/>
      <c r="V1375" s="110"/>
      <c r="W1375" s="112"/>
      <c r="X1375" s="103"/>
      <c r="Y1375" s="117"/>
      <c r="Z1375" s="69"/>
      <c r="AA1375" s="69"/>
      <c r="AB1375" s="103"/>
      <c r="AC1375" s="103"/>
      <c r="AD1375" s="118"/>
      <c r="AE1375" s="115"/>
      <c r="AF1375" s="119"/>
      <c r="AG1375" s="119"/>
      <c r="AH1375" s="120"/>
      <c r="AI1375" s="121"/>
      <c r="AJ1375" s="120"/>
      <c r="AK1375" s="69"/>
      <c r="AL1375" s="103"/>
      <c r="AM1375" s="103"/>
      <c r="AN1375" s="118"/>
      <c r="AO1375" s="115"/>
      <c r="AP1375" s="119"/>
      <c r="AQ1375" s="119"/>
      <c r="AR1375" s="118"/>
      <c r="AS1375" s="118"/>
      <c r="AT1375" s="118"/>
      <c r="AU1375" s="118"/>
      <c r="AV1375" s="121"/>
      <c r="AW1375" s="114"/>
      <c r="AX1375" s="115"/>
      <c r="AY1375" s="116"/>
      <c r="AZ1375" s="115"/>
      <c r="BA1375" s="116"/>
    </row>
    <row r="1376" spans="2:53" x14ac:dyDescent="0.2">
      <c r="B1376" s="266"/>
      <c r="D1376" s="101"/>
      <c r="E1376" s="67"/>
      <c r="F1376" s="69"/>
      <c r="G1376" s="69"/>
      <c r="H1376" s="69"/>
      <c r="I1376" s="95"/>
      <c r="J1376" s="68"/>
      <c r="K1376" s="106"/>
      <c r="L1376" s="145"/>
      <c r="M1376" s="146"/>
      <c r="N1376" s="82"/>
      <c r="O1376" s="82"/>
      <c r="P1376" s="82"/>
      <c r="Q1376" s="110"/>
      <c r="R1376" s="111"/>
      <c r="S1376" s="111"/>
      <c r="T1376" s="111"/>
      <c r="U1376" s="112"/>
      <c r="V1376" s="110"/>
      <c r="W1376" s="112"/>
      <c r="X1376" s="103"/>
      <c r="Y1376" s="117"/>
      <c r="Z1376" s="69"/>
      <c r="AA1376" s="69"/>
      <c r="AB1376" s="103"/>
      <c r="AC1376" s="103"/>
      <c r="AD1376" s="118"/>
      <c r="AE1376" s="115"/>
      <c r="AF1376" s="119"/>
      <c r="AG1376" s="119"/>
      <c r="AH1376" s="120"/>
      <c r="AI1376" s="121"/>
      <c r="AJ1376" s="120"/>
      <c r="AK1376" s="69"/>
      <c r="AL1376" s="103"/>
      <c r="AM1376" s="103"/>
      <c r="AN1376" s="118"/>
      <c r="AO1376" s="115"/>
      <c r="AP1376" s="119"/>
      <c r="AQ1376" s="119"/>
      <c r="AR1376" s="118"/>
      <c r="AS1376" s="118"/>
      <c r="AT1376" s="118"/>
      <c r="AU1376" s="118"/>
      <c r="AV1376" s="121"/>
      <c r="AW1376" s="114"/>
      <c r="AX1376" s="115"/>
      <c r="AY1376" s="116"/>
      <c r="AZ1376" s="115"/>
      <c r="BA1376" s="116"/>
    </row>
    <row r="1377" spans="2:53" x14ac:dyDescent="0.2">
      <c r="B1377" s="266"/>
      <c r="D1377" s="101"/>
      <c r="E1377" s="67"/>
      <c r="F1377" s="69"/>
      <c r="G1377" s="69"/>
      <c r="H1377" s="69"/>
      <c r="I1377" s="95"/>
      <c r="J1377" s="68"/>
      <c r="K1377" s="106"/>
      <c r="L1377" s="145"/>
      <c r="M1377" s="146"/>
      <c r="N1377" s="82"/>
      <c r="O1377" s="82"/>
      <c r="P1377" s="82"/>
      <c r="Q1377" s="110"/>
      <c r="R1377" s="111"/>
      <c r="S1377" s="111"/>
      <c r="T1377" s="111"/>
      <c r="U1377" s="112"/>
      <c r="V1377" s="110"/>
      <c r="W1377" s="112"/>
      <c r="X1377" s="103"/>
      <c r="Y1377" s="117"/>
      <c r="Z1377" s="69"/>
      <c r="AA1377" s="69"/>
      <c r="AB1377" s="103"/>
      <c r="AC1377" s="103"/>
      <c r="AD1377" s="118"/>
      <c r="AE1377" s="115"/>
      <c r="AF1377" s="119"/>
      <c r="AG1377" s="119"/>
      <c r="AH1377" s="120"/>
      <c r="AI1377" s="121"/>
      <c r="AJ1377" s="120"/>
      <c r="AK1377" s="69"/>
      <c r="AL1377" s="103"/>
      <c r="AM1377" s="103"/>
      <c r="AN1377" s="118"/>
      <c r="AO1377" s="115"/>
      <c r="AP1377" s="119"/>
      <c r="AQ1377" s="119"/>
      <c r="AR1377" s="118"/>
      <c r="AS1377" s="118"/>
      <c r="AT1377" s="118"/>
      <c r="AU1377" s="118"/>
      <c r="AV1377" s="121"/>
      <c r="AW1377" s="114"/>
      <c r="AX1377" s="115"/>
      <c r="AY1377" s="116"/>
      <c r="AZ1377" s="115"/>
      <c r="BA1377" s="116"/>
    </row>
    <row r="1378" spans="2:53" x14ac:dyDescent="0.2">
      <c r="B1378" s="266"/>
      <c r="D1378" s="101"/>
      <c r="E1378" s="67"/>
      <c r="F1378" s="69"/>
      <c r="G1378" s="69"/>
      <c r="H1378" s="69"/>
      <c r="I1378" s="95"/>
      <c r="J1378" s="68"/>
      <c r="K1378" s="106"/>
      <c r="L1378" s="145"/>
      <c r="M1378" s="146"/>
      <c r="N1378" s="82"/>
      <c r="O1378" s="82"/>
      <c r="P1378" s="82"/>
      <c r="Q1378" s="110"/>
      <c r="R1378" s="111"/>
      <c r="S1378" s="111"/>
      <c r="T1378" s="111"/>
      <c r="U1378" s="112"/>
      <c r="V1378" s="110"/>
      <c r="W1378" s="112"/>
      <c r="X1378" s="103"/>
      <c r="Y1378" s="117"/>
      <c r="Z1378" s="69"/>
      <c r="AA1378" s="69"/>
      <c r="AB1378" s="103"/>
      <c r="AC1378" s="103"/>
      <c r="AD1378" s="118"/>
      <c r="AE1378" s="115"/>
      <c r="AF1378" s="119"/>
      <c r="AG1378" s="119"/>
      <c r="AH1378" s="120"/>
      <c r="AI1378" s="121"/>
      <c r="AJ1378" s="120"/>
      <c r="AK1378" s="69"/>
      <c r="AL1378" s="103"/>
      <c r="AM1378" s="103"/>
      <c r="AN1378" s="118"/>
      <c r="AO1378" s="115"/>
      <c r="AP1378" s="119"/>
      <c r="AQ1378" s="119"/>
      <c r="AR1378" s="118"/>
      <c r="AS1378" s="118"/>
      <c r="AT1378" s="118"/>
      <c r="AU1378" s="118"/>
      <c r="AV1378" s="121"/>
      <c r="AW1378" s="114"/>
      <c r="AX1378" s="115"/>
      <c r="AY1378" s="116"/>
      <c r="AZ1378" s="115"/>
      <c r="BA1378" s="116"/>
    </row>
    <row r="1379" spans="2:53" x14ac:dyDescent="0.2">
      <c r="B1379" s="266"/>
      <c r="D1379" s="101"/>
      <c r="E1379" s="67"/>
      <c r="F1379" s="69"/>
      <c r="G1379" s="69"/>
      <c r="H1379" s="69"/>
      <c r="I1379" s="95"/>
      <c r="J1379" s="68"/>
      <c r="K1379" s="106"/>
      <c r="L1379" s="145"/>
      <c r="M1379" s="146"/>
      <c r="N1379" s="82"/>
      <c r="O1379" s="82"/>
      <c r="P1379" s="82"/>
      <c r="Q1379" s="110"/>
      <c r="R1379" s="111"/>
      <c r="S1379" s="111"/>
      <c r="T1379" s="111"/>
      <c r="U1379" s="112"/>
      <c r="V1379" s="110"/>
      <c r="W1379" s="112"/>
      <c r="X1379" s="103"/>
      <c r="Y1379" s="117"/>
      <c r="Z1379" s="69"/>
      <c r="AA1379" s="69"/>
      <c r="AB1379" s="103"/>
      <c r="AC1379" s="103"/>
      <c r="AD1379" s="118"/>
      <c r="AE1379" s="115"/>
      <c r="AF1379" s="119"/>
      <c r="AG1379" s="119"/>
      <c r="AH1379" s="120"/>
      <c r="AI1379" s="121"/>
      <c r="AJ1379" s="120"/>
      <c r="AK1379" s="69"/>
      <c r="AL1379" s="103"/>
      <c r="AM1379" s="103"/>
      <c r="AN1379" s="118"/>
      <c r="AO1379" s="115"/>
      <c r="AP1379" s="119"/>
      <c r="AQ1379" s="119"/>
      <c r="AR1379" s="118"/>
      <c r="AS1379" s="118"/>
      <c r="AT1379" s="118"/>
      <c r="AU1379" s="118"/>
      <c r="AV1379" s="121"/>
      <c r="AW1379" s="114"/>
      <c r="AX1379" s="115"/>
      <c r="AY1379" s="116"/>
      <c r="AZ1379" s="115"/>
      <c r="BA1379" s="116"/>
    </row>
    <row r="1380" spans="2:53" x14ac:dyDescent="0.2">
      <c r="B1380" s="266"/>
      <c r="D1380" s="101"/>
      <c r="E1380" s="67"/>
      <c r="F1380" s="69"/>
      <c r="G1380" s="69"/>
      <c r="H1380" s="69"/>
      <c r="I1380" s="95"/>
      <c r="J1380" s="68"/>
      <c r="K1380" s="106"/>
      <c r="L1380" s="145"/>
      <c r="M1380" s="146"/>
      <c r="N1380" s="82"/>
      <c r="O1380" s="82"/>
      <c r="P1380" s="82"/>
      <c r="Q1380" s="110"/>
      <c r="R1380" s="111"/>
      <c r="S1380" s="111"/>
      <c r="T1380" s="111"/>
      <c r="U1380" s="112"/>
      <c r="V1380" s="110"/>
      <c r="W1380" s="112"/>
      <c r="X1380" s="103"/>
      <c r="Y1380" s="117"/>
      <c r="Z1380" s="69"/>
      <c r="AA1380" s="69"/>
      <c r="AB1380" s="103"/>
      <c r="AC1380" s="103"/>
      <c r="AD1380" s="118"/>
      <c r="AE1380" s="115"/>
      <c r="AF1380" s="119"/>
      <c r="AG1380" s="119"/>
      <c r="AH1380" s="120"/>
      <c r="AI1380" s="121"/>
      <c r="AJ1380" s="120"/>
      <c r="AK1380" s="69"/>
      <c r="AL1380" s="103"/>
      <c r="AM1380" s="103"/>
      <c r="AN1380" s="118"/>
      <c r="AO1380" s="115"/>
      <c r="AP1380" s="119"/>
      <c r="AQ1380" s="119"/>
      <c r="AR1380" s="118"/>
      <c r="AS1380" s="118"/>
      <c r="AT1380" s="118"/>
      <c r="AU1380" s="118"/>
      <c r="AV1380" s="121"/>
      <c r="AW1380" s="114"/>
      <c r="AX1380" s="115"/>
      <c r="AY1380" s="116"/>
      <c r="AZ1380" s="115"/>
      <c r="BA1380" s="116"/>
    </row>
    <row r="1381" spans="2:53" x14ac:dyDescent="0.2">
      <c r="B1381" s="266"/>
      <c r="D1381" s="101"/>
      <c r="E1381" s="67"/>
      <c r="F1381" s="69"/>
      <c r="G1381" s="69"/>
      <c r="H1381" s="69"/>
      <c r="I1381" s="95"/>
      <c r="J1381" s="68"/>
      <c r="K1381" s="106"/>
      <c r="L1381" s="145"/>
      <c r="M1381" s="146"/>
      <c r="N1381" s="82"/>
      <c r="O1381" s="82"/>
      <c r="P1381" s="82"/>
      <c r="Q1381" s="110"/>
      <c r="R1381" s="111"/>
      <c r="S1381" s="111"/>
      <c r="T1381" s="111"/>
      <c r="U1381" s="112"/>
      <c r="V1381" s="110"/>
      <c r="W1381" s="112"/>
      <c r="X1381" s="103"/>
      <c r="Y1381" s="117"/>
      <c r="Z1381" s="69"/>
      <c r="AA1381" s="69"/>
      <c r="AB1381" s="103"/>
      <c r="AC1381" s="103"/>
      <c r="AD1381" s="118"/>
      <c r="AE1381" s="115"/>
      <c r="AF1381" s="119"/>
      <c r="AG1381" s="119"/>
      <c r="AH1381" s="120"/>
      <c r="AI1381" s="121"/>
      <c r="AJ1381" s="120"/>
      <c r="AK1381" s="69"/>
      <c r="AL1381" s="103"/>
      <c r="AM1381" s="103"/>
      <c r="AN1381" s="118"/>
      <c r="AO1381" s="115"/>
      <c r="AP1381" s="119"/>
      <c r="AQ1381" s="119"/>
      <c r="AR1381" s="118"/>
      <c r="AS1381" s="118"/>
      <c r="AT1381" s="118"/>
      <c r="AU1381" s="118"/>
      <c r="AV1381" s="121"/>
      <c r="AW1381" s="114"/>
      <c r="AX1381" s="115"/>
      <c r="AY1381" s="116"/>
      <c r="AZ1381" s="115"/>
      <c r="BA1381" s="116"/>
    </row>
    <row r="1382" spans="2:53" x14ac:dyDescent="0.2">
      <c r="B1382" s="266"/>
      <c r="D1382" s="101"/>
      <c r="E1382" s="67"/>
      <c r="F1382" s="69"/>
      <c r="G1382" s="69"/>
      <c r="H1382" s="69"/>
      <c r="I1382" s="95"/>
      <c r="J1382" s="68"/>
      <c r="K1382" s="106"/>
      <c r="L1382" s="145"/>
      <c r="M1382" s="146"/>
      <c r="N1382" s="82"/>
      <c r="O1382" s="82"/>
      <c r="P1382" s="82"/>
      <c r="Q1382" s="110"/>
      <c r="R1382" s="111"/>
      <c r="S1382" s="111"/>
      <c r="T1382" s="111"/>
      <c r="U1382" s="112"/>
      <c r="V1382" s="110"/>
      <c r="W1382" s="112"/>
      <c r="X1382" s="103"/>
      <c r="Y1382" s="117"/>
      <c r="Z1382" s="69"/>
      <c r="AA1382" s="69"/>
      <c r="AB1382" s="103"/>
      <c r="AC1382" s="103"/>
      <c r="AD1382" s="118"/>
      <c r="AE1382" s="115"/>
      <c r="AF1382" s="119"/>
      <c r="AG1382" s="119"/>
      <c r="AH1382" s="120"/>
      <c r="AI1382" s="121"/>
      <c r="AJ1382" s="120"/>
      <c r="AK1382" s="69"/>
      <c r="AL1382" s="103"/>
      <c r="AM1382" s="103"/>
      <c r="AN1382" s="118"/>
      <c r="AO1382" s="115"/>
      <c r="AP1382" s="119"/>
      <c r="AQ1382" s="119"/>
      <c r="AR1382" s="118"/>
      <c r="AS1382" s="118"/>
      <c r="AT1382" s="118"/>
      <c r="AU1382" s="118"/>
      <c r="AV1382" s="121"/>
      <c r="AW1382" s="114"/>
      <c r="AX1382" s="115"/>
      <c r="AY1382" s="116"/>
      <c r="AZ1382" s="115"/>
      <c r="BA1382" s="116"/>
    </row>
    <row r="1383" spans="2:53" x14ac:dyDescent="0.2">
      <c r="B1383" s="266"/>
      <c r="D1383" s="101"/>
      <c r="E1383" s="67"/>
      <c r="F1383" s="69"/>
      <c r="G1383" s="69"/>
      <c r="H1383" s="69"/>
      <c r="I1383" s="95"/>
      <c r="J1383" s="68"/>
      <c r="K1383" s="106"/>
      <c r="L1383" s="145"/>
      <c r="M1383" s="146"/>
      <c r="N1383" s="82"/>
      <c r="O1383" s="82"/>
      <c r="P1383" s="82"/>
      <c r="Q1383" s="110"/>
      <c r="R1383" s="111"/>
      <c r="S1383" s="111"/>
      <c r="T1383" s="111"/>
      <c r="U1383" s="112"/>
      <c r="V1383" s="110"/>
      <c r="W1383" s="112"/>
      <c r="X1383" s="103"/>
      <c r="Y1383" s="117"/>
      <c r="Z1383" s="69"/>
      <c r="AA1383" s="69"/>
      <c r="AB1383" s="103"/>
      <c r="AC1383" s="103"/>
      <c r="AD1383" s="118"/>
      <c r="AE1383" s="115"/>
      <c r="AF1383" s="119"/>
      <c r="AG1383" s="119"/>
      <c r="AH1383" s="120"/>
      <c r="AI1383" s="121"/>
      <c r="AJ1383" s="120"/>
      <c r="AK1383" s="69"/>
      <c r="AL1383" s="103"/>
      <c r="AM1383" s="103"/>
      <c r="AN1383" s="118"/>
      <c r="AO1383" s="115"/>
      <c r="AP1383" s="119"/>
      <c r="AQ1383" s="119"/>
      <c r="AR1383" s="118"/>
      <c r="AS1383" s="118"/>
      <c r="AT1383" s="118"/>
      <c r="AU1383" s="118"/>
      <c r="AV1383" s="121"/>
      <c r="AW1383" s="114"/>
      <c r="AX1383" s="115"/>
      <c r="AY1383" s="116"/>
      <c r="AZ1383" s="115"/>
      <c r="BA1383" s="116"/>
    </row>
    <row r="1384" spans="2:53" x14ac:dyDescent="0.2">
      <c r="B1384" s="266"/>
      <c r="D1384" s="101"/>
      <c r="E1384" s="67"/>
      <c r="F1384" s="69"/>
      <c r="G1384" s="69"/>
      <c r="H1384" s="69"/>
      <c r="I1384" s="95"/>
      <c r="J1384" s="68"/>
      <c r="K1384" s="106"/>
      <c r="L1384" s="145"/>
      <c r="M1384" s="146"/>
      <c r="N1384" s="82"/>
      <c r="O1384" s="82"/>
      <c r="P1384" s="82"/>
      <c r="Q1384" s="110"/>
      <c r="R1384" s="111"/>
      <c r="S1384" s="111"/>
      <c r="T1384" s="111"/>
      <c r="U1384" s="112"/>
      <c r="V1384" s="110"/>
      <c r="W1384" s="112"/>
      <c r="X1384" s="103"/>
      <c r="Y1384" s="117"/>
      <c r="Z1384" s="69"/>
      <c r="AA1384" s="69"/>
      <c r="AB1384" s="103"/>
      <c r="AC1384" s="103"/>
      <c r="AD1384" s="118"/>
      <c r="AE1384" s="115"/>
      <c r="AF1384" s="119"/>
      <c r="AG1384" s="119"/>
      <c r="AH1384" s="120"/>
      <c r="AI1384" s="121"/>
      <c r="AJ1384" s="120"/>
      <c r="AK1384" s="69"/>
      <c r="AL1384" s="103"/>
      <c r="AM1384" s="103"/>
      <c r="AN1384" s="118"/>
      <c r="AO1384" s="115"/>
      <c r="AP1384" s="119"/>
      <c r="AQ1384" s="119"/>
      <c r="AR1384" s="118"/>
      <c r="AS1384" s="118"/>
      <c r="AT1384" s="118"/>
      <c r="AU1384" s="118"/>
      <c r="AV1384" s="121"/>
      <c r="AW1384" s="114"/>
      <c r="AX1384" s="115"/>
      <c r="AY1384" s="116"/>
      <c r="AZ1384" s="115"/>
      <c r="BA1384" s="116"/>
    </row>
    <row r="1385" spans="2:53" x14ac:dyDescent="0.2">
      <c r="B1385" s="266"/>
      <c r="D1385" s="101"/>
      <c r="E1385" s="67"/>
      <c r="F1385" s="69"/>
      <c r="G1385" s="69"/>
      <c r="H1385" s="69"/>
      <c r="I1385" s="95"/>
      <c r="J1385" s="68"/>
      <c r="K1385" s="106"/>
      <c r="L1385" s="145"/>
      <c r="M1385" s="146"/>
      <c r="N1385" s="82"/>
      <c r="O1385" s="82"/>
      <c r="P1385" s="82"/>
      <c r="Q1385" s="110"/>
      <c r="R1385" s="111"/>
      <c r="S1385" s="111"/>
      <c r="T1385" s="111"/>
      <c r="U1385" s="112"/>
      <c r="V1385" s="110"/>
      <c r="W1385" s="112"/>
      <c r="X1385" s="103"/>
      <c r="Y1385" s="117"/>
      <c r="Z1385" s="69"/>
      <c r="AA1385" s="69"/>
      <c r="AB1385" s="103"/>
      <c r="AC1385" s="103"/>
      <c r="AD1385" s="118"/>
      <c r="AE1385" s="115"/>
      <c r="AF1385" s="119"/>
      <c r="AG1385" s="119"/>
      <c r="AH1385" s="120"/>
      <c r="AI1385" s="121"/>
      <c r="AJ1385" s="120"/>
      <c r="AK1385" s="69"/>
      <c r="AL1385" s="103"/>
      <c r="AM1385" s="103"/>
      <c r="AN1385" s="118"/>
      <c r="AO1385" s="115"/>
      <c r="AP1385" s="119"/>
      <c r="AQ1385" s="119"/>
      <c r="AR1385" s="118"/>
      <c r="AS1385" s="118"/>
      <c r="AT1385" s="118"/>
      <c r="AU1385" s="118"/>
      <c r="AV1385" s="121"/>
      <c r="AW1385" s="114"/>
      <c r="AX1385" s="115"/>
      <c r="AY1385" s="116"/>
      <c r="AZ1385" s="115"/>
      <c r="BA1385" s="116"/>
    </row>
    <row r="1386" spans="2:53" x14ac:dyDescent="0.2">
      <c r="B1386" s="266"/>
      <c r="D1386" s="101"/>
      <c r="E1386" s="67"/>
      <c r="F1386" s="69"/>
      <c r="G1386" s="69"/>
      <c r="H1386" s="69"/>
      <c r="I1386" s="95"/>
      <c r="J1386" s="68"/>
      <c r="K1386" s="106"/>
      <c r="L1386" s="145"/>
      <c r="M1386" s="146"/>
      <c r="N1386" s="82"/>
      <c r="O1386" s="82"/>
      <c r="P1386" s="82"/>
      <c r="Q1386" s="110"/>
      <c r="R1386" s="111"/>
      <c r="S1386" s="111"/>
      <c r="T1386" s="111"/>
      <c r="U1386" s="112"/>
      <c r="V1386" s="110"/>
      <c r="W1386" s="112"/>
      <c r="X1386" s="103"/>
      <c r="Y1386" s="117"/>
      <c r="Z1386" s="69"/>
      <c r="AA1386" s="69"/>
      <c r="AB1386" s="103"/>
      <c r="AC1386" s="103"/>
      <c r="AD1386" s="118"/>
      <c r="AE1386" s="115"/>
      <c r="AF1386" s="119"/>
      <c r="AG1386" s="119"/>
      <c r="AH1386" s="120"/>
      <c r="AI1386" s="121"/>
      <c r="AJ1386" s="120"/>
      <c r="AK1386" s="69"/>
      <c r="AL1386" s="103"/>
      <c r="AM1386" s="103"/>
      <c r="AN1386" s="118"/>
      <c r="AO1386" s="115"/>
      <c r="AP1386" s="119"/>
      <c r="AQ1386" s="119"/>
      <c r="AR1386" s="118"/>
      <c r="AS1386" s="118"/>
      <c r="AT1386" s="118"/>
      <c r="AU1386" s="118"/>
      <c r="AV1386" s="121"/>
      <c r="AW1386" s="114"/>
      <c r="AX1386" s="115"/>
      <c r="AY1386" s="116"/>
      <c r="AZ1386" s="115"/>
      <c r="BA1386" s="116"/>
    </row>
    <row r="1387" spans="2:53" x14ac:dyDescent="0.2">
      <c r="B1387" s="266"/>
      <c r="D1387" s="101"/>
      <c r="E1387" s="67"/>
      <c r="F1387" s="69"/>
      <c r="G1387" s="69"/>
      <c r="H1387" s="69"/>
      <c r="I1387" s="95"/>
      <c r="J1387" s="68"/>
      <c r="K1387" s="106"/>
      <c r="L1387" s="145"/>
      <c r="M1387" s="146"/>
      <c r="N1387" s="82"/>
      <c r="O1387" s="82"/>
      <c r="P1387" s="82"/>
      <c r="Q1387" s="110"/>
      <c r="R1387" s="111"/>
      <c r="S1387" s="111"/>
      <c r="T1387" s="111"/>
      <c r="U1387" s="112"/>
      <c r="V1387" s="110"/>
      <c r="W1387" s="112"/>
      <c r="X1387" s="103"/>
      <c r="Y1387" s="117"/>
      <c r="Z1387" s="69"/>
      <c r="AA1387" s="69"/>
      <c r="AB1387" s="103"/>
      <c r="AC1387" s="103"/>
      <c r="AD1387" s="118"/>
      <c r="AE1387" s="115"/>
      <c r="AF1387" s="119"/>
      <c r="AG1387" s="119"/>
      <c r="AH1387" s="120"/>
      <c r="AI1387" s="121"/>
      <c r="AJ1387" s="120"/>
      <c r="AK1387" s="69"/>
      <c r="AL1387" s="103"/>
      <c r="AM1387" s="103"/>
      <c r="AN1387" s="118"/>
      <c r="AO1387" s="115"/>
      <c r="AP1387" s="119"/>
      <c r="AQ1387" s="119"/>
      <c r="AR1387" s="118"/>
      <c r="AS1387" s="118"/>
      <c r="AT1387" s="118"/>
      <c r="AU1387" s="118"/>
      <c r="AV1387" s="121"/>
      <c r="AW1387" s="114"/>
      <c r="AX1387" s="115"/>
      <c r="AY1387" s="116"/>
      <c r="AZ1387" s="115"/>
      <c r="BA1387" s="116"/>
    </row>
    <row r="1388" spans="2:53" x14ac:dyDescent="0.2">
      <c r="B1388" s="266"/>
      <c r="D1388" s="101"/>
      <c r="E1388" s="67"/>
      <c r="F1388" s="69"/>
      <c r="G1388" s="69"/>
      <c r="H1388" s="69"/>
      <c r="I1388" s="95"/>
      <c r="J1388" s="68"/>
      <c r="K1388" s="106"/>
      <c r="L1388" s="145"/>
      <c r="M1388" s="146"/>
      <c r="N1388" s="82"/>
      <c r="O1388" s="82"/>
      <c r="P1388" s="82"/>
      <c r="Q1388" s="110"/>
      <c r="R1388" s="111"/>
      <c r="S1388" s="111"/>
      <c r="T1388" s="111"/>
      <c r="U1388" s="112"/>
      <c r="V1388" s="110"/>
      <c r="W1388" s="112"/>
      <c r="X1388" s="103"/>
      <c r="Y1388" s="117"/>
      <c r="Z1388" s="69"/>
      <c r="AA1388" s="69"/>
      <c r="AB1388" s="103"/>
      <c r="AC1388" s="103"/>
      <c r="AD1388" s="118"/>
      <c r="AE1388" s="115"/>
      <c r="AF1388" s="119"/>
      <c r="AG1388" s="119"/>
      <c r="AH1388" s="120"/>
      <c r="AI1388" s="121"/>
      <c r="AJ1388" s="120"/>
      <c r="AK1388" s="69"/>
      <c r="AL1388" s="103"/>
      <c r="AM1388" s="103"/>
      <c r="AN1388" s="118"/>
      <c r="AO1388" s="115"/>
      <c r="AP1388" s="119"/>
      <c r="AQ1388" s="119"/>
      <c r="AR1388" s="118"/>
      <c r="AS1388" s="118"/>
      <c r="AT1388" s="118"/>
      <c r="AU1388" s="118"/>
      <c r="AV1388" s="121"/>
      <c r="AW1388" s="114"/>
      <c r="AX1388" s="115"/>
      <c r="AY1388" s="116"/>
      <c r="AZ1388" s="115"/>
      <c r="BA1388" s="116"/>
    </row>
    <row r="1389" spans="2:53" x14ac:dyDescent="0.2">
      <c r="B1389" s="266"/>
      <c r="D1389" s="101"/>
      <c r="E1389" s="67"/>
      <c r="F1389" s="69"/>
      <c r="G1389" s="69"/>
      <c r="H1389" s="69"/>
      <c r="I1389" s="95"/>
      <c r="J1389" s="68"/>
      <c r="K1389" s="106"/>
      <c r="L1389" s="145"/>
      <c r="M1389" s="146"/>
      <c r="N1389" s="82"/>
      <c r="O1389" s="82"/>
      <c r="P1389" s="82"/>
      <c r="Q1389" s="110"/>
      <c r="R1389" s="111"/>
      <c r="S1389" s="111"/>
      <c r="T1389" s="111"/>
      <c r="U1389" s="112"/>
      <c r="V1389" s="110"/>
      <c r="W1389" s="112"/>
      <c r="X1389" s="103"/>
      <c r="Y1389" s="117"/>
      <c r="Z1389" s="69"/>
      <c r="AA1389" s="69"/>
      <c r="AB1389" s="103"/>
      <c r="AC1389" s="103"/>
      <c r="AD1389" s="118"/>
      <c r="AE1389" s="115"/>
      <c r="AF1389" s="119"/>
      <c r="AG1389" s="119"/>
      <c r="AH1389" s="120"/>
      <c r="AI1389" s="121"/>
      <c r="AJ1389" s="120"/>
      <c r="AK1389" s="69"/>
      <c r="AL1389" s="103"/>
      <c r="AM1389" s="103"/>
      <c r="AN1389" s="118"/>
      <c r="AO1389" s="115"/>
      <c r="AP1389" s="119"/>
      <c r="AQ1389" s="119"/>
      <c r="AR1389" s="118"/>
      <c r="AS1389" s="118"/>
      <c r="AT1389" s="118"/>
      <c r="AU1389" s="118"/>
      <c r="AV1389" s="121"/>
      <c r="AW1389" s="114"/>
      <c r="AX1389" s="115"/>
      <c r="AY1389" s="116"/>
      <c r="AZ1389" s="115"/>
      <c r="BA1389" s="116"/>
    </row>
    <row r="1390" spans="2:53" x14ac:dyDescent="0.2">
      <c r="B1390" s="266"/>
      <c r="D1390" s="101"/>
      <c r="E1390" s="67"/>
      <c r="F1390" s="69"/>
      <c r="G1390" s="69"/>
      <c r="H1390" s="69"/>
      <c r="I1390" s="95"/>
      <c r="J1390" s="68"/>
      <c r="K1390" s="106"/>
      <c r="L1390" s="145"/>
      <c r="M1390" s="146"/>
      <c r="N1390" s="82"/>
      <c r="O1390" s="82"/>
      <c r="P1390" s="82"/>
      <c r="Q1390" s="110"/>
      <c r="R1390" s="111"/>
      <c r="S1390" s="111"/>
      <c r="T1390" s="111"/>
      <c r="U1390" s="112"/>
      <c r="V1390" s="110"/>
      <c r="W1390" s="112"/>
      <c r="X1390" s="103"/>
      <c r="Y1390" s="117"/>
      <c r="Z1390" s="69"/>
      <c r="AA1390" s="69"/>
      <c r="AB1390" s="103"/>
      <c r="AC1390" s="103"/>
      <c r="AD1390" s="118"/>
      <c r="AE1390" s="115"/>
      <c r="AF1390" s="119"/>
      <c r="AG1390" s="119"/>
      <c r="AH1390" s="120"/>
      <c r="AI1390" s="121"/>
      <c r="AJ1390" s="120"/>
      <c r="AK1390" s="69"/>
      <c r="AL1390" s="103"/>
      <c r="AM1390" s="103"/>
      <c r="AN1390" s="118"/>
      <c r="AO1390" s="115"/>
      <c r="AP1390" s="119"/>
      <c r="AQ1390" s="119"/>
      <c r="AR1390" s="118"/>
      <c r="AS1390" s="118"/>
      <c r="AT1390" s="118"/>
      <c r="AU1390" s="118"/>
      <c r="AV1390" s="121"/>
      <c r="AW1390" s="114"/>
      <c r="AX1390" s="115"/>
      <c r="AY1390" s="116"/>
      <c r="AZ1390" s="115"/>
      <c r="BA1390" s="116"/>
    </row>
    <row r="1391" spans="2:53" x14ac:dyDescent="0.2">
      <c r="B1391" s="266"/>
      <c r="D1391" s="101"/>
      <c r="E1391" s="67"/>
      <c r="F1391" s="69"/>
      <c r="G1391" s="69"/>
      <c r="H1391" s="69"/>
      <c r="I1391" s="95"/>
      <c r="J1391" s="68"/>
      <c r="K1391" s="106"/>
      <c r="L1391" s="145"/>
      <c r="M1391" s="146"/>
      <c r="N1391" s="82"/>
      <c r="O1391" s="82"/>
      <c r="P1391" s="82"/>
      <c r="Q1391" s="110"/>
      <c r="R1391" s="111"/>
      <c r="S1391" s="111"/>
      <c r="T1391" s="111"/>
      <c r="U1391" s="112"/>
      <c r="V1391" s="110"/>
      <c r="W1391" s="112"/>
      <c r="X1391" s="103"/>
      <c r="Y1391" s="117"/>
      <c r="Z1391" s="69"/>
      <c r="AA1391" s="69"/>
      <c r="AB1391" s="103"/>
      <c r="AC1391" s="103"/>
      <c r="AD1391" s="118"/>
      <c r="AE1391" s="115"/>
      <c r="AF1391" s="119"/>
      <c r="AG1391" s="119"/>
      <c r="AH1391" s="120"/>
      <c r="AI1391" s="121"/>
      <c r="AJ1391" s="120"/>
      <c r="AK1391" s="69"/>
      <c r="AL1391" s="103"/>
      <c r="AM1391" s="103"/>
      <c r="AN1391" s="118"/>
      <c r="AO1391" s="115"/>
      <c r="AP1391" s="119"/>
      <c r="AQ1391" s="119"/>
      <c r="AR1391" s="118"/>
      <c r="AS1391" s="118"/>
      <c r="AT1391" s="118"/>
      <c r="AU1391" s="118"/>
      <c r="AV1391" s="121"/>
      <c r="AW1391" s="114"/>
      <c r="AX1391" s="115"/>
      <c r="AY1391" s="116"/>
      <c r="AZ1391" s="115"/>
      <c r="BA1391" s="116"/>
    </row>
    <row r="1392" spans="2:53" x14ac:dyDescent="0.2">
      <c r="B1392" s="266"/>
      <c r="D1392" s="101"/>
      <c r="E1392" s="67"/>
      <c r="F1392" s="69"/>
      <c r="G1392" s="69"/>
      <c r="H1392" s="69"/>
      <c r="I1392" s="95"/>
      <c r="J1392" s="68"/>
      <c r="K1392" s="106"/>
      <c r="L1392" s="145"/>
      <c r="M1392" s="146"/>
      <c r="N1392" s="82"/>
      <c r="O1392" s="82"/>
      <c r="P1392" s="82"/>
      <c r="Q1392" s="110"/>
      <c r="R1392" s="111"/>
      <c r="S1392" s="111"/>
      <c r="T1392" s="111"/>
      <c r="U1392" s="112"/>
      <c r="V1392" s="110"/>
      <c r="W1392" s="112"/>
      <c r="X1392" s="103"/>
      <c r="Y1392" s="117"/>
      <c r="Z1392" s="69"/>
      <c r="AA1392" s="69"/>
      <c r="AB1392" s="103"/>
      <c r="AC1392" s="103"/>
      <c r="AD1392" s="118"/>
      <c r="AE1392" s="115"/>
      <c r="AF1392" s="119"/>
      <c r="AG1392" s="119"/>
      <c r="AH1392" s="120"/>
      <c r="AI1392" s="121"/>
      <c r="AJ1392" s="120"/>
      <c r="AK1392" s="69"/>
      <c r="AL1392" s="103"/>
      <c r="AM1392" s="103"/>
      <c r="AN1392" s="118"/>
      <c r="AO1392" s="115"/>
      <c r="AP1392" s="119"/>
      <c r="AQ1392" s="119"/>
      <c r="AR1392" s="118"/>
      <c r="AS1392" s="118"/>
      <c r="AT1392" s="118"/>
      <c r="AU1392" s="118"/>
      <c r="AV1392" s="121"/>
      <c r="AW1392" s="114"/>
      <c r="AX1392" s="115"/>
      <c r="AY1392" s="116"/>
      <c r="AZ1392" s="115"/>
      <c r="BA1392" s="116"/>
    </row>
    <row r="1393" spans="2:53" x14ac:dyDescent="0.2">
      <c r="B1393" s="266"/>
      <c r="D1393" s="101"/>
      <c r="E1393" s="67"/>
      <c r="F1393" s="69"/>
      <c r="G1393" s="69"/>
      <c r="H1393" s="69"/>
      <c r="I1393" s="95"/>
      <c r="J1393" s="68"/>
      <c r="K1393" s="106"/>
      <c r="L1393" s="145"/>
      <c r="M1393" s="146"/>
      <c r="N1393" s="82"/>
      <c r="O1393" s="82"/>
      <c r="P1393" s="82"/>
      <c r="Q1393" s="110"/>
      <c r="R1393" s="111"/>
      <c r="S1393" s="111"/>
      <c r="T1393" s="111"/>
      <c r="U1393" s="112"/>
      <c r="V1393" s="110"/>
      <c r="W1393" s="112"/>
      <c r="X1393" s="103"/>
      <c r="Y1393" s="117"/>
      <c r="Z1393" s="69"/>
      <c r="AA1393" s="69"/>
      <c r="AB1393" s="103"/>
      <c r="AC1393" s="103"/>
      <c r="AD1393" s="118"/>
      <c r="AE1393" s="115"/>
      <c r="AF1393" s="119"/>
      <c r="AG1393" s="119"/>
      <c r="AH1393" s="120"/>
      <c r="AI1393" s="121"/>
      <c r="AJ1393" s="120"/>
      <c r="AK1393" s="69"/>
      <c r="AL1393" s="103"/>
      <c r="AM1393" s="103"/>
      <c r="AN1393" s="118"/>
      <c r="AO1393" s="115"/>
      <c r="AP1393" s="119"/>
      <c r="AQ1393" s="119"/>
      <c r="AR1393" s="118"/>
      <c r="AS1393" s="118"/>
      <c r="AT1393" s="118"/>
      <c r="AU1393" s="118"/>
      <c r="AV1393" s="121"/>
      <c r="AW1393" s="114"/>
      <c r="AX1393" s="115"/>
      <c r="AY1393" s="116"/>
      <c r="AZ1393" s="115"/>
      <c r="BA1393" s="116"/>
    </row>
    <row r="1394" spans="2:53" x14ac:dyDescent="0.2">
      <c r="B1394" s="266"/>
      <c r="D1394" s="101"/>
      <c r="E1394" s="67"/>
      <c r="F1394" s="69"/>
      <c r="G1394" s="69"/>
      <c r="H1394" s="69"/>
      <c r="I1394" s="95"/>
      <c r="J1394" s="68"/>
      <c r="K1394" s="106"/>
      <c r="L1394" s="145"/>
      <c r="M1394" s="146"/>
      <c r="N1394" s="82"/>
      <c r="O1394" s="82"/>
      <c r="P1394" s="82"/>
      <c r="Q1394" s="110"/>
      <c r="R1394" s="111"/>
      <c r="S1394" s="111"/>
      <c r="T1394" s="111"/>
      <c r="U1394" s="112"/>
      <c r="V1394" s="110"/>
      <c r="W1394" s="112"/>
      <c r="X1394" s="103"/>
      <c r="Y1394" s="117"/>
      <c r="Z1394" s="69"/>
      <c r="AA1394" s="69"/>
      <c r="AB1394" s="103"/>
      <c r="AC1394" s="103"/>
      <c r="AD1394" s="118"/>
      <c r="AE1394" s="115"/>
      <c r="AF1394" s="119"/>
      <c r="AG1394" s="119"/>
      <c r="AH1394" s="120"/>
      <c r="AI1394" s="121"/>
      <c r="AJ1394" s="120"/>
      <c r="AK1394" s="69"/>
      <c r="AL1394" s="103"/>
      <c r="AM1394" s="103"/>
      <c r="AN1394" s="118"/>
      <c r="AO1394" s="115"/>
      <c r="AP1394" s="119"/>
      <c r="AQ1394" s="119"/>
      <c r="AR1394" s="118"/>
      <c r="AS1394" s="118"/>
      <c r="AT1394" s="118"/>
      <c r="AU1394" s="118"/>
      <c r="AV1394" s="121"/>
      <c r="AW1394" s="114"/>
      <c r="AX1394" s="115"/>
      <c r="AY1394" s="116"/>
      <c r="AZ1394" s="115"/>
      <c r="BA1394" s="116"/>
    </row>
    <row r="1395" spans="2:53" x14ac:dyDescent="0.2">
      <c r="B1395" s="266"/>
      <c r="D1395" s="101"/>
      <c r="E1395" s="67"/>
      <c r="F1395" s="69"/>
      <c r="G1395" s="69"/>
      <c r="H1395" s="69"/>
      <c r="I1395" s="95"/>
      <c r="J1395" s="68"/>
      <c r="K1395" s="106"/>
      <c r="L1395" s="145"/>
      <c r="M1395" s="146"/>
      <c r="N1395" s="82"/>
      <c r="O1395" s="82"/>
      <c r="P1395" s="82"/>
      <c r="Q1395" s="110"/>
      <c r="R1395" s="111"/>
      <c r="S1395" s="111"/>
      <c r="T1395" s="111"/>
      <c r="U1395" s="112"/>
      <c r="V1395" s="110"/>
      <c r="W1395" s="112"/>
      <c r="X1395" s="103"/>
      <c r="Y1395" s="117"/>
      <c r="Z1395" s="69"/>
      <c r="AA1395" s="69"/>
      <c r="AB1395" s="103"/>
      <c r="AC1395" s="103"/>
      <c r="AD1395" s="118"/>
      <c r="AE1395" s="115"/>
      <c r="AF1395" s="119"/>
      <c r="AG1395" s="119"/>
      <c r="AH1395" s="120"/>
      <c r="AI1395" s="121"/>
      <c r="AJ1395" s="120"/>
      <c r="AK1395" s="69"/>
      <c r="AL1395" s="103"/>
      <c r="AM1395" s="103"/>
      <c r="AN1395" s="118"/>
      <c r="AO1395" s="115"/>
      <c r="AP1395" s="119"/>
      <c r="AQ1395" s="119"/>
      <c r="AR1395" s="118"/>
      <c r="AS1395" s="118"/>
      <c r="AT1395" s="118"/>
      <c r="AU1395" s="118"/>
      <c r="AV1395" s="121"/>
      <c r="AW1395" s="114"/>
      <c r="AX1395" s="115"/>
      <c r="AY1395" s="116"/>
      <c r="AZ1395" s="115"/>
      <c r="BA1395" s="116"/>
    </row>
    <row r="1396" spans="2:53" x14ac:dyDescent="0.2">
      <c r="B1396" s="266"/>
      <c r="D1396" s="101"/>
      <c r="E1396" s="67"/>
      <c r="F1396" s="69"/>
      <c r="G1396" s="69"/>
      <c r="H1396" s="69"/>
      <c r="I1396" s="95"/>
      <c r="J1396" s="68"/>
      <c r="K1396" s="106"/>
      <c r="L1396" s="145"/>
      <c r="M1396" s="146"/>
      <c r="N1396" s="82"/>
      <c r="O1396" s="82"/>
      <c r="P1396" s="82"/>
      <c r="Q1396" s="110"/>
      <c r="R1396" s="111"/>
      <c r="S1396" s="111"/>
      <c r="T1396" s="111"/>
      <c r="U1396" s="112"/>
      <c r="V1396" s="110"/>
      <c r="W1396" s="112"/>
      <c r="X1396" s="103"/>
      <c r="Y1396" s="117"/>
      <c r="Z1396" s="69"/>
      <c r="AA1396" s="69"/>
      <c r="AB1396" s="103"/>
      <c r="AC1396" s="103"/>
      <c r="AD1396" s="118"/>
      <c r="AE1396" s="115"/>
      <c r="AF1396" s="119"/>
      <c r="AG1396" s="119"/>
      <c r="AH1396" s="120"/>
      <c r="AI1396" s="121"/>
      <c r="AJ1396" s="120"/>
      <c r="AK1396" s="69"/>
      <c r="AL1396" s="103"/>
      <c r="AM1396" s="103"/>
      <c r="AN1396" s="118"/>
      <c r="AO1396" s="115"/>
      <c r="AP1396" s="119"/>
      <c r="AQ1396" s="119"/>
      <c r="AR1396" s="118"/>
      <c r="AS1396" s="118"/>
      <c r="AT1396" s="118"/>
      <c r="AU1396" s="118"/>
      <c r="AV1396" s="121"/>
      <c r="AW1396" s="114"/>
      <c r="AX1396" s="115"/>
      <c r="AY1396" s="116"/>
      <c r="AZ1396" s="115"/>
      <c r="BA1396" s="116"/>
    </row>
    <row r="1397" spans="2:53" x14ac:dyDescent="0.2">
      <c r="B1397" s="266"/>
      <c r="D1397" s="101"/>
      <c r="E1397" s="67"/>
      <c r="F1397" s="69"/>
      <c r="G1397" s="69"/>
      <c r="H1397" s="69"/>
      <c r="I1397" s="95"/>
      <c r="J1397" s="68"/>
      <c r="K1397" s="106"/>
      <c r="L1397" s="145"/>
      <c r="M1397" s="146"/>
      <c r="N1397" s="82"/>
      <c r="O1397" s="82"/>
      <c r="P1397" s="82"/>
      <c r="Q1397" s="110"/>
      <c r="R1397" s="111"/>
      <c r="S1397" s="111"/>
      <c r="T1397" s="111"/>
      <c r="U1397" s="112"/>
      <c r="V1397" s="110"/>
      <c r="W1397" s="112"/>
      <c r="X1397" s="103"/>
      <c r="Y1397" s="117"/>
      <c r="Z1397" s="69"/>
      <c r="AA1397" s="69"/>
      <c r="AB1397" s="103"/>
      <c r="AC1397" s="103"/>
      <c r="AD1397" s="118"/>
      <c r="AE1397" s="115"/>
      <c r="AF1397" s="119"/>
      <c r="AG1397" s="119"/>
      <c r="AH1397" s="120"/>
      <c r="AI1397" s="121"/>
      <c r="AJ1397" s="120"/>
      <c r="AK1397" s="69"/>
      <c r="AL1397" s="103"/>
      <c r="AM1397" s="103"/>
      <c r="AN1397" s="118"/>
      <c r="AO1397" s="115"/>
      <c r="AP1397" s="119"/>
      <c r="AQ1397" s="119"/>
      <c r="AR1397" s="118"/>
      <c r="AS1397" s="118"/>
      <c r="AT1397" s="118"/>
      <c r="AU1397" s="118"/>
      <c r="AV1397" s="121"/>
      <c r="AW1397" s="114"/>
      <c r="AX1397" s="115"/>
      <c r="AY1397" s="116"/>
      <c r="AZ1397" s="115"/>
      <c r="BA1397" s="116"/>
    </row>
    <row r="1398" spans="2:53" x14ac:dyDescent="0.2">
      <c r="B1398" s="266"/>
      <c r="D1398" s="101"/>
      <c r="E1398" s="67"/>
      <c r="F1398" s="69"/>
      <c r="G1398" s="69"/>
      <c r="H1398" s="69"/>
      <c r="I1398" s="95"/>
      <c r="J1398" s="68"/>
      <c r="K1398" s="106"/>
      <c r="L1398" s="145"/>
      <c r="M1398" s="146"/>
      <c r="N1398" s="82"/>
      <c r="O1398" s="82"/>
      <c r="P1398" s="82"/>
      <c r="Q1398" s="110"/>
      <c r="R1398" s="111"/>
      <c r="S1398" s="111"/>
      <c r="T1398" s="111"/>
      <c r="U1398" s="112"/>
      <c r="V1398" s="110"/>
      <c r="W1398" s="112"/>
      <c r="X1398" s="103"/>
      <c r="Y1398" s="117"/>
      <c r="Z1398" s="69"/>
      <c r="AA1398" s="69"/>
      <c r="AB1398" s="103"/>
      <c r="AC1398" s="103"/>
      <c r="AD1398" s="118"/>
      <c r="AE1398" s="115"/>
      <c r="AF1398" s="119"/>
      <c r="AG1398" s="119"/>
      <c r="AH1398" s="120"/>
      <c r="AI1398" s="121"/>
      <c r="AJ1398" s="120"/>
      <c r="AK1398" s="69"/>
      <c r="AL1398" s="103"/>
      <c r="AM1398" s="103"/>
      <c r="AN1398" s="118"/>
      <c r="AO1398" s="115"/>
      <c r="AP1398" s="119"/>
      <c r="AQ1398" s="119"/>
      <c r="AR1398" s="118"/>
      <c r="AS1398" s="118"/>
      <c r="AT1398" s="118"/>
      <c r="AU1398" s="118"/>
      <c r="AV1398" s="121"/>
      <c r="AW1398" s="114"/>
      <c r="AX1398" s="115"/>
      <c r="AY1398" s="116"/>
      <c r="AZ1398" s="115"/>
      <c r="BA1398" s="116"/>
    </row>
    <row r="1399" spans="2:53" x14ac:dyDescent="0.2">
      <c r="B1399" s="266"/>
      <c r="D1399" s="101"/>
      <c r="E1399" s="67"/>
      <c r="F1399" s="69"/>
      <c r="G1399" s="69"/>
      <c r="H1399" s="69"/>
      <c r="I1399" s="95"/>
      <c r="J1399" s="68"/>
      <c r="K1399" s="106"/>
      <c r="L1399" s="145"/>
      <c r="M1399" s="146"/>
      <c r="N1399" s="82"/>
      <c r="O1399" s="82"/>
      <c r="P1399" s="82"/>
      <c r="Q1399" s="110"/>
      <c r="R1399" s="111"/>
      <c r="S1399" s="111"/>
      <c r="T1399" s="111"/>
      <c r="U1399" s="112"/>
      <c r="V1399" s="110"/>
      <c r="W1399" s="112"/>
      <c r="X1399" s="103"/>
      <c r="Y1399" s="117"/>
      <c r="Z1399" s="69"/>
      <c r="AA1399" s="69"/>
      <c r="AB1399" s="103"/>
      <c r="AC1399" s="103"/>
      <c r="AD1399" s="118"/>
      <c r="AE1399" s="115"/>
      <c r="AF1399" s="119"/>
      <c r="AG1399" s="119"/>
      <c r="AH1399" s="120"/>
      <c r="AI1399" s="121"/>
      <c r="AJ1399" s="120"/>
      <c r="AK1399" s="69"/>
      <c r="AL1399" s="103"/>
      <c r="AM1399" s="103"/>
      <c r="AN1399" s="118"/>
      <c r="AO1399" s="115"/>
      <c r="AP1399" s="119"/>
      <c r="AQ1399" s="119"/>
      <c r="AR1399" s="118"/>
      <c r="AS1399" s="118"/>
      <c r="AT1399" s="118"/>
      <c r="AU1399" s="118"/>
      <c r="AV1399" s="121"/>
      <c r="AW1399" s="114"/>
      <c r="AX1399" s="115"/>
      <c r="AY1399" s="116"/>
      <c r="AZ1399" s="115"/>
      <c r="BA1399" s="116"/>
    </row>
    <row r="1400" spans="2:53" x14ac:dyDescent="0.2">
      <c r="B1400" s="266"/>
      <c r="D1400" s="101"/>
      <c r="E1400" s="67"/>
      <c r="F1400" s="69"/>
      <c r="G1400" s="69"/>
      <c r="H1400" s="69"/>
      <c r="I1400" s="95"/>
      <c r="J1400" s="68"/>
      <c r="K1400" s="106"/>
      <c r="L1400" s="145"/>
      <c r="M1400" s="146"/>
      <c r="N1400" s="82"/>
      <c r="O1400" s="82"/>
      <c r="P1400" s="82"/>
      <c r="Q1400" s="110"/>
      <c r="R1400" s="111"/>
      <c r="S1400" s="111"/>
      <c r="T1400" s="111"/>
      <c r="U1400" s="112"/>
      <c r="V1400" s="110"/>
      <c r="W1400" s="112"/>
      <c r="X1400" s="103"/>
      <c r="Y1400" s="117"/>
      <c r="Z1400" s="69"/>
      <c r="AA1400" s="69"/>
      <c r="AB1400" s="103"/>
      <c r="AC1400" s="103"/>
      <c r="AD1400" s="118"/>
      <c r="AE1400" s="115"/>
      <c r="AF1400" s="119"/>
      <c r="AG1400" s="119"/>
      <c r="AH1400" s="120"/>
      <c r="AI1400" s="121"/>
      <c r="AJ1400" s="120"/>
      <c r="AK1400" s="69"/>
      <c r="AL1400" s="103"/>
      <c r="AM1400" s="103"/>
      <c r="AN1400" s="118"/>
      <c r="AO1400" s="115"/>
      <c r="AP1400" s="119"/>
      <c r="AQ1400" s="119"/>
      <c r="AR1400" s="118"/>
      <c r="AS1400" s="118"/>
      <c r="AT1400" s="118"/>
      <c r="AU1400" s="118"/>
      <c r="AV1400" s="121"/>
      <c r="AW1400" s="114"/>
      <c r="AX1400" s="115"/>
      <c r="AY1400" s="116"/>
      <c r="AZ1400" s="115"/>
      <c r="BA1400" s="116"/>
    </row>
    <row r="1401" spans="2:53" x14ac:dyDescent="0.2">
      <c r="B1401" s="266"/>
      <c r="D1401" s="101"/>
      <c r="E1401" s="67"/>
      <c r="F1401" s="69"/>
      <c r="G1401" s="69"/>
      <c r="H1401" s="69"/>
      <c r="I1401" s="95"/>
      <c r="J1401" s="68"/>
      <c r="K1401" s="106"/>
      <c r="L1401" s="145"/>
      <c r="M1401" s="146"/>
      <c r="N1401" s="82"/>
      <c r="O1401" s="82"/>
      <c r="P1401" s="82"/>
      <c r="Q1401" s="110"/>
      <c r="R1401" s="111"/>
      <c r="S1401" s="111"/>
      <c r="T1401" s="111"/>
      <c r="U1401" s="112"/>
      <c r="V1401" s="110"/>
      <c r="W1401" s="112"/>
      <c r="X1401" s="103"/>
      <c r="Y1401" s="117"/>
      <c r="Z1401" s="69"/>
      <c r="AA1401" s="69"/>
      <c r="AB1401" s="103"/>
      <c r="AC1401" s="103"/>
      <c r="AD1401" s="118"/>
      <c r="AE1401" s="115"/>
      <c r="AF1401" s="119"/>
      <c r="AG1401" s="119"/>
      <c r="AH1401" s="120"/>
      <c r="AI1401" s="121"/>
      <c r="AJ1401" s="120"/>
      <c r="AK1401" s="69"/>
      <c r="AL1401" s="103"/>
      <c r="AM1401" s="103"/>
      <c r="AN1401" s="118"/>
      <c r="AO1401" s="115"/>
      <c r="AP1401" s="119"/>
      <c r="AQ1401" s="119"/>
      <c r="AR1401" s="118"/>
      <c r="AS1401" s="118"/>
      <c r="AT1401" s="118"/>
      <c r="AU1401" s="118"/>
      <c r="AV1401" s="121"/>
      <c r="AW1401" s="114"/>
      <c r="AX1401" s="115"/>
      <c r="AY1401" s="116"/>
      <c r="AZ1401" s="115"/>
      <c r="BA1401" s="116"/>
    </row>
    <row r="1402" spans="2:53" x14ac:dyDescent="0.2">
      <c r="B1402" s="266"/>
      <c r="D1402" s="101"/>
      <c r="E1402" s="67"/>
      <c r="F1402" s="69"/>
      <c r="G1402" s="69"/>
      <c r="H1402" s="69"/>
      <c r="I1402" s="95"/>
      <c r="J1402" s="68"/>
      <c r="K1402" s="106"/>
      <c r="L1402" s="145"/>
      <c r="M1402" s="146"/>
      <c r="N1402" s="82"/>
      <c r="O1402" s="82"/>
      <c r="P1402" s="82"/>
      <c r="Q1402" s="110"/>
      <c r="R1402" s="111"/>
      <c r="S1402" s="111"/>
      <c r="T1402" s="111"/>
      <c r="U1402" s="112"/>
      <c r="V1402" s="110"/>
      <c r="W1402" s="112"/>
      <c r="X1402" s="103"/>
      <c r="Y1402" s="117"/>
      <c r="Z1402" s="69"/>
      <c r="AA1402" s="69"/>
      <c r="AB1402" s="103"/>
      <c r="AC1402" s="103"/>
      <c r="AD1402" s="118"/>
      <c r="AE1402" s="115"/>
      <c r="AF1402" s="119"/>
      <c r="AG1402" s="119"/>
      <c r="AH1402" s="120"/>
      <c r="AI1402" s="121"/>
      <c r="AJ1402" s="120"/>
      <c r="AK1402" s="69"/>
      <c r="AL1402" s="103"/>
      <c r="AM1402" s="103"/>
      <c r="AN1402" s="118"/>
      <c r="AO1402" s="115"/>
      <c r="AP1402" s="119"/>
      <c r="AQ1402" s="119"/>
      <c r="AR1402" s="118"/>
      <c r="AS1402" s="118"/>
      <c r="AT1402" s="118"/>
      <c r="AU1402" s="118"/>
      <c r="AV1402" s="121"/>
      <c r="AW1402" s="114"/>
      <c r="AX1402" s="115"/>
      <c r="AY1402" s="116"/>
      <c r="AZ1402" s="115"/>
      <c r="BA1402" s="116"/>
    </row>
    <row r="1403" spans="2:53" x14ac:dyDescent="0.2">
      <c r="B1403" s="266"/>
      <c r="D1403" s="101"/>
      <c r="E1403" s="67"/>
      <c r="F1403" s="69"/>
      <c r="G1403" s="69"/>
      <c r="H1403" s="69"/>
      <c r="I1403" s="95"/>
      <c r="J1403" s="68"/>
      <c r="K1403" s="106"/>
      <c r="L1403" s="145"/>
      <c r="M1403" s="146"/>
      <c r="N1403" s="82"/>
      <c r="O1403" s="82"/>
      <c r="P1403" s="82"/>
      <c r="Q1403" s="110"/>
      <c r="R1403" s="111"/>
      <c r="S1403" s="111"/>
      <c r="T1403" s="111"/>
      <c r="U1403" s="112"/>
      <c r="V1403" s="110"/>
      <c r="W1403" s="112"/>
      <c r="X1403" s="103"/>
      <c r="Y1403" s="117"/>
      <c r="Z1403" s="69"/>
      <c r="AA1403" s="69"/>
      <c r="AB1403" s="103"/>
      <c r="AC1403" s="103"/>
      <c r="AD1403" s="118"/>
      <c r="AE1403" s="115"/>
      <c r="AF1403" s="119"/>
      <c r="AG1403" s="119"/>
      <c r="AH1403" s="120"/>
      <c r="AI1403" s="121"/>
      <c r="AJ1403" s="120"/>
      <c r="AK1403" s="69"/>
      <c r="AL1403" s="103"/>
      <c r="AM1403" s="103"/>
      <c r="AN1403" s="118"/>
      <c r="AO1403" s="115"/>
      <c r="AP1403" s="119"/>
      <c r="AQ1403" s="119"/>
      <c r="AR1403" s="118"/>
      <c r="AS1403" s="118"/>
      <c r="AT1403" s="118"/>
      <c r="AU1403" s="118"/>
      <c r="AV1403" s="121"/>
      <c r="AW1403" s="114"/>
      <c r="AX1403" s="115"/>
      <c r="AY1403" s="116"/>
      <c r="AZ1403" s="115"/>
      <c r="BA1403" s="116"/>
    </row>
    <row r="1404" spans="2:53" x14ac:dyDescent="0.2">
      <c r="B1404" s="266"/>
      <c r="D1404" s="101"/>
      <c r="E1404" s="67"/>
      <c r="F1404" s="69"/>
      <c r="G1404" s="69"/>
      <c r="H1404" s="69"/>
      <c r="I1404" s="95"/>
      <c r="J1404" s="68"/>
      <c r="K1404" s="106"/>
      <c r="L1404" s="145"/>
      <c r="M1404" s="146"/>
      <c r="N1404" s="82"/>
      <c r="O1404" s="82"/>
      <c r="P1404" s="82"/>
      <c r="Q1404" s="110"/>
      <c r="R1404" s="111"/>
      <c r="S1404" s="111"/>
      <c r="T1404" s="111"/>
      <c r="U1404" s="112"/>
      <c r="V1404" s="110"/>
      <c r="W1404" s="112"/>
      <c r="X1404" s="103"/>
      <c r="Y1404" s="117"/>
      <c r="Z1404" s="69"/>
      <c r="AA1404" s="69"/>
      <c r="AB1404" s="103"/>
      <c r="AC1404" s="103"/>
      <c r="AD1404" s="118"/>
      <c r="AE1404" s="115"/>
      <c r="AF1404" s="119"/>
      <c r="AG1404" s="119"/>
      <c r="AH1404" s="120"/>
      <c r="AI1404" s="121"/>
      <c r="AJ1404" s="120"/>
      <c r="AK1404" s="69"/>
      <c r="AL1404" s="103"/>
      <c r="AM1404" s="103"/>
      <c r="AN1404" s="118"/>
      <c r="AO1404" s="115"/>
      <c r="AP1404" s="119"/>
      <c r="AQ1404" s="119"/>
      <c r="AR1404" s="118"/>
      <c r="AS1404" s="118"/>
      <c r="AT1404" s="118"/>
      <c r="AU1404" s="118"/>
      <c r="AV1404" s="121"/>
      <c r="AW1404" s="114"/>
      <c r="AX1404" s="115"/>
      <c r="AY1404" s="116"/>
      <c r="AZ1404" s="115"/>
      <c r="BA1404" s="116"/>
    </row>
    <row r="1405" spans="2:53" x14ac:dyDescent="0.2">
      <c r="B1405" s="266"/>
      <c r="D1405" s="101"/>
      <c r="E1405" s="67"/>
      <c r="F1405" s="69"/>
      <c r="G1405" s="69"/>
      <c r="H1405" s="69"/>
      <c r="I1405" s="95"/>
      <c r="J1405" s="68"/>
      <c r="K1405" s="106"/>
      <c r="L1405" s="145"/>
      <c r="M1405" s="146"/>
      <c r="N1405" s="82"/>
      <c r="O1405" s="82"/>
      <c r="P1405" s="82"/>
      <c r="Q1405" s="110"/>
      <c r="R1405" s="111"/>
      <c r="S1405" s="111"/>
      <c r="T1405" s="111"/>
      <c r="U1405" s="112"/>
      <c r="V1405" s="110"/>
      <c r="W1405" s="112"/>
      <c r="X1405" s="103"/>
      <c r="Y1405" s="117"/>
      <c r="Z1405" s="69"/>
      <c r="AA1405" s="69"/>
      <c r="AB1405" s="103"/>
      <c r="AC1405" s="103"/>
      <c r="AD1405" s="118"/>
      <c r="AE1405" s="115"/>
      <c r="AF1405" s="119"/>
      <c r="AG1405" s="119"/>
      <c r="AH1405" s="120"/>
      <c r="AI1405" s="121"/>
      <c r="AJ1405" s="120"/>
      <c r="AK1405" s="69"/>
      <c r="AL1405" s="103"/>
      <c r="AM1405" s="103"/>
      <c r="AN1405" s="118"/>
      <c r="AO1405" s="115"/>
      <c r="AP1405" s="119"/>
      <c r="AQ1405" s="119"/>
      <c r="AR1405" s="118"/>
      <c r="AS1405" s="118"/>
      <c r="AT1405" s="118"/>
      <c r="AU1405" s="118"/>
      <c r="AV1405" s="121"/>
      <c r="AW1405" s="114"/>
      <c r="AX1405" s="115"/>
      <c r="AY1405" s="116"/>
      <c r="AZ1405" s="115"/>
      <c r="BA1405" s="116"/>
    </row>
    <row r="1406" spans="2:53" x14ac:dyDescent="0.2">
      <c r="B1406" s="266"/>
      <c r="D1406" s="101"/>
      <c r="E1406" s="67"/>
      <c r="F1406" s="69"/>
      <c r="G1406" s="69"/>
      <c r="H1406" s="69"/>
      <c r="I1406" s="95"/>
      <c r="J1406" s="68"/>
      <c r="K1406" s="106"/>
      <c r="L1406" s="145"/>
      <c r="M1406" s="146"/>
      <c r="N1406" s="82"/>
      <c r="O1406" s="82"/>
      <c r="P1406" s="82"/>
      <c r="Q1406" s="110"/>
      <c r="R1406" s="111"/>
      <c r="S1406" s="111"/>
      <c r="T1406" s="111"/>
      <c r="U1406" s="112"/>
      <c r="V1406" s="110"/>
      <c r="W1406" s="112"/>
      <c r="X1406" s="103"/>
      <c r="Y1406" s="117"/>
      <c r="Z1406" s="69"/>
      <c r="AA1406" s="69"/>
      <c r="AB1406" s="103"/>
      <c r="AC1406" s="103"/>
      <c r="AD1406" s="118"/>
      <c r="AE1406" s="115"/>
      <c r="AF1406" s="119"/>
      <c r="AG1406" s="119"/>
      <c r="AH1406" s="120"/>
      <c r="AI1406" s="121"/>
      <c r="AJ1406" s="120"/>
      <c r="AK1406" s="69"/>
      <c r="AL1406" s="103"/>
      <c r="AM1406" s="103"/>
      <c r="AN1406" s="118"/>
      <c r="AO1406" s="115"/>
      <c r="AP1406" s="119"/>
      <c r="AQ1406" s="119"/>
      <c r="AR1406" s="118"/>
      <c r="AS1406" s="118"/>
      <c r="AT1406" s="118"/>
      <c r="AU1406" s="118"/>
      <c r="AV1406" s="121"/>
      <c r="AW1406" s="114"/>
      <c r="AX1406" s="115"/>
      <c r="AY1406" s="116"/>
      <c r="AZ1406" s="115"/>
      <c r="BA1406" s="116"/>
    </row>
    <row r="1407" spans="2:53" x14ac:dyDescent="0.2">
      <c r="B1407" s="266"/>
      <c r="D1407" s="101"/>
      <c r="E1407" s="67"/>
      <c r="F1407" s="69"/>
      <c r="G1407" s="69"/>
      <c r="H1407" s="69"/>
      <c r="I1407" s="95"/>
      <c r="J1407" s="68"/>
      <c r="K1407" s="106"/>
      <c r="L1407" s="145"/>
      <c r="M1407" s="146"/>
      <c r="N1407" s="82"/>
      <c r="O1407" s="82"/>
      <c r="P1407" s="82"/>
      <c r="Q1407" s="110"/>
      <c r="R1407" s="111"/>
      <c r="S1407" s="111"/>
      <c r="T1407" s="111"/>
      <c r="U1407" s="112"/>
      <c r="V1407" s="110"/>
      <c r="W1407" s="112"/>
      <c r="X1407" s="103"/>
      <c r="Y1407" s="117"/>
      <c r="Z1407" s="69"/>
      <c r="AA1407" s="69"/>
      <c r="AB1407" s="103"/>
      <c r="AC1407" s="103"/>
      <c r="AD1407" s="118"/>
      <c r="AE1407" s="115"/>
      <c r="AF1407" s="119"/>
      <c r="AG1407" s="119"/>
      <c r="AH1407" s="120"/>
      <c r="AI1407" s="121"/>
      <c r="AJ1407" s="120"/>
      <c r="AK1407" s="69"/>
      <c r="AL1407" s="103"/>
      <c r="AM1407" s="103"/>
      <c r="AN1407" s="118"/>
      <c r="AO1407" s="115"/>
      <c r="AP1407" s="119"/>
      <c r="AQ1407" s="119"/>
      <c r="AR1407" s="118"/>
      <c r="AS1407" s="118"/>
      <c r="AT1407" s="118"/>
      <c r="AU1407" s="118"/>
      <c r="AV1407" s="121"/>
      <c r="AW1407" s="114"/>
      <c r="AX1407" s="115"/>
      <c r="AY1407" s="116"/>
      <c r="AZ1407" s="115"/>
      <c r="BA1407" s="116"/>
    </row>
    <row r="1408" spans="2:53" x14ac:dyDescent="0.2">
      <c r="B1408" s="266"/>
      <c r="D1408" s="101"/>
      <c r="E1408" s="67"/>
      <c r="F1408" s="69"/>
      <c r="G1408" s="69"/>
      <c r="H1408" s="69"/>
      <c r="I1408" s="95"/>
      <c r="J1408" s="68"/>
      <c r="K1408" s="106"/>
      <c r="L1408" s="145"/>
      <c r="M1408" s="146"/>
      <c r="N1408" s="82"/>
      <c r="O1408" s="82"/>
      <c r="P1408" s="82"/>
      <c r="Q1408" s="110"/>
      <c r="R1408" s="111"/>
      <c r="S1408" s="111"/>
      <c r="T1408" s="111"/>
      <c r="U1408" s="112"/>
      <c r="V1408" s="110"/>
      <c r="W1408" s="112"/>
      <c r="X1408" s="103"/>
      <c r="Y1408" s="117"/>
      <c r="Z1408" s="69"/>
      <c r="AA1408" s="69"/>
      <c r="AB1408" s="103"/>
      <c r="AC1408" s="103"/>
      <c r="AD1408" s="118"/>
      <c r="AE1408" s="115"/>
      <c r="AF1408" s="119"/>
      <c r="AG1408" s="119"/>
      <c r="AH1408" s="120"/>
      <c r="AI1408" s="121"/>
      <c r="AJ1408" s="120"/>
      <c r="AK1408" s="69"/>
      <c r="AL1408" s="103"/>
      <c r="AM1408" s="103"/>
      <c r="AN1408" s="118"/>
      <c r="AO1408" s="115"/>
      <c r="AP1408" s="119"/>
      <c r="AQ1408" s="119"/>
      <c r="AR1408" s="118"/>
      <c r="AS1408" s="118"/>
      <c r="AT1408" s="118"/>
      <c r="AU1408" s="118"/>
      <c r="AV1408" s="121"/>
      <c r="AW1408" s="114"/>
      <c r="AX1408" s="115"/>
      <c r="AY1408" s="116"/>
      <c r="AZ1408" s="115"/>
      <c r="BA1408" s="116"/>
    </row>
    <row r="1409" spans="2:53" x14ac:dyDescent="0.2">
      <c r="B1409" s="266"/>
      <c r="D1409" s="101"/>
      <c r="E1409" s="67"/>
      <c r="F1409" s="69"/>
      <c r="G1409" s="69"/>
      <c r="H1409" s="69"/>
      <c r="I1409" s="95"/>
      <c r="J1409" s="68"/>
      <c r="K1409" s="106"/>
      <c r="L1409" s="145"/>
      <c r="M1409" s="146"/>
      <c r="N1409" s="82"/>
      <c r="O1409" s="82"/>
      <c r="P1409" s="82"/>
      <c r="Q1409" s="110"/>
      <c r="R1409" s="111"/>
      <c r="S1409" s="111"/>
      <c r="T1409" s="111"/>
      <c r="U1409" s="112"/>
      <c r="V1409" s="110"/>
      <c r="W1409" s="112"/>
      <c r="X1409" s="103"/>
      <c r="Y1409" s="117"/>
      <c r="Z1409" s="69"/>
      <c r="AA1409" s="69"/>
      <c r="AB1409" s="103"/>
      <c r="AC1409" s="103"/>
      <c r="AD1409" s="118"/>
      <c r="AE1409" s="115"/>
      <c r="AF1409" s="119"/>
      <c r="AG1409" s="119"/>
      <c r="AH1409" s="120"/>
      <c r="AI1409" s="121"/>
      <c r="AJ1409" s="120"/>
      <c r="AK1409" s="69"/>
      <c r="AL1409" s="103"/>
      <c r="AM1409" s="103"/>
      <c r="AN1409" s="118"/>
      <c r="AO1409" s="115"/>
      <c r="AP1409" s="119"/>
      <c r="AQ1409" s="119"/>
      <c r="AR1409" s="118"/>
      <c r="AS1409" s="118"/>
      <c r="AT1409" s="118"/>
      <c r="AU1409" s="118"/>
      <c r="AV1409" s="121"/>
      <c r="AW1409" s="114"/>
      <c r="AX1409" s="115"/>
      <c r="AY1409" s="116"/>
      <c r="AZ1409" s="115"/>
      <c r="BA1409" s="116"/>
    </row>
    <row r="1410" spans="2:53" x14ac:dyDescent="0.2">
      <c r="B1410" s="266"/>
      <c r="D1410" s="101"/>
      <c r="E1410" s="67"/>
      <c r="F1410" s="69"/>
      <c r="G1410" s="69"/>
      <c r="H1410" s="69"/>
      <c r="I1410" s="95"/>
      <c r="J1410" s="68"/>
      <c r="K1410" s="106"/>
      <c r="L1410" s="145"/>
      <c r="M1410" s="146"/>
      <c r="N1410" s="82"/>
      <c r="O1410" s="82"/>
      <c r="P1410" s="82"/>
      <c r="Q1410" s="110"/>
      <c r="R1410" s="111"/>
      <c r="S1410" s="111"/>
      <c r="T1410" s="111"/>
      <c r="U1410" s="112"/>
      <c r="V1410" s="110"/>
      <c r="W1410" s="112"/>
      <c r="X1410" s="103"/>
      <c r="Y1410" s="117"/>
      <c r="Z1410" s="69"/>
      <c r="AA1410" s="69"/>
      <c r="AB1410" s="103"/>
      <c r="AC1410" s="103"/>
      <c r="AD1410" s="118"/>
      <c r="AE1410" s="115"/>
      <c r="AF1410" s="119"/>
      <c r="AG1410" s="119"/>
      <c r="AH1410" s="120"/>
      <c r="AI1410" s="121"/>
      <c r="AJ1410" s="120"/>
      <c r="AK1410" s="69"/>
      <c r="AL1410" s="103"/>
      <c r="AM1410" s="103"/>
      <c r="AN1410" s="118"/>
      <c r="AO1410" s="115"/>
      <c r="AP1410" s="119"/>
      <c r="AQ1410" s="119"/>
      <c r="AR1410" s="118"/>
      <c r="AS1410" s="118"/>
      <c r="AT1410" s="118"/>
      <c r="AU1410" s="118"/>
      <c r="AV1410" s="121"/>
      <c r="AW1410" s="114"/>
      <c r="AX1410" s="115"/>
      <c r="AY1410" s="116"/>
      <c r="AZ1410" s="115"/>
      <c r="BA1410" s="116"/>
    </row>
    <row r="1411" spans="2:53" x14ac:dyDescent="0.2">
      <c r="B1411" s="266"/>
      <c r="D1411" s="101"/>
      <c r="E1411" s="67"/>
      <c r="F1411" s="69"/>
      <c r="G1411" s="69"/>
      <c r="H1411" s="69"/>
      <c r="I1411" s="95"/>
      <c r="J1411" s="68"/>
      <c r="K1411" s="106"/>
      <c r="L1411" s="145"/>
      <c r="M1411" s="146"/>
      <c r="N1411" s="82"/>
      <c r="O1411" s="82"/>
      <c r="P1411" s="82"/>
      <c r="Q1411" s="110"/>
      <c r="R1411" s="111"/>
      <c r="S1411" s="111"/>
      <c r="T1411" s="111"/>
      <c r="U1411" s="112"/>
      <c r="V1411" s="110"/>
      <c r="W1411" s="112"/>
      <c r="X1411" s="103"/>
      <c r="Y1411" s="117"/>
      <c r="Z1411" s="69"/>
      <c r="AA1411" s="69"/>
      <c r="AB1411" s="103"/>
      <c r="AC1411" s="103"/>
      <c r="AD1411" s="118"/>
      <c r="AE1411" s="115"/>
      <c r="AF1411" s="119"/>
      <c r="AG1411" s="119"/>
      <c r="AH1411" s="120"/>
      <c r="AI1411" s="121"/>
      <c r="AJ1411" s="120"/>
      <c r="AK1411" s="69"/>
      <c r="AL1411" s="103"/>
      <c r="AM1411" s="103"/>
      <c r="AN1411" s="118"/>
      <c r="AO1411" s="115"/>
      <c r="AP1411" s="119"/>
      <c r="AQ1411" s="119"/>
      <c r="AR1411" s="118"/>
      <c r="AS1411" s="118"/>
      <c r="AT1411" s="118"/>
      <c r="AU1411" s="118"/>
      <c r="AV1411" s="121"/>
      <c r="AW1411" s="114"/>
      <c r="AX1411" s="115"/>
      <c r="AY1411" s="116"/>
      <c r="AZ1411" s="115"/>
      <c r="BA1411" s="116"/>
    </row>
    <row r="1412" spans="2:53" x14ac:dyDescent="0.2">
      <c r="B1412" s="266"/>
      <c r="D1412" s="101"/>
      <c r="E1412" s="67"/>
      <c r="F1412" s="69"/>
      <c r="G1412" s="69"/>
      <c r="H1412" s="69"/>
      <c r="I1412" s="95"/>
      <c r="J1412" s="68"/>
      <c r="K1412" s="106"/>
      <c r="L1412" s="145"/>
      <c r="M1412" s="146"/>
      <c r="N1412" s="82"/>
      <c r="O1412" s="82"/>
      <c r="P1412" s="82"/>
      <c r="Q1412" s="110"/>
      <c r="R1412" s="111"/>
      <c r="S1412" s="111"/>
      <c r="T1412" s="111"/>
      <c r="U1412" s="112"/>
      <c r="V1412" s="110"/>
      <c r="W1412" s="112"/>
      <c r="X1412" s="103"/>
      <c r="Y1412" s="117"/>
      <c r="Z1412" s="69"/>
      <c r="AA1412" s="69"/>
      <c r="AB1412" s="103"/>
      <c r="AC1412" s="103"/>
      <c r="AD1412" s="118"/>
      <c r="AE1412" s="115"/>
      <c r="AF1412" s="119"/>
      <c r="AG1412" s="119"/>
      <c r="AH1412" s="120"/>
      <c r="AI1412" s="121"/>
      <c r="AJ1412" s="120"/>
      <c r="AK1412" s="69"/>
      <c r="AL1412" s="103"/>
      <c r="AM1412" s="103"/>
      <c r="AN1412" s="118"/>
      <c r="AO1412" s="115"/>
      <c r="AP1412" s="119"/>
      <c r="AQ1412" s="119"/>
      <c r="AR1412" s="118"/>
      <c r="AS1412" s="118"/>
      <c r="AT1412" s="118"/>
      <c r="AU1412" s="118"/>
      <c r="AV1412" s="121"/>
      <c r="AW1412" s="114"/>
      <c r="AX1412" s="115"/>
      <c r="AY1412" s="116"/>
      <c r="AZ1412" s="115"/>
      <c r="BA1412" s="116"/>
    </row>
    <row r="1413" spans="2:53" x14ac:dyDescent="0.2">
      <c r="B1413" s="266"/>
      <c r="D1413" s="101"/>
      <c r="E1413" s="67"/>
      <c r="F1413" s="69"/>
      <c r="G1413" s="69"/>
      <c r="H1413" s="69"/>
      <c r="I1413" s="95"/>
      <c r="J1413" s="68"/>
      <c r="K1413" s="106"/>
      <c r="L1413" s="145"/>
      <c r="M1413" s="146"/>
      <c r="N1413" s="82"/>
      <c r="O1413" s="82"/>
      <c r="P1413" s="82"/>
      <c r="Q1413" s="110"/>
      <c r="R1413" s="111"/>
      <c r="S1413" s="111"/>
      <c r="T1413" s="111"/>
      <c r="U1413" s="112"/>
      <c r="V1413" s="110"/>
      <c r="W1413" s="112"/>
      <c r="X1413" s="103"/>
      <c r="Y1413" s="117"/>
      <c r="Z1413" s="69"/>
      <c r="AA1413" s="69"/>
      <c r="AB1413" s="103"/>
      <c r="AC1413" s="103"/>
      <c r="AD1413" s="118"/>
      <c r="AE1413" s="115"/>
      <c r="AF1413" s="119"/>
      <c r="AG1413" s="119"/>
      <c r="AH1413" s="120"/>
      <c r="AI1413" s="121"/>
      <c r="AJ1413" s="120"/>
      <c r="AK1413" s="69"/>
      <c r="AL1413" s="103"/>
      <c r="AM1413" s="103"/>
      <c r="AN1413" s="118"/>
      <c r="AO1413" s="115"/>
      <c r="AP1413" s="119"/>
      <c r="AQ1413" s="119"/>
      <c r="AR1413" s="118"/>
      <c r="AS1413" s="118"/>
      <c r="AT1413" s="118"/>
      <c r="AU1413" s="118"/>
      <c r="AV1413" s="121"/>
      <c r="AW1413" s="114"/>
      <c r="AX1413" s="115"/>
      <c r="AY1413" s="116"/>
      <c r="AZ1413" s="115"/>
      <c r="BA1413" s="116"/>
    </row>
    <row r="1414" spans="2:53" x14ac:dyDescent="0.2">
      <c r="B1414" s="266"/>
      <c r="D1414" s="101"/>
      <c r="E1414" s="67"/>
      <c r="F1414" s="69"/>
      <c r="G1414" s="69"/>
      <c r="H1414" s="69"/>
      <c r="I1414" s="95"/>
      <c r="J1414" s="68"/>
      <c r="K1414" s="106"/>
      <c r="L1414" s="145"/>
      <c r="M1414" s="146"/>
      <c r="N1414" s="82"/>
      <c r="O1414" s="82"/>
      <c r="P1414" s="82"/>
      <c r="Q1414" s="110"/>
      <c r="R1414" s="111"/>
      <c r="S1414" s="111"/>
      <c r="T1414" s="111"/>
      <c r="U1414" s="112"/>
      <c r="V1414" s="110"/>
      <c r="W1414" s="112"/>
      <c r="X1414" s="103"/>
      <c r="Y1414" s="117"/>
      <c r="Z1414" s="69"/>
      <c r="AA1414" s="69"/>
      <c r="AB1414" s="103"/>
      <c r="AC1414" s="103"/>
      <c r="AD1414" s="118"/>
      <c r="AE1414" s="115"/>
      <c r="AF1414" s="119"/>
      <c r="AG1414" s="119"/>
      <c r="AH1414" s="120"/>
      <c r="AI1414" s="121"/>
      <c r="AJ1414" s="120"/>
      <c r="AK1414" s="69"/>
      <c r="AL1414" s="103"/>
      <c r="AM1414" s="103"/>
      <c r="AN1414" s="118"/>
      <c r="AO1414" s="115"/>
      <c r="AP1414" s="119"/>
      <c r="AQ1414" s="119"/>
      <c r="AR1414" s="118"/>
      <c r="AS1414" s="118"/>
      <c r="AT1414" s="118"/>
      <c r="AU1414" s="118"/>
      <c r="AV1414" s="121"/>
      <c r="AW1414" s="114"/>
      <c r="AX1414" s="115"/>
      <c r="AY1414" s="116"/>
      <c r="AZ1414" s="115"/>
      <c r="BA1414" s="116"/>
    </row>
    <row r="1415" spans="2:53" x14ac:dyDescent="0.2">
      <c r="B1415" s="266"/>
      <c r="D1415" s="101"/>
      <c r="E1415" s="67"/>
      <c r="F1415" s="69"/>
      <c r="G1415" s="69"/>
      <c r="H1415" s="69"/>
      <c r="I1415" s="95"/>
      <c r="J1415" s="68"/>
      <c r="K1415" s="106"/>
      <c r="L1415" s="145"/>
      <c r="M1415" s="146"/>
      <c r="N1415" s="82"/>
      <c r="O1415" s="82"/>
      <c r="P1415" s="82"/>
      <c r="Q1415" s="110"/>
      <c r="R1415" s="111"/>
      <c r="S1415" s="111"/>
      <c r="T1415" s="111"/>
      <c r="U1415" s="112"/>
      <c r="V1415" s="110"/>
      <c r="W1415" s="112"/>
      <c r="X1415" s="103"/>
      <c r="Y1415" s="117"/>
      <c r="Z1415" s="69"/>
      <c r="AA1415" s="69"/>
      <c r="AB1415" s="103"/>
      <c r="AC1415" s="103"/>
      <c r="AD1415" s="118"/>
      <c r="AE1415" s="115"/>
      <c r="AF1415" s="119"/>
      <c r="AG1415" s="119"/>
      <c r="AH1415" s="120"/>
      <c r="AI1415" s="121"/>
      <c r="AJ1415" s="120"/>
      <c r="AK1415" s="69"/>
      <c r="AL1415" s="103"/>
      <c r="AM1415" s="103"/>
      <c r="AN1415" s="118"/>
      <c r="AO1415" s="115"/>
      <c r="AP1415" s="119"/>
      <c r="AQ1415" s="119"/>
      <c r="AR1415" s="118"/>
      <c r="AS1415" s="118"/>
      <c r="AT1415" s="118"/>
      <c r="AU1415" s="118"/>
      <c r="AV1415" s="121"/>
      <c r="AW1415" s="114"/>
      <c r="AX1415" s="115"/>
      <c r="AY1415" s="116"/>
      <c r="AZ1415" s="115"/>
      <c r="BA1415" s="116"/>
    </row>
    <row r="1416" spans="2:53" x14ac:dyDescent="0.2">
      <c r="B1416" s="266"/>
      <c r="D1416" s="101"/>
      <c r="E1416" s="67"/>
      <c r="F1416" s="69"/>
      <c r="G1416" s="69"/>
      <c r="H1416" s="69"/>
      <c r="I1416" s="95"/>
      <c r="J1416" s="68"/>
      <c r="K1416" s="106"/>
      <c r="L1416" s="145"/>
      <c r="M1416" s="146"/>
      <c r="N1416" s="82"/>
      <c r="O1416" s="82"/>
      <c r="P1416" s="82"/>
      <c r="Q1416" s="110"/>
      <c r="R1416" s="111"/>
      <c r="S1416" s="111"/>
      <c r="T1416" s="111"/>
      <c r="U1416" s="112"/>
      <c r="V1416" s="110"/>
      <c r="W1416" s="112"/>
      <c r="X1416" s="103"/>
      <c r="Y1416" s="117"/>
      <c r="Z1416" s="69"/>
      <c r="AA1416" s="69"/>
      <c r="AB1416" s="103"/>
      <c r="AC1416" s="103"/>
      <c r="AD1416" s="118"/>
      <c r="AE1416" s="115"/>
      <c r="AF1416" s="119"/>
      <c r="AG1416" s="119"/>
      <c r="AH1416" s="120"/>
      <c r="AI1416" s="121"/>
      <c r="AJ1416" s="120"/>
      <c r="AK1416" s="69"/>
      <c r="AL1416" s="103"/>
      <c r="AM1416" s="103"/>
      <c r="AN1416" s="118"/>
      <c r="AO1416" s="115"/>
      <c r="AP1416" s="119"/>
      <c r="AQ1416" s="119"/>
      <c r="AR1416" s="118"/>
      <c r="AS1416" s="118"/>
      <c r="AT1416" s="118"/>
      <c r="AU1416" s="118"/>
      <c r="AV1416" s="121"/>
      <c r="AW1416" s="114"/>
      <c r="AX1416" s="115"/>
      <c r="AY1416" s="116"/>
      <c r="AZ1416" s="115"/>
      <c r="BA1416" s="116"/>
    </row>
    <row r="1417" spans="2:53" x14ac:dyDescent="0.2">
      <c r="B1417" s="266"/>
      <c r="D1417" s="101"/>
      <c r="E1417" s="67"/>
      <c r="F1417" s="69"/>
      <c r="G1417" s="69"/>
      <c r="H1417" s="69"/>
      <c r="I1417" s="95"/>
      <c r="J1417" s="68"/>
      <c r="K1417" s="106"/>
      <c r="L1417" s="145"/>
      <c r="M1417" s="146"/>
      <c r="N1417" s="82"/>
      <c r="O1417" s="82"/>
      <c r="P1417" s="82"/>
      <c r="Q1417" s="110"/>
      <c r="R1417" s="111"/>
      <c r="S1417" s="111"/>
      <c r="T1417" s="111"/>
      <c r="U1417" s="112"/>
      <c r="V1417" s="110"/>
      <c r="W1417" s="112"/>
      <c r="X1417" s="103"/>
      <c r="Y1417" s="117"/>
      <c r="Z1417" s="69"/>
      <c r="AA1417" s="69"/>
      <c r="AB1417" s="103"/>
      <c r="AC1417" s="103"/>
      <c r="AD1417" s="118"/>
      <c r="AE1417" s="115"/>
      <c r="AF1417" s="119"/>
      <c r="AG1417" s="119"/>
      <c r="AH1417" s="120"/>
      <c r="AI1417" s="121"/>
      <c r="AJ1417" s="120"/>
      <c r="AK1417" s="69"/>
      <c r="AL1417" s="103"/>
      <c r="AM1417" s="103"/>
      <c r="AN1417" s="118"/>
      <c r="AO1417" s="115"/>
      <c r="AP1417" s="119"/>
      <c r="AQ1417" s="119"/>
      <c r="AR1417" s="118"/>
      <c r="AS1417" s="118"/>
      <c r="AT1417" s="118"/>
      <c r="AU1417" s="118"/>
      <c r="AV1417" s="121"/>
      <c r="AW1417" s="114"/>
      <c r="AX1417" s="115"/>
      <c r="AY1417" s="116"/>
      <c r="AZ1417" s="115"/>
      <c r="BA1417" s="116"/>
    </row>
    <row r="1418" spans="2:53" x14ac:dyDescent="0.2">
      <c r="B1418" s="266"/>
      <c r="D1418" s="101"/>
      <c r="E1418" s="67"/>
      <c r="F1418" s="69"/>
      <c r="G1418" s="69"/>
      <c r="H1418" s="69"/>
      <c r="I1418" s="95"/>
      <c r="J1418" s="68"/>
      <c r="K1418" s="106"/>
      <c r="L1418" s="145"/>
      <c r="M1418" s="146"/>
      <c r="N1418" s="82"/>
      <c r="O1418" s="82"/>
      <c r="P1418" s="82"/>
      <c r="Q1418" s="110"/>
      <c r="R1418" s="111"/>
      <c r="S1418" s="111"/>
      <c r="T1418" s="111"/>
      <c r="U1418" s="112"/>
      <c r="V1418" s="110"/>
      <c r="W1418" s="112"/>
      <c r="X1418" s="103"/>
      <c r="Y1418" s="117"/>
      <c r="Z1418" s="69"/>
      <c r="AA1418" s="69"/>
      <c r="AB1418" s="103"/>
      <c r="AC1418" s="103"/>
      <c r="AD1418" s="118"/>
      <c r="AE1418" s="115"/>
      <c r="AF1418" s="119"/>
      <c r="AG1418" s="119"/>
      <c r="AH1418" s="120"/>
      <c r="AI1418" s="121"/>
      <c r="AJ1418" s="120"/>
      <c r="AK1418" s="69"/>
      <c r="AL1418" s="103"/>
      <c r="AM1418" s="103"/>
      <c r="AN1418" s="118"/>
      <c r="AO1418" s="115"/>
      <c r="AP1418" s="119"/>
      <c r="AQ1418" s="119"/>
      <c r="AR1418" s="118"/>
      <c r="AS1418" s="118"/>
      <c r="AT1418" s="118"/>
      <c r="AU1418" s="118"/>
      <c r="AV1418" s="121"/>
      <c r="AW1418" s="114"/>
      <c r="AX1418" s="115"/>
      <c r="AY1418" s="116"/>
      <c r="AZ1418" s="115"/>
      <c r="BA1418" s="116"/>
    </row>
    <row r="1419" spans="2:53" x14ac:dyDescent="0.2">
      <c r="B1419" s="266"/>
      <c r="D1419" s="101"/>
      <c r="E1419" s="67"/>
      <c r="F1419" s="69"/>
      <c r="G1419" s="69"/>
      <c r="H1419" s="69"/>
      <c r="I1419" s="95"/>
      <c r="J1419" s="68"/>
      <c r="K1419" s="106"/>
      <c r="L1419" s="145"/>
      <c r="M1419" s="146"/>
      <c r="N1419" s="82"/>
      <c r="O1419" s="82"/>
      <c r="P1419" s="82"/>
      <c r="Q1419" s="110"/>
      <c r="R1419" s="111"/>
      <c r="S1419" s="111"/>
      <c r="T1419" s="111"/>
      <c r="U1419" s="112"/>
      <c r="V1419" s="110"/>
      <c r="W1419" s="112"/>
      <c r="X1419" s="103"/>
      <c r="Y1419" s="117"/>
      <c r="Z1419" s="69"/>
      <c r="AA1419" s="69"/>
      <c r="AB1419" s="103"/>
      <c r="AC1419" s="103"/>
      <c r="AD1419" s="118"/>
      <c r="AE1419" s="115"/>
      <c r="AF1419" s="119"/>
      <c r="AG1419" s="119"/>
      <c r="AH1419" s="120"/>
      <c r="AI1419" s="121"/>
      <c r="AJ1419" s="120"/>
      <c r="AK1419" s="69"/>
      <c r="AL1419" s="103"/>
      <c r="AM1419" s="103"/>
      <c r="AN1419" s="118"/>
      <c r="AO1419" s="115"/>
      <c r="AP1419" s="119"/>
      <c r="AQ1419" s="119"/>
      <c r="AR1419" s="118"/>
      <c r="AS1419" s="118"/>
      <c r="AT1419" s="118"/>
      <c r="AU1419" s="118"/>
      <c r="AV1419" s="121"/>
      <c r="AW1419" s="114"/>
      <c r="AX1419" s="115"/>
      <c r="AY1419" s="116"/>
      <c r="AZ1419" s="115"/>
      <c r="BA1419" s="116"/>
    </row>
    <row r="1420" spans="2:53" x14ac:dyDescent="0.2">
      <c r="B1420" s="266"/>
      <c r="D1420" s="101"/>
      <c r="E1420" s="67"/>
      <c r="F1420" s="69"/>
      <c r="G1420" s="69"/>
      <c r="H1420" s="69"/>
      <c r="I1420" s="95"/>
      <c r="J1420" s="68"/>
      <c r="K1420" s="106"/>
      <c r="L1420" s="145"/>
      <c r="M1420" s="146"/>
      <c r="N1420" s="82"/>
      <c r="O1420" s="82"/>
      <c r="P1420" s="82"/>
      <c r="Q1420" s="110"/>
      <c r="R1420" s="111"/>
      <c r="S1420" s="111"/>
      <c r="T1420" s="111"/>
      <c r="U1420" s="112"/>
      <c r="V1420" s="110"/>
      <c r="W1420" s="112"/>
      <c r="X1420" s="103"/>
      <c r="Y1420" s="117"/>
      <c r="Z1420" s="69"/>
      <c r="AA1420" s="69"/>
      <c r="AB1420" s="103"/>
      <c r="AC1420" s="103"/>
      <c r="AD1420" s="118"/>
      <c r="AE1420" s="115"/>
      <c r="AF1420" s="119"/>
      <c r="AG1420" s="119"/>
      <c r="AH1420" s="120"/>
      <c r="AI1420" s="121"/>
      <c r="AJ1420" s="120"/>
      <c r="AK1420" s="69"/>
      <c r="AL1420" s="103"/>
      <c r="AM1420" s="103"/>
      <c r="AN1420" s="118"/>
      <c r="AO1420" s="115"/>
      <c r="AP1420" s="119"/>
      <c r="AQ1420" s="119"/>
      <c r="AR1420" s="118"/>
      <c r="AS1420" s="118"/>
      <c r="AT1420" s="118"/>
      <c r="AU1420" s="118"/>
      <c r="AV1420" s="121"/>
      <c r="AW1420" s="114"/>
      <c r="AX1420" s="115"/>
      <c r="AY1420" s="116"/>
      <c r="AZ1420" s="115"/>
      <c r="BA1420" s="116"/>
    </row>
    <row r="1421" spans="2:53" x14ac:dyDescent="0.2">
      <c r="B1421" s="266"/>
      <c r="D1421" s="101"/>
      <c r="E1421" s="67"/>
      <c r="F1421" s="69"/>
      <c r="G1421" s="69"/>
      <c r="H1421" s="69"/>
      <c r="I1421" s="95"/>
      <c r="J1421" s="68"/>
      <c r="K1421" s="106"/>
      <c r="L1421" s="145"/>
      <c r="M1421" s="146"/>
      <c r="N1421" s="82"/>
      <c r="O1421" s="82"/>
      <c r="P1421" s="82"/>
      <c r="Q1421" s="110"/>
      <c r="R1421" s="111"/>
      <c r="S1421" s="111"/>
      <c r="T1421" s="111"/>
      <c r="U1421" s="112"/>
      <c r="V1421" s="110"/>
      <c r="W1421" s="112"/>
      <c r="X1421" s="103"/>
      <c r="Y1421" s="117"/>
      <c r="Z1421" s="69"/>
      <c r="AA1421" s="69"/>
      <c r="AB1421" s="103"/>
      <c r="AC1421" s="103"/>
      <c r="AD1421" s="118"/>
      <c r="AE1421" s="115"/>
      <c r="AF1421" s="119"/>
      <c r="AG1421" s="119"/>
      <c r="AH1421" s="120"/>
      <c r="AI1421" s="121"/>
      <c r="AJ1421" s="120"/>
      <c r="AK1421" s="69"/>
      <c r="AL1421" s="103"/>
      <c r="AM1421" s="103"/>
      <c r="AN1421" s="118"/>
      <c r="AO1421" s="115"/>
      <c r="AP1421" s="119"/>
      <c r="AQ1421" s="119"/>
      <c r="AR1421" s="118"/>
      <c r="AS1421" s="118"/>
      <c r="AT1421" s="118"/>
      <c r="AU1421" s="118"/>
      <c r="AV1421" s="121"/>
      <c r="AW1421" s="114"/>
      <c r="AX1421" s="115"/>
      <c r="AY1421" s="116"/>
      <c r="AZ1421" s="115"/>
      <c r="BA1421" s="116"/>
    </row>
    <row r="1422" spans="2:53" x14ac:dyDescent="0.2">
      <c r="B1422" s="266"/>
      <c r="D1422" s="101"/>
      <c r="E1422" s="67"/>
      <c r="F1422" s="69"/>
      <c r="G1422" s="69"/>
      <c r="H1422" s="69"/>
      <c r="I1422" s="95"/>
      <c r="J1422" s="68"/>
      <c r="K1422" s="106"/>
      <c r="L1422" s="145"/>
      <c r="M1422" s="146"/>
      <c r="N1422" s="82"/>
      <c r="O1422" s="82"/>
      <c r="P1422" s="82"/>
      <c r="Q1422" s="110"/>
      <c r="R1422" s="111"/>
      <c r="S1422" s="111"/>
      <c r="T1422" s="111"/>
      <c r="U1422" s="112"/>
      <c r="V1422" s="110"/>
      <c r="W1422" s="112"/>
      <c r="X1422" s="103"/>
      <c r="Y1422" s="117"/>
      <c r="Z1422" s="69"/>
      <c r="AA1422" s="69"/>
      <c r="AB1422" s="103"/>
      <c r="AC1422" s="103"/>
      <c r="AD1422" s="118"/>
      <c r="AE1422" s="115"/>
      <c r="AF1422" s="119"/>
      <c r="AG1422" s="119"/>
      <c r="AH1422" s="120"/>
      <c r="AI1422" s="121"/>
      <c r="AJ1422" s="120"/>
      <c r="AK1422" s="69"/>
      <c r="AL1422" s="103"/>
      <c r="AM1422" s="103"/>
      <c r="AN1422" s="118"/>
      <c r="AO1422" s="115"/>
      <c r="AP1422" s="119"/>
      <c r="AQ1422" s="119"/>
      <c r="AR1422" s="118"/>
      <c r="AS1422" s="118"/>
      <c r="AT1422" s="118"/>
      <c r="AU1422" s="118"/>
      <c r="AV1422" s="121"/>
      <c r="AW1422" s="114"/>
      <c r="AX1422" s="115"/>
      <c r="AY1422" s="116"/>
      <c r="AZ1422" s="115"/>
      <c r="BA1422" s="116"/>
    </row>
    <row r="1423" spans="2:53" x14ac:dyDescent="0.2">
      <c r="B1423" s="266"/>
      <c r="D1423" s="101"/>
      <c r="E1423" s="67"/>
      <c r="F1423" s="69"/>
      <c r="G1423" s="69"/>
      <c r="H1423" s="69"/>
      <c r="I1423" s="95"/>
      <c r="J1423" s="68"/>
      <c r="K1423" s="106"/>
      <c r="L1423" s="145"/>
      <c r="M1423" s="146"/>
      <c r="N1423" s="82"/>
      <c r="O1423" s="82"/>
      <c r="P1423" s="82"/>
      <c r="Q1423" s="110"/>
      <c r="R1423" s="111"/>
      <c r="S1423" s="111"/>
      <c r="T1423" s="111"/>
      <c r="U1423" s="112"/>
      <c r="V1423" s="110"/>
      <c r="W1423" s="112"/>
      <c r="X1423" s="103"/>
      <c r="Y1423" s="117"/>
      <c r="Z1423" s="69"/>
      <c r="AA1423" s="69"/>
      <c r="AB1423" s="103"/>
      <c r="AC1423" s="103"/>
      <c r="AD1423" s="118"/>
      <c r="AE1423" s="115"/>
      <c r="AF1423" s="119"/>
      <c r="AG1423" s="119"/>
      <c r="AH1423" s="120"/>
      <c r="AI1423" s="121"/>
      <c r="AJ1423" s="120"/>
      <c r="AK1423" s="69"/>
      <c r="AL1423" s="103"/>
      <c r="AM1423" s="103"/>
      <c r="AN1423" s="118"/>
      <c r="AO1423" s="115"/>
      <c r="AP1423" s="119"/>
      <c r="AQ1423" s="119"/>
      <c r="AR1423" s="118"/>
      <c r="AS1423" s="118"/>
      <c r="AT1423" s="118"/>
      <c r="AU1423" s="118"/>
      <c r="AV1423" s="121"/>
      <c r="AW1423" s="114"/>
      <c r="AX1423" s="115"/>
      <c r="AY1423" s="116"/>
      <c r="AZ1423" s="115"/>
      <c r="BA1423" s="116"/>
    </row>
    <row r="1424" spans="2:53" x14ac:dyDescent="0.2">
      <c r="B1424" s="266"/>
      <c r="D1424" s="101"/>
      <c r="E1424" s="67"/>
      <c r="F1424" s="69"/>
      <c r="G1424" s="69"/>
      <c r="H1424" s="69"/>
      <c r="I1424" s="95"/>
      <c r="J1424" s="68"/>
      <c r="K1424" s="106"/>
      <c r="L1424" s="145"/>
      <c r="M1424" s="146"/>
      <c r="N1424" s="82"/>
      <c r="O1424" s="82"/>
      <c r="P1424" s="82"/>
      <c r="Q1424" s="110"/>
      <c r="R1424" s="111"/>
      <c r="S1424" s="111"/>
      <c r="T1424" s="111"/>
      <c r="U1424" s="112"/>
      <c r="V1424" s="110"/>
      <c r="W1424" s="112"/>
      <c r="X1424" s="103"/>
      <c r="Y1424" s="117"/>
      <c r="Z1424" s="69"/>
      <c r="AA1424" s="69"/>
      <c r="AB1424" s="103"/>
      <c r="AC1424" s="103"/>
      <c r="AD1424" s="118"/>
      <c r="AE1424" s="115"/>
      <c r="AF1424" s="119"/>
      <c r="AG1424" s="119"/>
      <c r="AH1424" s="120"/>
      <c r="AI1424" s="121"/>
      <c r="AJ1424" s="120"/>
      <c r="AK1424" s="69"/>
      <c r="AL1424" s="103"/>
      <c r="AM1424" s="103"/>
      <c r="AN1424" s="118"/>
      <c r="AO1424" s="115"/>
      <c r="AP1424" s="119"/>
      <c r="AQ1424" s="119"/>
      <c r="AR1424" s="118"/>
      <c r="AS1424" s="118"/>
      <c r="AT1424" s="118"/>
      <c r="AU1424" s="118"/>
      <c r="AV1424" s="121"/>
      <c r="AW1424" s="114"/>
      <c r="AX1424" s="115"/>
      <c r="AY1424" s="116"/>
      <c r="AZ1424" s="115"/>
      <c r="BA1424" s="116"/>
    </row>
    <row r="1425" spans="2:53" x14ac:dyDescent="0.2">
      <c r="B1425" s="266"/>
      <c r="D1425" s="101"/>
      <c r="E1425" s="67"/>
      <c r="F1425" s="69"/>
      <c r="G1425" s="69"/>
      <c r="H1425" s="69"/>
      <c r="I1425" s="95"/>
      <c r="J1425" s="68"/>
      <c r="K1425" s="106"/>
      <c r="L1425" s="145"/>
      <c r="M1425" s="146"/>
      <c r="N1425" s="82"/>
      <c r="O1425" s="82"/>
      <c r="P1425" s="82"/>
      <c r="Q1425" s="110"/>
      <c r="R1425" s="111"/>
      <c r="S1425" s="111"/>
      <c r="T1425" s="111"/>
      <c r="U1425" s="112"/>
      <c r="V1425" s="110"/>
      <c r="W1425" s="112"/>
      <c r="X1425" s="103"/>
      <c r="Y1425" s="117"/>
      <c r="Z1425" s="69"/>
      <c r="AA1425" s="69"/>
      <c r="AB1425" s="103"/>
      <c r="AC1425" s="103"/>
      <c r="AD1425" s="118"/>
      <c r="AE1425" s="115"/>
      <c r="AF1425" s="119"/>
      <c r="AG1425" s="119"/>
      <c r="AH1425" s="120"/>
      <c r="AI1425" s="121"/>
      <c r="AJ1425" s="120"/>
      <c r="AK1425" s="69"/>
      <c r="AL1425" s="103"/>
      <c r="AM1425" s="103"/>
      <c r="AN1425" s="118"/>
      <c r="AO1425" s="115"/>
      <c r="AP1425" s="119"/>
      <c r="AQ1425" s="119"/>
      <c r="AR1425" s="118"/>
      <c r="AS1425" s="118"/>
      <c r="AT1425" s="118"/>
      <c r="AU1425" s="118"/>
      <c r="AV1425" s="121"/>
      <c r="AW1425" s="114"/>
      <c r="AX1425" s="115"/>
      <c r="AY1425" s="116"/>
      <c r="AZ1425" s="115"/>
      <c r="BA1425" s="116"/>
    </row>
    <row r="1426" spans="2:53" x14ac:dyDescent="0.2">
      <c r="B1426" s="266"/>
      <c r="D1426" s="101"/>
      <c r="E1426" s="67"/>
      <c r="F1426" s="69"/>
      <c r="G1426" s="69"/>
      <c r="H1426" s="69"/>
      <c r="I1426" s="95"/>
      <c r="J1426" s="68"/>
      <c r="K1426" s="106"/>
      <c r="L1426" s="145"/>
      <c r="M1426" s="146"/>
      <c r="N1426" s="82"/>
      <c r="O1426" s="82"/>
      <c r="P1426" s="82"/>
      <c r="Q1426" s="110"/>
      <c r="R1426" s="111"/>
      <c r="S1426" s="111"/>
      <c r="T1426" s="111"/>
      <c r="U1426" s="112"/>
      <c r="V1426" s="110"/>
      <c r="W1426" s="112"/>
      <c r="X1426" s="103"/>
      <c r="Y1426" s="117"/>
      <c r="Z1426" s="69"/>
      <c r="AA1426" s="69"/>
      <c r="AB1426" s="103"/>
      <c r="AC1426" s="103"/>
      <c r="AD1426" s="118"/>
      <c r="AE1426" s="115"/>
      <c r="AF1426" s="119"/>
      <c r="AG1426" s="119"/>
      <c r="AH1426" s="120"/>
      <c r="AI1426" s="121"/>
      <c r="AJ1426" s="120"/>
      <c r="AK1426" s="69"/>
      <c r="AL1426" s="103"/>
      <c r="AM1426" s="103"/>
      <c r="AN1426" s="118"/>
      <c r="AO1426" s="115"/>
      <c r="AP1426" s="119"/>
      <c r="AQ1426" s="119"/>
      <c r="AR1426" s="118"/>
      <c r="AS1426" s="118"/>
      <c r="AT1426" s="118"/>
      <c r="AU1426" s="118"/>
      <c r="AV1426" s="121"/>
      <c r="AW1426" s="114"/>
      <c r="AX1426" s="115"/>
      <c r="AY1426" s="116"/>
      <c r="AZ1426" s="115"/>
      <c r="BA1426" s="116"/>
    </row>
    <row r="1427" spans="2:53" x14ac:dyDescent="0.2">
      <c r="B1427" s="266"/>
      <c r="D1427" s="101"/>
      <c r="E1427" s="67"/>
      <c r="F1427" s="69"/>
      <c r="G1427" s="69"/>
      <c r="H1427" s="69"/>
      <c r="I1427" s="95"/>
      <c r="J1427" s="68"/>
      <c r="K1427" s="106"/>
      <c r="L1427" s="145"/>
      <c r="M1427" s="146"/>
      <c r="N1427" s="82"/>
      <c r="O1427" s="82"/>
      <c r="P1427" s="82"/>
      <c r="Q1427" s="110"/>
      <c r="R1427" s="111"/>
      <c r="S1427" s="111"/>
      <c r="T1427" s="111"/>
      <c r="U1427" s="112"/>
      <c r="V1427" s="110"/>
      <c r="W1427" s="112"/>
      <c r="X1427" s="103"/>
      <c r="Y1427" s="117"/>
      <c r="Z1427" s="69"/>
      <c r="AA1427" s="69"/>
      <c r="AB1427" s="103"/>
      <c r="AC1427" s="103"/>
      <c r="AD1427" s="118"/>
      <c r="AE1427" s="115"/>
      <c r="AF1427" s="119"/>
      <c r="AG1427" s="119"/>
      <c r="AH1427" s="120"/>
      <c r="AI1427" s="121"/>
      <c r="AJ1427" s="120"/>
      <c r="AK1427" s="69"/>
      <c r="AL1427" s="103"/>
      <c r="AM1427" s="103"/>
      <c r="AN1427" s="118"/>
      <c r="AO1427" s="115"/>
      <c r="AP1427" s="119"/>
      <c r="AQ1427" s="119"/>
      <c r="AR1427" s="118"/>
      <c r="AS1427" s="118"/>
      <c r="AT1427" s="118"/>
      <c r="AU1427" s="118"/>
      <c r="AV1427" s="121"/>
      <c r="AW1427" s="114"/>
      <c r="AX1427" s="115"/>
      <c r="AY1427" s="116"/>
      <c r="AZ1427" s="115"/>
      <c r="BA1427" s="116"/>
    </row>
    <row r="1428" spans="2:53" x14ac:dyDescent="0.2">
      <c r="B1428" s="266"/>
      <c r="D1428" s="101"/>
      <c r="E1428" s="67"/>
      <c r="F1428" s="69"/>
      <c r="G1428" s="69"/>
      <c r="H1428" s="69"/>
      <c r="I1428" s="95"/>
      <c r="J1428" s="68"/>
      <c r="K1428" s="106"/>
      <c r="L1428" s="145"/>
      <c r="M1428" s="146"/>
      <c r="N1428" s="82"/>
      <c r="O1428" s="82"/>
      <c r="P1428" s="82"/>
      <c r="Q1428" s="110"/>
      <c r="R1428" s="111"/>
      <c r="S1428" s="111"/>
      <c r="T1428" s="111"/>
      <c r="U1428" s="112"/>
      <c r="V1428" s="110"/>
      <c r="W1428" s="112"/>
      <c r="X1428" s="103"/>
      <c r="Y1428" s="117"/>
      <c r="Z1428" s="69"/>
      <c r="AA1428" s="69"/>
      <c r="AB1428" s="103"/>
      <c r="AC1428" s="103"/>
      <c r="AD1428" s="118"/>
      <c r="AE1428" s="115"/>
      <c r="AF1428" s="119"/>
      <c r="AG1428" s="119"/>
      <c r="AH1428" s="120"/>
      <c r="AI1428" s="121"/>
      <c r="AJ1428" s="120"/>
      <c r="AK1428" s="69"/>
      <c r="AL1428" s="103"/>
      <c r="AM1428" s="103"/>
      <c r="AN1428" s="118"/>
      <c r="AO1428" s="115"/>
      <c r="AP1428" s="119"/>
      <c r="AQ1428" s="119"/>
      <c r="AR1428" s="118"/>
      <c r="AS1428" s="118"/>
      <c r="AT1428" s="118"/>
      <c r="AU1428" s="118"/>
      <c r="AV1428" s="121"/>
      <c r="AW1428" s="114"/>
      <c r="AX1428" s="115"/>
      <c r="AY1428" s="116"/>
      <c r="AZ1428" s="115"/>
      <c r="BA1428" s="116"/>
    </row>
    <row r="1429" spans="2:53" x14ac:dyDescent="0.2">
      <c r="B1429" s="266"/>
      <c r="D1429" s="101"/>
      <c r="E1429" s="67"/>
      <c r="F1429" s="69"/>
      <c r="G1429" s="69"/>
      <c r="H1429" s="69"/>
      <c r="I1429" s="95"/>
      <c r="J1429" s="68"/>
      <c r="K1429" s="106"/>
      <c r="L1429" s="145"/>
      <c r="M1429" s="146"/>
      <c r="N1429" s="82"/>
      <c r="O1429" s="82"/>
      <c r="P1429" s="82"/>
      <c r="Q1429" s="110"/>
      <c r="R1429" s="111"/>
      <c r="S1429" s="111"/>
      <c r="T1429" s="111"/>
      <c r="U1429" s="112"/>
      <c r="V1429" s="110"/>
      <c r="W1429" s="112"/>
      <c r="X1429" s="103"/>
      <c r="Y1429" s="117"/>
      <c r="Z1429" s="69"/>
      <c r="AA1429" s="69"/>
      <c r="AB1429" s="103"/>
      <c r="AC1429" s="103"/>
      <c r="AD1429" s="118"/>
      <c r="AE1429" s="115"/>
      <c r="AF1429" s="119"/>
      <c r="AG1429" s="119"/>
      <c r="AH1429" s="120"/>
      <c r="AI1429" s="121"/>
      <c r="AJ1429" s="120"/>
      <c r="AK1429" s="69"/>
      <c r="AL1429" s="103"/>
      <c r="AM1429" s="103"/>
      <c r="AN1429" s="118"/>
      <c r="AO1429" s="115"/>
      <c r="AP1429" s="119"/>
      <c r="AQ1429" s="119"/>
      <c r="AR1429" s="118"/>
      <c r="AS1429" s="118"/>
      <c r="AT1429" s="118"/>
      <c r="AU1429" s="118"/>
      <c r="AV1429" s="121"/>
      <c r="AW1429" s="114"/>
      <c r="AX1429" s="115"/>
      <c r="AY1429" s="116"/>
      <c r="AZ1429" s="115"/>
      <c r="BA1429" s="116"/>
    </row>
    <row r="1430" spans="2:53" x14ac:dyDescent="0.2">
      <c r="B1430" s="266"/>
      <c r="D1430" s="101"/>
      <c r="E1430" s="67"/>
      <c r="F1430" s="69"/>
      <c r="G1430" s="69"/>
      <c r="H1430" s="69"/>
      <c r="I1430" s="95"/>
      <c r="J1430" s="68"/>
      <c r="K1430" s="106"/>
      <c r="L1430" s="145"/>
      <c r="M1430" s="146"/>
      <c r="N1430" s="82"/>
      <c r="O1430" s="82"/>
      <c r="P1430" s="82"/>
      <c r="Q1430" s="110"/>
      <c r="R1430" s="111"/>
      <c r="S1430" s="111"/>
      <c r="T1430" s="111"/>
      <c r="U1430" s="112"/>
      <c r="V1430" s="110"/>
      <c r="W1430" s="112"/>
      <c r="X1430" s="103"/>
      <c r="Y1430" s="117"/>
      <c r="Z1430" s="69"/>
      <c r="AA1430" s="69"/>
      <c r="AB1430" s="103"/>
      <c r="AC1430" s="103"/>
      <c r="AD1430" s="118"/>
      <c r="AE1430" s="115"/>
      <c r="AF1430" s="119"/>
      <c r="AG1430" s="119"/>
      <c r="AH1430" s="120"/>
      <c r="AI1430" s="121"/>
      <c r="AJ1430" s="120"/>
      <c r="AK1430" s="69"/>
      <c r="AL1430" s="103"/>
      <c r="AM1430" s="103"/>
      <c r="AN1430" s="118"/>
      <c r="AO1430" s="115"/>
      <c r="AP1430" s="119"/>
      <c r="AQ1430" s="119"/>
      <c r="AR1430" s="118"/>
      <c r="AS1430" s="118"/>
      <c r="AT1430" s="118"/>
      <c r="AU1430" s="118"/>
      <c r="AV1430" s="121"/>
      <c r="AW1430" s="114"/>
      <c r="AX1430" s="115"/>
      <c r="AY1430" s="116"/>
      <c r="AZ1430" s="115"/>
      <c r="BA1430" s="116"/>
    </row>
    <row r="1431" spans="2:53" x14ac:dyDescent="0.2">
      <c r="B1431" s="266"/>
      <c r="D1431" s="101"/>
      <c r="E1431" s="67"/>
      <c r="F1431" s="69"/>
      <c r="G1431" s="69"/>
      <c r="H1431" s="69"/>
      <c r="I1431" s="95"/>
      <c r="J1431" s="68"/>
      <c r="K1431" s="106"/>
      <c r="L1431" s="145"/>
      <c r="M1431" s="146"/>
      <c r="N1431" s="82"/>
      <c r="O1431" s="82"/>
      <c r="P1431" s="82"/>
      <c r="Q1431" s="110"/>
      <c r="R1431" s="111"/>
      <c r="S1431" s="111"/>
      <c r="T1431" s="111"/>
      <c r="U1431" s="112"/>
      <c r="V1431" s="110"/>
      <c r="W1431" s="112"/>
      <c r="X1431" s="103"/>
      <c r="Y1431" s="117"/>
      <c r="Z1431" s="69"/>
      <c r="AA1431" s="69"/>
      <c r="AB1431" s="103"/>
      <c r="AC1431" s="103"/>
      <c r="AD1431" s="118"/>
      <c r="AE1431" s="115"/>
      <c r="AF1431" s="119"/>
      <c r="AG1431" s="119"/>
      <c r="AH1431" s="120"/>
      <c r="AI1431" s="121"/>
      <c r="AJ1431" s="120"/>
      <c r="AK1431" s="69"/>
      <c r="AL1431" s="103"/>
      <c r="AM1431" s="103"/>
      <c r="AN1431" s="118"/>
      <c r="AO1431" s="115"/>
      <c r="AP1431" s="119"/>
      <c r="AQ1431" s="119"/>
      <c r="AR1431" s="118"/>
      <c r="AS1431" s="118"/>
      <c r="AT1431" s="118"/>
      <c r="AU1431" s="118"/>
      <c r="AV1431" s="121"/>
      <c r="AW1431" s="114"/>
      <c r="AX1431" s="115"/>
      <c r="AY1431" s="116"/>
      <c r="AZ1431" s="115"/>
      <c r="BA1431" s="116"/>
    </row>
    <row r="1432" spans="2:53" x14ac:dyDescent="0.2">
      <c r="B1432" s="266"/>
      <c r="D1432" s="101"/>
      <c r="E1432" s="67"/>
      <c r="F1432" s="69"/>
      <c r="G1432" s="69"/>
      <c r="H1432" s="69"/>
      <c r="I1432" s="95"/>
      <c r="J1432" s="68"/>
      <c r="K1432" s="106"/>
      <c r="L1432" s="145"/>
      <c r="M1432" s="146"/>
      <c r="N1432" s="82"/>
      <c r="O1432" s="82"/>
      <c r="P1432" s="82"/>
      <c r="Q1432" s="110"/>
      <c r="R1432" s="111"/>
      <c r="S1432" s="111"/>
      <c r="T1432" s="111"/>
      <c r="U1432" s="112"/>
      <c r="V1432" s="110"/>
      <c r="W1432" s="112"/>
      <c r="X1432" s="103"/>
      <c r="Y1432" s="117"/>
      <c r="Z1432" s="69"/>
      <c r="AA1432" s="69"/>
      <c r="AB1432" s="103"/>
      <c r="AC1432" s="103"/>
      <c r="AD1432" s="118"/>
      <c r="AE1432" s="115"/>
      <c r="AF1432" s="119"/>
      <c r="AG1432" s="119"/>
      <c r="AH1432" s="120"/>
      <c r="AI1432" s="121"/>
      <c r="AJ1432" s="120"/>
      <c r="AK1432" s="69"/>
      <c r="AL1432" s="103"/>
      <c r="AM1432" s="103"/>
      <c r="AN1432" s="118"/>
      <c r="AO1432" s="115"/>
      <c r="AP1432" s="119"/>
      <c r="AQ1432" s="119"/>
      <c r="AR1432" s="118"/>
      <c r="AS1432" s="118"/>
      <c r="AT1432" s="118"/>
      <c r="AU1432" s="118"/>
      <c r="AV1432" s="121"/>
      <c r="AW1432" s="114"/>
      <c r="AX1432" s="115"/>
      <c r="AY1432" s="116"/>
      <c r="AZ1432" s="115"/>
      <c r="BA1432" s="116"/>
    </row>
    <row r="1433" spans="2:53" x14ac:dyDescent="0.2">
      <c r="B1433" s="266"/>
      <c r="D1433" s="101"/>
      <c r="E1433" s="67"/>
      <c r="F1433" s="69"/>
      <c r="G1433" s="69"/>
      <c r="H1433" s="69"/>
      <c r="I1433" s="95"/>
      <c r="J1433" s="68"/>
      <c r="K1433" s="106"/>
      <c r="L1433" s="145"/>
      <c r="M1433" s="146"/>
      <c r="N1433" s="82"/>
      <c r="O1433" s="82"/>
      <c r="P1433" s="82"/>
      <c r="Q1433" s="110"/>
      <c r="R1433" s="111"/>
      <c r="S1433" s="111"/>
      <c r="T1433" s="111"/>
      <c r="U1433" s="112"/>
      <c r="V1433" s="110"/>
      <c r="W1433" s="112"/>
      <c r="X1433" s="103"/>
      <c r="Y1433" s="117"/>
      <c r="Z1433" s="69"/>
      <c r="AA1433" s="69"/>
      <c r="AB1433" s="103"/>
      <c r="AC1433" s="103"/>
      <c r="AD1433" s="118"/>
      <c r="AE1433" s="115"/>
      <c r="AF1433" s="119"/>
      <c r="AG1433" s="119"/>
      <c r="AH1433" s="120"/>
      <c r="AI1433" s="121"/>
      <c r="AJ1433" s="120"/>
      <c r="AK1433" s="69"/>
      <c r="AL1433" s="103"/>
      <c r="AM1433" s="103"/>
      <c r="AN1433" s="118"/>
      <c r="AO1433" s="115"/>
      <c r="AP1433" s="119"/>
      <c r="AQ1433" s="119"/>
      <c r="AR1433" s="118"/>
      <c r="AS1433" s="118"/>
      <c r="AT1433" s="118"/>
      <c r="AU1433" s="118"/>
      <c r="AV1433" s="121"/>
      <c r="AW1433" s="114"/>
      <c r="AX1433" s="115"/>
      <c r="AY1433" s="116"/>
      <c r="AZ1433" s="115"/>
      <c r="BA1433" s="116"/>
    </row>
    <row r="1434" spans="2:53" x14ac:dyDescent="0.2">
      <c r="B1434" s="266"/>
      <c r="D1434" s="101"/>
      <c r="E1434" s="67"/>
      <c r="F1434" s="69"/>
      <c r="G1434" s="69"/>
      <c r="H1434" s="69"/>
      <c r="I1434" s="95"/>
      <c r="J1434" s="68"/>
      <c r="K1434" s="106"/>
      <c r="L1434" s="145"/>
      <c r="M1434" s="146"/>
      <c r="N1434" s="82"/>
      <c r="O1434" s="82"/>
      <c r="P1434" s="82"/>
      <c r="Q1434" s="110"/>
      <c r="R1434" s="111"/>
      <c r="S1434" s="111"/>
      <c r="T1434" s="111"/>
      <c r="U1434" s="112"/>
      <c r="V1434" s="110"/>
      <c r="W1434" s="112"/>
      <c r="X1434" s="103"/>
      <c r="Y1434" s="117"/>
      <c r="Z1434" s="69"/>
      <c r="AA1434" s="69"/>
      <c r="AB1434" s="103"/>
      <c r="AC1434" s="103"/>
      <c r="AD1434" s="118"/>
      <c r="AE1434" s="115"/>
      <c r="AF1434" s="119"/>
      <c r="AG1434" s="119"/>
      <c r="AH1434" s="120"/>
      <c r="AI1434" s="121"/>
      <c r="AJ1434" s="120"/>
      <c r="AK1434" s="69"/>
      <c r="AL1434" s="103"/>
      <c r="AM1434" s="103"/>
      <c r="AN1434" s="118"/>
      <c r="AO1434" s="115"/>
      <c r="AP1434" s="119"/>
      <c r="AQ1434" s="119"/>
      <c r="AR1434" s="118"/>
      <c r="AS1434" s="118"/>
      <c r="AT1434" s="118"/>
      <c r="AU1434" s="118"/>
      <c r="AV1434" s="121"/>
      <c r="AW1434" s="114"/>
      <c r="AX1434" s="115"/>
      <c r="AY1434" s="116"/>
      <c r="AZ1434" s="115"/>
      <c r="BA1434" s="116"/>
    </row>
    <row r="1435" spans="2:53" x14ac:dyDescent="0.2">
      <c r="B1435" s="266"/>
      <c r="D1435" s="101"/>
      <c r="E1435" s="67"/>
      <c r="F1435" s="69"/>
      <c r="G1435" s="69"/>
      <c r="H1435" s="69"/>
      <c r="I1435" s="95"/>
      <c r="J1435" s="68"/>
      <c r="K1435" s="106"/>
      <c r="L1435" s="145"/>
      <c r="M1435" s="146"/>
      <c r="N1435" s="82"/>
      <c r="O1435" s="82"/>
      <c r="P1435" s="82"/>
      <c r="Q1435" s="110"/>
      <c r="R1435" s="111"/>
      <c r="S1435" s="111"/>
      <c r="T1435" s="111"/>
      <c r="U1435" s="112"/>
      <c r="V1435" s="110"/>
      <c r="W1435" s="112"/>
      <c r="X1435" s="103"/>
      <c r="Y1435" s="117"/>
      <c r="Z1435" s="69"/>
      <c r="AA1435" s="69"/>
      <c r="AB1435" s="103"/>
      <c r="AC1435" s="103"/>
      <c r="AD1435" s="118"/>
      <c r="AE1435" s="115"/>
      <c r="AF1435" s="119"/>
      <c r="AG1435" s="119"/>
      <c r="AH1435" s="120"/>
      <c r="AI1435" s="121"/>
      <c r="AJ1435" s="120"/>
      <c r="AK1435" s="69"/>
      <c r="AL1435" s="103"/>
      <c r="AM1435" s="103"/>
      <c r="AN1435" s="118"/>
      <c r="AO1435" s="115"/>
      <c r="AP1435" s="119"/>
      <c r="AQ1435" s="119"/>
      <c r="AR1435" s="118"/>
      <c r="AS1435" s="118"/>
      <c r="AT1435" s="118"/>
      <c r="AU1435" s="118"/>
      <c r="AV1435" s="121"/>
      <c r="AW1435" s="114"/>
      <c r="AX1435" s="115"/>
      <c r="AY1435" s="116"/>
      <c r="AZ1435" s="115"/>
      <c r="BA1435" s="116"/>
    </row>
    <row r="1436" spans="2:53" x14ac:dyDescent="0.2">
      <c r="B1436" s="266"/>
      <c r="D1436" s="101"/>
      <c r="E1436" s="67"/>
      <c r="F1436" s="69"/>
      <c r="G1436" s="69"/>
      <c r="H1436" s="69"/>
      <c r="I1436" s="95"/>
      <c r="J1436" s="68"/>
      <c r="K1436" s="106"/>
      <c r="L1436" s="145"/>
      <c r="M1436" s="146"/>
      <c r="N1436" s="82"/>
      <c r="O1436" s="82"/>
      <c r="P1436" s="82"/>
      <c r="Q1436" s="110"/>
      <c r="R1436" s="111"/>
      <c r="S1436" s="111"/>
      <c r="T1436" s="111"/>
      <c r="U1436" s="112"/>
      <c r="V1436" s="110"/>
      <c r="W1436" s="112"/>
      <c r="X1436" s="103"/>
      <c r="Y1436" s="117"/>
      <c r="Z1436" s="69"/>
      <c r="AA1436" s="69"/>
      <c r="AB1436" s="103"/>
      <c r="AC1436" s="103"/>
      <c r="AD1436" s="118"/>
      <c r="AE1436" s="115"/>
      <c r="AF1436" s="119"/>
      <c r="AG1436" s="119"/>
      <c r="AH1436" s="120"/>
      <c r="AI1436" s="121"/>
      <c r="AJ1436" s="120"/>
      <c r="AK1436" s="69"/>
      <c r="AL1436" s="103"/>
      <c r="AM1436" s="103"/>
      <c r="AN1436" s="118"/>
      <c r="AO1436" s="115"/>
      <c r="AP1436" s="119"/>
      <c r="AQ1436" s="119"/>
      <c r="AR1436" s="118"/>
      <c r="AS1436" s="118"/>
      <c r="AT1436" s="118"/>
      <c r="AU1436" s="118"/>
      <c r="AV1436" s="121"/>
      <c r="AW1436" s="114"/>
      <c r="AX1436" s="115"/>
      <c r="AY1436" s="116"/>
      <c r="AZ1436" s="115"/>
      <c r="BA1436" s="116"/>
    </row>
    <row r="1437" spans="2:53" x14ac:dyDescent="0.2">
      <c r="B1437" s="266"/>
      <c r="D1437" s="101"/>
      <c r="E1437" s="67"/>
      <c r="F1437" s="69"/>
      <c r="G1437" s="69"/>
      <c r="H1437" s="69"/>
      <c r="I1437" s="95"/>
      <c r="J1437" s="68"/>
      <c r="K1437" s="106"/>
      <c r="L1437" s="145"/>
      <c r="M1437" s="146"/>
      <c r="N1437" s="82"/>
      <c r="O1437" s="82"/>
      <c r="P1437" s="82"/>
      <c r="Q1437" s="110"/>
      <c r="R1437" s="111"/>
      <c r="S1437" s="111"/>
      <c r="T1437" s="111"/>
      <c r="U1437" s="112"/>
      <c r="V1437" s="110"/>
      <c r="W1437" s="112"/>
      <c r="X1437" s="103"/>
      <c r="Y1437" s="117"/>
      <c r="Z1437" s="69"/>
      <c r="AA1437" s="69"/>
      <c r="AB1437" s="103"/>
      <c r="AC1437" s="103"/>
      <c r="AD1437" s="118"/>
      <c r="AE1437" s="115"/>
      <c r="AF1437" s="119"/>
      <c r="AG1437" s="119"/>
      <c r="AH1437" s="120"/>
      <c r="AI1437" s="121"/>
      <c r="AJ1437" s="120"/>
      <c r="AK1437" s="69"/>
      <c r="AL1437" s="103"/>
      <c r="AM1437" s="103"/>
      <c r="AN1437" s="118"/>
      <c r="AO1437" s="115"/>
      <c r="AP1437" s="119"/>
      <c r="AQ1437" s="119"/>
      <c r="AR1437" s="118"/>
      <c r="AS1437" s="118"/>
      <c r="AT1437" s="118"/>
      <c r="AU1437" s="118"/>
      <c r="AV1437" s="121"/>
      <c r="AW1437" s="114"/>
      <c r="AX1437" s="115"/>
      <c r="AY1437" s="116"/>
      <c r="AZ1437" s="115"/>
      <c r="BA1437" s="116"/>
    </row>
    <row r="1438" spans="2:53" x14ac:dyDescent="0.2">
      <c r="B1438" s="266"/>
      <c r="D1438" s="101"/>
      <c r="E1438" s="67"/>
      <c r="F1438" s="69"/>
      <c r="G1438" s="69"/>
      <c r="H1438" s="69"/>
      <c r="I1438" s="95"/>
      <c r="J1438" s="68"/>
      <c r="K1438" s="106"/>
      <c r="L1438" s="145"/>
      <c r="M1438" s="146"/>
      <c r="N1438" s="82"/>
      <c r="O1438" s="82"/>
      <c r="P1438" s="82"/>
      <c r="Q1438" s="110"/>
      <c r="R1438" s="111"/>
      <c r="S1438" s="111"/>
      <c r="T1438" s="111"/>
      <c r="U1438" s="112"/>
      <c r="V1438" s="110"/>
      <c r="W1438" s="112"/>
      <c r="X1438" s="103"/>
      <c r="Y1438" s="117"/>
      <c r="Z1438" s="69"/>
      <c r="AA1438" s="69"/>
      <c r="AB1438" s="103"/>
      <c r="AC1438" s="103"/>
      <c r="AD1438" s="118"/>
      <c r="AE1438" s="115"/>
      <c r="AF1438" s="119"/>
      <c r="AG1438" s="119"/>
      <c r="AH1438" s="120"/>
      <c r="AI1438" s="121"/>
      <c r="AJ1438" s="120"/>
      <c r="AK1438" s="69"/>
      <c r="AL1438" s="103"/>
      <c r="AM1438" s="103"/>
      <c r="AN1438" s="118"/>
      <c r="AO1438" s="115"/>
      <c r="AP1438" s="119"/>
      <c r="AQ1438" s="119"/>
      <c r="AR1438" s="118"/>
      <c r="AS1438" s="118"/>
      <c r="AT1438" s="118"/>
      <c r="AU1438" s="118"/>
      <c r="AV1438" s="121"/>
      <c r="AW1438" s="114"/>
      <c r="AX1438" s="115"/>
      <c r="AY1438" s="116"/>
      <c r="AZ1438" s="115"/>
      <c r="BA1438" s="116"/>
    </row>
    <row r="1439" spans="2:53" x14ac:dyDescent="0.2">
      <c r="B1439" s="266"/>
      <c r="D1439" s="101"/>
      <c r="E1439" s="67"/>
      <c r="F1439" s="69"/>
      <c r="G1439" s="69"/>
      <c r="H1439" s="69"/>
      <c r="I1439" s="95"/>
      <c r="J1439" s="68"/>
      <c r="K1439" s="106"/>
      <c r="L1439" s="145"/>
      <c r="M1439" s="146"/>
      <c r="N1439" s="82"/>
      <c r="O1439" s="82"/>
      <c r="P1439" s="82"/>
      <c r="Q1439" s="110"/>
      <c r="R1439" s="111"/>
      <c r="S1439" s="111"/>
      <c r="T1439" s="111"/>
      <c r="U1439" s="112"/>
      <c r="V1439" s="110"/>
      <c r="W1439" s="112"/>
      <c r="X1439" s="103"/>
      <c r="Y1439" s="117"/>
      <c r="Z1439" s="69"/>
      <c r="AA1439" s="69"/>
      <c r="AB1439" s="103"/>
      <c r="AC1439" s="103"/>
      <c r="AD1439" s="118"/>
      <c r="AE1439" s="115"/>
      <c r="AF1439" s="119"/>
      <c r="AG1439" s="119"/>
      <c r="AH1439" s="120"/>
      <c r="AI1439" s="121"/>
      <c r="AJ1439" s="120"/>
      <c r="AK1439" s="69"/>
      <c r="AL1439" s="103"/>
      <c r="AM1439" s="103"/>
      <c r="AN1439" s="118"/>
      <c r="AO1439" s="115"/>
      <c r="AP1439" s="119"/>
      <c r="AQ1439" s="119"/>
      <c r="AR1439" s="118"/>
      <c r="AS1439" s="118"/>
      <c r="AT1439" s="118"/>
      <c r="AU1439" s="118"/>
      <c r="AV1439" s="121"/>
      <c r="AW1439" s="114"/>
      <c r="AX1439" s="115"/>
      <c r="AY1439" s="116"/>
      <c r="AZ1439" s="115"/>
      <c r="BA1439" s="116"/>
    </row>
    <row r="1440" spans="2:53" x14ac:dyDescent="0.2">
      <c r="B1440" s="266"/>
      <c r="D1440" s="101"/>
      <c r="E1440" s="67"/>
      <c r="F1440" s="69"/>
      <c r="G1440" s="69"/>
      <c r="H1440" s="69"/>
      <c r="I1440" s="95"/>
      <c r="J1440" s="68"/>
      <c r="K1440" s="106"/>
      <c r="L1440" s="145"/>
      <c r="M1440" s="146"/>
      <c r="N1440" s="82"/>
      <c r="O1440" s="82"/>
      <c r="P1440" s="82"/>
      <c r="Q1440" s="110"/>
      <c r="R1440" s="111"/>
      <c r="S1440" s="111"/>
      <c r="T1440" s="111"/>
      <c r="U1440" s="112"/>
      <c r="V1440" s="110"/>
      <c r="W1440" s="112"/>
      <c r="X1440" s="103"/>
      <c r="Y1440" s="117"/>
      <c r="Z1440" s="69"/>
      <c r="AA1440" s="69"/>
      <c r="AB1440" s="103"/>
      <c r="AC1440" s="103"/>
      <c r="AD1440" s="118"/>
      <c r="AE1440" s="115"/>
      <c r="AF1440" s="119"/>
      <c r="AG1440" s="119"/>
      <c r="AH1440" s="120"/>
      <c r="AI1440" s="121"/>
      <c r="AJ1440" s="120"/>
      <c r="AK1440" s="69"/>
      <c r="AL1440" s="103"/>
      <c r="AM1440" s="103"/>
      <c r="AN1440" s="118"/>
      <c r="AO1440" s="115"/>
      <c r="AP1440" s="119"/>
      <c r="AQ1440" s="119"/>
      <c r="AR1440" s="118"/>
      <c r="AS1440" s="118"/>
      <c r="AT1440" s="118"/>
      <c r="AU1440" s="118"/>
      <c r="AV1440" s="121"/>
      <c r="AW1440" s="114"/>
      <c r="AX1440" s="115"/>
      <c r="AY1440" s="116"/>
      <c r="AZ1440" s="115"/>
      <c r="BA1440" s="116"/>
    </row>
    <row r="1441" spans="2:53" x14ac:dyDescent="0.2">
      <c r="B1441" s="266"/>
      <c r="D1441" s="101"/>
      <c r="E1441" s="67"/>
      <c r="F1441" s="69"/>
      <c r="G1441" s="69"/>
      <c r="H1441" s="69"/>
      <c r="I1441" s="95"/>
      <c r="J1441" s="68"/>
      <c r="K1441" s="106"/>
      <c r="L1441" s="145"/>
      <c r="M1441" s="146"/>
      <c r="N1441" s="82"/>
      <c r="O1441" s="82"/>
      <c r="P1441" s="82"/>
      <c r="Q1441" s="110"/>
      <c r="R1441" s="111"/>
      <c r="S1441" s="111"/>
      <c r="T1441" s="111"/>
      <c r="U1441" s="112"/>
      <c r="V1441" s="110"/>
      <c r="W1441" s="112"/>
      <c r="X1441" s="103"/>
      <c r="Y1441" s="117"/>
      <c r="Z1441" s="69"/>
      <c r="AA1441" s="69"/>
      <c r="AB1441" s="103"/>
      <c r="AC1441" s="103"/>
      <c r="AD1441" s="118"/>
      <c r="AE1441" s="115"/>
      <c r="AF1441" s="119"/>
      <c r="AG1441" s="119"/>
      <c r="AH1441" s="120"/>
      <c r="AI1441" s="121"/>
      <c r="AJ1441" s="120"/>
      <c r="AK1441" s="69"/>
      <c r="AL1441" s="103"/>
      <c r="AM1441" s="103"/>
      <c r="AN1441" s="118"/>
      <c r="AO1441" s="115"/>
      <c r="AP1441" s="119"/>
      <c r="AQ1441" s="119"/>
      <c r="AR1441" s="118"/>
      <c r="AS1441" s="118"/>
      <c r="AT1441" s="118"/>
      <c r="AU1441" s="118"/>
      <c r="AV1441" s="121"/>
      <c r="AW1441" s="114"/>
      <c r="AX1441" s="115"/>
      <c r="AY1441" s="116"/>
      <c r="AZ1441" s="115"/>
      <c r="BA1441" s="116"/>
    </row>
    <row r="1442" spans="2:53" x14ac:dyDescent="0.2">
      <c r="B1442" s="266"/>
      <c r="D1442" s="101"/>
      <c r="E1442" s="67"/>
      <c r="F1442" s="69"/>
      <c r="G1442" s="69"/>
      <c r="H1442" s="69"/>
      <c r="I1442" s="95"/>
      <c r="J1442" s="68"/>
      <c r="K1442" s="106"/>
      <c r="L1442" s="145"/>
      <c r="M1442" s="146"/>
      <c r="N1442" s="82"/>
      <c r="O1442" s="82"/>
      <c r="P1442" s="82"/>
      <c r="Q1442" s="110"/>
      <c r="R1442" s="111"/>
      <c r="S1442" s="111"/>
      <c r="T1442" s="111"/>
      <c r="U1442" s="112"/>
      <c r="V1442" s="110"/>
      <c r="W1442" s="112"/>
      <c r="X1442" s="103"/>
      <c r="Y1442" s="117"/>
      <c r="Z1442" s="69"/>
      <c r="AA1442" s="69"/>
      <c r="AB1442" s="103"/>
      <c r="AC1442" s="103"/>
      <c r="AD1442" s="118"/>
      <c r="AE1442" s="115"/>
      <c r="AF1442" s="119"/>
      <c r="AG1442" s="119"/>
      <c r="AH1442" s="120"/>
      <c r="AI1442" s="121"/>
      <c r="AJ1442" s="120"/>
      <c r="AK1442" s="69"/>
      <c r="AL1442" s="103"/>
      <c r="AM1442" s="103"/>
      <c r="AN1442" s="118"/>
      <c r="AO1442" s="115"/>
      <c r="AP1442" s="119"/>
      <c r="AQ1442" s="119"/>
      <c r="AR1442" s="118"/>
      <c r="AS1442" s="118"/>
      <c r="AT1442" s="118"/>
      <c r="AU1442" s="118"/>
      <c r="AV1442" s="121"/>
      <c r="AW1442" s="114"/>
      <c r="AX1442" s="115"/>
      <c r="AY1442" s="116"/>
      <c r="AZ1442" s="115"/>
      <c r="BA1442" s="116"/>
    </row>
    <row r="1443" spans="2:53" x14ac:dyDescent="0.2">
      <c r="B1443" s="266"/>
      <c r="D1443" s="101"/>
      <c r="E1443" s="67"/>
      <c r="F1443" s="69"/>
      <c r="G1443" s="69"/>
      <c r="H1443" s="69"/>
      <c r="I1443" s="95"/>
      <c r="J1443" s="68"/>
      <c r="K1443" s="106"/>
      <c r="L1443" s="145"/>
      <c r="M1443" s="146"/>
      <c r="N1443" s="82"/>
      <c r="O1443" s="82"/>
      <c r="P1443" s="82"/>
      <c r="Q1443" s="110"/>
      <c r="R1443" s="111"/>
      <c r="S1443" s="111"/>
      <c r="T1443" s="111"/>
      <c r="U1443" s="112"/>
      <c r="V1443" s="110"/>
      <c r="W1443" s="112"/>
      <c r="X1443" s="103"/>
      <c r="Y1443" s="117"/>
      <c r="Z1443" s="69"/>
      <c r="AA1443" s="69"/>
      <c r="AB1443" s="103"/>
      <c r="AC1443" s="103"/>
      <c r="AD1443" s="118"/>
      <c r="AE1443" s="115"/>
      <c r="AF1443" s="119"/>
      <c r="AG1443" s="119"/>
      <c r="AH1443" s="120"/>
      <c r="AI1443" s="121"/>
      <c r="AJ1443" s="120"/>
      <c r="AK1443" s="69"/>
      <c r="AL1443" s="103"/>
      <c r="AM1443" s="103"/>
      <c r="AN1443" s="118"/>
      <c r="AO1443" s="115"/>
      <c r="AP1443" s="119"/>
      <c r="AQ1443" s="119"/>
      <c r="AR1443" s="118"/>
      <c r="AS1443" s="118"/>
      <c r="AT1443" s="118"/>
      <c r="AU1443" s="118"/>
      <c r="AV1443" s="121"/>
      <c r="AW1443" s="114"/>
      <c r="AX1443" s="115"/>
      <c r="AY1443" s="116"/>
      <c r="AZ1443" s="115"/>
      <c r="BA1443" s="116"/>
    </row>
    <row r="1444" spans="2:53" x14ac:dyDescent="0.2">
      <c r="B1444" s="266"/>
      <c r="D1444" s="101"/>
      <c r="E1444" s="67"/>
      <c r="F1444" s="69"/>
      <c r="G1444" s="69"/>
      <c r="H1444" s="69"/>
      <c r="I1444" s="95"/>
      <c r="J1444" s="68"/>
      <c r="K1444" s="106"/>
      <c r="L1444" s="145"/>
      <c r="M1444" s="146"/>
      <c r="N1444" s="82"/>
      <c r="O1444" s="82"/>
      <c r="P1444" s="82"/>
      <c r="Q1444" s="110"/>
      <c r="R1444" s="111"/>
      <c r="S1444" s="111"/>
      <c r="T1444" s="111"/>
      <c r="U1444" s="112"/>
      <c r="V1444" s="110"/>
      <c r="W1444" s="112"/>
      <c r="X1444" s="103"/>
      <c r="Y1444" s="117"/>
      <c r="Z1444" s="69"/>
      <c r="AA1444" s="69"/>
      <c r="AB1444" s="103"/>
      <c r="AC1444" s="103"/>
      <c r="AD1444" s="118"/>
      <c r="AE1444" s="115"/>
      <c r="AF1444" s="119"/>
      <c r="AG1444" s="119"/>
      <c r="AH1444" s="120"/>
      <c r="AI1444" s="121"/>
      <c r="AJ1444" s="120"/>
      <c r="AK1444" s="69"/>
      <c r="AL1444" s="103"/>
      <c r="AM1444" s="103"/>
      <c r="AN1444" s="118"/>
      <c r="AO1444" s="115"/>
      <c r="AP1444" s="119"/>
      <c r="AQ1444" s="119"/>
      <c r="AR1444" s="118"/>
      <c r="AS1444" s="118"/>
      <c r="AT1444" s="118"/>
      <c r="AU1444" s="118"/>
      <c r="AV1444" s="121"/>
      <c r="AW1444" s="114"/>
      <c r="AX1444" s="115"/>
      <c r="AY1444" s="116"/>
      <c r="AZ1444" s="115"/>
      <c r="BA1444" s="116"/>
    </row>
    <row r="1445" spans="2:53" x14ac:dyDescent="0.2">
      <c r="B1445" s="266"/>
      <c r="D1445" s="101"/>
      <c r="E1445" s="67"/>
      <c r="F1445" s="69"/>
      <c r="G1445" s="69"/>
      <c r="H1445" s="69"/>
      <c r="I1445" s="95"/>
      <c r="J1445" s="68"/>
      <c r="K1445" s="106"/>
      <c r="L1445" s="145"/>
      <c r="M1445" s="146"/>
      <c r="N1445" s="82"/>
      <c r="O1445" s="82"/>
      <c r="P1445" s="82"/>
      <c r="Q1445" s="110"/>
      <c r="R1445" s="111"/>
      <c r="S1445" s="111"/>
      <c r="T1445" s="111"/>
      <c r="U1445" s="112"/>
      <c r="V1445" s="110"/>
      <c r="W1445" s="112"/>
      <c r="X1445" s="103"/>
      <c r="Y1445" s="117"/>
      <c r="Z1445" s="69"/>
      <c r="AA1445" s="69"/>
      <c r="AB1445" s="103"/>
      <c r="AC1445" s="103"/>
      <c r="AD1445" s="118"/>
      <c r="AE1445" s="115"/>
      <c r="AF1445" s="119"/>
      <c r="AG1445" s="119"/>
      <c r="AH1445" s="120"/>
      <c r="AI1445" s="121"/>
      <c r="AJ1445" s="120"/>
      <c r="AK1445" s="69"/>
      <c r="AL1445" s="103"/>
      <c r="AM1445" s="103"/>
      <c r="AN1445" s="118"/>
      <c r="AO1445" s="115"/>
      <c r="AP1445" s="119"/>
      <c r="AQ1445" s="119"/>
      <c r="AR1445" s="118"/>
      <c r="AS1445" s="118"/>
      <c r="AT1445" s="118"/>
      <c r="AU1445" s="118"/>
      <c r="AV1445" s="121"/>
      <c r="AW1445" s="114"/>
      <c r="AX1445" s="115"/>
      <c r="AY1445" s="116"/>
      <c r="AZ1445" s="115"/>
      <c r="BA1445" s="116"/>
    </row>
    <row r="1446" spans="2:53" x14ac:dyDescent="0.2">
      <c r="B1446" s="266"/>
      <c r="D1446" s="101"/>
      <c r="E1446" s="67"/>
      <c r="F1446" s="69"/>
      <c r="G1446" s="69"/>
      <c r="H1446" s="69"/>
      <c r="I1446" s="95"/>
      <c r="J1446" s="68"/>
      <c r="K1446" s="106"/>
      <c r="L1446" s="145"/>
      <c r="M1446" s="146"/>
      <c r="N1446" s="82"/>
      <c r="O1446" s="82"/>
      <c r="P1446" s="82"/>
      <c r="Q1446" s="110"/>
      <c r="R1446" s="111"/>
      <c r="S1446" s="111"/>
      <c r="T1446" s="111"/>
      <c r="U1446" s="112"/>
      <c r="V1446" s="110"/>
      <c r="W1446" s="112"/>
      <c r="X1446" s="103"/>
      <c r="Y1446" s="117"/>
      <c r="Z1446" s="69"/>
      <c r="AA1446" s="69"/>
      <c r="AB1446" s="103"/>
      <c r="AC1446" s="103"/>
      <c r="AD1446" s="118"/>
      <c r="AE1446" s="115"/>
      <c r="AF1446" s="119"/>
      <c r="AG1446" s="119"/>
      <c r="AH1446" s="120"/>
      <c r="AI1446" s="121"/>
      <c r="AJ1446" s="120"/>
      <c r="AK1446" s="69"/>
      <c r="AL1446" s="103"/>
      <c r="AM1446" s="103"/>
      <c r="AN1446" s="118"/>
      <c r="AO1446" s="115"/>
      <c r="AP1446" s="119"/>
      <c r="AQ1446" s="119"/>
      <c r="AR1446" s="118"/>
      <c r="AS1446" s="118"/>
      <c r="AT1446" s="118"/>
      <c r="AU1446" s="118"/>
      <c r="AV1446" s="121"/>
      <c r="AW1446" s="114"/>
      <c r="AX1446" s="115"/>
      <c r="AY1446" s="116"/>
      <c r="AZ1446" s="115"/>
      <c r="BA1446" s="116"/>
    </row>
    <row r="1447" spans="2:53" x14ac:dyDescent="0.2">
      <c r="B1447" s="266"/>
      <c r="D1447" s="101"/>
      <c r="E1447" s="67"/>
      <c r="F1447" s="69"/>
      <c r="G1447" s="69"/>
      <c r="H1447" s="69"/>
      <c r="I1447" s="95"/>
      <c r="J1447" s="68"/>
      <c r="K1447" s="106"/>
      <c r="L1447" s="145"/>
      <c r="M1447" s="146"/>
      <c r="N1447" s="82"/>
      <c r="O1447" s="82"/>
      <c r="P1447" s="82"/>
      <c r="Q1447" s="110"/>
      <c r="R1447" s="111"/>
      <c r="S1447" s="111"/>
      <c r="T1447" s="111"/>
      <c r="U1447" s="112"/>
      <c r="V1447" s="110"/>
      <c r="W1447" s="112"/>
      <c r="X1447" s="103"/>
      <c r="Y1447" s="117"/>
      <c r="Z1447" s="69"/>
      <c r="AA1447" s="69"/>
      <c r="AB1447" s="103"/>
      <c r="AC1447" s="103"/>
      <c r="AD1447" s="118"/>
      <c r="AE1447" s="115"/>
      <c r="AF1447" s="119"/>
      <c r="AG1447" s="119"/>
      <c r="AH1447" s="120"/>
      <c r="AI1447" s="121"/>
      <c r="AJ1447" s="120"/>
      <c r="AK1447" s="69"/>
      <c r="AL1447" s="103"/>
      <c r="AM1447" s="103"/>
      <c r="AN1447" s="118"/>
      <c r="AO1447" s="115"/>
      <c r="AP1447" s="119"/>
      <c r="AQ1447" s="119"/>
      <c r="AR1447" s="118"/>
      <c r="AS1447" s="118"/>
      <c r="AT1447" s="118"/>
      <c r="AU1447" s="118"/>
      <c r="AV1447" s="121"/>
      <c r="AW1447" s="114"/>
      <c r="AX1447" s="115"/>
      <c r="AY1447" s="116"/>
      <c r="AZ1447" s="115"/>
      <c r="BA1447" s="116"/>
    </row>
    <row r="1448" spans="2:53" x14ac:dyDescent="0.2">
      <c r="B1448" s="266"/>
      <c r="D1448" s="101"/>
      <c r="E1448" s="67"/>
      <c r="F1448" s="69"/>
      <c r="G1448" s="69"/>
      <c r="H1448" s="69"/>
      <c r="I1448" s="95"/>
      <c r="J1448" s="68"/>
      <c r="K1448" s="106"/>
      <c r="L1448" s="145"/>
      <c r="M1448" s="146"/>
      <c r="N1448" s="82"/>
      <c r="O1448" s="82"/>
      <c r="P1448" s="82"/>
      <c r="Q1448" s="110"/>
      <c r="R1448" s="111"/>
      <c r="S1448" s="111"/>
      <c r="T1448" s="111"/>
      <c r="U1448" s="112"/>
      <c r="V1448" s="110"/>
      <c r="W1448" s="112"/>
      <c r="X1448" s="103"/>
      <c r="Y1448" s="117"/>
      <c r="Z1448" s="69"/>
      <c r="AA1448" s="69"/>
      <c r="AB1448" s="103"/>
      <c r="AC1448" s="103"/>
      <c r="AD1448" s="118"/>
      <c r="AE1448" s="115"/>
      <c r="AF1448" s="119"/>
      <c r="AG1448" s="119"/>
      <c r="AH1448" s="120"/>
      <c r="AI1448" s="121"/>
      <c r="AJ1448" s="120"/>
      <c r="AK1448" s="69"/>
      <c r="AL1448" s="103"/>
      <c r="AM1448" s="103"/>
      <c r="AN1448" s="118"/>
      <c r="AO1448" s="115"/>
      <c r="AP1448" s="119"/>
      <c r="AQ1448" s="119"/>
      <c r="AR1448" s="118"/>
      <c r="AS1448" s="118"/>
      <c r="AT1448" s="118"/>
      <c r="AU1448" s="118"/>
      <c r="AV1448" s="121"/>
      <c r="AW1448" s="114"/>
      <c r="AX1448" s="115"/>
      <c r="AY1448" s="116"/>
      <c r="AZ1448" s="115"/>
      <c r="BA1448" s="116"/>
    </row>
    <row r="1449" spans="2:53" x14ac:dyDescent="0.2">
      <c r="B1449" s="266"/>
      <c r="D1449" s="101"/>
      <c r="E1449" s="67"/>
      <c r="F1449" s="69"/>
      <c r="G1449" s="69"/>
      <c r="H1449" s="69"/>
      <c r="I1449" s="95"/>
      <c r="J1449" s="68"/>
      <c r="K1449" s="106"/>
      <c r="L1449" s="145"/>
      <c r="M1449" s="146"/>
      <c r="N1449" s="82"/>
      <c r="O1449" s="82"/>
      <c r="P1449" s="82"/>
      <c r="Q1449" s="110"/>
      <c r="R1449" s="111"/>
      <c r="S1449" s="111"/>
      <c r="T1449" s="111"/>
      <c r="U1449" s="112"/>
      <c r="V1449" s="110"/>
      <c r="W1449" s="112"/>
      <c r="X1449" s="103"/>
      <c r="Y1449" s="117"/>
      <c r="Z1449" s="69"/>
      <c r="AA1449" s="69"/>
      <c r="AB1449" s="103"/>
      <c r="AC1449" s="103"/>
      <c r="AD1449" s="118"/>
      <c r="AE1449" s="115"/>
      <c r="AF1449" s="119"/>
      <c r="AG1449" s="119"/>
      <c r="AH1449" s="120"/>
      <c r="AI1449" s="121"/>
      <c r="AJ1449" s="120"/>
      <c r="AK1449" s="69"/>
      <c r="AL1449" s="103"/>
      <c r="AM1449" s="103"/>
      <c r="AN1449" s="118"/>
      <c r="AO1449" s="115"/>
      <c r="AP1449" s="119"/>
      <c r="AQ1449" s="119"/>
      <c r="AR1449" s="118"/>
      <c r="AS1449" s="118"/>
      <c r="AT1449" s="118"/>
      <c r="AU1449" s="118"/>
      <c r="AV1449" s="121"/>
      <c r="AW1449" s="114"/>
      <c r="AX1449" s="115"/>
      <c r="AY1449" s="116"/>
      <c r="AZ1449" s="115"/>
      <c r="BA1449" s="116"/>
    </row>
    <row r="1450" spans="2:53" x14ac:dyDescent="0.2">
      <c r="B1450" s="266"/>
      <c r="D1450" s="101"/>
      <c r="E1450" s="67"/>
      <c r="F1450" s="69"/>
      <c r="G1450" s="69"/>
      <c r="H1450" s="69"/>
      <c r="I1450" s="95"/>
      <c r="J1450" s="68"/>
      <c r="K1450" s="106"/>
      <c r="L1450" s="145"/>
      <c r="M1450" s="146"/>
      <c r="N1450" s="82"/>
      <c r="O1450" s="82"/>
      <c r="P1450" s="82"/>
      <c r="Q1450" s="110"/>
      <c r="R1450" s="111"/>
      <c r="S1450" s="111"/>
      <c r="T1450" s="111"/>
      <c r="U1450" s="112"/>
      <c r="V1450" s="110"/>
      <c r="W1450" s="112"/>
      <c r="X1450" s="103"/>
      <c r="Y1450" s="117"/>
      <c r="Z1450" s="69"/>
      <c r="AA1450" s="69"/>
      <c r="AB1450" s="103"/>
      <c r="AC1450" s="103"/>
      <c r="AD1450" s="118"/>
      <c r="AE1450" s="115"/>
      <c r="AF1450" s="119"/>
      <c r="AG1450" s="119"/>
      <c r="AH1450" s="120"/>
      <c r="AI1450" s="121"/>
      <c r="AJ1450" s="120"/>
      <c r="AK1450" s="69"/>
      <c r="AL1450" s="103"/>
      <c r="AM1450" s="103"/>
      <c r="AN1450" s="118"/>
      <c r="AO1450" s="115"/>
      <c r="AP1450" s="119"/>
      <c r="AQ1450" s="119"/>
      <c r="AR1450" s="118"/>
      <c r="AS1450" s="118"/>
      <c r="AT1450" s="118"/>
      <c r="AU1450" s="118"/>
      <c r="AV1450" s="121"/>
      <c r="AW1450" s="114"/>
      <c r="AX1450" s="115"/>
      <c r="AY1450" s="116"/>
      <c r="AZ1450" s="115"/>
      <c r="BA1450" s="116"/>
    </row>
    <row r="1451" spans="2:53" x14ac:dyDescent="0.2">
      <c r="B1451" s="266"/>
      <c r="D1451" s="101"/>
      <c r="E1451" s="67"/>
      <c r="F1451" s="69"/>
      <c r="G1451" s="69"/>
      <c r="H1451" s="69"/>
      <c r="I1451" s="95"/>
      <c r="J1451" s="68"/>
      <c r="K1451" s="106"/>
      <c r="L1451" s="145"/>
      <c r="M1451" s="146"/>
      <c r="N1451" s="82"/>
      <c r="O1451" s="82"/>
      <c r="P1451" s="82"/>
      <c r="Q1451" s="110"/>
      <c r="R1451" s="111"/>
      <c r="S1451" s="111"/>
      <c r="T1451" s="111"/>
      <c r="U1451" s="112"/>
      <c r="V1451" s="110"/>
      <c r="W1451" s="112"/>
      <c r="X1451" s="103"/>
      <c r="Y1451" s="117"/>
      <c r="Z1451" s="69"/>
      <c r="AA1451" s="69"/>
      <c r="AB1451" s="103"/>
      <c r="AC1451" s="103"/>
      <c r="AD1451" s="118"/>
      <c r="AE1451" s="115"/>
      <c r="AF1451" s="119"/>
      <c r="AG1451" s="119"/>
      <c r="AH1451" s="120"/>
      <c r="AI1451" s="121"/>
      <c r="AJ1451" s="120"/>
      <c r="AK1451" s="69"/>
      <c r="AL1451" s="103"/>
      <c r="AM1451" s="103"/>
      <c r="AN1451" s="118"/>
      <c r="AO1451" s="115"/>
      <c r="AP1451" s="119"/>
      <c r="AQ1451" s="119"/>
      <c r="AR1451" s="118"/>
      <c r="AS1451" s="118"/>
      <c r="AT1451" s="118"/>
      <c r="AU1451" s="118"/>
      <c r="AV1451" s="121"/>
      <c r="AW1451" s="114"/>
      <c r="AX1451" s="115"/>
      <c r="AY1451" s="116"/>
      <c r="AZ1451" s="115"/>
      <c r="BA1451" s="116"/>
    </row>
    <row r="1452" spans="2:53" x14ac:dyDescent="0.2">
      <c r="B1452" s="266"/>
      <c r="D1452" s="101"/>
      <c r="E1452" s="67"/>
      <c r="F1452" s="69"/>
      <c r="G1452" s="69"/>
      <c r="H1452" s="69"/>
      <c r="I1452" s="95"/>
      <c r="J1452" s="68"/>
      <c r="K1452" s="106"/>
      <c r="L1452" s="145"/>
      <c r="M1452" s="146"/>
      <c r="N1452" s="82"/>
      <c r="O1452" s="82"/>
      <c r="P1452" s="82"/>
      <c r="Q1452" s="110"/>
      <c r="R1452" s="111"/>
      <c r="S1452" s="111"/>
      <c r="T1452" s="111"/>
      <c r="U1452" s="112"/>
      <c r="V1452" s="110"/>
      <c r="W1452" s="112"/>
      <c r="X1452" s="103"/>
      <c r="Y1452" s="117"/>
      <c r="Z1452" s="69"/>
      <c r="AA1452" s="69"/>
      <c r="AB1452" s="103"/>
      <c r="AC1452" s="103"/>
      <c r="AD1452" s="118"/>
      <c r="AE1452" s="115"/>
      <c r="AF1452" s="119"/>
      <c r="AG1452" s="119"/>
      <c r="AH1452" s="120"/>
      <c r="AI1452" s="121"/>
      <c r="AJ1452" s="120"/>
      <c r="AK1452" s="69"/>
      <c r="AL1452" s="103"/>
      <c r="AM1452" s="103"/>
      <c r="AN1452" s="118"/>
      <c r="AO1452" s="115"/>
      <c r="AP1452" s="119"/>
      <c r="AQ1452" s="119"/>
      <c r="AR1452" s="118"/>
      <c r="AS1452" s="118"/>
      <c r="AT1452" s="118"/>
      <c r="AU1452" s="118"/>
      <c r="AV1452" s="121"/>
      <c r="AW1452" s="114"/>
      <c r="AX1452" s="115"/>
      <c r="AY1452" s="116"/>
      <c r="AZ1452" s="115"/>
      <c r="BA1452" s="116"/>
    </row>
    <row r="1453" spans="2:53" x14ac:dyDescent="0.2">
      <c r="B1453" s="266"/>
      <c r="D1453" s="101"/>
      <c r="E1453" s="67"/>
      <c r="F1453" s="69"/>
      <c r="G1453" s="69"/>
      <c r="H1453" s="69"/>
      <c r="I1453" s="95"/>
      <c r="J1453" s="68"/>
      <c r="K1453" s="106"/>
      <c r="L1453" s="145"/>
      <c r="M1453" s="146"/>
      <c r="N1453" s="82"/>
      <c r="O1453" s="82"/>
      <c r="P1453" s="82"/>
      <c r="Q1453" s="110"/>
      <c r="R1453" s="111"/>
      <c r="S1453" s="111"/>
      <c r="T1453" s="111"/>
      <c r="U1453" s="112"/>
      <c r="V1453" s="110"/>
      <c r="W1453" s="112"/>
      <c r="X1453" s="103"/>
      <c r="Y1453" s="117"/>
      <c r="Z1453" s="69"/>
      <c r="AA1453" s="69"/>
      <c r="AB1453" s="103"/>
      <c r="AC1453" s="103"/>
      <c r="AD1453" s="118"/>
      <c r="AE1453" s="115"/>
      <c r="AF1453" s="119"/>
      <c r="AG1453" s="119"/>
      <c r="AH1453" s="120"/>
      <c r="AI1453" s="121"/>
      <c r="AJ1453" s="120"/>
      <c r="AK1453" s="69"/>
      <c r="AL1453" s="103"/>
      <c r="AM1453" s="103"/>
      <c r="AN1453" s="118"/>
      <c r="AO1453" s="115"/>
      <c r="AP1453" s="119"/>
      <c r="AQ1453" s="119"/>
      <c r="AR1453" s="118"/>
      <c r="AS1453" s="118"/>
      <c r="AT1453" s="118"/>
      <c r="AU1453" s="118"/>
      <c r="AV1453" s="121"/>
      <c r="AW1453" s="114"/>
      <c r="AX1453" s="115"/>
      <c r="AY1453" s="116"/>
      <c r="AZ1453" s="115"/>
      <c r="BA1453" s="116"/>
    </row>
    <row r="1454" spans="2:53" x14ac:dyDescent="0.2">
      <c r="B1454" s="266"/>
      <c r="D1454" s="101"/>
      <c r="E1454" s="67"/>
      <c r="F1454" s="69"/>
      <c r="G1454" s="69"/>
      <c r="H1454" s="69"/>
      <c r="I1454" s="95"/>
      <c r="J1454" s="68"/>
      <c r="K1454" s="106"/>
      <c r="L1454" s="145"/>
      <c r="M1454" s="146"/>
      <c r="N1454" s="82"/>
      <c r="O1454" s="82"/>
      <c r="P1454" s="82"/>
      <c r="Q1454" s="110"/>
      <c r="R1454" s="111"/>
      <c r="S1454" s="111"/>
      <c r="T1454" s="111"/>
      <c r="U1454" s="112"/>
      <c r="V1454" s="110"/>
      <c r="W1454" s="112"/>
      <c r="X1454" s="103"/>
      <c r="Y1454" s="117"/>
      <c r="Z1454" s="69"/>
      <c r="AA1454" s="69"/>
      <c r="AB1454" s="103"/>
      <c r="AC1454" s="103"/>
      <c r="AD1454" s="118"/>
      <c r="AE1454" s="115"/>
      <c r="AF1454" s="119"/>
      <c r="AG1454" s="119"/>
      <c r="AH1454" s="120"/>
      <c r="AI1454" s="121"/>
      <c r="AJ1454" s="120"/>
      <c r="AK1454" s="69"/>
      <c r="AL1454" s="103"/>
      <c r="AM1454" s="103"/>
      <c r="AN1454" s="118"/>
      <c r="AO1454" s="115"/>
      <c r="AP1454" s="119"/>
      <c r="AQ1454" s="119"/>
      <c r="AR1454" s="118"/>
      <c r="AS1454" s="118"/>
      <c r="AT1454" s="118"/>
      <c r="AU1454" s="118"/>
      <c r="AV1454" s="121"/>
      <c r="AW1454" s="114"/>
      <c r="AX1454" s="115"/>
      <c r="AY1454" s="116"/>
      <c r="AZ1454" s="115"/>
      <c r="BA1454" s="116"/>
    </row>
    <row r="1455" spans="2:53" x14ac:dyDescent="0.2">
      <c r="B1455" s="266"/>
      <c r="D1455" s="101"/>
      <c r="E1455" s="67"/>
      <c r="F1455" s="69"/>
      <c r="G1455" s="69"/>
      <c r="H1455" s="69"/>
      <c r="I1455" s="95"/>
      <c r="J1455" s="68"/>
      <c r="K1455" s="106"/>
      <c r="L1455" s="145"/>
      <c r="M1455" s="146"/>
      <c r="N1455" s="82"/>
      <c r="O1455" s="82"/>
      <c r="P1455" s="82"/>
      <c r="Q1455" s="110"/>
      <c r="R1455" s="111"/>
      <c r="S1455" s="111"/>
      <c r="T1455" s="111"/>
      <c r="U1455" s="112"/>
      <c r="V1455" s="110"/>
      <c r="W1455" s="112"/>
      <c r="X1455" s="103"/>
      <c r="Y1455" s="117"/>
      <c r="Z1455" s="69"/>
      <c r="AA1455" s="69"/>
      <c r="AB1455" s="103"/>
      <c r="AC1455" s="103"/>
      <c r="AD1455" s="118"/>
      <c r="AE1455" s="115"/>
      <c r="AF1455" s="119"/>
      <c r="AG1455" s="119"/>
      <c r="AH1455" s="120"/>
      <c r="AI1455" s="121"/>
      <c r="AJ1455" s="120"/>
      <c r="AK1455" s="69"/>
      <c r="AL1455" s="103"/>
      <c r="AM1455" s="103"/>
      <c r="AN1455" s="118"/>
      <c r="AO1455" s="115"/>
      <c r="AP1455" s="119"/>
      <c r="AQ1455" s="119"/>
      <c r="AR1455" s="118"/>
      <c r="AS1455" s="118"/>
      <c r="AT1455" s="118"/>
      <c r="AU1455" s="118"/>
      <c r="AV1455" s="121"/>
      <c r="AW1455" s="114"/>
      <c r="AX1455" s="115"/>
      <c r="AY1455" s="116"/>
      <c r="AZ1455" s="115"/>
      <c r="BA1455" s="116"/>
    </row>
    <row r="1456" spans="2:53" x14ac:dyDescent="0.2">
      <c r="B1456" s="266"/>
      <c r="D1456" s="101"/>
      <c r="E1456" s="67"/>
      <c r="F1456" s="69"/>
      <c r="G1456" s="69"/>
      <c r="H1456" s="69"/>
      <c r="I1456" s="95"/>
      <c r="J1456" s="68"/>
      <c r="K1456" s="106"/>
      <c r="L1456" s="145"/>
      <c r="M1456" s="146"/>
      <c r="N1456" s="82"/>
      <c r="O1456" s="82"/>
      <c r="P1456" s="82"/>
      <c r="Q1456" s="110"/>
      <c r="R1456" s="111"/>
      <c r="S1456" s="111"/>
      <c r="T1456" s="111"/>
      <c r="U1456" s="112"/>
      <c r="V1456" s="110"/>
      <c r="W1456" s="112"/>
      <c r="X1456" s="103"/>
      <c r="Y1456" s="117"/>
      <c r="Z1456" s="69"/>
      <c r="AA1456" s="69"/>
      <c r="AB1456" s="103"/>
      <c r="AC1456" s="103"/>
      <c r="AD1456" s="118"/>
      <c r="AE1456" s="115"/>
      <c r="AF1456" s="119"/>
      <c r="AG1456" s="119"/>
      <c r="AH1456" s="120"/>
      <c r="AI1456" s="121"/>
      <c r="AJ1456" s="120"/>
      <c r="AK1456" s="69"/>
      <c r="AL1456" s="103"/>
      <c r="AM1456" s="103"/>
      <c r="AN1456" s="118"/>
      <c r="AO1456" s="115"/>
      <c r="AP1456" s="119"/>
      <c r="AQ1456" s="119"/>
      <c r="AR1456" s="118"/>
      <c r="AS1456" s="118"/>
      <c r="AT1456" s="118"/>
      <c r="AU1456" s="118"/>
      <c r="AV1456" s="121"/>
      <c r="AW1456" s="114"/>
      <c r="AX1456" s="115"/>
      <c r="AY1456" s="116"/>
      <c r="AZ1456" s="115"/>
      <c r="BA1456" s="116"/>
    </row>
    <row r="1457" spans="2:53" x14ac:dyDescent="0.2">
      <c r="B1457" s="266"/>
      <c r="D1457" s="101"/>
      <c r="E1457" s="67"/>
      <c r="F1457" s="69"/>
      <c r="G1457" s="69"/>
      <c r="H1457" s="69"/>
      <c r="I1457" s="95"/>
      <c r="J1457" s="68"/>
      <c r="K1457" s="106"/>
      <c r="L1457" s="145"/>
      <c r="M1457" s="146"/>
      <c r="N1457" s="82"/>
      <c r="O1457" s="82"/>
      <c r="P1457" s="82"/>
      <c r="Q1457" s="110"/>
      <c r="R1457" s="111"/>
      <c r="S1457" s="111"/>
      <c r="T1457" s="111"/>
      <c r="U1457" s="112"/>
      <c r="V1457" s="110"/>
      <c r="W1457" s="112"/>
      <c r="X1457" s="103"/>
      <c r="Y1457" s="117"/>
      <c r="Z1457" s="69"/>
      <c r="AA1457" s="69"/>
      <c r="AB1457" s="103"/>
      <c r="AC1457" s="103"/>
      <c r="AD1457" s="118"/>
      <c r="AE1457" s="115"/>
      <c r="AF1457" s="119"/>
      <c r="AG1457" s="119"/>
      <c r="AH1457" s="120"/>
      <c r="AI1457" s="121"/>
      <c r="AJ1457" s="120"/>
      <c r="AK1457" s="69"/>
      <c r="AL1457" s="103"/>
      <c r="AM1457" s="103"/>
      <c r="AN1457" s="118"/>
      <c r="AO1457" s="115"/>
      <c r="AP1457" s="119"/>
      <c r="AQ1457" s="119"/>
      <c r="AR1457" s="118"/>
      <c r="AS1457" s="118"/>
      <c r="AT1457" s="118"/>
      <c r="AU1457" s="118"/>
      <c r="AV1457" s="121"/>
      <c r="AW1457" s="114"/>
      <c r="AX1457" s="115"/>
      <c r="AY1457" s="116"/>
      <c r="AZ1457" s="115"/>
      <c r="BA1457" s="116"/>
    </row>
    <row r="1458" spans="2:53" x14ac:dyDescent="0.2">
      <c r="B1458" s="266"/>
      <c r="D1458" s="101"/>
      <c r="E1458" s="67"/>
      <c r="F1458" s="69"/>
      <c r="G1458" s="69"/>
      <c r="H1458" s="69"/>
      <c r="I1458" s="95"/>
      <c r="J1458" s="68"/>
      <c r="K1458" s="106"/>
      <c r="L1458" s="145"/>
      <c r="M1458" s="146"/>
      <c r="N1458" s="82"/>
      <c r="O1458" s="82"/>
      <c r="P1458" s="82"/>
      <c r="Q1458" s="110"/>
      <c r="R1458" s="111"/>
      <c r="S1458" s="111"/>
      <c r="T1458" s="111"/>
      <c r="U1458" s="112"/>
      <c r="V1458" s="110"/>
      <c r="W1458" s="112"/>
      <c r="X1458" s="103"/>
      <c r="Y1458" s="117"/>
      <c r="Z1458" s="69"/>
      <c r="AA1458" s="69"/>
      <c r="AB1458" s="103"/>
      <c r="AC1458" s="103"/>
      <c r="AD1458" s="118"/>
      <c r="AE1458" s="115"/>
      <c r="AF1458" s="119"/>
      <c r="AG1458" s="119"/>
      <c r="AH1458" s="120"/>
      <c r="AI1458" s="121"/>
      <c r="AJ1458" s="120"/>
      <c r="AK1458" s="69"/>
      <c r="AL1458" s="103"/>
      <c r="AM1458" s="103"/>
      <c r="AN1458" s="118"/>
      <c r="AO1458" s="115"/>
      <c r="AP1458" s="119"/>
      <c r="AQ1458" s="119"/>
      <c r="AR1458" s="118"/>
      <c r="AS1458" s="118"/>
      <c r="AT1458" s="118"/>
      <c r="AU1458" s="118"/>
      <c r="AV1458" s="121"/>
      <c r="AW1458" s="114"/>
      <c r="AX1458" s="115"/>
      <c r="AY1458" s="116"/>
      <c r="AZ1458" s="115"/>
      <c r="BA1458" s="116"/>
    </row>
    <row r="1459" spans="2:53" x14ac:dyDescent="0.2">
      <c r="B1459" s="266"/>
      <c r="D1459" s="101"/>
      <c r="E1459" s="67"/>
      <c r="F1459" s="69"/>
      <c r="G1459" s="69"/>
      <c r="H1459" s="69"/>
      <c r="I1459" s="95"/>
      <c r="J1459" s="68"/>
      <c r="K1459" s="106"/>
      <c r="L1459" s="145"/>
      <c r="M1459" s="146"/>
      <c r="N1459" s="82"/>
      <c r="O1459" s="82"/>
      <c r="P1459" s="82"/>
      <c r="Q1459" s="110"/>
      <c r="R1459" s="111"/>
      <c r="S1459" s="111"/>
      <c r="T1459" s="111"/>
      <c r="U1459" s="112"/>
      <c r="V1459" s="110"/>
      <c r="W1459" s="112"/>
      <c r="X1459" s="103"/>
      <c r="Y1459" s="117"/>
      <c r="Z1459" s="69"/>
      <c r="AA1459" s="69"/>
      <c r="AB1459" s="103"/>
      <c r="AC1459" s="103"/>
      <c r="AD1459" s="118"/>
      <c r="AE1459" s="115"/>
      <c r="AF1459" s="119"/>
      <c r="AG1459" s="119"/>
      <c r="AH1459" s="120"/>
      <c r="AI1459" s="121"/>
      <c r="AJ1459" s="120"/>
      <c r="AK1459" s="69"/>
      <c r="AL1459" s="103"/>
      <c r="AM1459" s="103"/>
      <c r="AN1459" s="118"/>
      <c r="AO1459" s="115"/>
      <c r="AP1459" s="119"/>
      <c r="AQ1459" s="119"/>
      <c r="AR1459" s="118"/>
      <c r="AS1459" s="118"/>
      <c r="AT1459" s="118"/>
      <c r="AU1459" s="118"/>
      <c r="AV1459" s="121"/>
      <c r="AW1459" s="114"/>
      <c r="AX1459" s="115"/>
      <c r="AY1459" s="116"/>
      <c r="AZ1459" s="115"/>
      <c r="BA1459" s="116"/>
    </row>
    <row r="1460" spans="2:53" x14ac:dyDescent="0.2">
      <c r="B1460" s="266"/>
      <c r="D1460" s="101"/>
      <c r="E1460" s="67"/>
      <c r="F1460" s="69"/>
      <c r="G1460" s="69"/>
      <c r="H1460" s="69"/>
      <c r="I1460" s="95"/>
      <c r="J1460" s="68"/>
      <c r="K1460" s="106"/>
      <c r="L1460" s="145"/>
      <c r="M1460" s="146"/>
      <c r="N1460" s="82"/>
      <c r="O1460" s="82"/>
      <c r="P1460" s="82"/>
      <c r="Q1460" s="110"/>
      <c r="R1460" s="111"/>
      <c r="S1460" s="111"/>
      <c r="T1460" s="111"/>
      <c r="U1460" s="112"/>
      <c r="V1460" s="110"/>
      <c r="W1460" s="112"/>
      <c r="X1460" s="103"/>
      <c r="Y1460" s="117"/>
      <c r="Z1460" s="69"/>
      <c r="AA1460" s="69"/>
      <c r="AB1460" s="103"/>
      <c r="AC1460" s="103"/>
      <c r="AD1460" s="118"/>
      <c r="AE1460" s="115"/>
      <c r="AF1460" s="119"/>
      <c r="AG1460" s="119"/>
      <c r="AH1460" s="120"/>
      <c r="AI1460" s="121"/>
      <c r="AJ1460" s="120"/>
      <c r="AK1460" s="69"/>
      <c r="AL1460" s="103"/>
      <c r="AM1460" s="103"/>
      <c r="AN1460" s="118"/>
      <c r="AO1460" s="115"/>
      <c r="AP1460" s="119"/>
      <c r="AQ1460" s="119"/>
      <c r="AR1460" s="118"/>
      <c r="AS1460" s="118"/>
      <c r="AT1460" s="118"/>
      <c r="AU1460" s="118"/>
      <c r="AV1460" s="121"/>
      <c r="AW1460" s="114"/>
      <c r="AX1460" s="115"/>
      <c r="AY1460" s="116"/>
      <c r="AZ1460" s="115"/>
      <c r="BA1460" s="116"/>
    </row>
    <row r="1461" spans="2:53" x14ac:dyDescent="0.2">
      <c r="B1461" s="266"/>
      <c r="D1461" s="101"/>
      <c r="E1461" s="67"/>
      <c r="F1461" s="69"/>
      <c r="G1461" s="69"/>
      <c r="H1461" s="69"/>
      <c r="I1461" s="95"/>
      <c r="J1461" s="68"/>
      <c r="K1461" s="106"/>
      <c r="L1461" s="145"/>
      <c r="M1461" s="146"/>
      <c r="N1461" s="82"/>
      <c r="O1461" s="82"/>
      <c r="P1461" s="82"/>
      <c r="Q1461" s="110"/>
      <c r="R1461" s="111"/>
      <c r="S1461" s="111"/>
      <c r="T1461" s="111"/>
      <c r="U1461" s="112"/>
      <c r="V1461" s="110"/>
      <c r="W1461" s="112"/>
      <c r="X1461" s="103"/>
      <c r="Y1461" s="117"/>
      <c r="Z1461" s="69"/>
      <c r="AA1461" s="69"/>
      <c r="AB1461" s="103"/>
      <c r="AC1461" s="103"/>
      <c r="AD1461" s="118"/>
      <c r="AE1461" s="115"/>
      <c r="AF1461" s="119"/>
      <c r="AG1461" s="119"/>
      <c r="AH1461" s="120"/>
      <c r="AI1461" s="121"/>
      <c r="AJ1461" s="120"/>
      <c r="AK1461" s="69"/>
      <c r="AL1461" s="103"/>
      <c r="AM1461" s="103"/>
      <c r="AN1461" s="118"/>
      <c r="AO1461" s="115"/>
      <c r="AP1461" s="119"/>
      <c r="AQ1461" s="119"/>
      <c r="AR1461" s="118"/>
      <c r="AS1461" s="118"/>
      <c r="AT1461" s="118"/>
      <c r="AU1461" s="118"/>
      <c r="AV1461" s="121"/>
      <c r="AW1461" s="114"/>
      <c r="AX1461" s="115"/>
      <c r="AY1461" s="116"/>
      <c r="AZ1461" s="115"/>
      <c r="BA1461" s="116"/>
    </row>
    <row r="1462" spans="2:53" x14ac:dyDescent="0.2">
      <c r="B1462" s="266"/>
      <c r="D1462" s="101"/>
      <c r="E1462" s="67"/>
      <c r="F1462" s="69"/>
      <c r="G1462" s="69"/>
      <c r="H1462" s="69"/>
      <c r="I1462" s="95"/>
      <c r="J1462" s="68"/>
      <c r="K1462" s="106"/>
      <c r="L1462" s="145"/>
      <c r="M1462" s="146"/>
      <c r="N1462" s="82"/>
      <c r="O1462" s="82"/>
      <c r="P1462" s="82"/>
      <c r="Q1462" s="110"/>
      <c r="R1462" s="111"/>
      <c r="S1462" s="111"/>
      <c r="T1462" s="111"/>
      <c r="U1462" s="112"/>
      <c r="V1462" s="110"/>
      <c r="W1462" s="112"/>
      <c r="X1462" s="103"/>
      <c r="Y1462" s="117"/>
      <c r="Z1462" s="69"/>
      <c r="AA1462" s="69"/>
      <c r="AB1462" s="103"/>
      <c r="AC1462" s="103"/>
      <c r="AD1462" s="118"/>
      <c r="AE1462" s="115"/>
      <c r="AF1462" s="119"/>
      <c r="AG1462" s="119"/>
      <c r="AH1462" s="120"/>
      <c r="AI1462" s="121"/>
      <c r="AJ1462" s="120"/>
      <c r="AK1462" s="69"/>
      <c r="AL1462" s="103"/>
      <c r="AM1462" s="103"/>
      <c r="AN1462" s="118"/>
      <c r="AO1462" s="115"/>
      <c r="AP1462" s="119"/>
      <c r="AQ1462" s="119"/>
      <c r="AR1462" s="118"/>
      <c r="AS1462" s="118"/>
      <c r="AT1462" s="118"/>
      <c r="AU1462" s="118"/>
      <c r="AV1462" s="121"/>
      <c r="AW1462" s="114"/>
      <c r="AX1462" s="115"/>
      <c r="AY1462" s="116"/>
      <c r="AZ1462" s="115"/>
      <c r="BA1462" s="116"/>
    </row>
    <row r="1463" spans="2:53" x14ac:dyDescent="0.2">
      <c r="B1463" s="266"/>
      <c r="D1463" s="101"/>
      <c r="E1463" s="67"/>
      <c r="F1463" s="69"/>
      <c r="G1463" s="69"/>
      <c r="H1463" s="69"/>
      <c r="I1463" s="95"/>
      <c r="J1463" s="68"/>
      <c r="K1463" s="106"/>
      <c r="L1463" s="145"/>
      <c r="M1463" s="146"/>
      <c r="N1463" s="82"/>
      <c r="O1463" s="82"/>
      <c r="P1463" s="82"/>
      <c r="Q1463" s="110"/>
      <c r="R1463" s="111"/>
      <c r="S1463" s="111"/>
      <c r="T1463" s="111"/>
      <c r="U1463" s="112"/>
      <c r="V1463" s="110"/>
      <c r="W1463" s="112"/>
      <c r="X1463" s="103"/>
      <c r="Y1463" s="117"/>
      <c r="Z1463" s="69"/>
      <c r="AA1463" s="69"/>
      <c r="AB1463" s="103"/>
      <c r="AC1463" s="103"/>
      <c r="AD1463" s="118"/>
      <c r="AE1463" s="115"/>
      <c r="AF1463" s="119"/>
      <c r="AG1463" s="119"/>
      <c r="AH1463" s="120"/>
      <c r="AI1463" s="121"/>
      <c r="AJ1463" s="120"/>
      <c r="AK1463" s="69"/>
      <c r="AL1463" s="103"/>
      <c r="AM1463" s="103"/>
      <c r="AN1463" s="118"/>
      <c r="AO1463" s="115"/>
      <c r="AP1463" s="119"/>
      <c r="AQ1463" s="119"/>
      <c r="AR1463" s="118"/>
      <c r="AS1463" s="118"/>
      <c r="AT1463" s="118"/>
      <c r="AU1463" s="118"/>
      <c r="AV1463" s="121"/>
      <c r="AW1463" s="114"/>
      <c r="AX1463" s="115"/>
      <c r="AY1463" s="116"/>
      <c r="AZ1463" s="115"/>
      <c r="BA1463" s="116"/>
    </row>
    <row r="1464" spans="2:53" x14ac:dyDescent="0.2">
      <c r="B1464" s="266"/>
      <c r="D1464" s="101"/>
      <c r="E1464" s="67"/>
      <c r="F1464" s="69"/>
      <c r="G1464" s="69"/>
      <c r="H1464" s="69"/>
      <c r="I1464" s="95"/>
      <c r="J1464" s="68"/>
      <c r="K1464" s="106"/>
      <c r="L1464" s="145"/>
      <c r="M1464" s="146"/>
      <c r="N1464" s="82"/>
      <c r="O1464" s="82"/>
      <c r="P1464" s="82"/>
      <c r="Q1464" s="110"/>
      <c r="R1464" s="111"/>
      <c r="S1464" s="111"/>
      <c r="T1464" s="111"/>
      <c r="U1464" s="112"/>
      <c r="V1464" s="110"/>
      <c r="W1464" s="112"/>
      <c r="X1464" s="103"/>
      <c r="Y1464" s="117"/>
      <c r="Z1464" s="69"/>
      <c r="AA1464" s="69"/>
      <c r="AB1464" s="103"/>
      <c r="AC1464" s="103"/>
      <c r="AD1464" s="118"/>
      <c r="AE1464" s="115"/>
      <c r="AF1464" s="119"/>
      <c r="AG1464" s="119"/>
      <c r="AH1464" s="120"/>
      <c r="AI1464" s="121"/>
      <c r="AJ1464" s="120"/>
      <c r="AK1464" s="69"/>
      <c r="AL1464" s="103"/>
      <c r="AM1464" s="103"/>
      <c r="AN1464" s="118"/>
      <c r="AO1464" s="115"/>
      <c r="AP1464" s="119"/>
      <c r="AQ1464" s="119"/>
      <c r="AR1464" s="118"/>
      <c r="AS1464" s="118"/>
      <c r="AT1464" s="118"/>
      <c r="AU1464" s="118"/>
      <c r="AV1464" s="121"/>
      <c r="AW1464" s="114"/>
      <c r="AX1464" s="115"/>
      <c r="AY1464" s="116"/>
      <c r="AZ1464" s="115"/>
      <c r="BA1464" s="116"/>
    </row>
    <row r="1465" spans="2:53" x14ac:dyDescent="0.2">
      <c r="B1465" s="266"/>
      <c r="D1465" s="101"/>
      <c r="E1465" s="67"/>
      <c r="F1465" s="69"/>
      <c r="G1465" s="69"/>
      <c r="H1465" s="69"/>
      <c r="I1465" s="95"/>
      <c r="J1465" s="68"/>
      <c r="K1465" s="106"/>
      <c r="L1465" s="145"/>
      <c r="M1465" s="146"/>
      <c r="N1465" s="82"/>
      <c r="O1465" s="82"/>
      <c r="P1465" s="82"/>
      <c r="Q1465" s="110"/>
      <c r="R1465" s="111"/>
      <c r="S1465" s="111"/>
      <c r="T1465" s="111"/>
      <c r="U1465" s="112"/>
      <c r="V1465" s="110"/>
      <c r="W1465" s="112"/>
      <c r="X1465" s="103"/>
      <c r="Y1465" s="117"/>
      <c r="Z1465" s="69"/>
      <c r="AA1465" s="69"/>
      <c r="AB1465" s="103"/>
      <c r="AC1465" s="103"/>
      <c r="AD1465" s="118"/>
      <c r="AE1465" s="115"/>
      <c r="AF1465" s="119"/>
      <c r="AG1465" s="119"/>
      <c r="AH1465" s="120"/>
      <c r="AI1465" s="121"/>
      <c r="AJ1465" s="120"/>
      <c r="AK1465" s="69"/>
      <c r="AL1465" s="103"/>
      <c r="AM1465" s="103"/>
      <c r="AN1465" s="118"/>
      <c r="AO1465" s="115"/>
      <c r="AP1465" s="119"/>
      <c r="AQ1465" s="119"/>
      <c r="AR1465" s="118"/>
      <c r="AS1465" s="118"/>
      <c r="AT1465" s="118"/>
      <c r="AU1465" s="118"/>
      <c r="AV1465" s="121"/>
      <c r="AW1465" s="114"/>
      <c r="AX1465" s="115"/>
      <c r="AY1465" s="116"/>
      <c r="AZ1465" s="115"/>
      <c r="BA1465" s="116"/>
    </row>
    <row r="1466" spans="2:53" x14ac:dyDescent="0.2">
      <c r="B1466" s="266"/>
      <c r="D1466" s="101"/>
      <c r="E1466" s="67"/>
      <c r="F1466" s="69"/>
      <c r="G1466" s="69"/>
      <c r="H1466" s="69"/>
      <c r="I1466" s="95"/>
      <c r="J1466" s="68"/>
      <c r="K1466" s="106"/>
      <c r="L1466" s="145"/>
      <c r="M1466" s="146"/>
      <c r="N1466" s="82"/>
      <c r="O1466" s="82"/>
      <c r="P1466" s="82"/>
      <c r="Q1466" s="110"/>
      <c r="R1466" s="111"/>
      <c r="S1466" s="111"/>
      <c r="T1466" s="111"/>
      <c r="U1466" s="112"/>
      <c r="V1466" s="110"/>
      <c r="W1466" s="112"/>
      <c r="X1466" s="103"/>
      <c r="Y1466" s="117"/>
      <c r="Z1466" s="69"/>
      <c r="AA1466" s="69"/>
      <c r="AB1466" s="103"/>
      <c r="AC1466" s="103"/>
      <c r="AD1466" s="118"/>
      <c r="AE1466" s="115"/>
      <c r="AF1466" s="119"/>
      <c r="AG1466" s="119"/>
      <c r="AH1466" s="120"/>
      <c r="AI1466" s="121"/>
      <c r="AJ1466" s="120"/>
      <c r="AK1466" s="69"/>
      <c r="AL1466" s="103"/>
      <c r="AM1466" s="103"/>
      <c r="AN1466" s="118"/>
      <c r="AO1466" s="115"/>
      <c r="AP1466" s="119"/>
      <c r="AQ1466" s="119"/>
      <c r="AR1466" s="118"/>
      <c r="AS1466" s="118"/>
      <c r="AT1466" s="118"/>
      <c r="AU1466" s="118"/>
      <c r="AV1466" s="121"/>
      <c r="AW1466" s="114"/>
      <c r="AX1466" s="115"/>
      <c r="AY1466" s="116"/>
      <c r="AZ1466" s="115"/>
      <c r="BA1466" s="116"/>
    </row>
    <row r="1467" spans="2:53" x14ac:dyDescent="0.2">
      <c r="B1467" s="266"/>
      <c r="D1467" s="101"/>
      <c r="E1467" s="67"/>
      <c r="F1467" s="69"/>
      <c r="G1467" s="69"/>
      <c r="H1467" s="69"/>
      <c r="I1467" s="95"/>
      <c r="J1467" s="68"/>
      <c r="K1467" s="106"/>
      <c r="L1467" s="145"/>
      <c r="M1467" s="146"/>
      <c r="N1467" s="82"/>
      <c r="O1467" s="82"/>
      <c r="P1467" s="82"/>
      <c r="Q1467" s="110"/>
      <c r="R1467" s="111"/>
      <c r="S1467" s="111"/>
      <c r="T1467" s="111"/>
      <c r="U1467" s="112"/>
      <c r="V1467" s="110"/>
      <c r="W1467" s="112"/>
      <c r="X1467" s="103"/>
      <c r="Y1467" s="117"/>
      <c r="Z1467" s="69"/>
      <c r="AA1467" s="69"/>
      <c r="AB1467" s="103"/>
      <c r="AC1467" s="103"/>
      <c r="AD1467" s="118"/>
      <c r="AE1467" s="115"/>
      <c r="AF1467" s="119"/>
      <c r="AG1467" s="119"/>
      <c r="AH1467" s="120"/>
      <c r="AI1467" s="121"/>
      <c r="AJ1467" s="120"/>
      <c r="AK1467" s="69"/>
      <c r="AL1467" s="103"/>
      <c r="AM1467" s="103"/>
      <c r="AN1467" s="118"/>
      <c r="AO1467" s="115"/>
      <c r="AP1467" s="119"/>
      <c r="AQ1467" s="119"/>
      <c r="AR1467" s="118"/>
      <c r="AS1467" s="118"/>
      <c r="AT1467" s="118"/>
      <c r="AU1467" s="118"/>
      <c r="AV1467" s="121"/>
      <c r="AW1467" s="114"/>
      <c r="AX1467" s="115"/>
      <c r="AY1467" s="116"/>
      <c r="AZ1467" s="115"/>
      <c r="BA1467" s="116"/>
    </row>
    <row r="1468" spans="2:53" x14ac:dyDescent="0.2">
      <c r="B1468" s="266"/>
      <c r="D1468" s="101"/>
      <c r="E1468" s="67"/>
      <c r="F1468" s="69"/>
      <c r="G1468" s="69"/>
      <c r="H1468" s="69"/>
      <c r="I1468" s="95"/>
      <c r="J1468" s="68"/>
      <c r="K1468" s="106"/>
      <c r="L1468" s="145"/>
      <c r="M1468" s="146"/>
      <c r="N1468" s="82"/>
      <c r="O1468" s="82"/>
      <c r="P1468" s="82"/>
      <c r="Q1468" s="110"/>
      <c r="R1468" s="111"/>
      <c r="S1468" s="111"/>
      <c r="T1468" s="111"/>
      <c r="U1468" s="112"/>
      <c r="V1468" s="110"/>
      <c r="W1468" s="112"/>
      <c r="X1468" s="103"/>
      <c r="Y1468" s="117"/>
      <c r="Z1468" s="69"/>
      <c r="AA1468" s="69"/>
      <c r="AB1468" s="103"/>
      <c r="AC1468" s="103"/>
      <c r="AD1468" s="118"/>
      <c r="AE1468" s="115"/>
      <c r="AF1468" s="119"/>
      <c r="AG1468" s="119"/>
      <c r="AH1468" s="120"/>
      <c r="AI1468" s="121"/>
      <c r="AJ1468" s="120"/>
      <c r="AK1468" s="69"/>
      <c r="AL1468" s="103"/>
      <c r="AM1468" s="103"/>
      <c r="AN1468" s="118"/>
      <c r="AO1468" s="115"/>
      <c r="AP1468" s="119"/>
      <c r="AQ1468" s="119"/>
      <c r="AR1468" s="118"/>
      <c r="AS1468" s="118"/>
      <c r="AT1468" s="118"/>
      <c r="AU1468" s="118"/>
      <c r="AV1468" s="121"/>
      <c r="AW1468" s="114"/>
      <c r="AX1468" s="115"/>
      <c r="AY1468" s="116"/>
      <c r="AZ1468" s="115"/>
      <c r="BA1468" s="116"/>
    </row>
    <row r="1469" spans="2:53" x14ac:dyDescent="0.2">
      <c r="B1469" s="266"/>
      <c r="D1469" s="101"/>
      <c r="E1469" s="67"/>
      <c r="F1469" s="69"/>
      <c r="G1469" s="69"/>
      <c r="H1469" s="69"/>
      <c r="I1469" s="95"/>
      <c r="J1469" s="68"/>
      <c r="K1469" s="106"/>
      <c r="L1469" s="145"/>
      <c r="M1469" s="146"/>
      <c r="N1469" s="82"/>
      <c r="O1469" s="82"/>
      <c r="P1469" s="82"/>
      <c r="Q1469" s="110"/>
      <c r="R1469" s="111"/>
      <c r="S1469" s="111"/>
      <c r="T1469" s="111"/>
      <c r="U1469" s="112"/>
      <c r="V1469" s="110"/>
      <c r="W1469" s="112"/>
      <c r="X1469" s="103"/>
      <c r="Y1469" s="117"/>
      <c r="Z1469" s="69"/>
      <c r="AA1469" s="69"/>
      <c r="AB1469" s="103"/>
      <c r="AC1469" s="103"/>
      <c r="AD1469" s="118"/>
      <c r="AE1469" s="115"/>
      <c r="AF1469" s="119"/>
      <c r="AG1469" s="119"/>
      <c r="AH1469" s="120"/>
      <c r="AI1469" s="121"/>
      <c r="AJ1469" s="120"/>
      <c r="AK1469" s="69"/>
      <c r="AL1469" s="103"/>
      <c r="AM1469" s="103"/>
      <c r="AN1469" s="118"/>
      <c r="AO1469" s="115"/>
      <c r="AP1469" s="119"/>
      <c r="AQ1469" s="119"/>
      <c r="AR1469" s="118"/>
      <c r="AS1469" s="118"/>
      <c r="AT1469" s="118"/>
      <c r="AU1469" s="118"/>
      <c r="AV1469" s="121"/>
      <c r="AW1469" s="114"/>
      <c r="AX1469" s="115"/>
      <c r="AY1469" s="116"/>
      <c r="AZ1469" s="115"/>
      <c r="BA1469" s="116"/>
    </row>
    <row r="1470" spans="2:53" x14ac:dyDescent="0.2">
      <c r="B1470" s="266"/>
      <c r="D1470" s="101"/>
      <c r="E1470" s="67"/>
      <c r="F1470" s="69"/>
      <c r="G1470" s="69"/>
      <c r="H1470" s="69"/>
      <c r="I1470" s="95"/>
      <c r="J1470" s="68"/>
      <c r="K1470" s="106"/>
      <c r="L1470" s="145"/>
      <c r="M1470" s="146"/>
      <c r="N1470" s="82"/>
      <c r="O1470" s="82"/>
      <c r="P1470" s="82"/>
      <c r="Q1470" s="110"/>
      <c r="R1470" s="111"/>
      <c r="S1470" s="111"/>
      <c r="T1470" s="111"/>
      <c r="U1470" s="112"/>
      <c r="V1470" s="110"/>
      <c r="W1470" s="112"/>
      <c r="X1470" s="103"/>
      <c r="Y1470" s="117"/>
      <c r="Z1470" s="69"/>
      <c r="AA1470" s="69"/>
      <c r="AB1470" s="103"/>
      <c r="AC1470" s="103"/>
      <c r="AD1470" s="118"/>
      <c r="AE1470" s="115"/>
      <c r="AF1470" s="119"/>
      <c r="AG1470" s="119"/>
      <c r="AH1470" s="120"/>
      <c r="AI1470" s="121"/>
      <c r="AJ1470" s="120"/>
      <c r="AK1470" s="69"/>
      <c r="AL1470" s="103"/>
      <c r="AM1470" s="103"/>
      <c r="AN1470" s="118"/>
      <c r="AO1470" s="115"/>
      <c r="AP1470" s="119"/>
      <c r="AQ1470" s="119"/>
      <c r="AR1470" s="118"/>
      <c r="AS1470" s="118"/>
      <c r="AT1470" s="118"/>
      <c r="AU1470" s="118"/>
      <c r="AV1470" s="121"/>
      <c r="AW1470" s="114"/>
      <c r="AX1470" s="115"/>
      <c r="AY1470" s="116"/>
      <c r="AZ1470" s="115"/>
      <c r="BA1470" s="116"/>
    </row>
    <row r="1471" spans="2:53" x14ac:dyDescent="0.2">
      <c r="B1471" s="266"/>
      <c r="D1471" s="101"/>
      <c r="E1471" s="67"/>
      <c r="F1471" s="69"/>
      <c r="G1471" s="69"/>
      <c r="H1471" s="69"/>
      <c r="I1471" s="95"/>
      <c r="J1471" s="68"/>
      <c r="K1471" s="106"/>
      <c r="L1471" s="145"/>
      <c r="M1471" s="146"/>
      <c r="N1471" s="82"/>
      <c r="O1471" s="82"/>
      <c r="P1471" s="82"/>
      <c r="Q1471" s="110"/>
      <c r="R1471" s="111"/>
      <c r="S1471" s="111"/>
      <c r="T1471" s="111"/>
      <c r="U1471" s="112"/>
      <c r="V1471" s="110"/>
      <c r="W1471" s="112"/>
      <c r="X1471" s="103"/>
      <c r="Y1471" s="117"/>
      <c r="Z1471" s="69"/>
      <c r="AA1471" s="69"/>
      <c r="AB1471" s="103"/>
      <c r="AC1471" s="103"/>
      <c r="AD1471" s="118"/>
      <c r="AE1471" s="115"/>
      <c r="AF1471" s="119"/>
      <c r="AG1471" s="119"/>
      <c r="AH1471" s="120"/>
      <c r="AI1471" s="121"/>
      <c r="AJ1471" s="120"/>
      <c r="AK1471" s="69"/>
      <c r="AL1471" s="103"/>
      <c r="AM1471" s="103"/>
      <c r="AN1471" s="118"/>
      <c r="AO1471" s="115"/>
      <c r="AP1471" s="119"/>
      <c r="AQ1471" s="119"/>
      <c r="AR1471" s="118"/>
      <c r="AS1471" s="118"/>
      <c r="AT1471" s="118"/>
      <c r="AU1471" s="118"/>
      <c r="AV1471" s="121"/>
      <c r="AW1471" s="114"/>
      <c r="AX1471" s="115"/>
      <c r="AY1471" s="116"/>
      <c r="AZ1471" s="115"/>
      <c r="BA1471" s="116"/>
    </row>
    <row r="1472" spans="2:53" x14ac:dyDescent="0.2">
      <c r="B1472" s="266"/>
      <c r="D1472" s="101"/>
      <c r="E1472" s="67"/>
      <c r="F1472" s="69"/>
      <c r="G1472" s="69"/>
      <c r="H1472" s="69"/>
      <c r="I1472" s="95"/>
      <c r="J1472" s="68"/>
      <c r="K1472" s="106"/>
      <c r="L1472" s="145"/>
      <c r="M1472" s="146"/>
      <c r="N1472" s="82"/>
      <c r="O1472" s="82"/>
      <c r="P1472" s="82"/>
      <c r="Q1472" s="110"/>
      <c r="R1472" s="111"/>
      <c r="S1472" s="111"/>
      <c r="T1472" s="111"/>
      <c r="U1472" s="112"/>
      <c r="V1472" s="110"/>
      <c r="W1472" s="112"/>
      <c r="X1472" s="103"/>
      <c r="Y1472" s="117"/>
      <c r="Z1472" s="69"/>
      <c r="AA1472" s="69"/>
      <c r="AB1472" s="103"/>
      <c r="AC1472" s="103"/>
      <c r="AD1472" s="118"/>
      <c r="AE1472" s="115"/>
      <c r="AF1472" s="119"/>
      <c r="AG1472" s="119"/>
      <c r="AH1472" s="120"/>
      <c r="AI1472" s="121"/>
      <c r="AJ1472" s="120"/>
      <c r="AK1472" s="69"/>
      <c r="AL1472" s="103"/>
      <c r="AM1472" s="103"/>
      <c r="AN1472" s="118"/>
      <c r="AO1472" s="115"/>
      <c r="AP1472" s="119"/>
      <c r="AQ1472" s="119"/>
      <c r="AR1472" s="118"/>
      <c r="AS1472" s="118"/>
      <c r="AT1472" s="118"/>
      <c r="AU1472" s="118"/>
      <c r="AV1472" s="121"/>
      <c r="AW1472" s="114"/>
      <c r="AX1472" s="115"/>
      <c r="AY1472" s="116"/>
      <c r="AZ1472" s="115"/>
      <c r="BA1472" s="116"/>
    </row>
    <row r="1473" spans="2:53" x14ac:dyDescent="0.2">
      <c r="B1473" s="266"/>
      <c r="D1473" s="101"/>
      <c r="E1473" s="67"/>
      <c r="F1473" s="69"/>
      <c r="G1473" s="69"/>
      <c r="H1473" s="69"/>
      <c r="I1473" s="95"/>
      <c r="J1473" s="68"/>
      <c r="K1473" s="106"/>
      <c r="L1473" s="145"/>
      <c r="M1473" s="146"/>
      <c r="N1473" s="82"/>
      <c r="O1473" s="82"/>
      <c r="P1473" s="82"/>
      <c r="Q1473" s="110"/>
      <c r="R1473" s="111"/>
      <c r="S1473" s="111"/>
      <c r="T1473" s="111"/>
      <c r="U1473" s="112"/>
      <c r="V1473" s="110"/>
      <c r="W1473" s="112"/>
      <c r="X1473" s="103"/>
      <c r="Y1473" s="117"/>
      <c r="Z1473" s="69"/>
      <c r="AA1473" s="69"/>
      <c r="AB1473" s="103"/>
      <c r="AC1473" s="103"/>
      <c r="AD1473" s="118"/>
      <c r="AE1473" s="115"/>
      <c r="AF1473" s="119"/>
      <c r="AG1473" s="119"/>
      <c r="AH1473" s="120"/>
      <c r="AI1473" s="121"/>
      <c r="AJ1473" s="120"/>
      <c r="AK1473" s="69"/>
      <c r="AL1473" s="103"/>
      <c r="AM1473" s="103"/>
      <c r="AN1473" s="118"/>
      <c r="AO1473" s="115"/>
      <c r="AP1473" s="119"/>
      <c r="AQ1473" s="119"/>
      <c r="AR1473" s="118"/>
      <c r="AS1473" s="118"/>
      <c r="AT1473" s="118"/>
      <c r="AU1473" s="118"/>
      <c r="AV1473" s="121"/>
      <c r="AW1473" s="114"/>
      <c r="AX1473" s="115"/>
      <c r="AY1473" s="116"/>
      <c r="AZ1473" s="115"/>
      <c r="BA1473" s="116"/>
    </row>
    <row r="1474" spans="2:53" x14ac:dyDescent="0.2">
      <c r="B1474" s="266"/>
      <c r="D1474" s="101"/>
      <c r="E1474" s="67"/>
      <c r="F1474" s="69"/>
      <c r="G1474" s="69"/>
      <c r="H1474" s="69"/>
      <c r="I1474" s="95"/>
      <c r="J1474" s="68"/>
      <c r="K1474" s="106"/>
      <c r="L1474" s="145"/>
      <c r="M1474" s="146"/>
      <c r="N1474" s="82"/>
      <c r="O1474" s="82"/>
      <c r="P1474" s="82"/>
      <c r="Q1474" s="110"/>
      <c r="R1474" s="111"/>
      <c r="S1474" s="111"/>
      <c r="T1474" s="111"/>
      <c r="U1474" s="112"/>
      <c r="V1474" s="110"/>
      <c r="W1474" s="112"/>
      <c r="X1474" s="103"/>
      <c r="Y1474" s="117"/>
      <c r="Z1474" s="69"/>
      <c r="AA1474" s="69"/>
      <c r="AB1474" s="103"/>
      <c r="AC1474" s="103"/>
      <c r="AD1474" s="118"/>
      <c r="AE1474" s="115"/>
      <c r="AF1474" s="119"/>
      <c r="AG1474" s="119"/>
      <c r="AH1474" s="120"/>
      <c r="AI1474" s="121"/>
      <c r="AJ1474" s="120"/>
      <c r="AK1474" s="69"/>
      <c r="AL1474" s="103"/>
      <c r="AM1474" s="103"/>
      <c r="AN1474" s="118"/>
      <c r="AO1474" s="115"/>
      <c r="AP1474" s="119"/>
      <c r="AQ1474" s="119"/>
      <c r="AR1474" s="118"/>
      <c r="AS1474" s="118"/>
      <c r="AT1474" s="118"/>
      <c r="AU1474" s="118"/>
      <c r="AV1474" s="121"/>
      <c r="AW1474" s="114"/>
      <c r="AX1474" s="115"/>
      <c r="AY1474" s="116"/>
      <c r="AZ1474" s="115"/>
      <c r="BA1474" s="116"/>
    </row>
    <row r="1475" spans="2:53" x14ac:dyDescent="0.2">
      <c r="B1475" s="266"/>
      <c r="D1475" s="101"/>
      <c r="E1475" s="67"/>
      <c r="F1475" s="69"/>
      <c r="G1475" s="69"/>
      <c r="H1475" s="69"/>
      <c r="I1475" s="95"/>
      <c r="J1475" s="68"/>
      <c r="K1475" s="106"/>
      <c r="L1475" s="145"/>
      <c r="M1475" s="146"/>
      <c r="N1475" s="82"/>
      <c r="O1475" s="82"/>
      <c r="P1475" s="82"/>
      <c r="Q1475" s="110"/>
      <c r="R1475" s="111"/>
      <c r="S1475" s="111"/>
      <c r="T1475" s="111"/>
      <c r="U1475" s="112"/>
      <c r="V1475" s="110"/>
      <c r="W1475" s="112"/>
      <c r="X1475" s="103"/>
      <c r="Y1475" s="117"/>
      <c r="Z1475" s="69"/>
      <c r="AA1475" s="69"/>
      <c r="AB1475" s="103"/>
      <c r="AC1475" s="103"/>
      <c r="AD1475" s="118"/>
      <c r="AE1475" s="115"/>
      <c r="AF1475" s="119"/>
      <c r="AG1475" s="119"/>
      <c r="AH1475" s="120"/>
      <c r="AI1475" s="121"/>
      <c r="AJ1475" s="120"/>
      <c r="AK1475" s="69"/>
      <c r="AL1475" s="103"/>
      <c r="AM1475" s="103"/>
      <c r="AN1475" s="118"/>
      <c r="AO1475" s="115"/>
      <c r="AP1475" s="119"/>
      <c r="AQ1475" s="119"/>
      <c r="AR1475" s="118"/>
      <c r="AS1475" s="118"/>
      <c r="AT1475" s="118"/>
      <c r="AU1475" s="118"/>
      <c r="AV1475" s="121"/>
      <c r="AW1475" s="114"/>
      <c r="AX1475" s="115"/>
      <c r="AY1475" s="116"/>
      <c r="AZ1475" s="115"/>
      <c r="BA1475" s="116"/>
    </row>
    <row r="1476" spans="2:53" x14ac:dyDescent="0.2">
      <c r="B1476" s="266"/>
      <c r="D1476" s="101"/>
      <c r="E1476" s="67"/>
      <c r="F1476" s="69"/>
      <c r="G1476" s="69"/>
      <c r="H1476" s="69"/>
      <c r="I1476" s="95"/>
      <c r="J1476" s="68"/>
      <c r="K1476" s="106"/>
      <c r="L1476" s="145"/>
      <c r="M1476" s="146"/>
      <c r="N1476" s="82"/>
      <c r="O1476" s="82"/>
      <c r="P1476" s="82"/>
      <c r="Q1476" s="110"/>
      <c r="R1476" s="111"/>
      <c r="S1476" s="111"/>
      <c r="T1476" s="111"/>
      <c r="U1476" s="112"/>
      <c r="V1476" s="110"/>
      <c r="W1476" s="112"/>
      <c r="X1476" s="103"/>
      <c r="Y1476" s="117"/>
      <c r="Z1476" s="69"/>
      <c r="AA1476" s="69"/>
      <c r="AB1476" s="103"/>
      <c r="AC1476" s="103"/>
      <c r="AD1476" s="118"/>
      <c r="AE1476" s="115"/>
      <c r="AF1476" s="119"/>
      <c r="AG1476" s="119"/>
      <c r="AH1476" s="120"/>
      <c r="AI1476" s="121"/>
      <c r="AJ1476" s="120"/>
      <c r="AK1476" s="69"/>
      <c r="AL1476" s="103"/>
      <c r="AM1476" s="103"/>
      <c r="AN1476" s="118"/>
      <c r="AO1476" s="115"/>
      <c r="AP1476" s="119"/>
      <c r="AQ1476" s="119"/>
      <c r="AR1476" s="118"/>
      <c r="AS1476" s="118"/>
      <c r="AT1476" s="118"/>
      <c r="AU1476" s="118"/>
      <c r="AV1476" s="121"/>
      <c r="AW1476" s="114"/>
      <c r="AX1476" s="115"/>
      <c r="AY1476" s="116"/>
      <c r="AZ1476" s="115"/>
      <c r="BA1476" s="116"/>
    </row>
    <row r="1477" spans="2:53" x14ac:dyDescent="0.2">
      <c r="B1477" s="266"/>
      <c r="D1477" s="101"/>
      <c r="E1477" s="67"/>
      <c r="F1477" s="69"/>
      <c r="G1477" s="69"/>
      <c r="H1477" s="69"/>
      <c r="I1477" s="95"/>
      <c r="J1477" s="68"/>
      <c r="K1477" s="106"/>
      <c r="L1477" s="145"/>
      <c r="M1477" s="146"/>
      <c r="N1477" s="82"/>
      <c r="O1477" s="82"/>
      <c r="P1477" s="82"/>
      <c r="Q1477" s="110"/>
      <c r="R1477" s="111"/>
      <c r="S1477" s="111"/>
      <c r="T1477" s="111"/>
      <c r="U1477" s="112"/>
      <c r="V1477" s="110"/>
      <c r="W1477" s="112"/>
      <c r="X1477" s="103"/>
      <c r="Y1477" s="117"/>
      <c r="Z1477" s="69"/>
      <c r="AA1477" s="69"/>
      <c r="AB1477" s="103"/>
      <c r="AC1477" s="103"/>
      <c r="AD1477" s="118"/>
      <c r="AE1477" s="115"/>
      <c r="AF1477" s="119"/>
      <c r="AG1477" s="119"/>
      <c r="AH1477" s="120"/>
      <c r="AI1477" s="121"/>
      <c r="AJ1477" s="120"/>
      <c r="AK1477" s="69"/>
      <c r="AL1477" s="103"/>
      <c r="AM1477" s="103"/>
      <c r="AN1477" s="118"/>
      <c r="AO1477" s="115"/>
      <c r="AP1477" s="119"/>
      <c r="AQ1477" s="119"/>
      <c r="AR1477" s="118"/>
      <c r="AS1477" s="118"/>
      <c r="AT1477" s="118"/>
      <c r="AU1477" s="118"/>
      <c r="AV1477" s="121"/>
      <c r="AW1477" s="114"/>
      <c r="AX1477" s="115"/>
      <c r="AY1477" s="116"/>
      <c r="AZ1477" s="115"/>
      <c r="BA1477" s="116"/>
    </row>
    <row r="1478" spans="2:53" x14ac:dyDescent="0.2">
      <c r="B1478" s="266"/>
      <c r="D1478" s="101"/>
      <c r="E1478" s="67"/>
      <c r="F1478" s="69"/>
      <c r="G1478" s="69"/>
      <c r="H1478" s="69"/>
      <c r="I1478" s="95"/>
      <c r="J1478" s="68"/>
      <c r="K1478" s="106"/>
      <c r="L1478" s="145"/>
      <c r="M1478" s="146"/>
      <c r="N1478" s="82"/>
      <c r="O1478" s="82"/>
      <c r="P1478" s="82"/>
      <c r="Q1478" s="110"/>
      <c r="R1478" s="111"/>
      <c r="S1478" s="111"/>
      <c r="T1478" s="111"/>
      <c r="U1478" s="112"/>
      <c r="V1478" s="110"/>
      <c r="W1478" s="112"/>
      <c r="X1478" s="103"/>
      <c r="Y1478" s="117"/>
      <c r="Z1478" s="69"/>
      <c r="AA1478" s="69"/>
      <c r="AB1478" s="103"/>
      <c r="AC1478" s="103"/>
      <c r="AD1478" s="118"/>
      <c r="AE1478" s="115"/>
      <c r="AF1478" s="119"/>
      <c r="AG1478" s="119"/>
      <c r="AH1478" s="120"/>
      <c r="AI1478" s="121"/>
      <c r="AJ1478" s="120"/>
      <c r="AK1478" s="69"/>
      <c r="AL1478" s="103"/>
      <c r="AM1478" s="103"/>
      <c r="AN1478" s="118"/>
      <c r="AO1478" s="115"/>
      <c r="AP1478" s="119"/>
      <c r="AQ1478" s="119"/>
      <c r="AR1478" s="118"/>
      <c r="AS1478" s="118"/>
      <c r="AT1478" s="118"/>
      <c r="AU1478" s="118"/>
      <c r="AV1478" s="121"/>
      <c r="AW1478" s="114"/>
      <c r="AX1478" s="115"/>
      <c r="AY1478" s="116"/>
      <c r="AZ1478" s="115"/>
      <c r="BA1478" s="116"/>
    </row>
    <row r="1479" spans="2:53" x14ac:dyDescent="0.2">
      <c r="B1479" s="266"/>
      <c r="D1479" s="101"/>
      <c r="E1479" s="67"/>
      <c r="F1479" s="69"/>
      <c r="G1479" s="69"/>
      <c r="H1479" s="69"/>
      <c r="I1479" s="95"/>
      <c r="J1479" s="68"/>
      <c r="K1479" s="106"/>
      <c r="L1479" s="145"/>
      <c r="M1479" s="146"/>
      <c r="N1479" s="82"/>
      <c r="O1479" s="82"/>
      <c r="P1479" s="82"/>
      <c r="Q1479" s="110"/>
      <c r="R1479" s="111"/>
      <c r="S1479" s="111"/>
      <c r="T1479" s="111"/>
      <c r="U1479" s="112"/>
      <c r="V1479" s="110"/>
      <c r="W1479" s="112"/>
      <c r="X1479" s="103"/>
      <c r="Y1479" s="117"/>
      <c r="Z1479" s="69"/>
      <c r="AA1479" s="69"/>
      <c r="AB1479" s="103"/>
      <c r="AC1479" s="103"/>
      <c r="AD1479" s="118"/>
      <c r="AE1479" s="115"/>
      <c r="AF1479" s="119"/>
      <c r="AG1479" s="119"/>
      <c r="AH1479" s="120"/>
      <c r="AI1479" s="121"/>
      <c r="AJ1479" s="120"/>
      <c r="AK1479" s="69"/>
      <c r="AL1479" s="103"/>
      <c r="AM1479" s="103"/>
      <c r="AN1479" s="118"/>
      <c r="AO1479" s="115"/>
      <c r="AP1479" s="119"/>
      <c r="AQ1479" s="119"/>
      <c r="AR1479" s="118"/>
      <c r="AS1479" s="118"/>
      <c r="AT1479" s="118"/>
      <c r="AU1479" s="118"/>
      <c r="AV1479" s="121"/>
      <c r="AW1479" s="114"/>
      <c r="AX1479" s="115"/>
      <c r="AY1479" s="116"/>
      <c r="AZ1479" s="115"/>
      <c r="BA1479" s="116"/>
    </row>
    <row r="1480" spans="2:53" x14ac:dyDescent="0.2">
      <c r="B1480" s="266"/>
      <c r="D1480" s="101"/>
      <c r="E1480" s="67"/>
      <c r="F1480" s="69"/>
      <c r="G1480" s="69"/>
      <c r="H1480" s="69"/>
      <c r="I1480" s="95"/>
      <c r="J1480" s="68"/>
      <c r="K1480" s="106"/>
      <c r="L1480" s="145"/>
      <c r="M1480" s="146"/>
      <c r="N1480" s="82"/>
      <c r="O1480" s="82"/>
      <c r="P1480" s="82"/>
      <c r="Q1480" s="110"/>
      <c r="R1480" s="111"/>
      <c r="S1480" s="111"/>
      <c r="T1480" s="111"/>
      <c r="U1480" s="112"/>
      <c r="V1480" s="110"/>
      <c r="W1480" s="112"/>
      <c r="X1480" s="103"/>
      <c r="Y1480" s="117"/>
      <c r="Z1480" s="69"/>
      <c r="AA1480" s="69"/>
      <c r="AB1480" s="103"/>
      <c r="AC1480" s="103"/>
      <c r="AD1480" s="118"/>
      <c r="AE1480" s="115"/>
      <c r="AF1480" s="119"/>
      <c r="AG1480" s="119"/>
      <c r="AH1480" s="120"/>
      <c r="AI1480" s="121"/>
      <c r="AJ1480" s="120"/>
      <c r="AK1480" s="69"/>
      <c r="AL1480" s="103"/>
      <c r="AM1480" s="103"/>
      <c r="AN1480" s="118"/>
      <c r="AO1480" s="115"/>
      <c r="AP1480" s="119"/>
      <c r="AQ1480" s="119"/>
      <c r="AR1480" s="118"/>
      <c r="AS1480" s="118"/>
      <c r="AT1480" s="118"/>
      <c r="AU1480" s="118"/>
      <c r="AV1480" s="121"/>
      <c r="AW1480" s="114"/>
      <c r="AX1480" s="115"/>
      <c r="AY1480" s="116"/>
      <c r="AZ1480" s="115"/>
      <c r="BA1480" s="116"/>
    </row>
    <row r="1481" spans="2:53" x14ac:dyDescent="0.2">
      <c r="B1481" s="266"/>
      <c r="D1481" s="101"/>
      <c r="E1481" s="67"/>
      <c r="F1481" s="69"/>
      <c r="G1481" s="69"/>
      <c r="H1481" s="69"/>
      <c r="I1481" s="95"/>
      <c r="J1481" s="68"/>
      <c r="K1481" s="106"/>
      <c r="L1481" s="145"/>
      <c r="M1481" s="146"/>
      <c r="N1481" s="82"/>
      <c r="O1481" s="82"/>
      <c r="P1481" s="82"/>
      <c r="Q1481" s="110"/>
      <c r="R1481" s="111"/>
      <c r="S1481" s="111"/>
      <c r="T1481" s="111"/>
      <c r="U1481" s="112"/>
      <c r="V1481" s="110"/>
      <c r="W1481" s="112"/>
      <c r="X1481" s="103"/>
      <c r="Y1481" s="117"/>
      <c r="Z1481" s="69"/>
      <c r="AA1481" s="69"/>
      <c r="AB1481" s="103"/>
      <c r="AC1481" s="103"/>
      <c r="AD1481" s="118"/>
      <c r="AE1481" s="115"/>
      <c r="AF1481" s="119"/>
      <c r="AG1481" s="119"/>
      <c r="AH1481" s="120"/>
      <c r="AI1481" s="121"/>
      <c r="AJ1481" s="120"/>
      <c r="AK1481" s="69"/>
      <c r="AL1481" s="103"/>
      <c r="AM1481" s="103"/>
      <c r="AN1481" s="118"/>
      <c r="AO1481" s="115"/>
      <c r="AP1481" s="119"/>
      <c r="AQ1481" s="119"/>
      <c r="AR1481" s="118"/>
      <c r="AS1481" s="118"/>
      <c r="AT1481" s="118"/>
      <c r="AU1481" s="118"/>
      <c r="AV1481" s="121"/>
      <c r="AW1481" s="114"/>
      <c r="AX1481" s="115"/>
      <c r="AY1481" s="116"/>
      <c r="AZ1481" s="115"/>
      <c r="BA1481" s="116"/>
    </row>
    <row r="1482" spans="2:53" x14ac:dyDescent="0.2">
      <c r="B1482" s="266"/>
      <c r="D1482" s="101"/>
      <c r="E1482" s="67"/>
      <c r="F1482" s="69"/>
      <c r="G1482" s="69"/>
      <c r="H1482" s="69"/>
      <c r="I1482" s="95"/>
      <c r="J1482" s="68"/>
      <c r="K1482" s="106"/>
      <c r="L1482" s="145"/>
      <c r="M1482" s="146"/>
      <c r="N1482" s="82"/>
      <c r="O1482" s="82"/>
      <c r="P1482" s="82"/>
      <c r="Q1482" s="110"/>
      <c r="R1482" s="111"/>
      <c r="S1482" s="111"/>
      <c r="T1482" s="111"/>
      <c r="U1482" s="112"/>
      <c r="V1482" s="110"/>
      <c r="W1482" s="112"/>
      <c r="X1482" s="103"/>
      <c r="Y1482" s="117"/>
      <c r="Z1482" s="69"/>
      <c r="AA1482" s="69"/>
      <c r="AB1482" s="103"/>
      <c r="AC1482" s="103"/>
      <c r="AD1482" s="118"/>
      <c r="AE1482" s="115"/>
      <c r="AF1482" s="119"/>
      <c r="AG1482" s="119"/>
      <c r="AH1482" s="120"/>
      <c r="AI1482" s="121"/>
      <c r="AJ1482" s="120"/>
      <c r="AK1482" s="69"/>
      <c r="AL1482" s="103"/>
      <c r="AM1482" s="103"/>
      <c r="AN1482" s="118"/>
      <c r="AO1482" s="115"/>
      <c r="AP1482" s="119"/>
      <c r="AQ1482" s="119"/>
      <c r="AR1482" s="118"/>
      <c r="AS1482" s="118"/>
      <c r="AT1482" s="118"/>
      <c r="AU1482" s="118"/>
      <c r="AV1482" s="121"/>
      <c r="AW1482" s="114"/>
      <c r="AX1482" s="115"/>
      <c r="AY1482" s="116"/>
      <c r="AZ1482" s="115"/>
      <c r="BA1482" s="116"/>
    </row>
    <row r="1483" spans="2:53" x14ac:dyDescent="0.2">
      <c r="B1483" s="266"/>
      <c r="D1483" s="101"/>
      <c r="E1483" s="67"/>
      <c r="F1483" s="69"/>
      <c r="G1483" s="69"/>
      <c r="H1483" s="69"/>
      <c r="I1483" s="95"/>
      <c r="J1483" s="68"/>
      <c r="K1483" s="106"/>
      <c r="L1483" s="145"/>
      <c r="M1483" s="146"/>
      <c r="N1483" s="82"/>
      <c r="O1483" s="82"/>
      <c r="P1483" s="82"/>
      <c r="Q1483" s="110"/>
      <c r="R1483" s="111"/>
      <c r="S1483" s="111"/>
      <c r="T1483" s="111"/>
      <c r="U1483" s="112"/>
      <c r="V1483" s="110"/>
      <c r="W1483" s="112"/>
      <c r="X1483" s="103"/>
      <c r="Y1483" s="117"/>
      <c r="Z1483" s="69"/>
      <c r="AA1483" s="69"/>
      <c r="AB1483" s="103"/>
      <c r="AC1483" s="103"/>
      <c r="AD1483" s="118"/>
      <c r="AE1483" s="115"/>
      <c r="AF1483" s="119"/>
      <c r="AG1483" s="119"/>
      <c r="AH1483" s="120"/>
      <c r="AI1483" s="121"/>
      <c r="AJ1483" s="120"/>
      <c r="AK1483" s="69"/>
      <c r="AL1483" s="103"/>
      <c r="AM1483" s="103"/>
      <c r="AN1483" s="118"/>
      <c r="AO1483" s="115"/>
      <c r="AP1483" s="119"/>
      <c r="AQ1483" s="119"/>
      <c r="AR1483" s="118"/>
      <c r="AS1483" s="118"/>
      <c r="AT1483" s="118"/>
      <c r="AU1483" s="118"/>
      <c r="AV1483" s="121"/>
      <c r="AW1483" s="114"/>
      <c r="AX1483" s="115"/>
      <c r="AY1483" s="116"/>
      <c r="AZ1483" s="115"/>
      <c r="BA1483" s="116"/>
    </row>
    <row r="1484" spans="2:53" x14ac:dyDescent="0.2">
      <c r="B1484" s="266"/>
      <c r="D1484" s="101"/>
      <c r="E1484" s="67"/>
      <c r="F1484" s="69"/>
      <c r="G1484" s="69"/>
      <c r="H1484" s="69"/>
      <c r="I1484" s="95"/>
      <c r="J1484" s="68"/>
      <c r="K1484" s="106"/>
      <c r="L1484" s="145"/>
      <c r="M1484" s="146"/>
      <c r="N1484" s="82"/>
      <c r="O1484" s="82"/>
      <c r="P1484" s="82"/>
      <c r="Q1484" s="110"/>
      <c r="R1484" s="111"/>
      <c r="S1484" s="111"/>
      <c r="T1484" s="111"/>
      <c r="U1484" s="112"/>
      <c r="V1484" s="110"/>
      <c r="W1484" s="112"/>
      <c r="X1484" s="103"/>
      <c r="Y1484" s="117"/>
      <c r="Z1484" s="69"/>
      <c r="AA1484" s="69"/>
      <c r="AB1484" s="103"/>
      <c r="AC1484" s="103"/>
      <c r="AD1484" s="118"/>
      <c r="AE1484" s="115"/>
      <c r="AF1484" s="119"/>
      <c r="AG1484" s="119"/>
      <c r="AH1484" s="120"/>
      <c r="AI1484" s="121"/>
      <c r="AJ1484" s="120"/>
      <c r="AK1484" s="69"/>
      <c r="AL1484" s="103"/>
      <c r="AM1484" s="103"/>
      <c r="AN1484" s="118"/>
      <c r="AO1484" s="115"/>
      <c r="AP1484" s="119"/>
      <c r="AQ1484" s="119"/>
      <c r="AR1484" s="118"/>
      <c r="AS1484" s="118"/>
      <c r="AT1484" s="118"/>
      <c r="AU1484" s="118"/>
      <c r="AV1484" s="121"/>
      <c r="AW1484" s="114"/>
      <c r="AX1484" s="115"/>
      <c r="AY1484" s="116"/>
      <c r="AZ1484" s="115"/>
      <c r="BA1484" s="116"/>
    </row>
    <row r="1485" spans="2:53" x14ac:dyDescent="0.2">
      <c r="B1485" s="266"/>
      <c r="D1485" s="101"/>
      <c r="E1485" s="67"/>
      <c r="F1485" s="69"/>
      <c r="G1485" s="69"/>
      <c r="H1485" s="69"/>
      <c r="I1485" s="95"/>
      <c r="J1485" s="68"/>
      <c r="K1485" s="106"/>
      <c r="L1485" s="145"/>
      <c r="M1485" s="146"/>
      <c r="N1485" s="82"/>
      <c r="O1485" s="82"/>
      <c r="P1485" s="82"/>
      <c r="Q1485" s="110"/>
      <c r="R1485" s="111"/>
      <c r="S1485" s="111"/>
      <c r="T1485" s="111"/>
      <c r="U1485" s="112"/>
      <c r="V1485" s="110"/>
      <c r="W1485" s="112"/>
      <c r="X1485" s="103"/>
      <c r="Y1485" s="117"/>
      <c r="Z1485" s="69"/>
      <c r="AA1485" s="69"/>
      <c r="AB1485" s="103"/>
      <c r="AC1485" s="103"/>
      <c r="AD1485" s="118"/>
      <c r="AE1485" s="115"/>
      <c r="AF1485" s="119"/>
      <c r="AG1485" s="119"/>
      <c r="AH1485" s="120"/>
      <c r="AI1485" s="121"/>
      <c r="AJ1485" s="120"/>
      <c r="AK1485" s="69"/>
      <c r="AL1485" s="103"/>
      <c r="AM1485" s="103"/>
      <c r="AN1485" s="118"/>
      <c r="AO1485" s="115"/>
      <c r="AP1485" s="119"/>
      <c r="AQ1485" s="119"/>
      <c r="AR1485" s="118"/>
      <c r="AS1485" s="118"/>
      <c r="AT1485" s="118"/>
      <c r="AU1485" s="118"/>
      <c r="AV1485" s="121"/>
      <c r="AW1485" s="114"/>
      <c r="AX1485" s="115"/>
      <c r="AY1485" s="116"/>
      <c r="AZ1485" s="115"/>
      <c r="BA1485" s="116"/>
    </row>
    <row r="1486" spans="2:53" x14ac:dyDescent="0.2">
      <c r="B1486" s="266"/>
      <c r="D1486" s="101"/>
      <c r="E1486" s="67"/>
      <c r="F1486" s="69"/>
      <c r="G1486" s="69"/>
      <c r="H1486" s="69"/>
      <c r="I1486" s="95"/>
      <c r="J1486" s="68"/>
      <c r="K1486" s="106"/>
      <c r="L1486" s="145"/>
      <c r="M1486" s="146"/>
      <c r="N1486" s="82"/>
      <c r="O1486" s="82"/>
      <c r="P1486" s="82"/>
      <c r="Q1486" s="110"/>
      <c r="R1486" s="111"/>
      <c r="S1486" s="111"/>
      <c r="T1486" s="111"/>
      <c r="U1486" s="112"/>
      <c r="V1486" s="110"/>
      <c r="W1486" s="112"/>
      <c r="X1486" s="103"/>
      <c r="Y1486" s="117"/>
      <c r="Z1486" s="69"/>
      <c r="AA1486" s="69"/>
      <c r="AB1486" s="103"/>
      <c r="AC1486" s="103"/>
      <c r="AD1486" s="118"/>
      <c r="AE1486" s="115"/>
      <c r="AF1486" s="119"/>
      <c r="AG1486" s="119"/>
      <c r="AH1486" s="120"/>
      <c r="AI1486" s="121"/>
      <c r="AJ1486" s="120"/>
      <c r="AK1486" s="69"/>
      <c r="AL1486" s="103"/>
      <c r="AM1486" s="103"/>
      <c r="AN1486" s="118"/>
      <c r="AO1486" s="115"/>
      <c r="AP1486" s="119"/>
      <c r="AQ1486" s="119"/>
      <c r="AR1486" s="118"/>
      <c r="AS1486" s="118"/>
      <c r="AT1486" s="118"/>
      <c r="AU1486" s="118"/>
      <c r="AV1486" s="121"/>
      <c r="AW1486" s="114"/>
      <c r="AX1486" s="115"/>
      <c r="AY1486" s="116"/>
      <c r="AZ1486" s="115"/>
      <c r="BA1486" s="116"/>
    </row>
    <row r="1487" spans="2:53" x14ac:dyDescent="0.2">
      <c r="B1487" s="266"/>
      <c r="D1487" s="101"/>
      <c r="E1487" s="67"/>
      <c r="F1487" s="69"/>
      <c r="G1487" s="69"/>
      <c r="H1487" s="69"/>
      <c r="I1487" s="95"/>
      <c r="J1487" s="68"/>
      <c r="K1487" s="106"/>
      <c r="L1487" s="145"/>
      <c r="M1487" s="146"/>
      <c r="N1487" s="82"/>
      <c r="O1487" s="82"/>
      <c r="P1487" s="82"/>
      <c r="Q1487" s="110"/>
      <c r="R1487" s="111"/>
      <c r="S1487" s="111"/>
      <c r="T1487" s="111"/>
      <c r="U1487" s="112"/>
      <c r="V1487" s="110"/>
      <c r="W1487" s="112"/>
      <c r="X1487" s="103"/>
      <c r="Y1487" s="117"/>
      <c r="Z1487" s="69"/>
      <c r="AA1487" s="69"/>
      <c r="AB1487" s="103"/>
      <c r="AC1487" s="103"/>
      <c r="AD1487" s="118"/>
      <c r="AE1487" s="115"/>
      <c r="AF1487" s="119"/>
      <c r="AG1487" s="119"/>
      <c r="AH1487" s="120"/>
      <c r="AI1487" s="121"/>
      <c r="AJ1487" s="120"/>
      <c r="AK1487" s="69"/>
      <c r="AL1487" s="103"/>
      <c r="AM1487" s="103"/>
      <c r="AN1487" s="118"/>
      <c r="AO1487" s="115"/>
      <c r="AP1487" s="119"/>
      <c r="AQ1487" s="119"/>
      <c r="AR1487" s="118"/>
      <c r="AS1487" s="118"/>
      <c r="AT1487" s="118"/>
      <c r="AU1487" s="118"/>
      <c r="AV1487" s="121"/>
      <c r="AW1487" s="114"/>
      <c r="AX1487" s="115"/>
      <c r="AY1487" s="116"/>
      <c r="AZ1487" s="115"/>
      <c r="BA1487" s="116"/>
    </row>
    <row r="1488" spans="2:53" x14ac:dyDescent="0.2">
      <c r="B1488" s="266"/>
      <c r="D1488" s="101"/>
      <c r="E1488" s="67"/>
      <c r="F1488" s="69"/>
      <c r="G1488" s="69"/>
      <c r="H1488" s="69"/>
      <c r="I1488" s="95"/>
      <c r="J1488" s="68"/>
      <c r="K1488" s="106"/>
      <c r="L1488" s="145"/>
      <c r="M1488" s="146"/>
      <c r="N1488" s="82"/>
      <c r="O1488" s="82"/>
      <c r="P1488" s="82"/>
      <c r="Q1488" s="110"/>
      <c r="R1488" s="111"/>
      <c r="S1488" s="111"/>
      <c r="T1488" s="111"/>
      <c r="U1488" s="112"/>
      <c r="V1488" s="110"/>
      <c r="W1488" s="112"/>
      <c r="X1488" s="103"/>
      <c r="Y1488" s="117"/>
      <c r="Z1488" s="69"/>
      <c r="AA1488" s="69"/>
      <c r="AB1488" s="103"/>
      <c r="AC1488" s="103"/>
      <c r="AD1488" s="118"/>
      <c r="AE1488" s="115"/>
      <c r="AF1488" s="119"/>
      <c r="AG1488" s="119"/>
      <c r="AH1488" s="120"/>
      <c r="AI1488" s="121"/>
      <c r="AJ1488" s="120"/>
      <c r="AK1488" s="69"/>
      <c r="AL1488" s="103"/>
      <c r="AM1488" s="103"/>
      <c r="AN1488" s="118"/>
      <c r="AO1488" s="115"/>
      <c r="AP1488" s="119"/>
      <c r="AQ1488" s="119"/>
      <c r="AR1488" s="118"/>
      <c r="AS1488" s="118"/>
      <c r="AT1488" s="118"/>
      <c r="AU1488" s="118"/>
      <c r="AV1488" s="121"/>
      <c r="AW1488" s="114"/>
      <c r="AX1488" s="115"/>
      <c r="AY1488" s="116"/>
      <c r="AZ1488" s="115"/>
      <c r="BA1488" s="116"/>
    </row>
    <row r="1489" spans="2:53" x14ac:dyDescent="0.2">
      <c r="B1489" s="266"/>
      <c r="D1489" s="101"/>
      <c r="E1489" s="67"/>
      <c r="F1489" s="69"/>
      <c r="G1489" s="69"/>
      <c r="H1489" s="69"/>
      <c r="I1489" s="95"/>
      <c r="J1489" s="68"/>
      <c r="K1489" s="106"/>
      <c r="L1489" s="145"/>
      <c r="M1489" s="146"/>
      <c r="N1489" s="82"/>
      <c r="O1489" s="82"/>
      <c r="P1489" s="82"/>
      <c r="Q1489" s="110"/>
      <c r="R1489" s="111"/>
      <c r="S1489" s="111"/>
      <c r="T1489" s="111"/>
      <c r="U1489" s="112"/>
      <c r="V1489" s="110"/>
      <c r="W1489" s="112"/>
      <c r="X1489" s="103"/>
      <c r="Y1489" s="117"/>
      <c r="Z1489" s="69"/>
      <c r="AA1489" s="69"/>
      <c r="AB1489" s="103"/>
      <c r="AC1489" s="103"/>
      <c r="AD1489" s="118"/>
      <c r="AE1489" s="115"/>
      <c r="AF1489" s="119"/>
      <c r="AG1489" s="119"/>
      <c r="AH1489" s="120"/>
      <c r="AI1489" s="121"/>
      <c r="AJ1489" s="120"/>
      <c r="AK1489" s="69"/>
      <c r="AL1489" s="103"/>
      <c r="AM1489" s="103"/>
      <c r="AN1489" s="118"/>
      <c r="AO1489" s="115"/>
      <c r="AP1489" s="119"/>
      <c r="AQ1489" s="119"/>
      <c r="AR1489" s="118"/>
      <c r="AS1489" s="118"/>
      <c r="AT1489" s="118"/>
      <c r="AU1489" s="118"/>
      <c r="AV1489" s="121"/>
      <c r="AW1489" s="114"/>
      <c r="AX1489" s="115"/>
      <c r="AY1489" s="116"/>
      <c r="AZ1489" s="115"/>
      <c r="BA1489" s="116"/>
    </row>
    <row r="1490" spans="2:53" x14ac:dyDescent="0.2">
      <c r="B1490" s="266"/>
      <c r="D1490" s="101"/>
      <c r="E1490" s="67"/>
      <c r="F1490" s="69"/>
      <c r="G1490" s="69"/>
      <c r="H1490" s="69"/>
      <c r="I1490" s="95"/>
      <c r="J1490" s="68"/>
      <c r="K1490" s="106"/>
      <c r="L1490" s="145"/>
      <c r="M1490" s="146"/>
      <c r="N1490" s="82"/>
      <c r="O1490" s="82"/>
      <c r="P1490" s="82"/>
      <c r="Q1490" s="110"/>
      <c r="R1490" s="111"/>
      <c r="S1490" s="111"/>
      <c r="T1490" s="111"/>
      <c r="U1490" s="112"/>
      <c r="V1490" s="110"/>
      <c r="W1490" s="112"/>
      <c r="X1490" s="103"/>
      <c r="Y1490" s="117"/>
      <c r="Z1490" s="69"/>
      <c r="AA1490" s="69"/>
      <c r="AB1490" s="103"/>
      <c r="AC1490" s="103"/>
      <c r="AD1490" s="118"/>
      <c r="AE1490" s="115"/>
      <c r="AF1490" s="119"/>
      <c r="AG1490" s="119"/>
      <c r="AH1490" s="120"/>
      <c r="AI1490" s="121"/>
      <c r="AJ1490" s="120"/>
      <c r="AK1490" s="69"/>
      <c r="AL1490" s="103"/>
      <c r="AM1490" s="103"/>
      <c r="AN1490" s="118"/>
      <c r="AO1490" s="115"/>
      <c r="AP1490" s="119"/>
      <c r="AQ1490" s="119"/>
      <c r="AR1490" s="118"/>
      <c r="AS1490" s="118"/>
      <c r="AT1490" s="118"/>
      <c r="AU1490" s="118"/>
      <c r="AV1490" s="121"/>
      <c r="AW1490" s="114"/>
      <c r="AX1490" s="115"/>
      <c r="AY1490" s="116"/>
      <c r="AZ1490" s="115"/>
      <c r="BA1490" s="116"/>
    </row>
    <row r="1491" spans="2:53" x14ac:dyDescent="0.2">
      <c r="B1491" s="266"/>
      <c r="D1491" s="101"/>
      <c r="E1491" s="67"/>
      <c r="F1491" s="69"/>
      <c r="G1491" s="69"/>
      <c r="H1491" s="69"/>
      <c r="I1491" s="95"/>
      <c r="J1491" s="68"/>
      <c r="K1491" s="106"/>
      <c r="L1491" s="145"/>
      <c r="M1491" s="146"/>
      <c r="N1491" s="82"/>
      <c r="O1491" s="82"/>
      <c r="P1491" s="82"/>
      <c r="Q1491" s="110"/>
      <c r="R1491" s="111"/>
      <c r="S1491" s="111"/>
      <c r="T1491" s="111"/>
      <c r="U1491" s="112"/>
      <c r="V1491" s="110"/>
      <c r="W1491" s="112"/>
      <c r="X1491" s="103"/>
      <c r="Y1491" s="117"/>
      <c r="Z1491" s="69"/>
      <c r="AA1491" s="69"/>
      <c r="AB1491" s="103"/>
      <c r="AC1491" s="103"/>
      <c r="AD1491" s="118"/>
      <c r="AE1491" s="115"/>
      <c r="AF1491" s="119"/>
      <c r="AG1491" s="119"/>
      <c r="AH1491" s="120"/>
      <c r="AI1491" s="121"/>
      <c r="AJ1491" s="120"/>
      <c r="AK1491" s="69"/>
      <c r="AL1491" s="103"/>
      <c r="AM1491" s="103"/>
      <c r="AN1491" s="118"/>
      <c r="AO1491" s="115"/>
      <c r="AP1491" s="119"/>
      <c r="AQ1491" s="119"/>
      <c r="AR1491" s="118"/>
      <c r="AS1491" s="118"/>
      <c r="AT1491" s="118"/>
      <c r="AU1491" s="118"/>
      <c r="AV1491" s="121"/>
      <c r="AW1491" s="114"/>
      <c r="AX1491" s="115"/>
      <c r="AY1491" s="116"/>
      <c r="AZ1491" s="115"/>
      <c r="BA1491" s="116"/>
    </row>
    <row r="1492" spans="2:53" x14ac:dyDescent="0.2">
      <c r="B1492" s="266"/>
      <c r="D1492" s="101"/>
      <c r="E1492" s="67"/>
      <c r="F1492" s="69"/>
      <c r="G1492" s="69"/>
      <c r="H1492" s="69"/>
      <c r="I1492" s="95"/>
      <c r="J1492" s="68"/>
      <c r="K1492" s="106"/>
      <c r="L1492" s="145"/>
      <c r="M1492" s="146"/>
      <c r="N1492" s="82"/>
      <c r="O1492" s="82"/>
      <c r="P1492" s="82"/>
      <c r="Q1492" s="110"/>
      <c r="R1492" s="111"/>
      <c r="S1492" s="111"/>
      <c r="T1492" s="111"/>
      <c r="U1492" s="112"/>
      <c r="V1492" s="110"/>
      <c r="W1492" s="112"/>
      <c r="X1492" s="103"/>
      <c r="Y1492" s="117"/>
      <c r="Z1492" s="69"/>
      <c r="AA1492" s="69"/>
      <c r="AB1492" s="103"/>
      <c r="AC1492" s="103"/>
      <c r="AD1492" s="118"/>
      <c r="AE1492" s="115"/>
      <c r="AF1492" s="119"/>
      <c r="AG1492" s="119"/>
      <c r="AH1492" s="120"/>
      <c r="AI1492" s="121"/>
      <c r="AJ1492" s="120"/>
      <c r="AK1492" s="69"/>
      <c r="AL1492" s="103"/>
      <c r="AM1492" s="103"/>
      <c r="AN1492" s="118"/>
      <c r="AO1492" s="115"/>
      <c r="AP1492" s="119"/>
      <c r="AQ1492" s="119"/>
      <c r="AR1492" s="118"/>
      <c r="AS1492" s="118"/>
      <c r="AT1492" s="118"/>
      <c r="AU1492" s="118"/>
      <c r="AV1492" s="121"/>
      <c r="AW1492" s="114"/>
      <c r="AX1492" s="115"/>
      <c r="AY1492" s="116"/>
      <c r="AZ1492" s="115"/>
      <c r="BA1492" s="116"/>
    </row>
    <row r="1493" spans="2:53" x14ac:dyDescent="0.2">
      <c r="B1493" s="266"/>
      <c r="D1493" s="101"/>
      <c r="E1493" s="67"/>
      <c r="F1493" s="69"/>
      <c r="G1493" s="69"/>
      <c r="H1493" s="69"/>
      <c r="I1493" s="95"/>
      <c r="J1493" s="68"/>
      <c r="K1493" s="106"/>
      <c r="L1493" s="145"/>
      <c r="M1493" s="146"/>
      <c r="N1493" s="82"/>
      <c r="O1493" s="82"/>
      <c r="P1493" s="82"/>
      <c r="Q1493" s="110"/>
      <c r="R1493" s="111"/>
      <c r="S1493" s="111"/>
      <c r="T1493" s="111"/>
      <c r="U1493" s="112"/>
      <c r="V1493" s="110"/>
      <c r="W1493" s="112"/>
      <c r="X1493" s="103"/>
      <c r="Y1493" s="117"/>
      <c r="Z1493" s="69"/>
      <c r="AA1493" s="69"/>
      <c r="AB1493" s="103"/>
      <c r="AC1493" s="103"/>
      <c r="AD1493" s="118"/>
      <c r="AE1493" s="115"/>
      <c r="AF1493" s="119"/>
      <c r="AG1493" s="119"/>
      <c r="AH1493" s="120"/>
      <c r="AI1493" s="121"/>
      <c r="AJ1493" s="120"/>
      <c r="AK1493" s="69"/>
      <c r="AL1493" s="103"/>
      <c r="AM1493" s="103"/>
      <c r="AN1493" s="118"/>
      <c r="AO1493" s="115"/>
      <c r="AP1493" s="119"/>
      <c r="AQ1493" s="119"/>
      <c r="AR1493" s="118"/>
      <c r="AS1493" s="118"/>
      <c r="AT1493" s="118"/>
      <c r="AU1493" s="118"/>
      <c r="AV1493" s="121"/>
      <c r="AW1493" s="114"/>
      <c r="AX1493" s="115"/>
      <c r="AY1493" s="116"/>
      <c r="AZ1493" s="115"/>
      <c r="BA1493" s="116"/>
    </row>
    <row r="1494" spans="2:53" x14ac:dyDescent="0.2">
      <c r="B1494" s="266"/>
      <c r="D1494" s="101"/>
      <c r="E1494" s="67"/>
      <c r="F1494" s="69"/>
      <c r="G1494" s="69"/>
      <c r="H1494" s="69"/>
      <c r="I1494" s="95"/>
      <c r="J1494" s="68"/>
      <c r="K1494" s="106"/>
      <c r="L1494" s="145"/>
      <c r="M1494" s="146"/>
      <c r="N1494" s="82"/>
      <c r="O1494" s="82"/>
      <c r="P1494" s="82"/>
      <c r="Q1494" s="110"/>
      <c r="R1494" s="111"/>
      <c r="S1494" s="111"/>
      <c r="T1494" s="111"/>
      <c r="U1494" s="112"/>
      <c r="V1494" s="110"/>
      <c r="W1494" s="112"/>
      <c r="X1494" s="103"/>
      <c r="Y1494" s="117"/>
      <c r="Z1494" s="69"/>
      <c r="AA1494" s="69"/>
      <c r="AB1494" s="103"/>
      <c r="AC1494" s="103"/>
      <c r="AD1494" s="118"/>
      <c r="AE1494" s="115"/>
      <c r="AF1494" s="119"/>
      <c r="AG1494" s="119"/>
      <c r="AH1494" s="120"/>
      <c r="AI1494" s="121"/>
      <c r="AJ1494" s="120"/>
      <c r="AK1494" s="69"/>
      <c r="AL1494" s="103"/>
      <c r="AM1494" s="103"/>
      <c r="AN1494" s="118"/>
      <c r="AO1494" s="115"/>
      <c r="AP1494" s="119"/>
      <c r="AQ1494" s="119"/>
      <c r="AR1494" s="118"/>
      <c r="AS1494" s="118"/>
      <c r="AT1494" s="118"/>
      <c r="AU1494" s="118"/>
      <c r="AV1494" s="121"/>
      <c r="AW1494" s="114"/>
      <c r="AX1494" s="115"/>
      <c r="AY1494" s="116"/>
      <c r="AZ1494" s="115"/>
      <c r="BA1494" s="116"/>
    </row>
    <row r="1495" spans="2:53" x14ac:dyDescent="0.2">
      <c r="B1495" s="266"/>
      <c r="D1495" s="101"/>
      <c r="E1495" s="67"/>
      <c r="F1495" s="69"/>
      <c r="G1495" s="69"/>
      <c r="H1495" s="69"/>
      <c r="I1495" s="95"/>
      <c r="J1495" s="68"/>
      <c r="K1495" s="106"/>
      <c r="L1495" s="145"/>
      <c r="M1495" s="146"/>
      <c r="N1495" s="82"/>
      <c r="O1495" s="82"/>
      <c r="P1495" s="82"/>
      <c r="Q1495" s="110"/>
      <c r="R1495" s="111"/>
      <c r="S1495" s="111"/>
      <c r="T1495" s="111"/>
      <c r="U1495" s="112"/>
      <c r="V1495" s="110"/>
      <c r="W1495" s="112"/>
      <c r="X1495" s="103"/>
      <c r="Y1495" s="117"/>
      <c r="Z1495" s="69"/>
      <c r="AA1495" s="69"/>
      <c r="AB1495" s="103"/>
      <c r="AC1495" s="103"/>
      <c r="AD1495" s="118"/>
      <c r="AE1495" s="115"/>
      <c r="AF1495" s="119"/>
      <c r="AG1495" s="119"/>
      <c r="AH1495" s="120"/>
      <c r="AI1495" s="121"/>
      <c r="AJ1495" s="120"/>
      <c r="AK1495" s="69"/>
      <c r="AL1495" s="103"/>
      <c r="AM1495" s="103"/>
      <c r="AN1495" s="118"/>
      <c r="AO1495" s="115"/>
      <c r="AP1495" s="119"/>
      <c r="AQ1495" s="119"/>
      <c r="AR1495" s="118"/>
      <c r="AS1495" s="118"/>
      <c r="AT1495" s="118"/>
      <c r="AU1495" s="118"/>
      <c r="AV1495" s="121"/>
      <c r="AW1495" s="114"/>
      <c r="AX1495" s="115"/>
      <c r="AY1495" s="116"/>
      <c r="AZ1495" s="115"/>
      <c r="BA1495" s="116"/>
    </row>
    <row r="1496" spans="2:53" x14ac:dyDescent="0.2">
      <c r="B1496" s="266"/>
      <c r="D1496" s="101"/>
      <c r="E1496" s="67"/>
      <c r="F1496" s="69"/>
      <c r="G1496" s="69"/>
      <c r="H1496" s="69"/>
      <c r="I1496" s="95"/>
      <c r="J1496" s="68"/>
      <c r="K1496" s="106"/>
      <c r="L1496" s="145"/>
      <c r="M1496" s="146"/>
      <c r="N1496" s="82"/>
      <c r="O1496" s="82"/>
      <c r="P1496" s="82"/>
      <c r="Q1496" s="110"/>
      <c r="R1496" s="111"/>
      <c r="S1496" s="111"/>
      <c r="T1496" s="111"/>
      <c r="U1496" s="112"/>
      <c r="V1496" s="110"/>
      <c r="W1496" s="112"/>
      <c r="X1496" s="103"/>
      <c r="Y1496" s="117"/>
      <c r="Z1496" s="69"/>
      <c r="AA1496" s="69"/>
      <c r="AB1496" s="103"/>
      <c r="AC1496" s="103"/>
      <c r="AD1496" s="118"/>
      <c r="AE1496" s="115"/>
      <c r="AF1496" s="119"/>
      <c r="AG1496" s="119"/>
      <c r="AH1496" s="120"/>
      <c r="AI1496" s="121"/>
      <c r="AJ1496" s="120"/>
      <c r="AK1496" s="69"/>
      <c r="AL1496" s="103"/>
      <c r="AM1496" s="103"/>
      <c r="AN1496" s="118"/>
      <c r="AO1496" s="115"/>
      <c r="AP1496" s="119"/>
      <c r="AQ1496" s="119"/>
      <c r="AR1496" s="118"/>
      <c r="AS1496" s="118"/>
      <c r="AT1496" s="118"/>
      <c r="AU1496" s="118"/>
      <c r="AV1496" s="121"/>
      <c r="AW1496" s="114"/>
      <c r="AX1496" s="115"/>
      <c r="AY1496" s="116"/>
      <c r="AZ1496" s="115"/>
      <c r="BA1496" s="116"/>
    </row>
    <row r="1497" spans="2:53" x14ac:dyDescent="0.2">
      <c r="B1497" s="266"/>
      <c r="D1497" s="101"/>
      <c r="E1497" s="67"/>
      <c r="F1497" s="69"/>
      <c r="G1497" s="69"/>
      <c r="H1497" s="69"/>
      <c r="I1497" s="95"/>
      <c r="J1497" s="68"/>
      <c r="K1497" s="106"/>
      <c r="L1497" s="145"/>
      <c r="M1497" s="146"/>
      <c r="N1497" s="82"/>
      <c r="O1497" s="82"/>
      <c r="P1497" s="82"/>
      <c r="Q1497" s="110"/>
      <c r="R1497" s="111"/>
      <c r="S1497" s="111"/>
      <c r="T1497" s="111"/>
      <c r="U1497" s="112"/>
      <c r="V1497" s="110"/>
      <c r="W1497" s="112"/>
      <c r="X1497" s="103"/>
      <c r="Y1497" s="117"/>
      <c r="Z1497" s="69"/>
      <c r="AA1497" s="69"/>
      <c r="AB1497" s="103"/>
      <c r="AC1497" s="103"/>
      <c r="AD1497" s="118"/>
      <c r="AE1497" s="115"/>
      <c r="AF1497" s="119"/>
      <c r="AG1497" s="119"/>
      <c r="AH1497" s="120"/>
      <c r="AI1497" s="121"/>
      <c r="AJ1497" s="120"/>
      <c r="AK1497" s="69"/>
      <c r="AL1497" s="103"/>
      <c r="AM1497" s="103"/>
      <c r="AN1497" s="118"/>
      <c r="AO1497" s="115"/>
      <c r="AP1497" s="119"/>
      <c r="AQ1497" s="119"/>
      <c r="AR1497" s="118"/>
      <c r="AS1497" s="118"/>
      <c r="AT1497" s="118"/>
      <c r="AU1497" s="118"/>
      <c r="AV1497" s="121"/>
      <c r="AW1497" s="114"/>
      <c r="AX1497" s="115"/>
      <c r="AY1497" s="116"/>
      <c r="AZ1497" s="115"/>
      <c r="BA1497" s="116"/>
    </row>
    <row r="1498" spans="2:53" x14ac:dyDescent="0.2">
      <c r="B1498" s="266"/>
      <c r="D1498" s="101"/>
      <c r="E1498" s="67"/>
      <c r="F1498" s="69"/>
      <c r="G1498" s="69"/>
      <c r="H1498" s="69"/>
      <c r="I1498" s="95"/>
      <c r="J1498" s="68"/>
      <c r="K1498" s="106"/>
      <c r="L1498" s="145"/>
      <c r="M1498" s="146"/>
      <c r="N1498" s="82"/>
      <c r="O1498" s="82"/>
      <c r="P1498" s="82"/>
      <c r="Q1498" s="110"/>
      <c r="R1498" s="111"/>
      <c r="S1498" s="111"/>
      <c r="T1498" s="111"/>
      <c r="U1498" s="112"/>
      <c r="V1498" s="110"/>
      <c r="W1498" s="112"/>
      <c r="X1498" s="103"/>
      <c r="Y1498" s="117"/>
      <c r="Z1498" s="69"/>
      <c r="AA1498" s="69"/>
      <c r="AB1498" s="103"/>
      <c r="AC1498" s="103"/>
      <c r="AD1498" s="118"/>
      <c r="AE1498" s="115"/>
      <c r="AF1498" s="119"/>
      <c r="AG1498" s="119"/>
      <c r="AH1498" s="120"/>
      <c r="AI1498" s="121"/>
      <c r="AJ1498" s="120"/>
      <c r="AK1498" s="69"/>
      <c r="AL1498" s="103"/>
      <c r="AM1498" s="103"/>
      <c r="AN1498" s="118"/>
      <c r="AO1498" s="115"/>
      <c r="AP1498" s="119"/>
      <c r="AQ1498" s="119"/>
      <c r="AR1498" s="118"/>
      <c r="AS1498" s="118"/>
      <c r="AT1498" s="118"/>
      <c r="AU1498" s="118"/>
      <c r="AV1498" s="121"/>
      <c r="AW1498" s="114"/>
      <c r="AX1498" s="115"/>
      <c r="AY1498" s="116"/>
      <c r="AZ1498" s="115"/>
      <c r="BA1498" s="116"/>
    </row>
    <row r="1499" spans="2:53" x14ac:dyDescent="0.2">
      <c r="B1499" s="266"/>
      <c r="D1499" s="101"/>
      <c r="E1499" s="67"/>
      <c r="F1499" s="69"/>
      <c r="G1499" s="69"/>
      <c r="H1499" s="69"/>
      <c r="I1499" s="95"/>
      <c r="J1499" s="68"/>
      <c r="K1499" s="106"/>
      <c r="L1499" s="145"/>
      <c r="M1499" s="146"/>
      <c r="N1499" s="82"/>
      <c r="O1499" s="82"/>
      <c r="P1499" s="82"/>
      <c r="Q1499" s="110"/>
      <c r="R1499" s="111"/>
      <c r="S1499" s="111"/>
      <c r="T1499" s="111"/>
      <c r="U1499" s="112"/>
      <c r="V1499" s="110"/>
      <c r="W1499" s="112"/>
      <c r="X1499" s="103"/>
      <c r="Y1499" s="117"/>
      <c r="Z1499" s="69"/>
      <c r="AA1499" s="69"/>
      <c r="AB1499" s="103"/>
      <c r="AC1499" s="103"/>
      <c r="AD1499" s="118"/>
      <c r="AE1499" s="115"/>
      <c r="AF1499" s="119"/>
      <c r="AG1499" s="119"/>
      <c r="AH1499" s="120"/>
      <c r="AI1499" s="121"/>
      <c r="AJ1499" s="120"/>
      <c r="AK1499" s="69"/>
      <c r="AL1499" s="103"/>
      <c r="AM1499" s="103"/>
      <c r="AN1499" s="118"/>
      <c r="AO1499" s="115"/>
      <c r="AP1499" s="119"/>
      <c r="AQ1499" s="119"/>
      <c r="AR1499" s="118"/>
      <c r="AS1499" s="118"/>
      <c r="AT1499" s="118"/>
      <c r="AU1499" s="118"/>
      <c r="AV1499" s="121"/>
      <c r="AW1499" s="114"/>
      <c r="AX1499" s="115"/>
      <c r="AY1499" s="116"/>
      <c r="AZ1499" s="115"/>
      <c r="BA1499" s="116"/>
    </row>
    <row r="1500" spans="2:53" x14ac:dyDescent="0.2">
      <c r="B1500" s="266"/>
      <c r="D1500" s="101"/>
      <c r="E1500" s="67"/>
      <c r="F1500" s="69"/>
      <c r="G1500" s="69"/>
      <c r="H1500" s="69"/>
      <c r="I1500" s="95"/>
      <c r="J1500" s="68"/>
      <c r="K1500" s="106"/>
      <c r="L1500" s="145"/>
      <c r="M1500" s="146"/>
      <c r="N1500" s="82"/>
      <c r="O1500" s="82"/>
      <c r="P1500" s="82"/>
      <c r="Q1500" s="110"/>
      <c r="R1500" s="111"/>
      <c r="S1500" s="111"/>
      <c r="T1500" s="111"/>
      <c r="U1500" s="112"/>
      <c r="V1500" s="110"/>
      <c r="W1500" s="112"/>
      <c r="X1500" s="103"/>
      <c r="Y1500" s="117"/>
      <c r="Z1500" s="69"/>
      <c r="AA1500" s="69"/>
      <c r="AB1500" s="103"/>
      <c r="AC1500" s="103"/>
      <c r="AD1500" s="118"/>
      <c r="AE1500" s="115"/>
      <c r="AF1500" s="119"/>
      <c r="AG1500" s="119"/>
      <c r="AH1500" s="120"/>
      <c r="AI1500" s="121"/>
      <c r="AJ1500" s="120"/>
      <c r="AK1500" s="69"/>
      <c r="AL1500" s="103"/>
      <c r="AM1500" s="103"/>
      <c r="AN1500" s="118"/>
      <c r="AO1500" s="115"/>
      <c r="AP1500" s="119"/>
      <c r="AQ1500" s="119"/>
      <c r="AR1500" s="118"/>
      <c r="AS1500" s="118"/>
      <c r="AT1500" s="118"/>
      <c r="AU1500" s="118"/>
      <c r="AV1500" s="121"/>
      <c r="AW1500" s="114"/>
      <c r="AX1500" s="115"/>
      <c r="AY1500" s="116"/>
      <c r="AZ1500" s="115"/>
      <c r="BA1500" s="116"/>
    </row>
    <row r="1501" spans="2:53" x14ac:dyDescent="0.2">
      <c r="B1501" s="266"/>
      <c r="D1501" s="101"/>
      <c r="E1501" s="67"/>
      <c r="F1501" s="69"/>
      <c r="G1501" s="69"/>
      <c r="H1501" s="69"/>
      <c r="I1501" s="95"/>
      <c r="J1501" s="68"/>
      <c r="K1501" s="106"/>
      <c r="L1501" s="145"/>
      <c r="M1501" s="146"/>
      <c r="N1501" s="82"/>
      <c r="O1501" s="82"/>
      <c r="P1501" s="82"/>
      <c r="Q1501" s="110"/>
      <c r="R1501" s="111"/>
      <c r="S1501" s="111"/>
      <c r="T1501" s="111"/>
      <c r="U1501" s="112"/>
      <c r="V1501" s="110"/>
      <c r="W1501" s="112"/>
      <c r="X1501" s="103"/>
      <c r="Y1501" s="117"/>
      <c r="Z1501" s="69"/>
      <c r="AA1501" s="69"/>
      <c r="AB1501" s="103"/>
      <c r="AC1501" s="103"/>
      <c r="AD1501" s="118"/>
      <c r="AE1501" s="115"/>
      <c r="AF1501" s="119"/>
      <c r="AG1501" s="119"/>
      <c r="AH1501" s="120"/>
      <c r="AI1501" s="121"/>
      <c r="AJ1501" s="120"/>
      <c r="AK1501" s="69"/>
      <c r="AL1501" s="103"/>
      <c r="AM1501" s="103"/>
      <c r="AN1501" s="118"/>
      <c r="AO1501" s="115"/>
      <c r="AP1501" s="119"/>
      <c r="AQ1501" s="119"/>
      <c r="AR1501" s="118"/>
      <c r="AS1501" s="118"/>
      <c r="AT1501" s="118"/>
      <c r="AU1501" s="118"/>
      <c r="AV1501" s="121"/>
      <c r="AW1501" s="114"/>
      <c r="AX1501" s="115"/>
      <c r="AY1501" s="116"/>
      <c r="AZ1501" s="115"/>
      <c r="BA1501" s="116"/>
    </row>
    <row r="1502" spans="2:53" x14ac:dyDescent="0.2">
      <c r="B1502" s="266"/>
      <c r="D1502" s="101"/>
      <c r="E1502" s="67"/>
      <c r="F1502" s="69"/>
      <c r="G1502" s="69"/>
      <c r="H1502" s="69"/>
      <c r="I1502" s="95"/>
      <c r="J1502" s="68"/>
      <c r="K1502" s="106"/>
      <c r="L1502" s="145"/>
      <c r="M1502" s="146"/>
      <c r="N1502" s="82"/>
      <c r="O1502" s="82"/>
      <c r="P1502" s="82"/>
      <c r="Q1502" s="110"/>
      <c r="R1502" s="111"/>
      <c r="S1502" s="111"/>
      <c r="T1502" s="111"/>
      <c r="U1502" s="112"/>
      <c r="V1502" s="110"/>
      <c r="W1502" s="112"/>
      <c r="X1502" s="103"/>
      <c r="Y1502" s="117"/>
      <c r="Z1502" s="69"/>
      <c r="AA1502" s="69"/>
      <c r="AB1502" s="103"/>
      <c r="AC1502" s="103"/>
      <c r="AD1502" s="118"/>
      <c r="AE1502" s="115"/>
      <c r="AF1502" s="119"/>
      <c r="AG1502" s="119"/>
      <c r="AH1502" s="120"/>
      <c r="AI1502" s="121"/>
      <c r="AJ1502" s="120"/>
      <c r="AK1502" s="69"/>
      <c r="AL1502" s="103"/>
      <c r="AM1502" s="103"/>
      <c r="AN1502" s="118"/>
      <c r="AO1502" s="115"/>
      <c r="AP1502" s="119"/>
      <c r="AQ1502" s="119"/>
      <c r="AR1502" s="118"/>
      <c r="AS1502" s="118"/>
      <c r="AT1502" s="118"/>
      <c r="AU1502" s="118"/>
      <c r="AV1502" s="121"/>
      <c r="AW1502" s="114"/>
      <c r="AX1502" s="115"/>
      <c r="AY1502" s="116"/>
      <c r="AZ1502" s="115"/>
      <c r="BA1502" s="116"/>
    </row>
    <row r="1503" spans="2:53" x14ac:dyDescent="0.2">
      <c r="B1503" s="266"/>
      <c r="D1503" s="101"/>
      <c r="E1503" s="67"/>
      <c r="F1503" s="69"/>
      <c r="G1503" s="69"/>
      <c r="H1503" s="69"/>
      <c r="I1503" s="95"/>
      <c r="J1503" s="68"/>
      <c r="K1503" s="106"/>
      <c r="L1503" s="145"/>
      <c r="M1503" s="146"/>
      <c r="N1503" s="82"/>
      <c r="O1503" s="82"/>
      <c r="P1503" s="82"/>
      <c r="Q1503" s="110"/>
      <c r="R1503" s="111"/>
      <c r="S1503" s="111"/>
      <c r="T1503" s="111"/>
      <c r="U1503" s="112"/>
      <c r="V1503" s="110"/>
      <c r="W1503" s="112"/>
      <c r="X1503" s="103"/>
      <c r="Y1503" s="117"/>
      <c r="Z1503" s="69"/>
      <c r="AA1503" s="69"/>
      <c r="AB1503" s="103"/>
      <c r="AC1503" s="103"/>
      <c r="AD1503" s="118"/>
      <c r="AE1503" s="115"/>
      <c r="AF1503" s="119"/>
      <c r="AG1503" s="119"/>
      <c r="AH1503" s="120"/>
      <c r="AI1503" s="121"/>
      <c r="AJ1503" s="120"/>
      <c r="AK1503" s="69"/>
      <c r="AL1503" s="103"/>
      <c r="AM1503" s="103"/>
      <c r="AN1503" s="118"/>
      <c r="AO1503" s="115"/>
      <c r="AP1503" s="119"/>
      <c r="AQ1503" s="119"/>
      <c r="AR1503" s="118"/>
      <c r="AS1503" s="118"/>
      <c r="AT1503" s="118"/>
      <c r="AU1503" s="118"/>
      <c r="AV1503" s="121"/>
      <c r="AW1503" s="114"/>
      <c r="AX1503" s="115"/>
      <c r="AY1503" s="116"/>
      <c r="AZ1503" s="115"/>
      <c r="BA1503" s="116"/>
    </row>
    <row r="1504" spans="2:53" x14ac:dyDescent="0.2">
      <c r="B1504" s="266"/>
      <c r="D1504" s="101"/>
      <c r="E1504" s="67"/>
      <c r="F1504" s="69"/>
      <c r="G1504" s="69"/>
      <c r="H1504" s="69"/>
      <c r="I1504" s="95"/>
      <c r="J1504" s="68"/>
      <c r="K1504" s="106"/>
      <c r="L1504" s="145"/>
      <c r="M1504" s="146"/>
      <c r="N1504" s="82"/>
      <c r="O1504" s="82"/>
      <c r="P1504" s="82"/>
      <c r="Q1504" s="110"/>
      <c r="R1504" s="111"/>
      <c r="S1504" s="111"/>
      <c r="T1504" s="111"/>
      <c r="U1504" s="112"/>
      <c r="V1504" s="110"/>
      <c r="W1504" s="112"/>
      <c r="X1504" s="103"/>
      <c r="Y1504" s="117"/>
      <c r="Z1504" s="69"/>
      <c r="AA1504" s="69"/>
      <c r="AB1504" s="103"/>
      <c r="AC1504" s="103"/>
      <c r="AD1504" s="118"/>
      <c r="AE1504" s="115"/>
      <c r="AF1504" s="119"/>
      <c r="AG1504" s="119"/>
      <c r="AH1504" s="120"/>
      <c r="AI1504" s="121"/>
      <c r="AJ1504" s="120"/>
      <c r="AK1504" s="69"/>
      <c r="AL1504" s="103"/>
      <c r="AM1504" s="103"/>
      <c r="AN1504" s="118"/>
      <c r="AO1504" s="115"/>
      <c r="AP1504" s="119"/>
      <c r="AQ1504" s="119"/>
      <c r="AR1504" s="118"/>
      <c r="AS1504" s="118"/>
      <c r="AT1504" s="118"/>
      <c r="AU1504" s="118"/>
      <c r="AV1504" s="121"/>
      <c r="AW1504" s="114"/>
      <c r="AX1504" s="115"/>
      <c r="AY1504" s="116"/>
      <c r="AZ1504" s="115"/>
      <c r="BA1504" s="116"/>
    </row>
    <row r="1505" spans="2:53" x14ac:dyDescent="0.2">
      <c r="B1505" s="266"/>
      <c r="D1505" s="101"/>
      <c r="E1505" s="67"/>
      <c r="F1505" s="69"/>
      <c r="G1505" s="69"/>
      <c r="H1505" s="69"/>
      <c r="I1505" s="95"/>
      <c r="J1505" s="68"/>
      <c r="K1505" s="106"/>
      <c r="L1505" s="145"/>
      <c r="M1505" s="146"/>
      <c r="N1505" s="82"/>
      <c r="O1505" s="82"/>
      <c r="P1505" s="82"/>
      <c r="Q1505" s="110"/>
      <c r="R1505" s="111"/>
      <c r="S1505" s="111"/>
      <c r="T1505" s="111"/>
      <c r="U1505" s="112"/>
      <c r="V1505" s="110"/>
      <c r="W1505" s="112"/>
      <c r="X1505" s="103"/>
      <c r="Y1505" s="117"/>
      <c r="Z1505" s="69"/>
      <c r="AA1505" s="69"/>
      <c r="AB1505" s="103"/>
      <c r="AC1505" s="103"/>
      <c r="AD1505" s="118"/>
      <c r="AE1505" s="115"/>
      <c r="AF1505" s="119"/>
      <c r="AG1505" s="119"/>
      <c r="AH1505" s="120"/>
      <c r="AI1505" s="121"/>
      <c r="AJ1505" s="120"/>
      <c r="AK1505" s="69"/>
      <c r="AL1505" s="103"/>
      <c r="AM1505" s="103"/>
      <c r="AN1505" s="118"/>
      <c r="AO1505" s="115"/>
      <c r="AP1505" s="119"/>
      <c r="AQ1505" s="119"/>
      <c r="AR1505" s="118"/>
      <c r="AS1505" s="118"/>
      <c r="AT1505" s="118"/>
      <c r="AU1505" s="118"/>
      <c r="AV1505" s="121"/>
      <c r="AW1505" s="114"/>
      <c r="AX1505" s="115"/>
      <c r="AY1505" s="116"/>
      <c r="AZ1505" s="115"/>
      <c r="BA1505" s="116"/>
    </row>
    <row r="1506" spans="2:53" x14ac:dyDescent="0.2">
      <c r="B1506" s="266"/>
      <c r="D1506" s="101"/>
      <c r="E1506" s="67"/>
      <c r="F1506" s="69"/>
      <c r="G1506" s="69"/>
      <c r="H1506" s="69"/>
      <c r="I1506" s="95"/>
      <c r="J1506" s="68"/>
      <c r="K1506" s="106"/>
      <c r="L1506" s="145"/>
      <c r="M1506" s="146"/>
      <c r="N1506" s="82"/>
      <c r="O1506" s="82"/>
      <c r="P1506" s="82"/>
      <c r="Q1506" s="110"/>
      <c r="R1506" s="111"/>
      <c r="S1506" s="111"/>
      <c r="T1506" s="111"/>
      <c r="U1506" s="112"/>
      <c r="V1506" s="110"/>
      <c r="W1506" s="112"/>
      <c r="X1506" s="103"/>
      <c r="Y1506" s="117"/>
      <c r="Z1506" s="69"/>
      <c r="AA1506" s="69"/>
      <c r="AB1506" s="103"/>
      <c r="AC1506" s="103"/>
      <c r="AD1506" s="118"/>
      <c r="AE1506" s="115"/>
      <c r="AF1506" s="119"/>
      <c r="AG1506" s="119"/>
      <c r="AH1506" s="120"/>
      <c r="AI1506" s="121"/>
      <c r="AJ1506" s="120"/>
      <c r="AK1506" s="69"/>
      <c r="AL1506" s="103"/>
      <c r="AM1506" s="103"/>
      <c r="AN1506" s="118"/>
      <c r="AO1506" s="115"/>
      <c r="AP1506" s="119"/>
      <c r="AQ1506" s="119"/>
      <c r="AR1506" s="118"/>
      <c r="AS1506" s="118"/>
      <c r="AT1506" s="118"/>
      <c r="AU1506" s="118"/>
      <c r="AV1506" s="121"/>
      <c r="AW1506" s="114"/>
      <c r="AX1506" s="115"/>
      <c r="AY1506" s="116"/>
      <c r="AZ1506" s="115"/>
      <c r="BA1506" s="116"/>
    </row>
    <row r="1507" spans="2:53" x14ac:dyDescent="0.2">
      <c r="B1507" s="266"/>
      <c r="D1507" s="101"/>
      <c r="E1507" s="67"/>
      <c r="F1507" s="69"/>
      <c r="G1507" s="69"/>
      <c r="H1507" s="69"/>
      <c r="I1507" s="95"/>
      <c r="J1507" s="68"/>
      <c r="K1507" s="106"/>
      <c r="L1507" s="145"/>
      <c r="M1507" s="146"/>
      <c r="N1507" s="82"/>
      <c r="O1507" s="82"/>
      <c r="P1507" s="82"/>
      <c r="Q1507" s="110"/>
      <c r="R1507" s="111"/>
      <c r="S1507" s="111"/>
      <c r="T1507" s="111"/>
      <c r="U1507" s="112"/>
      <c r="V1507" s="110"/>
      <c r="W1507" s="112"/>
      <c r="X1507" s="103"/>
      <c r="Y1507" s="117"/>
      <c r="Z1507" s="69"/>
      <c r="AA1507" s="69"/>
      <c r="AB1507" s="103"/>
      <c r="AC1507" s="103"/>
      <c r="AD1507" s="118"/>
      <c r="AE1507" s="115"/>
      <c r="AF1507" s="119"/>
      <c r="AG1507" s="119"/>
      <c r="AH1507" s="120"/>
      <c r="AI1507" s="121"/>
      <c r="AJ1507" s="120"/>
      <c r="AK1507" s="69"/>
      <c r="AL1507" s="103"/>
      <c r="AM1507" s="103"/>
      <c r="AN1507" s="118"/>
      <c r="AO1507" s="115"/>
      <c r="AP1507" s="119"/>
      <c r="AQ1507" s="119"/>
      <c r="AR1507" s="118"/>
      <c r="AS1507" s="118"/>
      <c r="AT1507" s="118"/>
      <c r="AU1507" s="118"/>
      <c r="AV1507" s="121"/>
      <c r="AW1507" s="114"/>
      <c r="AX1507" s="115"/>
      <c r="AY1507" s="116"/>
      <c r="AZ1507" s="115"/>
      <c r="BA1507" s="116"/>
    </row>
    <row r="1508" spans="2:53" x14ac:dyDescent="0.2">
      <c r="B1508" s="266"/>
      <c r="D1508" s="101"/>
      <c r="E1508" s="67"/>
      <c r="F1508" s="69"/>
      <c r="G1508" s="69"/>
      <c r="H1508" s="69"/>
      <c r="I1508" s="95"/>
      <c r="J1508" s="68"/>
      <c r="K1508" s="106"/>
      <c r="L1508" s="145"/>
      <c r="M1508" s="146"/>
      <c r="N1508" s="82"/>
      <c r="O1508" s="82"/>
      <c r="P1508" s="82"/>
      <c r="Q1508" s="110"/>
      <c r="R1508" s="111"/>
      <c r="S1508" s="111"/>
      <c r="T1508" s="111"/>
      <c r="U1508" s="112"/>
      <c r="V1508" s="110"/>
      <c r="W1508" s="112"/>
      <c r="X1508" s="103"/>
      <c r="Y1508" s="117"/>
      <c r="Z1508" s="69"/>
      <c r="AA1508" s="69"/>
      <c r="AB1508" s="103"/>
      <c r="AC1508" s="103"/>
      <c r="AD1508" s="118"/>
      <c r="AE1508" s="115"/>
      <c r="AF1508" s="119"/>
      <c r="AG1508" s="119"/>
      <c r="AH1508" s="120"/>
      <c r="AI1508" s="121"/>
      <c r="AJ1508" s="120"/>
      <c r="AK1508" s="69"/>
      <c r="AL1508" s="103"/>
      <c r="AM1508" s="103"/>
      <c r="AN1508" s="118"/>
      <c r="AO1508" s="115"/>
      <c r="AP1508" s="119"/>
      <c r="AQ1508" s="119"/>
      <c r="AR1508" s="118"/>
      <c r="AS1508" s="118"/>
      <c r="AT1508" s="118"/>
      <c r="AU1508" s="118"/>
      <c r="AV1508" s="121"/>
      <c r="AW1508" s="114"/>
      <c r="AX1508" s="115"/>
      <c r="AY1508" s="116"/>
      <c r="AZ1508" s="115"/>
      <c r="BA1508" s="116"/>
    </row>
    <row r="1509" spans="2:53" x14ac:dyDescent="0.2">
      <c r="B1509" s="266"/>
      <c r="D1509" s="101"/>
      <c r="E1509" s="67"/>
      <c r="F1509" s="69"/>
      <c r="G1509" s="69"/>
      <c r="H1509" s="69"/>
      <c r="I1509" s="95"/>
      <c r="J1509" s="68"/>
      <c r="K1509" s="106"/>
      <c r="L1509" s="145"/>
      <c r="M1509" s="146"/>
      <c r="N1509" s="82"/>
      <c r="O1509" s="82"/>
      <c r="P1509" s="82"/>
      <c r="Q1509" s="110"/>
      <c r="R1509" s="111"/>
      <c r="S1509" s="111"/>
      <c r="T1509" s="111"/>
      <c r="U1509" s="112"/>
      <c r="V1509" s="110"/>
      <c r="W1509" s="112"/>
      <c r="X1509" s="103"/>
      <c r="Y1509" s="117"/>
      <c r="Z1509" s="69"/>
      <c r="AA1509" s="69"/>
      <c r="AB1509" s="103"/>
      <c r="AC1509" s="103"/>
      <c r="AD1509" s="118"/>
      <c r="AE1509" s="115"/>
      <c r="AF1509" s="119"/>
      <c r="AG1509" s="119"/>
      <c r="AH1509" s="120"/>
      <c r="AI1509" s="121"/>
      <c r="AJ1509" s="120"/>
      <c r="AK1509" s="69"/>
      <c r="AL1509" s="103"/>
      <c r="AM1509" s="103"/>
      <c r="AN1509" s="118"/>
      <c r="AO1509" s="115"/>
      <c r="AP1509" s="119"/>
      <c r="AQ1509" s="119"/>
      <c r="AR1509" s="118"/>
      <c r="AS1509" s="118"/>
      <c r="AT1509" s="118"/>
      <c r="AU1509" s="118"/>
      <c r="AV1509" s="121"/>
      <c r="AW1509" s="114"/>
      <c r="AX1509" s="115"/>
      <c r="AY1509" s="116"/>
      <c r="AZ1509" s="115"/>
      <c r="BA1509" s="116"/>
    </row>
    <row r="1510" spans="2:53" x14ac:dyDescent="0.2">
      <c r="B1510" s="266"/>
      <c r="D1510" s="101"/>
      <c r="E1510" s="67"/>
      <c r="F1510" s="69"/>
      <c r="G1510" s="69"/>
      <c r="H1510" s="69"/>
      <c r="I1510" s="95"/>
      <c r="J1510" s="68"/>
      <c r="K1510" s="106"/>
      <c r="L1510" s="145"/>
      <c r="M1510" s="146"/>
      <c r="N1510" s="82"/>
      <c r="O1510" s="82"/>
      <c r="P1510" s="82"/>
      <c r="Q1510" s="110"/>
      <c r="R1510" s="111"/>
      <c r="S1510" s="111"/>
      <c r="T1510" s="111"/>
      <c r="U1510" s="112"/>
      <c r="V1510" s="110"/>
      <c r="W1510" s="112"/>
      <c r="X1510" s="103"/>
      <c r="Y1510" s="117"/>
      <c r="Z1510" s="69"/>
      <c r="AA1510" s="69"/>
      <c r="AB1510" s="103"/>
      <c r="AC1510" s="103"/>
      <c r="AD1510" s="118"/>
      <c r="AE1510" s="115"/>
      <c r="AF1510" s="119"/>
      <c r="AG1510" s="119"/>
      <c r="AH1510" s="120"/>
      <c r="AI1510" s="121"/>
      <c r="AJ1510" s="120"/>
      <c r="AK1510" s="69"/>
      <c r="AL1510" s="103"/>
      <c r="AM1510" s="103"/>
      <c r="AN1510" s="118"/>
      <c r="AO1510" s="115"/>
      <c r="AP1510" s="119"/>
      <c r="AQ1510" s="119"/>
      <c r="AR1510" s="118"/>
      <c r="AS1510" s="118"/>
      <c r="AT1510" s="118"/>
      <c r="AU1510" s="118"/>
      <c r="AV1510" s="121"/>
      <c r="AW1510" s="114"/>
      <c r="AX1510" s="115"/>
      <c r="AY1510" s="116"/>
      <c r="AZ1510" s="115"/>
      <c r="BA1510" s="116"/>
    </row>
    <row r="1511" spans="2:53" x14ac:dyDescent="0.2">
      <c r="B1511" s="266"/>
      <c r="D1511" s="101"/>
      <c r="E1511" s="67"/>
      <c r="F1511" s="69"/>
      <c r="G1511" s="69"/>
      <c r="H1511" s="69"/>
      <c r="I1511" s="95"/>
      <c r="J1511" s="68"/>
      <c r="K1511" s="106"/>
      <c r="L1511" s="145"/>
      <c r="M1511" s="146"/>
      <c r="N1511" s="82"/>
      <c r="O1511" s="82"/>
      <c r="P1511" s="82"/>
      <c r="Q1511" s="110"/>
      <c r="R1511" s="111"/>
      <c r="S1511" s="111"/>
      <c r="T1511" s="111"/>
      <c r="U1511" s="112"/>
      <c r="V1511" s="110"/>
      <c r="W1511" s="112"/>
      <c r="X1511" s="103"/>
      <c r="Y1511" s="117"/>
      <c r="Z1511" s="69"/>
      <c r="AA1511" s="69"/>
      <c r="AB1511" s="103"/>
      <c r="AC1511" s="103"/>
      <c r="AD1511" s="118"/>
      <c r="AE1511" s="115"/>
      <c r="AF1511" s="119"/>
      <c r="AG1511" s="119"/>
      <c r="AH1511" s="120"/>
      <c r="AI1511" s="121"/>
      <c r="AJ1511" s="120"/>
      <c r="AK1511" s="69"/>
      <c r="AL1511" s="103"/>
      <c r="AM1511" s="103"/>
      <c r="AN1511" s="118"/>
      <c r="AO1511" s="115"/>
      <c r="AP1511" s="119"/>
      <c r="AQ1511" s="119"/>
      <c r="AR1511" s="118"/>
      <c r="AS1511" s="118"/>
      <c r="AT1511" s="118"/>
      <c r="AU1511" s="118"/>
      <c r="AV1511" s="121"/>
      <c r="AW1511" s="114"/>
      <c r="AX1511" s="115"/>
      <c r="AY1511" s="116"/>
      <c r="AZ1511" s="115"/>
      <c r="BA1511" s="116"/>
    </row>
    <row r="1512" spans="2:53" x14ac:dyDescent="0.2">
      <c r="B1512" s="266"/>
      <c r="D1512" s="101"/>
      <c r="E1512" s="67"/>
      <c r="F1512" s="69"/>
      <c r="G1512" s="69"/>
      <c r="H1512" s="69"/>
      <c r="I1512" s="95"/>
      <c r="J1512" s="68"/>
      <c r="K1512" s="106"/>
      <c r="L1512" s="145"/>
      <c r="M1512" s="146"/>
      <c r="N1512" s="82"/>
      <c r="O1512" s="82"/>
      <c r="P1512" s="82"/>
      <c r="Q1512" s="110"/>
      <c r="R1512" s="111"/>
      <c r="S1512" s="111"/>
      <c r="T1512" s="111"/>
      <c r="U1512" s="112"/>
      <c r="V1512" s="110"/>
      <c r="W1512" s="112"/>
      <c r="X1512" s="103"/>
      <c r="Y1512" s="117"/>
      <c r="Z1512" s="69"/>
      <c r="AA1512" s="69"/>
      <c r="AB1512" s="103"/>
      <c r="AC1512" s="103"/>
      <c r="AD1512" s="118"/>
      <c r="AE1512" s="115"/>
      <c r="AF1512" s="119"/>
      <c r="AG1512" s="119"/>
      <c r="AH1512" s="120"/>
      <c r="AI1512" s="121"/>
      <c r="AJ1512" s="120"/>
      <c r="AK1512" s="69"/>
      <c r="AL1512" s="103"/>
      <c r="AM1512" s="103"/>
      <c r="AN1512" s="118"/>
      <c r="AO1512" s="115"/>
      <c r="AP1512" s="119"/>
      <c r="AQ1512" s="119"/>
      <c r="AR1512" s="118"/>
      <c r="AS1512" s="118"/>
      <c r="AT1512" s="118"/>
      <c r="AU1512" s="118"/>
      <c r="AV1512" s="121"/>
      <c r="AW1512" s="114"/>
      <c r="AX1512" s="115"/>
      <c r="AY1512" s="116"/>
      <c r="AZ1512" s="115"/>
      <c r="BA1512" s="116"/>
    </row>
    <row r="1513" spans="2:53" x14ac:dyDescent="0.2">
      <c r="B1513" s="266"/>
      <c r="D1513" s="101"/>
      <c r="E1513" s="67"/>
      <c r="F1513" s="69"/>
      <c r="G1513" s="69"/>
      <c r="H1513" s="69"/>
      <c r="I1513" s="95"/>
      <c r="J1513" s="68"/>
      <c r="K1513" s="106"/>
      <c r="L1513" s="145"/>
      <c r="M1513" s="146"/>
      <c r="N1513" s="82"/>
      <c r="O1513" s="82"/>
      <c r="P1513" s="82"/>
      <c r="Q1513" s="110"/>
      <c r="R1513" s="111"/>
      <c r="S1513" s="111"/>
      <c r="T1513" s="111"/>
      <c r="U1513" s="112"/>
      <c r="V1513" s="110"/>
      <c r="W1513" s="112"/>
      <c r="X1513" s="103"/>
      <c r="Y1513" s="117"/>
      <c r="Z1513" s="69"/>
      <c r="AA1513" s="69"/>
      <c r="AB1513" s="103"/>
      <c r="AC1513" s="103"/>
      <c r="AD1513" s="118"/>
      <c r="AE1513" s="115"/>
      <c r="AF1513" s="119"/>
      <c r="AG1513" s="119"/>
      <c r="AH1513" s="120"/>
      <c r="AI1513" s="121"/>
      <c r="AJ1513" s="120"/>
      <c r="AK1513" s="69"/>
      <c r="AL1513" s="103"/>
      <c r="AM1513" s="103"/>
      <c r="AN1513" s="118"/>
      <c r="AO1513" s="115"/>
      <c r="AP1513" s="119"/>
      <c r="AQ1513" s="119"/>
      <c r="AR1513" s="118"/>
      <c r="AS1513" s="118"/>
      <c r="AT1513" s="118"/>
      <c r="AU1513" s="118"/>
      <c r="AV1513" s="121"/>
      <c r="AW1513" s="114"/>
      <c r="AX1513" s="115"/>
      <c r="AY1513" s="116"/>
      <c r="AZ1513" s="115"/>
      <c r="BA1513" s="116"/>
    </row>
    <row r="1514" spans="2:53" x14ac:dyDescent="0.2">
      <c r="B1514" s="266"/>
      <c r="D1514" s="101"/>
      <c r="E1514" s="67"/>
      <c r="F1514" s="69"/>
      <c r="G1514" s="69"/>
      <c r="H1514" s="69"/>
      <c r="I1514" s="95"/>
      <c r="J1514" s="68"/>
      <c r="K1514" s="106"/>
      <c r="L1514" s="145"/>
      <c r="M1514" s="146"/>
      <c r="N1514" s="82"/>
      <c r="O1514" s="82"/>
      <c r="P1514" s="82"/>
      <c r="Q1514" s="110"/>
      <c r="R1514" s="111"/>
      <c r="S1514" s="111"/>
      <c r="T1514" s="111"/>
      <c r="U1514" s="112"/>
      <c r="V1514" s="110"/>
      <c r="W1514" s="112"/>
      <c r="X1514" s="103"/>
      <c r="Y1514" s="117"/>
      <c r="Z1514" s="69"/>
      <c r="AA1514" s="69"/>
      <c r="AB1514" s="103"/>
      <c r="AC1514" s="103"/>
      <c r="AD1514" s="118"/>
      <c r="AE1514" s="115"/>
      <c r="AF1514" s="119"/>
      <c r="AG1514" s="119"/>
      <c r="AH1514" s="120"/>
      <c r="AI1514" s="121"/>
      <c r="AJ1514" s="120"/>
      <c r="AK1514" s="69"/>
      <c r="AL1514" s="103"/>
      <c r="AM1514" s="103"/>
      <c r="AN1514" s="118"/>
      <c r="AO1514" s="115"/>
      <c r="AP1514" s="119"/>
      <c r="AQ1514" s="119"/>
      <c r="AR1514" s="118"/>
      <c r="AS1514" s="118"/>
      <c r="AT1514" s="118"/>
      <c r="AU1514" s="118"/>
      <c r="AV1514" s="121"/>
      <c r="AW1514" s="114"/>
      <c r="AX1514" s="115"/>
      <c r="AY1514" s="116"/>
      <c r="AZ1514" s="115"/>
      <c r="BA1514" s="116"/>
    </row>
    <row r="1515" spans="2:53" x14ac:dyDescent="0.2">
      <c r="B1515" s="266"/>
      <c r="D1515" s="101"/>
      <c r="E1515" s="67"/>
      <c r="F1515" s="69"/>
      <c r="G1515" s="69"/>
      <c r="H1515" s="69"/>
      <c r="I1515" s="95"/>
      <c r="J1515" s="68"/>
      <c r="K1515" s="106"/>
      <c r="L1515" s="145"/>
      <c r="M1515" s="146"/>
      <c r="N1515" s="82"/>
      <c r="O1515" s="82"/>
      <c r="P1515" s="82"/>
      <c r="Q1515" s="110"/>
      <c r="R1515" s="111"/>
      <c r="S1515" s="111"/>
      <c r="T1515" s="111"/>
      <c r="U1515" s="112"/>
      <c r="V1515" s="110"/>
      <c r="W1515" s="112"/>
      <c r="X1515" s="103"/>
      <c r="Y1515" s="117"/>
      <c r="Z1515" s="69"/>
      <c r="AA1515" s="69"/>
      <c r="AB1515" s="103"/>
      <c r="AC1515" s="103"/>
      <c r="AD1515" s="118"/>
      <c r="AE1515" s="115"/>
      <c r="AF1515" s="119"/>
      <c r="AG1515" s="119"/>
      <c r="AH1515" s="120"/>
      <c r="AI1515" s="121"/>
      <c r="AJ1515" s="120"/>
      <c r="AK1515" s="69"/>
      <c r="AL1515" s="103"/>
      <c r="AM1515" s="103"/>
      <c r="AN1515" s="118"/>
      <c r="AO1515" s="115"/>
      <c r="AP1515" s="119"/>
      <c r="AQ1515" s="119"/>
      <c r="AR1515" s="118"/>
      <c r="AS1515" s="118"/>
      <c r="AT1515" s="118"/>
      <c r="AU1515" s="118"/>
      <c r="AV1515" s="121"/>
      <c r="AW1515" s="114"/>
      <c r="AX1515" s="115"/>
      <c r="AY1515" s="116"/>
      <c r="AZ1515" s="115"/>
      <c r="BA1515" s="116"/>
    </row>
    <row r="1516" spans="2:53" x14ac:dyDescent="0.2">
      <c r="B1516" s="266"/>
      <c r="D1516" s="101"/>
      <c r="E1516" s="67"/>
      <c r="F1516" s="69"/>
      <c r="G1516" s="69"/>
      <c r="H1516" s="69"/>
      <c r="I1516" s="95"/>
      <c r="J1516" s="68"/>
      <c r="K1516" s="106"/>
      <c r="L1516" s="145"/>
      <c r="M1516" s="146"/>
      <c r="N1516" s="82"/>
      <c r="O1516" s="82"/>
      <c r="P1516" s="82"/>
      <c r="Q1516" s="110"/>
      <c r="R1516" s="111"/>
      <c r="S1516" s="111"/>
      <c r="T1516" s="111"/>
      <c r="U1516" s="112"/>
      <c r="V1516" s="110"/>
      <c r="W1516" s="112"/>
      <c r="X1516" s="103"/>
      <c r="Y1516" s="117"/>
      <c r="Z1516" s="69"/>
      <c r="AA1516" s="69"/>
      <c r="AB1516" s="103"/>
      <c r="AC1516" s="103"/>
      <c r="AD1516" s="118"/>
      <c r="AE1516" s="115"/>
      <c r="AF1516" s="119"/>
      <c r="AG1516" s="119"/>
      <c r="AH1516" s="120"/>
      <c r="AI1516" s="121"/>
      <c r="AJ1516" s="120"/>
      <c r="AK1516" s="69"/>
      <c r="AL1516" s="103"/>
      <c r="AM1516" s="103"/>
      <c r="AN1516" s="118"/>
      <c r="AO1516" s="115"/>
      <c r="AP1516" s="119"/>
      <c r="AQ1516" s="119"/>
      <c r="AR1516" s="118"/>
      <c r="AS1516" s="118"/>
      <c r="AT1516" s="118"/>
      <c r="AU1516" s="118"/>
      <c r="AV1516" s="121"/>
      <c r="AW1516" s="114"/>
      <c r="AX1516" s="115"/>
      <c r="AY1516" s="116"/>
      <c r="AZ1516" s="115"/>
      <c r="BA1516" s="116"/>
    </row>
    <row r="1517" spans="2:53" x14ac:dyDescent="0.2">
      <c r="B1517" s="266"/>
      <c r="D1517" s="101"/>
      <c r="E1517" s="67"/>
      <c r="F1517" s="69"/>
      <c r="G1517" s="69"/>
      <c r="H1517" s="69"/>
      <c r="I1517" s="95"/>
      <c r="J1517" s="68"/>
      <c r="K1517" s="106"/>
      <c r="L1517" s="145"/>
      <c r="M1517" s="146"/>
      <c r="N1517" s="82"/>
      <c r="O1517" s="82"/>
      <c r="P1517" s="82"/>
      <c r="Q1517" s="110"/>
      <c r="R1517" s="111"/>
      <c r="S1517" s="111"/>
      <c r="T1517" s="111"/>
      <c r="U1517" s="112"/>
      <c r="V1517" s="110"/>
      <c r="W1517" s="112"/>
      <c r="X1517" s="103"/>
      <c r="Y1517" s="117"/>
      <c r="Z1517" s="69"/>
      <c r="AA1517" s="69"/>
      <c r="AB1517" s="103"/>
      <c r="AC1517" s="103"/>
      <c r="AD1517" s="118"/>
      <c r="AE1517" s="115"/>
      <c r="AF1517" s="119"/>
      <c r="AG1517" s="119"/>
      <c r="AH1517" s="120"/>
      <c r="AI1517" s="121"/>
      <c r="AJ1517" s="120"/>
      <c r="AK1517" s="69"/>
      <c r="AL1517" s="103"/>
      <c r="AM1517" s="103"/>
      <c r="AN1517" s="118"/>
      <c r="AO1517" s="115"/>
      <c r="AP1517" s="119"/>
      <c r="AQ1517" s="119"/>
      <c r="AR1517" s="118"/>
      <c r="AS1517" s="118"/>
      <c r="AT1517" s="118"/>
      <c r="AU1517" s="118"/>
      <c r="AV1517" s="121"/>
      <c r="AW1517" s="114"/>
      <c r="AX1517" s="115"/>
      <c r="AY1517" s="116"/>
      <c r="AZ1517" s="115"/>
      <c r="BA1517" s="116"/>
    </row>
    <row r="1518" spans="2:53" x14ac:dyDescent="0.2">
      <c r="B1518" s="266"/>
      <c r="D1518" s="101"/>
      <c r="E1518" s="67"/>
      <c r="F1518" s="69"/>
      <c r="G1518" s="69"/>
      <c r="H1518" s="69"/>
      <c r="I1518" s="95"/>
      <c r="J1518" s="68"/>
      <c r="K1518" s="106"/>
      <c r="L1518" s="145"/>
      <c r="M1518" s="146"/>
      <c r="N1518" s="82"/>
      <c r="O1518" s="82"/>
      <c r="P1518" s="82"/>
      <c r="Q1518" s="110"/>
      <c r="R1518" s="111"/>
      <c r="S1518" s="111"/>
      <c r="T1518" s="111"/>
      <c r="U1518" s="112"/>
      <c r="V1518" s="110"/>
      <c r="W1518" s="112"/>
      <c r="X1518" s="103"/>
      <c r="Y1518" s="117"/>
      <c r="Z1518" s="69"/>
      <c r="AA1518" s="69"/>
      <c r="AB1518" s="103"/>
      <c r="AC1518" s="103"/>
      <c r="AD1518" s="118"/>
      <c r="AE1518" s="115"/>
      <c r="AF1518" s="119"/>
      <c r="AG1518" s="119"/>
      <c r="AH1518" s="120"/>
      <c r="AI1518" s="121"/>
      <c r="AJ1518" s="120"/>
      <c r="AK1518" s="69"/>
      <c r="AL1518" s="103"/>
      <c r="AM1518" s="103"/>
      <c r="AN1518" s="118"/>
      <c r="AO1518" s="115"/>
      <c r="AP1518" s="119"/>
      <c r="AQ1518" s="119"/>
      <c r="AR1518" s="118"/>
      <c r="AS1518" s="118"/>
      <c r="AT1518" s="118"/>
      <c r="AU1518" s="118"/>
      <c r="AV1518" s="121"/>
      <c r="AW1518" s="114"/>
      <c r="AX1518" s="115"/>
      <c r="AY1518" s="116"/>
      <c r="AZ1518" s="115"/>
      <c r="BA1518" s="116"/>
    </row>
    <row r="1519" spans="2:53" x14ac:dyDescent="0.2">
      <c r="B1519" s="266"/>
      <c r="D1519" s="101"/>
      <c r="E1519" s="67"/>
      <c r="F1519" s="69"/>
      <c r="G1519" s="69"/>
      <c r="H1519" s="69"/>
      <c r="I1519" s="95"/>
      <c r="J1519" s="68"/>
      <c r="K1519" s="106"/>
      <c r="L1519" s="145"/>
      <c r="M1519" s="146"/>
      <c r="N1519" s="82"/>
      <c r="O1519" s="82"/>
      <c r="P1519" s="82"/>
      <c r="Q1519" s="110"/>
      <c r="R1519" s="111"/>
      <c r="S1519" s="111"/>
      <c r="T1519" s="111"/>
      <c r="U1519" s="112"/>
      <c r="V1519" s="110"/>
      <c r="W1519" s="112"/>
      <c r="X1519" s="103"/>
      <c r="Y1519" s="117"/>
      <c r="Z1519" s="69"/>
      <c r="AA1519" s="69"/>
      <c r="AB1519" s="103"/>
      <c r="AC1519" s="103"/>
      <c r="AD1519" s="118"/>
      <c r="AE1519" s="115"/>
      <c r="AF1519" s="119"/>
      <c r="AG1519" s="119"/>
      <c r="AH1519" s="120"/>
      <c r="AI1519" s="121"/>
      <c r="AJ1519" s="120"/>
      <c r="AK1519" s="69"/>
      <c r="AL1519" s="103"/>
      <c r="AM1519" s="103"/>
      <c r="AN1519" s="118"/>
      <c r="AO1519" s="115"/>
      <c r="AP1519" s="119"/>
      <c r="AQ1519" s="119"/>
      <c r="AR1519" s="118"/>
      <c r="AS1519" s="118"/>
      <c r="AT1519" s="118"/>
      <c r="AU1519" s="118"/>
      <c r="AV1519" s="121"/>
      <c r="AW1519" s="114"/>
      <c r="AX1519" s="115"/>
      <c r="AY1519" s="116"/>
      <c r="AZ1519" s="115"/>
      <c r="BA1519" s="116"/>
    </row>
    <row r="1520" spans="2:53" x14ac:dyDescent="0.2">
      <c r="B1520" s="266"/>
      <c r="D1520" s="101"/>
      <c r="E1520" s="67"/>
      <c r="F1520" s="69"/>
      <c r="G1520" s="69"/>
      <c r="H1520" s="69"/>
      <c r="I1520" s="95"/>
      <c r="J1520" s="68"/>
      <c r="K1520" s="106"/>
      <c r="L1520" s="145"/>
      <c r="M1520" s="146"/>
      <c r="N1520" s="82"/>
      <c r="O1520" s="82"/>
      <c r="P1520" s="82"/>
      <c r="Q1520" s="110"/>
      <c r="R1520" s="111"/>
      <c r="S1520" s="111"/>
      <c r="T1520" s="111"/>
      <c r="U1520" s="112"/>
      <c r="V1520" s="110"/>
      <c r="W1520" s="112"/>
      <c r="X1520" s="103"/>
      <c r="Y1520" s="117"/>
      <c r="Z1520" s="69"/>
      <c r="AA1520" s="69"/>
      <c r="AB1520" s="103"/>
      <c r="AC1520" s="103"/>
      <c r="AD1520" s="118"/>
      <c r="AE1520" s="115"/>
      <c r="AF1520" s="119"/>
      <c r="AG1520" s="119"/>
      <c r="AH1520" s="120"/>
      <c r="AI1520" s="121"/>
      <c r="AJ1520" s="120"/>
      <c r="AK1520" s="69"/>
      <c r="AL1520" s="103"/>
      <c r="AM1520" s="103"/>
      <c r="AN1520" s="118"/>
      <c r="AO1520" s="115"/>
      <c r="AP1520" s="119"/>
      <c r="AQ1520" s="119"/>
      <c r="AR1520" s="118"/>
      <c r="AS1520" s="118"/>
      <c r="AT1520" s="118"/>
      <c r="AU1520" s="118"/>
      <c r="AV1520" s="121"/>
      <c r="AW1520" s="114"/>
      <c r="AX1520" s="115"/>
      <c r="AY1520" s="116"/>
      <c r="AZ1520" s="115"/>
      <c r="BA1520" s="116"/>
    </row>
    <row r="1521" spans="2:53" x14ac:dyDescent="0.2">
      <c r="B1521" s="266"/>
      <c r="D1521" s="101"/>
      <c r="E1521" s="67"/>
      <c r="F1521" s="69"/>
      <c r="G1521" s="69"/>
      <c r="H1521" s="69"/>
      <c r="I1521" s="95"/>
      <c r="J1521" s="68"/>
      <c r="K1521" s="106"/>
      <c r="L1521" s="145"/>
      <c r="M1521" s="146"/>
      <c r="N1521" s="82"/>
      <c r="O1521" s="82"/>
      <c r="P1521" s="82"/>
      <c r="Q1521" s="110"/>
      <c r="R1521" s="111"/>
      <c r="S1521" s="111"/>
      <c r="T1521" s="111"/>
      <c r="U1521" s="112"/>
      <c r="V1521" s="110"/>
      <c r="W1521" s="112"/>
      <c r="X1521" s="103"/>
      <c r="Y1521" s="117"/>
      <c r="Z1521" s="69"/>
      <c r="AA1521" s="69"/>
      <c r="AB1521" s="103"/>
      <c r="AC1521" s="103"/>
      <c r="AD1521" s="118"/>
      <c r="AE1521" s="115"/>
      <c r="AF1521" s="119"/>
      <c r="AG1521" s="119"/>
      <c r="AH1521" s="120"/>
      <c r="AI1521" s="121"/>
      <c r="AJ1521" s="120"/>
      <c r="AK1521" s="69"/>
      <c r="AL1521" s="103"/>
      <c r="AM1521" s="103"/>
      <c r="AN1521" s="118"/>
      <c r="AO1521" s="115"/>
      <c r="AP1521" s="119"/>
      <c r="AQ1521" s="119"/>
      <c r="AR1521" s="118"/>
      <c r="AS1521" s="118"/>
      <c r="AT1521" s="118"/>
      <c r="AU1521" s="118"/>
      <c r="AV1521" s="121"/>
      <c r="AW1521" s="114"/>
      <c r="AX1521" s="115"/>
      <c r="AY1521" s="116"/>
      <c r="AZ1521" s="115"/>
      <c r="BA1521" s="116"/>
    </row>
    <row r="1522" spans="2:53" x14ac:dyDescent="0.2">
      <c r="B1522" s="266"/>
      <c r="D1522" s="101"/>
      <c r="E1522" s="67"/>
      <c r="F1522" s="69"/>
      <c r="G1522" s="69"/>
      <c r="H1522" s="69"/>
      <c r="I1522" s="95"/>
      <c r="J1522" s="68"/>
      <c r="K1522" s="106"/>
      <c r="L1522" s="145"/>
      <c r="M1522" s="146"/>
      <c r="N1522" s="82"/>
      <c r="O1522" s="82"/>
      <c r="P1522" s="82"/>
      <c r="Q1522" s="110"/>
      <c r="R1522" s="111"/>
      <c r="S1522" s="111"/>
      <c r="T1522" s="111"/>
      <c r="U1522" s="112"/>
      <c r="V1522" s="110"/>
      <c r="W1522" s="112"/>
      <c r="X1522" s="103"/>
      <c r="Y1522" s="117"/>
      <c r="Z1522" s="69"/>
      <c r="AA1522" s="69"/>
      <c r="AB1522" s="103"/>
      <c r="AC1522" s="103"/>
      <c r="AD1522" s="118"/>
      <c r="AE1522" s="115"/>
      <c r="AF1522" s="119"/>
      <c r="AG1522" s="119"/>
      <c r="AH1522" s="120"/>
      <c r="AI1522" s="121"/>
      <c r="AJ1522" s="120"/>
      <c r="AK1522" s="69"/>
      <c r="AL1522" s="103"/>
      <c r="AM1522" s="103"/>
      <c r="AN1522" s="118"/>
      <c r="AO1522" s="115"/>
      <c r="AP1522" s="119"/>
      <c r="AQ1522" s="119"/>
      <c r="AR1522" s="118"/>
      <c r="AS1522" s="118"/>
      <c r="AT1522" s="118"/>
      <c r="AU1522" s="118"/>
      <c r="AV1522" s="121"/>
      <c r="AW1522" s="114"/>
      <c r="AX1522" s="115"/>
      <c r="AY1522" s="116"/>
      <c r="AZ1522" s="115"/>
      <c r="BA1522" s="116"/>
    </row>
    <row r="1523" spans="2:53" x14ac:dyDescent="0.2">
      <c r="B1523" s="266"/>
      <c r="D1523" s="101"/>
      <c r="E1523" s="67"/>
      <c r="F1523" s="69"/>
      <c r="G1523" s="69"/>
      <c r="H1523" s="69"/>
      <c r="I1523" s="95"/>
      <c r="J1523" s="68"/>
      <c r="K1523" s="106"/>
      <c r="L1523" s="145"/>
      <c r="M1523" s="146"/>
      <c r="N1523" s="82"/>
      <c r="O1523" s="82"/>
      <c r="P1523" s="82"/>
      <c r="Q1523" s="110"/>
      <c r="R1523" s="111"/>
      <c r="S1523" s="111"/>
      <c r="T1523" s="111"/>
      <c r="U1523" s="112"/>
      <c r="V1523" s="110"/>
      <c r="W1523" s="112"/>
      <c r="X1523" s="103"/>
      <c r="Y1523" s="117"/>
      <c r="Z1523" s="69"/>
      <c r="AA1523" s="69"/>
      <c r="AB1523" s="103"/>
      <c r="AC1523" s="103"/>
      <c r="AD1523" s="118"/>
      <c r="AE1523" s="115"/>
      <c r="AF1523" s="119"/>
      <c r="AG1523" s="119"/>
      <c r="AH1523" s="120"/>
      <c r="AI1523" s="121"/>
      <c r="AJ1523" s="120"/>
      <c r="AK1523" s="69"/>
      <c r="AL1523" s="103"/>
      <c r="AM1523" s="103"/>
      <c r="AN1523" s="118"/>
      <c r="AO1523" s="115"/>
      <c r="AP1523" s="119"/>
      <c r="AQ1523" s="119"/>
      <c r="AR1523" s="118"/>
      <c r="AS1523" s="118"/>
      <c r="AT1523" s="118"/>
      <c r="AU1523" s="118"/>
      <c r="AV1523" s="121"/>
      <c r="AW1523" s="114"/>
      <c r="AX1523" s="115"/>
      <c r="AY1523" s="116"/>
      <c r="AZ1523" s="115"/>
      <c r="BA1523" s="116"/>
    </row>
    <row r="1524" spans="2:53" x14ac:dyDescent="0.2">
      <c r="B1524" s="266"/>
      <c r="D1524" s="101"/>
      <c r="E1524" s="67"/>
      <c r="F1524" s="69"/>
      <c r="G1524" s="69"/>
      <c r="H1524" s="69"/>
      <c r="I1524" s="95"/>
      <c r="J1524" s="68"/>
      <c r="K1524" s="106"/>
      <c r="L1524" s="145"/>
      <c r="M1524" s="146"/>
      <c r="N1524" s="82"/>
      <c r="O1524" s="82"/>
      <c r="P1524" s="82"/>
      <c r="Q1524" s="110"/>
      <c r="R1524" s="111"/>
      <c r="S1524" s="111"/>
      <c r="T1524" s="111"/>
      <c r="U1524" s="112"/>
      <c r="V1524" s="110"/>
      <c r="W1524" s="112"/>
      <c r="X1524" s="103"/>
      <c r="Y1524" s="117"/>
      <c r="Z1524" s="69"/>
      <c r="AA1524" s="69"/>
      <c r="AB1524" s="103"/>
      <c r="AC1524" s="103"/>
      <c r="AD1524" s="118"/>
      <c r="AE1524" s="115"/>
      <c r="AF1524" s="119"/>
      <c r="AG1524" s="119"/>
      <c r="AH1524" s="120"/>
      <c r="AI1524" s="121"/>
      <c r="AJ1524" s="120"/>
      <c r="AK1524" s="69"/>
      <c r="AL1524" s="103"/>
      <c r="AM1524" s="103"/>
      <c r="AN1524" s="118"/>
      <c r="AO1524" s="115"/>
      <c r="AP1524" s="119"/>
      <c r="AQ1524" s="119"/>
      <c r="AR1524" s="118"/>
      <c r="AS1524" s="118"/>
      <c r="AT1524" s="118"/>
      <c r="AU1524" s="118"/>
      <c r="AV1524" s="121"/>
      <c r="AW1524" s="114"/>
      <c r="AX1524" s="115"/>
      <c r="AY1524" s="116"/>
      <c r="AZ1524" s="115"/>
      <c r="BA1524" s="116"/>
    </row>
    <row r="1525" spans="2:53" x14ac:dyDescent="0.2">
      <c r="B1525" s="266"/>
      <c r="D1525" s="101"/>
      <c r="E1525" s="67"/>
      <c r="F1525" s="69"/>
      <c r="G1525" s="69"/>
      <c r="H1525" s="69"/>
      <c r="I1525" s="95"/>
      <c r="J1525" s="68"/>
      <c r="K1525" s="106"/>
      <c r="L1525" s="145"/>
      <c r="M1525" s="146"/>
      <c r="N1525" s="82"/>
      <c r="O1525" s="82"/>
      <c r="P1525" s="82"/>
      <c r="Q1525" s="110"/>
      <c r="R1525" s="111"/>
      <c r="S1525" s="111"/>
      <c r="T1525" s="111"/>
      <c r="U1525" s="112"/>
      <c r="V1525" s="110"/>
      <c r="W1525" s="112"/>
      <c r="X1525" s="103"/>
      <c r="Y1525" s="117"/>
      <c r="Z1525" s="69"/>
      <c r="AA1525" s="69"/>
      <c r="AB1525" s="103"/>
      <c r="AC1525" s="103"/>
      <c r="AD1525" s="118"/>
      <c r="AE1525" s="115"/>
      <c r="AF1525" s="119"/>
      <c r="AG1525" s="119"/>
      <c r="AH1525" s="120"/>
      <c r="AI1525" s="121"/>
      <c r="AJ1525" s="120"/>
      <c r="AK1525" s="69"/>
      <c r="AL1525" s="103"/>
      <c r="AM1525" s="103"/>
      <c r="AN1525" s="118"/>
      <c r="AO1525" s="115"/>
      <c r="AP1525" s="119"/>
      <c r="AQ1525" s="119"/>
      <c r="AR1525" s="118"/>
      <c r="AS1525" s="118"/>
      <c r="AT1525" s="118"/>
      <c r="AU1525" s="118"/>
      <c r="AV1525" s="121"/>
      <c r="AW1525" s="114"/>
      <c r="AX1525" s="115"/>
      <c r="AY1525" s="116"/>
      <c r="AZ1525" s="115"/>
      <c r="BA1525" s="116"/>
    </row>
    <row r="1526" spans="2:53" x14ac:dyDescent="0.2">
      <c r="B1526" s="266"/>
      <c r="D1526" s="101"/>
      <c r="E1526" s="67"/>
      <c r="F1526" s="69"/>
      <c r="G1526" s="69"/>
      <c r="H1526" s="69"/>
      <c r="I1526" s="95"/>
      <c r="J1526" s="68"/>
      <c r="K1526" s="106"/>
      <c r="L1526" s="145"/>
      <c r="M1526" s="146"/>
      <c r="N1526" s="82"/>
      <c r="O1526" s="82"/>
      <c r="P1526" s="82"/>
      <c r="Q1526" s="110"/>
      <c r="R1526" s="111"/>
      <c r="S1526" s="111"/>
      <c r="T1526" s="111"/>
      <c r="U1526" s="112"/>
      <c r="V1526" s="110"/>
      <c r="W1526" s="112"/>
      <c r="X1526" s="103"/>
      <c r="Y1526" s="117"/>
      <c r="Z1526" s="69"/>
      <c r="AA1526" s="69"/>
      <c r="AB1526" s="103"/>
      <c r="AC1526" s="103"/>
      <c r="AD1526" s="118"/>
      <c r="AE1526" s="115"/>
      <c r="AF1526" s="119"/>
      <c r="AG1526" s="119"/>
      <c r="AH1526" s="120"/>
      <c r="AI1526" s="121"/>
      <c r="AJ1526" s="120"/>
      <c r="AK1526" s="69"/>
      <c r="AL1526" s="103"/>
      <c r="AM1526" s="103"/>
      <c r="AN1526" s="118"/>
      <c r="AO1526" s="115"/>
      <c r="AP1526" s="119"/>
      <c r="AQ1526" s="119"/>
      <c r="AR1526" s="118"/>
      <c r="AS1526" s="118"/>
      <c r="AT1526" s="118"/>
      <c r="AU1526" s="118"/>
      <c r="AV1526" s="121"/>
      <c r="AW1526" s="114"/>
      <c r="AX1526" s="115"/>
      <c r="AY1526" s="116"/>
      <c r="AZ1526" s="115"/>
      <c r="BA1526" s="116"/>
    </row>
    <row r="1527" spans="2:53" x14ac:dyDescent="0.2">
      <c r="B1527" s="266"/>
      <c r="D1527" s="101"/>
      <c r="E1527" s="67"/>
      <c r="F1527" s="69"/>
      <c r="G1527" s="69"/>
      <c r="H1527" s="69"/>
      <c r="I1527" s="95"/>
      <c r="J1527" s="68"/>
      <c r="K1527" s="106"/>
      <c r="L1527" s="145"/>
      <c r="M1527" s="146"/>
      <c r="N1527" s="82"/>
      <c r="O1527" s="82"/>
      <c r="P1527" s="82"/>
      <c r="Q1527" s="110"/>
      <c r="R1527" s="111"/>
      <c r="S1527" s="111"/>
      <c r="T1527" s="111"/>
      <c r="U1527" s="112"/>
      <c r="V1527" s="110"/>
      <c r="W1527" s="112"/>
      <c r="X1527" s="103"/>
      <c r="Y1527" s="117"/>
      <c r="Z1527" s="69"/>
      <c r="AA1527" s="69"/>
      <c r="AB1527" s="103"/>
      <c r="AC1527" s="103"/>
      <c r="AD1527" s="118"/>
      <c r="AE1527" s="115"/>
      <c r="AF1527" s="119"/>
      <c r="AG1527" s="119"/>
      <c r="AH1527" s="120"/>
      <c r="AI1527" s="121"/>
      <c r="AJ1527" s="120"/>
      <c r="AK1527" s="69"/>
      <c r="AL1527" s="103"/>
      <c r="AM1527" s="103"/>
      <c r="AN1527" s="118"/>
      <c r="AO1527" s="115"/>
      <c r="AP1527" s="119"/>
      <c r="AQ1527" s="119"/>
      <c r="AR1527" s="118"/>
      <c r="AS1527" s="118"/>
      <c r="AT1527" s="118"/>
      <c r="AU1527" s="118"/>
      <c r="AV1527" s="121"/>
      <c r="AW1527" s="114"/>
      <c r="AX1527" s="115"/>
      <c r="AY1527" s="116"/>
      <c r="AZ1527" s="115"/>
      <c r="BA1527" s="116"/>
    </row>
    <row r="1528" spans="2:53" x14ac:dyDescent="0.2">
      <c r="B1528" s="266"/>
      <c r="D1528" s="101"/>
      <c r="E1528" s="67"/>
      <c r="F1528" s="69"/>
      <c r="G1528" s="69"/>
      <c r="H1528" s="69"/>
      <c r="I1528" s="95"/>
      <c r="J1528" s="68"/>
      <c r="K1528" s="106"/>
      <c r="L1528" s="145"/>
      <c r="M1528" s="146"/>
      <c r="N1528" s="82"/>
      <c r="O1528" s="82"/>
      <c r="P1528" s="82"/>
      <c r="Q1528" s="110"/>
      <c r="R1528" s="111"/>
      <c r="S1528" s="111"/>
      <c r="T1528" s="111"/>
      <c r="U1528" s="112"/>
      <c r="V1528" s="110"/>
      <c r="W1528" s="112"/>
      <c r="X1528" s="103"/>
      <c r="Y1528" s="117"/>
      <c r="Z1528" s="69"/>
      <c r="AA1528" s="69"/>
      <c r="AB1528" s="103"/>
      <c r="AC1528" s="103"/>
      <c r="AD1528" s="118"/>
      <c r="AE1528" s="115"/>
      <c r="AF1528" s="119"/>
      <c r="AG1528" s="119"/>
      <c r="AH1528" s="120"/>
      <c r="AI1528" s="121"/>
      <c r="AJ1528" s="120"/>
      <c r="AK1528" s="69"/>
      <c r="AL1528" s="103"/>
      <c r="AM1528" s="103"/>
      <c r="AN1528" s="118"/>
      <c r="AO1528" s="115"/>
      <c r="AP1528" s="119"/>
      <c r="AQ1528" s="119"/>
      <c r="AR1528" s="118"/>
      <c r="AS1528" s="118"/>
      <c r="AT1528" s="118"/>
      <c r="AU1528" s="118"/>
      <c r="AV1528" s="121"/>
      <c r="AW1528" s="114"/>
      <c r="AX1528" s="115"/>
      <c r="AY1528" s="116"/>
      <c r="AZ1528" s="115"/>
      <c r="BA1528" s="116"/>
    </row>
    <row r="1529" spans="2:53" x14ac:dyDescent="0.2">
      <c r="B1529" s="266"/>
      <c r="D1529" s="101"/>
      <c r="E1529" s="67"/>
      <c r="F1529" s="69"/>
      <c r="G1529" s="69"/>
      <c r="H1529" s="69"/>
      <c r="I1529" s="95"/>
      <c r="J1529" s="68"/>
      <c r="K1529" s="106"/>
      <c r="L1529" s="145"/>
      <c r="M1529" s="146"/>
      <c r="N1529" s="82"/>
      <c r="O1529" s="82"/>
      <c r="P1529" s="82"/>
      <c r="Q1529" s="110"/>
      <c r="R1529" s="111"/>
      <c r="S1529" s="111"/>
      <c r="T1529" s="111"/>
      <c r="U1529" s="112"/>
      <c r="V1529" s="110"/>
      <c r="W1529" s="112"/>
      <c r="X1529" s="103"/>
      <c r="Y1529" s="117"/>
      <c r="Z1529" s="69"/>
      <c r="AA1529" s="69"/>
      <c r="AB1529" s="103"/>
      <c r="AC1529" s="103"/>
      <c r="AD1529" s="118"/>
      <c r="AE1529" s="115"/>
      <c r="AF1529" s="119"/>
      <c r="AG1529" s="119"/>
      <c r="AH1529" s="120"/>
      <c r="AI1529" s="121"/>
      <c r="AJ1529" s="120"/>
      <c r="AK1529" s="69"/>
      <c r="AL1529" s="103"/>
      <c r="AM1529" s="103"/>
      <c r="AN1529" s="118"/>
      <c r="AO1529" s="115"/>
      <c r="AP1529" s="119"/>
      <c r="AQ1529" s="119"/>
      <c r="AR1529" s="118"/>
      <c r="AS1529" s="118"/>
      <c r="AT1529" s="118"/>
      <c r="AU1529" s="118"/>
      <c r="AV1529" s="121"/>
      <c r="AW1529" s="114"/>
      <c r="AX1529" s="115"/>
      <c r="AY1529" s="116"/>
      <c r="AZ1529" s="115"/>
      <c r="BA1529" s="116"/>
    </row>
    <row r="1530" spans="2:53" x14ac:dyDescent="0.2">
      <c r="B1530" s="266"/>
      <c r="D1530" s="101"/>
      <c r="E1530" s="67"/>
      <c r="F1530" s="69"/>
      <c r="G1530" s="69"/>
      <c r="H1530" s="69"/>
      <c r="I1530" s="95"/>
      <c r="J1530" s="68"/>
      <c r="K1530" s="106"/>
      <c r="L1530" s="145"/>
      <c r="M1530" s="146"/>
      <c r="N1530" s="82"/>
      <c r="O1530" s="82"/>
      <c r="P1530" s="82"/>
      <c r="Q1530" s="110"/>
      <c r="R1530" s="111"/>
      <c r="S1530" s="111"/>
      <c r="T1530" s="111"/>
      <c r="U1530" s="112"/>
      <c r="V1530" s="110"/>
      <c r="W1530" s="112"/>
      <c r="X1530" s="103"/>
      <c r="Y1530" s="117"/>
      <c r="Z1530" s="69"/>
      <c r="AA1530" s="69"/>
      <c r="AB1530" s="103"/>
      <c r="AC1530" s="103"/>
      <c r="AD1530" s="118"/>
      <c r="AE1530" s="115"/>
      <c r="AF1530" s="119"/>
      <c r="AG1530" s="119"/>
      <c r="AH1530" s="120"/>
      <c r="AI1530" s="121"/>
      <c r="AJ1530" s="120"/>
      <c r="AK1530" s="69"/>
      <c r="AL1530" s="103"/>
      <c r="AM1530" s="103"/>
      <c r="AN1530" s="118"/>
      <c r="AO1530" s="115"/>
      <c r="AP1530" s="119"/>
      <c r="AQ1530" s="119"/>
      <c r="AR1530" s="118"/>
      <c r="AS1530" s="118"/>
      <c r="AT1530" s="118"/>
      <c r="AU1530" s="118"/>
      <c r="AV1530" s="121"/>
      <c r="AW1530" s="114"/>
      <c r="AX1530" s="115"/>
      <c r="AY1530" s="116"/>
      <c r="AZ1530" s="115"/>
      <c r="BA1530" s="116"/>
    </row>
    <row r="1531" spans="2:53" x14ac:dyDescent="0.2">
      <c r="B1531" s="266"/>
      <c r="D1531" s="101"/>
      <c r="E1531" s="67"/>
      <c r="F1531" s="69"/>
      <c r="G1531" s="69"/>
      <c r="H1531" s="69"/>
      <c r="I1531" s="95"/>
      <c r="J1531" s="68"/>
      <c r="K1531" s="106"/>
      <c r="L1531" s="145"/>
      <c r="M1531" s="146"/>
      <c r="N1531" s="82"/>
      <c r="O1531" s="82"/>
      <c r="P1531" s="82"/>
      <c r="Q1531" s="110"/>
      <c r="R1531" s="111"/>
      <c r="S1531" s="111"/>
      <c r="T1531" s="111"/>
      <c r="U1531" s="112"/>
      <c r="V1531" s="110"/>
      <c r="W1531" s="112"/>
      <c r="X1531" s="103"/>
      <c r="Y1531" s="117"/>
      <c r="Z1531" s="69"/>
      <c r="AA1531" s="69"/>
      <c r="AB1531" s="103"/>
      <c r="AC1531" s="103"/>
      <c r="AD1531" s="118"/>
      <c r="AE1531" s="115"/>
      <c r="AF1531" s="119"/>
      <c r="AG1531" s="119"/>
      <c r="AH1531" s="120"/>
      <c r="AI1531" s="121"/>
      <c r="AJ1531" s="120"/>
      <c r="AK1531" s="69"/>
      <c r="AL1531" s="103"/>
      <c r="AM1531" s="103"/>
      <c r="AN1531" s="118"/>
      <c r="AO1531" s="115"/>
      <c r="AP1531" s="119"/>
      <c r="AQ1531" s="119"/>
      <c r="AR1531" s="118"/>
      <c r="AS1531" s="118"/>
      <c r="AT1531" s="118"/>
      <c r="AU1531" s="118"/>
      <c r="AV1531" s="121"/>
      <c r="AW1531" s="114"/>
      <c r="AX1531" s="115"/>
      <c r="AY1531" s="116"/>
      <c r="AZ1531" s="115"/>
      <c r="BA1531" s="116"/>
    </row>
    <row r="1532" spans="2:53" x14ac:dyDescent="0.2">
      <c r="B1532" s="266"/>
      <c r="D1532" s="101"/>
      <c r="E1532" s="67"/>
      <c r="F1532" s="69"/>
      <c r="G1532" s="69"/>
      <c r="H1532" s="69"/>
      <c r="I1532" s="95"/>
      <c r="J1532" s="68"/>
      <c r="K1532" s="106"/>
      <c r="L1532" s="145"/>
      <c r="M1532" s="146"/>
      <c r="N1532" s="82"/>
      <c r="O1532" s="82"/>
      <c r="P1532" s="82"/>
      <c r="Q1532" s="110"/>
      <c r="R1532" s="111"/>
      <c r="S1532" s="111"/>
      <c r="T1532" s="111"/>
      <c r="U1532" s="112"/>
      <c r="V1532" s="110"/>
      <c r="W1532" s="112"/>
      <c r="X1532" s="103"/>
      <c r="Y1532" s="117"/>
      <c r="Z1532" s="69"/>
      <c r="AA1532" s="69"/>
      <c r="AB1532" s="103"/>
      <c r="AC1532" s="103"/>
      <c r="AD1532" s="118"/>
      <c r="AE1532" s="115"/>
      <c r="AF1532" s="119"/>
      <c r="AG1532" s="119"/>
      <c r="AH1532" s="120"/>
      <c r="AI1532" s="121"/>
      <c r="AJ1532" s="120"/>
      <c r="AK1532" s="69"/>
      <c r="AL1532" s="103"/>
      <c r="AM1532" s="103"/>
      <c r="AN1532" s="118"/>
      <c r="AO1532" s="115"/>
      <c r="AP1532" s="119"/>
      <c r="AQ1532" s="119"/>
      <c r="AR1532" s="118"/>
      <c r="AS1532" s="118"/>
      <c r="AT1532" s="118"/>
      <c r="AU1532" s="118"/>
      <c r="AV1532" s="121"/>
      <c r="AW1532" s="114"/>
      <c r="AX1532" s="115"/>
      <c r="AY1532" s="116"/>
      <c r="AZ1532" s="115"/>
      <c r="BA1532" s="116"/>
    </row>
    <row r="1533" spans="2:53" x14ac:dyDescent="0.2">
      <c r="B1533" s="266"/>
      <c r="D1533" s="101"/>
      <c r="E1533" s="67"/>
      <c r="F1533" s="69"/>
      <c r="G1533" s="69"/>
      <c r="H1533" s="69"/>
      <c r="I1533" s="95"/>
      <c r="J1533" s="68"/>
      <c r="K1533" s="106"/>
      <c r="L1533" s="145"/>
      <c r="M1533" s="146"/>
      <c r="N1533" s="82"/>
      <c r="O1533" s="82"/>
      <c r="P1533" s="82"/>
      <c r="Q1533" s="110"/>
      <c r="R1533" s="111"/>
      <c r="S1533" s="111"/>
      <c r="T1533" s="111"/>
      <c r="U1533" s="112"/>
      <c r="V1533" s="110"/>
      <c r="W1533" s="112"/>
      <c r="X1533" s="103"/>
      <c r="Y1533" s="117"/>
      <c r="Z1533" s="69"/>
      <c r="AA1533" s="69"/>
      <c r="AB1533" s="103"/>
      <c r="AC1533" s="103"/>
      <c r="AD1533" s="118"/>
      <c r="AE1533" s="115"/>
      <c r="AF1533" s="119"/>
      <c r="AG1533" s="119"/>
      <c r="AH1533" s="120"/>
      <c r="AI1533" s="121"/>
      <c r="AJ1533" s="120"/>
      <c r="AK1533" s="69"/>
      <c r="AL1533" s="103"/>
      <c r="AM1533" s="103"/>
      <c r="AN1533" s="118"/>
      <c r="AO1533" s="115"/>
      <c r="AP1533" s="119"/>
      <c r="AQ1533" s="119"/>
      <c r="AR1533" s="118"/>
      <c r="AS1533" s="118"/>
      <c r="AT1533" s="118"/>
      <c r="AU1533" s="118"/>
      <c r="AV1533" s="121"/>
      <c r="AW1533" s="114"/>
      <c r="AX1533" s="115"/>
      <c r="AY1533" s="116"/>
      <c r="AZ1533" s="115"/>
      <c r="BA1533" s="116"/>
    </row>
    <row r="1534" spans="2:53" x14ac:dyDescent="0.2">
      <c r="B1534" s="266"/>
      <c r="D1534" s="101"/>
      <c r="E1534" s="67"/>
      <c r="F1534" s="69"/>
      <c r="G1534" s="69"/>
      <c r="H1534" s="69"/>
      <c r="I1534" s="95"/>
      <c r="J1534" s="68"/>
      <c r="K1534" s="106"/>
      <c r="L1534" s="145"/>
      <c r="M1534" s="146"/>
      <c r="N1534" s="82"/>
      <c r="O1534" s="82"/>
      <c r="P1534" s="82"/>
      <c r="Q1534" s="110"/>
      <c r="R1534" s="111"/>
      <c r="S1534" s="111"/>
      <c r="T1534" s="111"/>
      <c r="U1534" s="112"/>
      <c r="V1534" s="110"/>
      <c r="W1534" s="112"/>
      <c r="X1534" s="103"/>
      <c r="Y1534" s="117"/>
      <c r="Z1534" s="69"/>
      <c r="AA1534" s="69"/>
      <c r="AB1534" s="103"/>
      <c r="AC1534" s="103"/>
      <c r="AD1534" s="118"/>
      <c r="AE1534" s="115"/>
      <c r="AF1534" s="119"/>
      <c r="AG1534" s="119"/>
      <c r="AH1534" s="120"/>
      <c r="AI1534" s="121"/>
      <c r="AJ1534" s="120"/>
      <c r="AK1534" s="69"/>
      <c r="AL1534" s="103"/>
      <c r="AM1534" s="103"/>
      <c r="AN1534" s="118"/>
      <c r="AO1534" s="115"/>
      <c r="AP1534" s="119"/>
      <c r="AQ1534" s="119"/>
      <c r="AR1534" s="118"/>
      <c r="AS1534" s="118"/>
      <c r="AT1534" s="118"/>
      <c r="AU1534" s="118"/>
      <c r="AV1534" s="121"/>
      <c r="AW1534" s="114"/>
      <c r="AX1534" s="115"/>
      <c r="AY1534" s="116"/>
      <c r="AZ1534" s="115"/>
      <c r="BA1534" s="116"/>
    </row>
    <row r="1535" spans="2:53" x14ac:dyDescent="0.2">
      <c r="B1535" s="266"/>
      <c r="D1535" s="101"/>
      <c r="E1535" s="67"/>
      <c r="F1535" s="69"/>
      <c r="G1535" s="69"/>
      <c r="H1535" s="69"/>
      <c r="I1535" s="95"/>
      <c r="J1535" s="68"/>
      <c r="K1535" s="106"/>
      <c r="L1535" s="145"/>
      <c r="M1535" s="146"/>
      <c r="N1535" s="82"/>
      <c r="O1535" s="82"/>
      <c r="P1535" s="82"/>
      <c r="Q1535" s="110"/>
      <c r="R1535" s="111"/>
      <c r="S1535" s="111"/>
      <c r="T1535" s="111"/>
      <c r="U1535" s="112"/>
      <c r="V1535" s="110"/>
      <c r="W1535" s="112"/>
      <c r="X1535" s="103"/>
      <c r="Y1535" s="117"/>
      <c r="Z1535" s="69"/>
      <c r="AA1535" s="69"/>
      <c r="AB1535" s="103"/>
      <c r="AC1535" s="103"/>
      <c r="AD1535" s="118"/>
      <c r="AE1535" s="115"/>
      <c r="AF1535" s="119"/>
      <c r="AG1535" s="119"/>
      <c r="AH1535" s="120"/>
      <c r="AI1535" s="121"/>
      <c r="AJ1535" s="120"/>
      <c r="AK1535" s="69"/>
      <c r="AL1535" s="103"/>
      <c r="AM1535" s="103"/>
      <c r="AN1535" s="118"/>
      <c r="AO1535" s="115"/>
      <c r="AP1535" s="119"/>
      <c r="AQ1535" s="119"/>
      <c r="AR1535" s="118"/>
      <c r="AS1535" s="118"/>
      <c r="AT1535" s="118"/>
      <c r="AU1535" s="118"/>
      <c r="AV1535" s="121"/>
      <c r="AW1535" s="114"/>
      <c r="AX1535" s="115"/>
      <c r="AY1535" s="116"/>
      <c r="AZ1535" s="115"/>
      <c r="BA1535" s="116"/>
    </row>
    <row r="1536" spans="2:53" x14ac:dyDescent="0.2">
      <c r="B1536" s="266"/>
      <c r="D1536" s="101"/>
      <c r="E1536" s="67"/>
      <c r="F1536" s="69"/>
      <c r="G1536" s="69"/>
      <c r="H1536" s="69"/>
      <c r="I1536" s="95"/>
      <c r="J1536" s="68"/>
      <c r="K1536" s="106"/>
      <c r="L1536" s="145"/>
      <c r="M1536" s="146"/>
      <c r="N1536" s="82"/>
      <c r="O1536" s="82"/>
      <c r="P1536" s="82"/>
      <c r="Q1536" s="110"/>
      <c r="R1536" s="111"/>
      <c r="S1536" s="111"/>
      <c r="T1536" s="111"/>
      <c r="U1536" s="112"/>
      <c r="V1536" s="110"/>
      <c r="W1536" s="112"/>
      <c r="X1536" s="103"/>
      <c r="Y1536" s="117"/>
      <c r="Z1536" s="69"/>
      <c r="AA1536" s="69"/>
      <c r="AB1536" s="103"/>
      <c r="AC1536" s="103"/>
      <c r="AD1536" s="118"/>
      <c r="AE1536" s="115"/>
      <c r="AF1536" s="119"/>
      <c r="AG1536" s="119"/>
      <c r="AH1536" s="120"/>
      <c r="AI1536" s="121"/>
      <c r="AJ1536" s="120"/>
      <c r="AK1536" s="69"/>
      <c r="AL1536" s="103"/>
      <c r="AM1536" s="103"/>
      <c r="AN1536" s="118"/>
      <c r="AO1536" s="115"/>
      <c r="AP1536" s="119"/>
      <c r="AQ1536" s="119"/>
      <c r="AR1536" s="118"/>
      <c r="AS1536" s="118"/>
      <c r="AT1536" s="118"/>
      <c r="AU1536" s="118"/>
      <c r="AV1536" s="121"/>
      <c r="AW1536" s="114"/>
      <c r="AX1536" s="115"/>
      <c r="AY1536" s="116"/>
      <c r="AZ1536" s="115"/>
      <c r="BA1536" s="116"/>
    </row>
    <row r="1537" spans="2:53" x14ac:dyDescent="0.2">
      <c r="B1537" s="266"/>
      <c r="D1537" s="101"/>
      <c r="E1537" s="67"/>
      <c r="F1537" s="69"/>
      <c r="G1537" s="69"/>
      <c r="H1537" s="69"/>
      <c r="I1537" s="95"/>
      <c r="J1537" s="68"/>
      <c r="K1537" s="106"/>
      <c r="L1537" s="145"/>
      <c r="M1537" s="146"/>
      <c r="N1537" s="82"/>
      <c r="O1537" s="82"/>
      <c r="P1537" s="82"/>
      <c r="Q1537" s="110"/>
      <c r="R1537" s="111"/>
      <c r="S1537" s="111"/>
      <c r="T1537" s="111"/>
      <c r="U1537" s="112"/>
      <c r="V1537" s="110"/>
      <c r="W1537" s="112"/>
      <c r="X1537" s="103"/>
      <c r="Y1537" s="117"/>
      <c r="Z1537" s="69"/>
      <c r="AA1537" s="69"/>
      <c r="AB1537" s="103"/>
      <c r="AC1537" s="103"/>
      <c r="AD1537" s="118"/>
      <c r="AE1537" s="115"/>
      <c r="AF1537" s="119"/>
      <c r="AG1537" s="119"/>
      <c r="AH1537" s="120"/>
      <c r="AI1537" s="121"/>
      <c r="AJ1537" s="120"/>
      <c r="AK1537" s="69"/>
      <c r="AL1537" s="103"/>
      <c r="AM1537" s="103"/>
      <c r="AN1537" s="118"/>
      <c r="AO1537" s="115"/>
      <c r="AP1537" s="119"/>
      <c r="AQ1537" s="119"/>
      <c r="AR1537" s="118"/>
      <c r="AS1537" s="118"/>
      <c r="AT1537" s="118"/>
      <c r="AU1537" s="118"/>
      <c r="AV1537" s="121"/>
      <c r="AW1537" s="114"/>
      <c r="AX1537" s="115"/>
      <c r="AY1537" s="116"/>
      <c r="AZ1537" s="115"/>
      <c r="BA1537" s="116"/>
    </row>
    <row r="1538" spans="2:53" x14ac:dyDescent="0.2">
      <c r="B1538" s="266"/>
      <c r="D1538" s="101"/>
      <c r="E1538" s="67"/>
      <c r="F1538" s="69"/>
      <c r="G1538" s="69"/>
      <c r="H1538" s="69"/>
      <c r="I1538" s="95"/>
      <c r="J1538" s="68"/>
      <c r="K1538" s="106"/>
      <c r="L1538" s="145"/>
      <c r="M1538" s="146"/>
      <c r="N1538" s="82"/>
      <c r="O1538" s="82"/>
      <c r="P1538" s="82"/>
      <c r="Q1538" s="110"/>
      <c r="R1538" s="111"/>
      <c r="S1538" s="111"/>
      <c r="T1538" s="111"/>
      <c r="U1538" s="112"/>
      <c r="V1538" s="110"/>
      <c r="W1538" s="112"/>
      <c r="X1538" s="103"/>
      <c r="Y1538" s="117"/>
      <c r="Z1538" s="69"/>
      <c r="AA1538" s="69"/>
      <c r="AB1538" s="103"/>
      <c r="AC1538" s="103"/>
      <c r="AD1538" s="118"/>
      <c r="AE1538" s="115"/>
      <c r="AF1538" s="119"/>
      <c r="AG1538" s="119"/>
      <c r="AH1538" s="120"/>
      <c r="AI1538" s="121"/>
      <c r="AJ1538" s="120"/>
      <c r="AK1538" s="69"/>
      <c r="AL1538" s="103"/>
      <c r="AM1538" s="103"/>
      <c r="AN1538" s="118"/>
      <c r="AO1538" s="115"/>
      <c r="AP1538" s="119"/>
      <c r="AQ1538" s="119"/>
      <c r="AR1538" s="118"/>
      <c r="AS1538" s="118"/>
      <c r="AT1538" s="118"/>
      <c r="AU1538" s="118"/>
      <c r="AV1538" s="121"/>
      <c r="AW1538" s="114"/>
      <c r="AX1538" s="115"/>
      <c r="AY1538" s="116"/>
      <c r="AZ1538" s="115"/>
      <c r="BA1538" s="116"/>
    </row>
    <row r="1539" spans="2:53" x14ac:dyDescent="0.2">
      <c r="B1539" s="266"/>
      <c r="D1539" s="101"/>
      <c r="E1539" s="67"/>
      <c r="F1539" s="69"/>
      <c r="G1539" s="69"/>
      <c r="H1539" s="69"/>
      <c r="I1539" s="95"/>
      <c r="J1539" s="68"/>
      <c r="K1539" s="106"/>
      <c r="L1539" s="145"/>
      <c r="M1539" s="146"/>
      <c r="N1539" s="82"/>
      <c r="O1539" s="82"/>
      <c r="P1539" s="82"/>
      <c r="Q1539" s="110"/>
      <c r="R1539" s="111"/>
      <c r="S1539" s="111"/>
      <c r="T1539" s="111"/>
      <c r="U1539" s="112"/>
      <c r="V1539" s="110"/>
      <c r="W1539" s="112"/>
      <c r="X1539" s="103"/>
      <c r="Y1539" s="117"/>
      <c r="Z1539" s="69"/>
      <c r="AA1539" s="69"/>
      <c r="AB1539" s="103"/>
      <c r="AC1539" s="103"/>
      <c r="AD1539" s="118"/>
      <c r="AE1539" s="115"/>
      <c r="AF1539" s="119"/>
      <c r="AG1539" s="119"/>
      <c r="AH1539" s="120"/>
      <c r="AI1539" s="121"/>
      <c r="AJ1539" s="120"/>
      <c r="AK1539" s="69"/>
      <c r="AL1539" s="103"/>
      <c r="AM1539" s="103"/>
      <c r="AN1539" s="118"/>
      <c r="AO1539" s="115"/>
      <c r="AP1539" s="119"/>
      <c r="AQ1539" s="119"/>
      <c r="AR1539" s="118"/>
      <c r="AS1539" s="118"/>
      <c r="AT1539" s="118"/>
      <c r="AU1539" s="118"/>
      <c r="AV1539" s="121"/>
      <c r="AW1539" s="114"/>
      <c r="AX1539" s="115"/>
      <c r="AY1539" s="116"/>
      <c r="AZ1539" s="115"/>
      <c r="BA1539" s="116"/>
    </row>
    <row r="1540" spans="2:53" x14ac:dyDescent="0.2">
      <c r="B1540" s="266"/>
      <c r="D1540" s="101"/>
      <c r="E1540" s="67"/>
      <c r="F1540" s="69"/>
      <c r="G1540" s="69"/>
      <c r="H1540" s="69"/>
      <c r="I1540" s="95"/>
      <c r="J1540" s="68"/>
      <c r="K1540" s="106"/>
      <c r="L1540" s="145"/>
      <c r="M1540" s="146"/>
      <c r="N1540" s="82"/>
      <c r="O1540" s="82"/>
      <c r="P1540" s="82"/>
      <c r="Q1540" s="110"/>
      <c r="R1540" s="111"/>
      <c r="S1540" s="111"/>
      <c r="T1540" s="111"/>
      <c r="U1540" s="112"/>
      <c r="V1540" s="110"/>
      <c r="W1540" s="112"/>
      <c r="X1540" s="103"/>
      <c r="Y1540" s="117"/>
      <c r="Z1540" s="69"/>
      <c r="AA1540" s="69"/>
      <c r="AB1540" s="103"/>
      <c r="AC1540" s="103"/>
      <c r="AD1540" s="118"/>
      <c r="AE1540" s="115"/>
      <c r="AF1540" s="119"/>
      <c r="AG1540" s="119"/>
      <c r="AH1540" s="120"/>
      <c r="AI1540" s="121"/>
      <c r="AJ1540" s="120"/>
      <c r="AK1540" s="69"/>
      <c r="AL1540" s="103"/>
      <c r="AM1540" s="103"/>
      <c r="AN1540" s="118"/>
      <c r="AO1540" s="115"/>
      <c r="AP1540" s="119"/>
      <c r="AQ1540" s="119"/>
      <c r="AR1540" s="118"/>
      <c r="AS1540" s="118"/>
      <c r="AT1540" s="118"/>
      <c r="AU1540" s="118"/>
      <c r="AV1540" s="121"/>
      <c r="AW1540" s="114"/>
      <c r="AX1540" s="115"/>
      <c r="AY1540" s="116"/>
      <c r="AZ1540" s="115"/>
      <c r="BA1540" s="116"/>
    </row>
    <row r="1541" spans="2:53" x14ac:dyDescent="0.2">
      <c r="B1541" s="266"/>
      <c r="D1541" s="101"/>
      <c r="E1541" s="67"/>
      <c r="F1541" s="69"/>
      <c r="G1541" s="69"/>
      <c r="H1541" s="69"/>
      <c r="I1541" s="95"/>
      <c r="J1541" s="68"/>
      <c r="K1541" s="106"/>
      <c r="L1541" s="145"/>
      <c r="M1541" s="146"/>
      <c r="N1541" s="82"/>
      <c r="O1541" s="82"/>
      <c r="P1541" s="82"/>
      <c r="Q1541" s="110"/>
      <c r="R1541" s="111"/>
      <c r="S1541" s="111"/>
      <c r="T1541" s="111"/>
      <c r="U1541" s="112"/>
      <c r="V1541" s="110"/>
      <c r="W1541" s="112"/>
      <c r="X1541" s="103"/>
      <c r="Y1541" s="117"/>
      <c r="Z1541" s="69"/>
      <c r="AA1541" s="69"/>
      <c r="AB1541" s="103"/>
      <c r="AC1541" s="103"/>
      <c r="AD1541" s="118"/>
      <c r="AE1541" s="115"/>
      <c r="AF1541" s="119"/>
      <c r="AG1541" s="119"/>
      <c r="AH1541" s="120"/>
      <c r="AI1541" s="121"/>
      <c r="AJ1541" s="120"/>
      <c r="AK1541" s="69"/>
      <c r="AL1541" s="103"/>
      <c r="AM1541" s="103"/>
      <c r="AN1541" s="118"/>
      <c r="AO1541" s="115"/>
      <c r="AP1541" s="119"/>
      <c r="AQ1541" s="119"/>
      <c r="AR1541" s="118"/>
      <c r="AS1541" s="118"/>
      <c r="AT1541" s="118"/>
      <c r="AU1541" s="118"/>
      <c r="AV1541" s="121"/>
      <c r="AW1541" s="114"/>
      <c r="AX1541" s="115"/>
      <c r="AY1541" s="116"/>
      <c r="AZ1541" s="115"/>
      <c r="BA1541" s="116"/>
    </row>
    <row r="1542" spans="2:53" x14ac:dyDescent="0.2">
      <c r="B1542" s="266"/>
      <c r="D1542" s="101"/>
      <c r="E1542" s="67"/>
      <c r="F1542" s="69"/>
      <c r="G1542" s="69"/>
      <c r="H1542" s="69"/>
      <c r="I1542" s="95"/>
      <c r="J1542" s="68"/>
      <c r="K1542" s="106"/>
      <c r="L1542" s="145"/>
      <c r="M1542" s="146"/>
      <c r="N1542" s="82"/>
      <c r="O1542" s="82"/>
      <c r="P1542" s="82"/>
      <c r="Q1542" s="110"/>
      <c r="R1542" s="111"/>
      <c r="S1542" s="111"/>
      <c r="T1542" s="111"/>
      <c r="U1542" s="112"/>
      <c r="V1542" s="110"/>
      <c r="W1542" s="112"/>
      <c r="X1542" s="103"/>
      <c r="Y1542" s="117"/>
      <c r="Z1542" s="69"/>
      <c r="AA1542" s="69"/>
      <c r="AB1542" s="103"/>
      <c r="AC1542" s="103"/>
      <c r="AD1542" s="118"/>
      <c r="AE1542" s="115"/>
      <c r="AF1542" s="119"/>
      <c r="AG1542" s="119"/>
      <c r="AH1542" s="120"/>
      <c r="AI1542" s="121"/>
      <c r="AJ1542" s="120"/>
      <c r="AK1542" s="69"/>
      <c r="AL1542" s="103"/>
      <c r="AM1542" s="103"/>
      <c r="AN1542" s="118"/>
      <c r="AO1542" s="115"/>
      <c r="AP1542" s="119"/>
      <c r="AQ1542" s="119"/>
      <c r="AR1542" s="118"/>
      <c r="AS1542" s="118"/>
      <c r="AT1542" s="118"/>
      <c r="AU1542" s="118"/>
      <c r="AV1542" s="121"/>
      <c r="AW1542" s="114"/>
      <c r="AX1542" s="115"/>
      <c r="AY1542" s="116"/>
      <c r="AZ1542" s="115"/>
      <c r="BA1542" s="116"/>
    </row>
    <row r="1543" spans="2:53" x14ac:dyDescent="0.2">
      <c r="B1543" s="266"/>
      <c r="D1543" s="101"/>
      <c r="E1543" s="67"/>
      <c r="F1543" s="69"/>
      <c r="G1543" s="69"/>
      <c r="H1543" s="69"/>
      <c r="I1543" s="95"/>
      <c r="J1543" s="68"/>
      <c r="K1543" s="106"/>
      <c r="L1543" s="145"/>
      <c r="M1543" s="146"/>
      <c r="N1543" s="82"/>
      <c r="O1543" s="82"/>
      <c r="P1543" s="82"/>
      <c r="Q1543" s="110"/>
      <c r="R1543" s="111"/>
      <c r="S1543" s="111"/>
      <c r="T1543" s="111"/>
      <c r="U1543" s="112"/>
      <c r="V1543" s="110"/>
      <c r="W1543" s="112"/>
      <c r="X1543" s="103"/>
      <c r="Y1543" s="117"/>
      <c r="Z1543" s="69"/>
      <c r="AA1543" s="69"/>
      <c r="AB1543" s="103"/>
      <c r="AC1543" s="103"/>
      <c r="AD1543" s="118"/>
      <c r="AE1543" s="115"/>
      <c r="AF1543" s="119"/>
      <c r="AG1543" s="119"/>
      <c r="AH1543" s="120"/>
      <c r="AI1543" s="121"/>
      <c r="AJ1543" s="120"/>
      <c r="AK1543" s="69"/>
      <c r="AL1543" s="103"/>
      <c r="AM1543" s="103"/>
      <c r="AN1543" s="118"/>
      <c r="AO1543" s="115"/>
      <c r="AP1543" s="119"/>
      <c r="AQ1543" s="119"/>
      <c r="AR1543" s="118"/>
      <c r="AS1543" s="118"/>
      <c r="AT1543" s="118"/>
      <c r="AU1543" s="118"/>
      <c r="AV1543" s="121"/>
      <c r="AW1543" s="114"/>
      <c r="AX1543" s="115"/>
      <c r="AY1543" s="116"/>
      <c r="AZ1543" s="115"/>
      <c r="BA1543" s="116"/>
    </row>
    <row r="1544" spans="2:53" x14ac:dyDescent="0.2">
      <c r="B1544" s="266"/>
      <c r="D1544" s="101"/>
      <c r="E1544" s="67"/>
      <c r="F1544" s="69"/>
      <c r="G1544" s="69"/>
      <c r="H1544" s="69"/>
      <c r="I1544" s="95"/>
      <c r="J1544" s="68"/>
      <c r="K1544" s="106"/>
      <c r="L1544" s="145"/>
      <c r="M1544" s="146"/>
      <c r="N1544" s="82"/>
      <c r="O1544" s="82"/>
      <c r="P1544" s="82"/>
      <c r="Q1544" s="110"/>
      <c r="R1544" s="111"/>
      <c r="S1544" s="111"/>
      <c r="T1544" s="111"/>
      <c r="U1544" s="112"/>
      <c r="V1544" s="110"/>
      <c r="W1544" s="112"/>
      <c r="X1544" s="103"/>
      <c r="Y1544" s="117"/>
      <c r="Z1544" s="69"/>
      <c r="AA1544" s="69"/>
      <c r="AB1544" s="103"/>
      <c r="AC1544" s="103"/>
      <c r="AD1544" s="118"/>
      <c r="AE1544" s="115"/>
      <c r="AF1544" s="119"/>
      <c r="AG1544" s="119"/>
      <c r="AH1544" s="120"/>
      <c r="AI1544" s="121"/>
      <c r="AJ1544" s="120"/>
      <c r="AK1544" s="69"/>
      <c r="AL1544" s="103"/>
      <c r="AM1544" s="103"/>
      <c r="AN1544" s="118"/>
      <c r="AO1544" s="115"/>
      <c r="AP1544" s="119"/>
      <c r="AQ1544" s="119"/>
      <c r="AR1544" s="118"/>
      <c r="AS1544" s="118"/>
      <c r="AT1544" s="118"/>
      <c r="AU1544" s="118"/>
      <c r="AV1544" s="121"/>
      <c r="AW1544" s="114"/>
      <c r="AX1544" s="115"/>
      <c r="AY1544" s="116"/>
      <c r="AZ1544" s="115"/>
      <c r="BA1544" s="116"/>
    </row>
    <row r="1545" spans="2:53" x14ac:dyDescent="0.2">
      <c r="B1545" s="266"/>
      <c r="D1545" s="101"/>
      <c r="E1545" s="67"/>
      <c r="F1545" s="69"/>
      <c r="G1545" s="69"/>
      <c r="H1545" s="69"/>
      <c r="I1545" s="95"/>
      <c r="J1545" s="68"/>
      <c r="K1545" s="106"/>
      <c r="L1545" s="145"/>
      <c r="M1545" s="146"/>
      <c r="N1545" s="82"/>
      <c r="O1545" s="82"/>
      <c r="P1545" s="82"/>
      <c r="Q1545" s="110"/>
      <c r="R1545" s="111"/>
      <c r="S1545" s="111"/>
      <c r="T1545" s="111"/>
      <c r="U1545" s="112"/>
      <c r="V1545" s="110"/>
      <c r="W1545" s="112"/>
      <c r="X1545" s="103"/>
      <c r="Y1545" s="117"/>
      <c r="Z1545" s="69"/>
      <c r="AA1545" s="69"/>
      <c r="AB1545" s="103"/>
      <c r="AC1545" s="103"/>
      <c r="AD1545" s="118"/>
      <c r="AE1545" s="115"/>
      <c r="AF1545" s="119"/>
      <c r="AG1545" s="119"/>
      <c r="AH1545" s="120"/>
      <c r="AI1545" s="121"/>
      <c r="AJ1545" s="120"/>
      <c r="AK1545" s="69"/>
      <c r="AL1545" s="103"/>
      <c r="AM1545" s="103"/>
      <c r="AN1545" s="118"/>
      <c r="AO1545" s="115"/>
      <c r="AP1545" s="119"/>
      <c r="AQ1545" s="119"/>
      <c r="AR1545" s="118"/>
      <c r="AS1545" s="118"/>
      <c r="AT1545" s="118"/>
      <c r="AU1545" s="118"/>
      <c r="AV1545" s="121"/>
      <c r="AW1545" s="114"/>
      <c r="AX1545" s="115"/>
      <c r="AY1545" s="116"/>
      <c r="AZ1545" s="115"/>
      <c r="BA1545" s="116"/>
    </row>
    <row r="1546" spans="2:53" x14ac:dyDescent="0.2">
      <c r="B1546" s="266"/>
      <c r="D1546" s="101"/>
      <c r="E1546" s="67"/>
      <c r="F1546" s="69"/>
      <c r="G1546" s="69"/>
      <c r="H1546" s="69"/>
      <c r="I1546" s="95"/>
      <c r="J1546" s="68"/>
      <c r="K1546" s="106"/>
      <c r="L1546" s="145"/>
      <c r="M1546" s="146"/>
      <c r="N1546" s="82"/>
      <c r="O1546" s="82"/>
      <c r="P1546" s="82"/>
      <c r="Q1546" s="110"/>
      <c r="R1546" s="111"/>
      <c r="S1546" s="111"/>
      <c r="T1546" s="111"/>
      <c r="U1546" s="112"/>
      <c r="V1546" s="110"/>
      <c r="W1546" s="112"/>
      <c r="X1546" s="103"/>
      <c r="Y1546" s="117"/>
      <c r="Z1546" s="69"/>
      <c r="AA1546" s="69"/>
      <c r="AB1546" s="103"/>
      <c r="AC1546" s="103"/>
      <c r="AD1546" s="118"/>
      <c r="AE1546" s="115"/>
      <c r="AF1546" s="119"/>
      <c r="AG1546" s="119"/>
      <c r="AH1546" s="120"/>
      <c r="AI1546" s="121"/>
      <c r="AJ1546" s="120"/>
      <c r="AK1546" s="69"/>
      <c r="AL1546" s="103"/>
      <c r="AM1546" s="103"/>
      <c r="AN1546" s="118"/>
      <c r="AO1546" s="115"/>
      <c r="AP1546" s="119"/>
      <c r="AQ1546" s="119"/>
      <c r="AR1546" s="118"/>
      <c r="AS1546" s="118"/>
      <c r="AT1546" s="118"/>
      <c r="AU1546" s="118"/>
      <c r="AV1546" s="121"/>
      <c r="AW1546" s="114"/>
      <c r="AX1546" s="115"/>
      <c r="AY1546" s="116"/>
      <c r="AZ1546" s="115"/>
      <c r="BA1546" s="116"/>
    </row>
    <row r="1547" spans="2:53" x14ac:dyDescent="0.2">
      <c r="B1547" s="266"/>
      <c r="D1547" s="101"/>
      <c r="E1547" s="67"/>
      <c r="F1547" s="69"/>
      <c r="G1547" s="69"/>
      <c r="H1547" s="69"/>
      <c r="I1547" s="95"/>
      <c r="J1547" s="68"/>
      <c r="K1547" s="106"/>
      <c r="L1547" s="145"/>
      <c r="M1547" s="146"/>
      <c r="N1547" s="82"/>
      <c r="O1547" s="82"/>
      <c r="P1547" s="82"/>
      <c r="Q1547" s="110"/>
      <c r="R1547" s="111"/>
      <c r="S1547" s="111"/>
      <c r="T1547" s="111"/>
      <c r="U1547" s="112"/>
      <c r="V1547" s="110"/>
      <c r="W1547" s="112"/>
      <c r="X1547" s="103"/>
      <c r="Y1547" s="117"/>
      <c r="Z1547" s="69"/>
      <c r="AA1547" s="69"/>
      <c r="AB1547" s="103"/>
      <c r="AC1547" s="103"/>
      <c r="AD1547" s="118"/>
      <c r="AE1547" s="115"/>
      <c r="AF1547" s="119"/>
      <c r="AG1547" s="119"/>
      <c r="AH1547" s="120"/>
      <c r="AI1547" s="121"/>
      <c r="AJ1547" s="120"/>
      <c r="AK1547" s="69"/>
      <c r="AL1547" s="103"/>
      <c r="AM1547" s="103"/>
      <c r="AN1547" s="118"/>
      <c r="AO1547" s="115"/>
      <c r="AP1547" s="119"/>
      <c r="AQ1547" s="119"/>
      <c r="AR1547" s="118"/>
      <c r="AS1547" s="118"/>
      <c r="AT1547" s="118"/>
      <c r="AU1547" s="118"/>
      <c r="AV1547" s="121"/>
      <c r="AW1547" s="114"/>
      <c r="AX1547" s="115"/>
      <c r="AY1547" s="116"/>
      <c r="AZ1547" s="115"/>
      <c r="BA1547" s="116"/>
    </row>
    <row r="1548" spans="2:53" x14ac:dyDescent="0.2">
      <c r="B1548" s="266"/>
      <c r="D1548" s="101"/>
      <c r="E1548" s="67"/>
      <c r="F1548" s="69"/>
      <c r="G1548" s="69"/>
      <c r="H1548" s="69"/>
      <c r="I1548" s="95"/>
      <c r="J1548" s="68"/>
      <c r="K1548" s="106"/>
      <c r="L1548" s="145"/>
      <c r="M1548" s="146"/>
      <c r="N1548" s="82"/>
      <c r="O1548" s="82"/>
      <c r="P1548" s="82"/>
      <c r="Q1548" s="110"/>
      <c r="R1548" s="111"/>
      <c r="S1548" s="111"/>
      <c r="T1548" s="111"/>
      <c r="U1548" s="112"/>
      <c r="V1548" s="110"/>
      <c r="W1548" s="112"/>
      <c r="X1548" s="103"/>
      <c r="Y1548" s="117"/>
      <c r="Z1548" s="69"/>
      <c r="AA1548" s="69"/>
      <c r="AB1548" s="103"/>
      <c r="AC1548" s="103"/>
      <c r="AD1548" s="118"/>
      <c r="AE1548" s="115"/>
      <c r="AF1548" s="119"/>
      <c r="AG1548" s="119"/>
      <c r="AH1548" s="120"/>
      <c r="AI1548" s="121"/>
      <c r="AJ1548" s="120"/>
      <c r="AK1548" s="69"/>
      <c r="AL1548" s="103"/>
      <c r="AM1548" s="103"/>
      <c r="AN1548" s="118"/>
      <c r="AO1548" s="115"/>
      <c r="AP1548" s="119"/>
      <c r="AQ1548" s="119"/>
      <c r="AR1548" s="118"/>
      <c r="AS1548" s="118"/>
      <c r="AT1548" s="118"/>
      <c r="AU1548" s="118"/>
      <c r="AV1548" s="121"/>
      <c r="AW1548" s="114"/>
      <c r="AX1548" s="115"/>
      <c r="AY1548" s="116"/>
      <c r="AZ1548" s="115"/>
      <c r="BA1548" s="116"/>
    </row>
    <row r="1549" spans="2:53" x14ac:dyDescent="0.2">
      <c r="B1549" s="266"/>
      <c r="D1549" s="101"/>
      <c r="E1549" s="67"/>
      <c r="F1549" s="69"/>
      <c r="G1549" s="69"/>
      <c r="H1549" s="69"/>
      <c r="I1549" s="95"/>
      <c r="J1549" s="68"/>
      <c r="K1549" s="106"/>
      <c r="L1549" s="145"/>
      <c r="M1549" s="146"/>
      <c r="N1549" s="82"/>
      <c r="O1549" s="82"/>
      <c r="P1549" s="82"/>
      <c r="Q1549" s="110"/>
      <c r="R1549" s="111"/>
      <c r="S1549" s="111"/>
      <c r="T1549" s="111"/>
      <c r="U1549" s="112"/>
      <c r="V1549" s="110"/>
      <c r="W1549" s="112"/>
      <c r="X1549" s="103"/>
      <c r="Y1549" s="117"/>
      <c r="Z1549" s="69"/>
      <c r="AA1549" s="69"/>
      <c r="AB1549" s="103"/>
      <c r="AC1549" s="103"/>
      <c r="AD1549" s="118"/>
      <c r="AE1549" s="115"/>
      <c r="AF1549" s="119"/>
      <c r="AG1549" s="119"/>
      <c r="AH1549" s="120"/>
      <c r="AI1549" s="121"/>
      <c r="AJ1549" s="120"/>
      <c r="AK1549" s="69"/>
      <c r="AL1549" s="103"/>
      <c r="AM1549" s="103"/>
      <c r="AN1549" s="118"/>
      <c r="AO1549" s="115"/>
      <c r="AP1549" s="119"/>
      <c r="AQ1549" s="119"/>
      <c r="AR1549" s="118"/>
      <c r="AS1549" s="118"/>
      <c r="AT1549" s="118"/>
      <c r="AU1549" s="118"/>
      <c r="AV1549" s="121"/>
      <c r="AW1549" s="114"/>
      <c r="AX1549" s="115"/>
      <c r="AY1549" s="116"/>
      <c r="AZ1549" s="115"/>
      <c r="BA1549" s="116"/>
    </row>
    <row r="1550" spans="2:53" x14ac:dyDescent="0.2">
      <c r="B1550" s="266"/>
      <c r="D1550" s="101"/>
      <c r="E1550" s="67"/>
      <c r="F1550" s="69"/>
      <c r="G1550" s="69"/>
      <c r="H1550" s="69"/>
      <c r="I1550" s="95"/>
      <c r="J1550" s="68"/>
      <c r="K1550" s="106"/>
      <c r="L1550" s="145"/>
      <c r="M1550" s="146"/>
      <c r="N1550" s="82"/>
      <c r="O1550" s="82"/>
      <c r="P1550" s="82"/>
      <c r="Q1550" s="110"/>
      <c r="R1550" s="111"/>
      <c r="S1550" s="111"/>
      <c r="T1550" s="111"/>
      <c r="U1550" s="112"/>
      <c r="V1550" s="110"/>
      <c r="W1550" s="112"/>
      <c r="X1550" s="103"/>
      <c r="Y1550" s="117"/>
      <c r="Z1550" s="69"/>
      <c r="AA1550" s="69"/>
      <c r="AB1550" s="103"/>
      <c r="AC1550" s="103"/>
      <c r="AD1550" s="118"/>
      <c r="AE1550" s="115"/>
      <c r="AF1550" s="119"/>
      <c r="AG1550" s="119"/>
      <c r="AH1550" s="120"/>
      <c r="AI1550" s="121"/>
      <c r="AJ1550" s="120"/>
      <c r="AK1550" s="69"/>
      <c r="AL1550" s="103"/>
      <c r="AM1550" s="103"/>
      <c r="AN1550" s="118"/>
      <c r="AO1550" s="115"/>
      <c r="AP1550" s="119"/>
      <c r="AQ1550" s="119"/>
      <c r="AR1550" s="118"/>
      <c r="AS1550" s="118"/>
      <c r="AT1550" s="118"/>
      <c r="AU1550" s="118"/>
      <c r="AV1550" s="121"/>
      <c r="AW1550" s="114"/>
      <c r="AX1550" s="115"/>
      <c r="AY1550" s="116"/>
      <c r="AZ1550" s="115"/>
      <c r="BA1550" s="116"/>
    </row>
    <row r="1551" spans="2:53" x14ac:dyDescent="0.2">
      <c r="B1551" s="266"/>
      <c r="D1551" s="101"/>
      <c r="E1551" s="67"/>
      <c r="F1551" s="69"/>
      <c r="G1551" s="69"/>
      <c r="H1551" s="69"/>
      <c r="I1551" s="95"/>
      <c r="J1551" s="68"/>
      <c r="K1551" s="106"/>
      <c r="L1551" s="145"/>
      <c r="M1551" s="146"/>
      <c r="N1551" s="82"/>
      <c r="O1551" s="82"/>
      <c r="P1551" s="82"/>
      <c r="Q1551" s="110"/>
      <c r="R1551" s="111"/>
      <c r="S1551" s="111"/>
      <c r="T1551" s="111"/>
      <c r="U1551" s="112"/>
      <c r="V1551" s="110"/>
      <c r="W1551" s="112"/>
      <c r="X1551" s="103"/>
      <c r="Y1551" s="117"/>
      <c r="Z1551" s="69"/>
      <c r="AA1551" s="69"/>
      <c r="AB1551" s="103"/>
      <c r="AC1551" s="103"/>
      <c r="AD1551" s="118"/>
      <c r="AE1551" s="115"/>
      <c r="AF1551" s="119"/>
      <c r="AG1551" s="119"/>
      <c r="AH1551" s="120"/>
      <c r="AI1551" s="121"/>
      <c r="AJ1551" s="120"/>
      <c r="AK1551" s="69"/>
      <c r="AL1551" s="103"/>
      <c r="AM1551" s="103"/>
      <c r="AN1551" s="118"/>
      <c r="AO1551" s="115"/>
      <c r="AP1551" s="119"/>
      <c r="AQ1551" s="119"/>
      <c r="AR1551" s="118"/>
      <c r="AS1551" s="118"/>
      <c r="AT1551" s="118"/>
      <c r="AU1551" s="118"/>
      <c r="AV1551" s="121"/>
      <c r="AW1551" s="114"/>
      <c r="AX1551" s="115"/>
      <c r="AY1551" s="116"/>
      <c r="AZ1551" s="115"/>
      <c r="BA1551" s="116"/>
    </row>
    <row r="1552" spans="2:53" x14ac:dyDescent="0.2">
      <c r="B1552" s="266"/>
      <c r="D1552" s="101"/>
      <c r="E1552" s="67"/>
      <c r="F1552" s="69"/>
      <c r="G1552" s="69"/>
      <c r="H1552" s="69"/>
      <c r="I1552" s="95"/>
      <c r="J1552" s="68"/>
      <c r="K1552" s="106"/>
      <c r="L1552" s="145"/>
      <c r="M1552" s="146"/>
      <c r="N1552" s="82"/>
      <c r="O1552" s="82"/>
      <c r="P1552" s="82"/>
      <c r="Q1552" s="110"/>
      <c r="R1552" s="111"/>
      <c r="S1552" s="111"/>
      <c r="T1552" s="111"/>
      <c r="U1552" s="112"/>
      <c r="V1552" s="110"/>
      <c r="W1552" s="112"/>
      <c r="X1552" s="103"/>
      <c r="Y1552" s="117"/>
      <c r="Z1552" s="69"/>
      <c r="AA1552" s="69"/>
      <c r="AB1552" s="103"/>
      <c r="AC1552" s="103"/>
      <c r="AD1552" s="118"/>
      <c r="AE1552" s="115"/>
      <c r="AF1552" s="119"/>
      <c r="AG1552" s="119"/>
      <c r="AH1552" s="120"/>
      <c r="AI1552" s="121"/>
      <c r="AJ1552" s="120"/>
      <c r="AK1552" s="69"/>
      <c r="AL1552" s="103"/>
      <c r="AM1552" s="103"/>
      <c r="AN1552" s="118"/>
      <c r="AO1552" s="115"/>
      <c r="AP1552" s="119"/>
      <c r="AQ1552" s="119"/>
      <c r="AR1552" s="118"/>
      <c r="AS1552" s="118"/>
      <c r="AT1552" s="118"/>
      <c r="AU1552" s="118"/>
      <c r="AV1552" s="121"/>
      <c r="AW1552" s="114"/>
      <c r="AX1552" s="115"/>
      <c r="AY1552" s="116"/>
      <c r="AZ1552" s="115"/>
      <c r="BA1552" s="116"/>
    </row>
    <row r="1553" spans="2:53" x14ac:dyDescent="0.2">
      <c r="B1553" s="266"/>
      <c r="D1553" s="101"/>
      <c r="E1553" s="67"/>
      <c r="F1553" s="69"/>
      <c r="G1553" s="69"/>
      <c r="H1553" s="69"/>
      <c r="I1553" s="95"/>
      <c r="J1553" s="68"/>
      <c r="K1553" s="106"/>
      <c r="L1553" s="145"/>
      <c r="M1553" s="146"/>
      <c r="N1553" s="82"/>
      <c r="O1553" s="82"/>
      <c r="P1553" s="82"/>
      <c r="Q1553" s="110"/>
      <c r="R1553" s="111"/>
      <c r="S1553" s="111"/>
      <c r="T1553" s="111"/>
      <c r="U1553" s="112"/>
      <c r="V1553" s="110"/>
      <c r="W1553" s="112"/>
      <c r="X1553" s="103"/>
      <c r="Y1553" s="117"/>
      <c r="Z1553" s="69"/>
      <c r="AA1553" s="69"/>
      <c r="AB1553" s="103"/>
      <c r="AC1553" s="103"/>
      <c r="AD1553" s="118"/>
      <c r="AE1553" s="115"/>
      <c r="AF1553" s="119"/>
      <c r="AG1553" s="119"/>
      <c r="AH1553" s="120"/>
      <c r="AI1553" s="121"/>
      <c r="AJ1553" s="120"/>
      <c r="AK1553" s="69"/>
      <c r="AL1553" s="103"/>
      <c r="AM1553" s="103"/>
      <c r="AN1553" s="118"/>
      <c r="AO1553" s="115"/>
      <c r="AP1553" s="119"/>
      <c r="AQ1553" s="119"/>
      <c r="AR1553" s="118"/>
      <c r="AS1553" s="118"/>
      <c r="AT1553" s="118"/>
      <c r="AU1553" s="118"/>
      <c r="AV1553" s="121"/>
      <c r="AW1553" s="114"/>
      <c r="AX1553" s="115"/>
      <c r="AY1553" s="116"/>
      <c r="AZ1553" s="115"/>
      <c r="BA1553" s="116"/>
    </row>
    <row r="1554" spans="2:53" x14ac:dyDescent="0.2">
      <c r="B1554" s="266"/>
      <c r="D1554" s="101"/>
      <c r="E1554" s="67"/>
      <c r="F1554" s="69"/>
      <c r="G1554" s="69"/>
      <c r="H1554" s="69"/>
      <c r="I1554" s="95"/>
      <c r="J1554" s="68"/>
      <c r="K1554" s="106"/>
      <c r="L1554" s="145"/>
      <c r="M1554" s="146"/>
      <c r="N1554" s="82"/>
      <c r="O1554" s="82"/>
      <c r="P1554" s="82"/>
      <c r="Q1554" s="110"/>
      <c r="R1554" s="111"/>
      <c r="S1554" s="111"/>
      <c r="T1554" s="111"/>
      <c r="U1554" s="112"/>
      <c r="V1554" s="110"/>
      <c r="W1554" s="112"/>
      <c r="X1554" s="103"/>
      <c r="Y1554" s="117"/>
      <c r="Z1554" s="69"/>
      <c r="AA1554" s="69"/>
      <c r="AB1554" s="103"/>
      <c r="AC1554" s="103"/>
      <c r="AD1554" s="118"/>
      <c r="AE1554" s="115"/>
      <c r="AF1554" s="119"/>
      <c r="AG1554" s="119"/>
      <c r="AH1554" s="120"/>
      <c r="AI1554" s="121"/>
      <c r="AJ1554" s="120"/>
      <c r="AK1554" s="69"/>
      <c r="AL1554" s="103"/>
      <c r="AM1554" s="103"/>
      <c r="AN1554" s="118"/>
      <c r="AO1554" s="115"/>
      <c r="AP1554" s="119"/>
      <c r="AQ1554" s="119"/>
      <c r="AR1554" s="118"/>
      <c r="AS1554" s="118"/>
      <c r="AT1554" s="118"/>
      <c r="AU1554" s="118"/>
      <c r="AV1554" s="121"/>
      <c r="AW1554" s="114"/>
      <c r="AX1554" s="115"/>
      <c r="AY1554" s="116"/>
      <c r="AZ1554" s="115"/>
      <c r="BA1554" s="116"/>
    </row>
    <row r="1555" spans="2:53" x14ac:dyDescent="0.2">
      <c r="B1555" s="266"/>
      <c r="D1555" s="101"/>
      <c r="E1555" s="67"/>
      <c r="F1555" s="69"/>
      <c r="G1555" s="69"/>
      <c r="H1555" s="69"/>
      <c r="I1555" s="95"/>
      <c r="J1555" s="68"/>
      <c r="K1555" s="106"/>
      <c r="L1555" s="145"/>
      <c r="M1555" s="146"/>
      <c r="N1555" s="82"/>
      <c r="O1555" s="82"/>
      <c r="P1555" s="82"/>
      <c r="Q1555" s="110"/>
      <c r="R1555" s="111"/>
      <c r="S1555" s="111"/>
      <c r="T1555" s="111"/>
      <c r="U1555" s="112"/>
      <c r="V1555" s="110"/>
      <c r="W1555" s="112"/>
      <c r="X1555" s="103"/>
      <c r="Y1555" s="117"/>
      <c r="Z1555" s="69"/>
      <c r="AA1555" s="69"/>
      <c r="AB1555" s="103"/>
      <c r="AC1555" s="103"/>
      <c r="AD1555" s="118"/>
      <c r="AE1555" s="115"/>
      <c r="AF1555" s="119"/>
      <c r="AG1555" s="119"/>
      <c r="AH1555" s="120"/>
      <c r="AI1555" s="121"/>
      <c r="AJ1555" s="120"/>
      <c r="AK1555" s="69"/>
      <c r="AL1555" s="103"/>
      <c r="AM1555" s="103"/>
      <c r="AN1555" s="118"/>
      <c r="AO1555" s="115"/>
      <c r="AP1555" s="119"/>
      <c r="AQ1555" s="119"/>
      <c r="AR1555" s="118"/>
      <c r="AS1555" s="118"/>
      <c r="AT1555" s="118"/>
      <c r="AU1555" s="118"/>
      <c r="AV1555" s="121"/>
      <c r="AW1555" s="114"/>
      <c r="AX1555" s="115"/>
      <c r="AY1555" s="116"/>
      <c r="AZ1555" s="115"/>
      <c r="BA1555" s="116"/>
    </row>
    <row r="1556" spans="2:53" x14ac:dyDescent="0.2">
      <c r="B1556" s="266"/>
      <c r="D1556" s="101"/>
      <c r="E1556" s="67"/>
      <c r="F1556" s="69"/>
      <c r="G1556" s="69"/>
      <c r="H1556" s="69"/>
      <c r="I1556" s="95"/>
      <c r="J1556" s="68"/>
      <c r="K1556" s="106"/>
      <c r="L1556" s="145"/>
      <c r="M1556" s="146"/>
      <c r="N1556" s="82"/>
      <c r="O1556" s="82"/>
      <c r="P1556" s="82"/>
      <c r="Q1556" s="110"/>
      <c r="R1556" s="111"/>
      <c r="S1556" s="111"/>
      <c r="T1556" s="111"/>
      <c r="U1556" s="112"/>
      <c r="V1556" s="110"/>
      <c r="W1556" s="112"/>
      <c r="X1556" s="103"/>
      <c r="Y1556" s="117"/>
      <c r="Z1556" s="69"/>
      <c r="AA1556" s="69"/>
      <c r="AB1556" s="103"/>
      <c r="AC1556" s="103"/>
      <c r="AD1556" s="118"/>
      <c r="AE1556" s="115"/>
      <c r="AF1556" s="119"/>
      <c r="AG1556" s="119"/>
      <c r="AH1556" s="120"/>
      <c r="AI1556" s="121"/>
      <c r="AJ1556" s="120"/>
      <c r="AK1556" s="69"/>
      <c r="AL1556" s="103"/>
      <c r="AM1556" s="103"/>
      <c r="AN1556" s="118"/>
      <c r="AO1556" s="115"/>
      <c r="AP1556" s="119"/>
      <c r="AQ1556" s="119"/>
      <c r="AR1556" s="118"/>
      <c r="AS1556" s="118"/>
      <c r="AT1556" s="118"/>
      <c r="AU1556" s="118"/>
      <c r="AV1556" s="121"/>
      <c r="AW1556" s="114"/>
      <c r="AX1556" s="115"/>
      <c r="AY1556" s="116"/>
      <c r="AZ1556" s="115"/>
      <c r="BA1556" s="116"/>
    </row>
    <row r="1557" spans="2:53" x14ac:dyDescent="0.2">
      <c r="B1557" s="266"/>
      <c r="D1557" s="101"/>
      <c r="E1557" s="67"/>
      <c r="F1557" s="69"/>
      <c r="G1557" s="69"/>
      <c r="H1557" s="69"/>
      <c r="I1557" s="95"/>
      <c r="J1557" s="68"/>
      <c r="K1557" s="106"/>
      <c r="L1557" s="145"/>
      <c r="M1557" s="146"/>
      <c r="N1557" s="82"/>
      <c r="O1557" s="82"/>
      <c r="P1557" s="82"/>
      <c r="Q1557" s="110"/>
      <c r="R1557" s="111"/>
      <c r="S1557" s="111"/>
      <c r="T1557" s="111"/>
      <c r="U1557" s="112"/>
      <c r="V1557" s="110"/>
      <c r="W1557" s="112"/>
      <c r="X1557" s="103"/>
      <c r="Y1557" s="117"/>
      <c r="Z1557" s="69"/>
      <c r="AA1557" s="69"/>
      <c r="AB1557" s="103"/>
      <c r="AC1557" s="103"/>
      <c r="AD1557" s="118"/>
      <c r="AE1557" s="115"/>
      <c r="AF1557" s="119"/>
      <c r="AG1557" s="119"/>
      <c r="AH1557" s="120"/>
      <c r="AI1557" s="121"/>
      <c r="AJ1557" s="120"/>
      <c r="AK1557" s="69"/>
      <c r="AL1557" s="103"/>
      <c r="AM1557" s="103"/>
      <c r="AN1557" s="118"/>
      <c r="AO1557" s="115"/>
      <c r="AP1557" s="119"/>
      <c r="AQ1557" s="119"/>
      <c r="AR1557" s="118"/>
      <c r="AS1557" s="118"/>
      <c r="AT1557" s="118"/>
      <c r="AU1557" s="118"/>
      <c r="AV1557" s="121"/>
      <c r="AW1557" s="114"/>
      <c r="AX1557" s="115"/>
      <c r="AY1557" s="116"/>
      <c r="AZ1557" s="115"/>
      <c r="BA1557" s="116"/>
    </row>
    <row r="1558" spans="2:53" x14ac:dyDescent="0.2">
      <c r="B1558" s="266"/>
      <c r="D1558" s="101"/>
      <c r="E1558" s="67"/>
      <c r="F1558" s="69"/>
      <c r="G1558" s="69"/>
      <c r="H1558" s="69"/>
      <c r="I1558" s="95"/>
      <c r="J1558" s="68"/>
      <c r="K1558" s="106"/>
      <c r="L1558" s="145"/>
      <c r="M1558" s="146"/>
      <c r="N1558" s="82"/>
      <c r="O1558" s="82"/>
      <c r="P1558" s="82"/>
      <c r="Q1558" s="110"/>
      <c r="R1558" s="111"/>
      <c r="S1558" s="111"/>
      <c r="T1558" s="111"/>
      <c r="U1558" s="112"/>
      <c r="V1558" s="110"/>
      <c r="W1558" s="112"/>
      <c r="X1558" s="103"/>
      <c r="Y1558" s="117"/>
      <c r="Z1558" s="69"/>
      <c r="AA1558" s="69"/>
      <c r="AB1558" s="103"/>
      <c r="AC1558" s="103"/>
      <c r="AD1558" s="118"/>
      <c r="AE1558" s="115"/>
      <c r="AF1558" s="119"/>
      <c r="AG1558" s="119"/>
      <c r="AH1558" s="120"/>
      <c r="AI1558" s="121"/>
      <c r="AJ1558" s="120"/>
      <c r="AK1558" s="69"/>
      <c r="AL1558" s="103"/>
      <c r="AM1558" s="103"/>
      <c r="AN1558" s="118"/>
      <c r="AO1558" s="115"/>
      <c r="AP1558" s="119"/>
      <c r="AQ1558" s="119"/>
      <c r="AR1558" s="118"/>
      <c r="AS1558" s="118"/>
      <c r="AT1558" s="118"/>
      <c r="AU1558" s="118"/>
      <c r="AV1558" s="121"/>
      <c r="AW1558" s="114"/>
      <c r="AX1558" s="115"/>
      <c r="AY1558" s="116"/>
      <c r="AZ1558" s="115"/>
      <c r="BA1558" s="116"/>
    </row>
    <row r="1559" spans="2:53" x14ac:dyDescent="0.2">
      <c r="B1559" s="266"/>
      <c r="D1559" s="101"/>
      <c r="E1559" s="67"/>
      <c r="F1559" s="69"/>
      <c r="G1559" s="69"/>
      <c r="H1559" s="69"/>
      <c r="I1559" s="95"/>
      <c r="J1559" s="68"/>
      <c r="K1559" s="106"/>
      <c r="L1559" s="145"/>
      <c r="M1559" s="146"/>
      <c r="N1559" s="82"/>
      <c r="O1559" s="82"/>
      <c r="P1559" s="82"/>
      <c r="Q1559" s="110"/>
      <c r="R1559" s="111"/>
      <c r="S1559" s="111"/>
      <c r="T1559" s="111"/>
      <c r="U1559" s="112"/>
      <c r="V1559" s="110"/>
      <c r="W1559" s="112"/>
      <c r="X1559" s="103"/>
      <c r="Y1559" s="117"/>
      <c r="Z1559" s="69"/>
      <c r="AA1559" s="69"/>
      <c r="AB1559" s="103"/>
      <c r="AC1559" s="103"/>
      <c r="AD1559" s="118"/>
      <c r="AE1559" s="115"/>
      <c r="AF1559" s="119"/>
      <c r="AG1559" s="119"/>
      <c r="AH1559" s="120"/>
      <c r="AI1559" s="121"/>
      <c r="AJ1559" s="120"/>
      <c r="AK1559" s="69"/>
      <c r="AL1559" s="103"/>
      <c r="AM1559" s="103"/>
      <c r="AN1559" s="118"/>
      <c r="AO1559" s="115"/>
      <c r="AP1559" s="119"/>
      <c r="AQ1559" s="119"/>
      <c r="AR1559" s="118"/>
      <c r="AS1559" s="118"/>
      <c r="AT1559" s="118"/>
      <c r="AU1559" s="118"/>
      <c r="AV1559" s="121"/>
      <c r="AW1559" s="114"/>
      <c r="AX1559" s="115"/>
      <c r="AY1559" s="116"/>
      <c r="AZ1559" s="115"/>
      <c r="BA1559" s="116"/>
    </row>
    <row r="1560" spans="2:53" x14ac:dyDescent="0.2">
      <c r="B1560" s="266"/>
      <c r="D1560" s="101"/>
      <c r="E1560" s="67"/>
      <c r="F1560" s="69"/>
      <c r="G1560" s="69"/>
      <c r="H1560" s="69"/>
      <c r="I1560" s="95"/>
      <c r="J1560" s="68"/>
      <c r="K1560" s="106"/>
      <c r="L1560" s="145"/>
      <c r="M1560" s="146"/>
      <c r="N1560" s="82"/>
      <c r="O1560" s="82"/>
      <c r="P1560" s="82"/>
      <c r="Q1560" s="110"/>
      <c r="R1560" s="111"/>
      <c r="S1560" s="111"/>
      <c r="T1560" s="111"/>
      <c r="U1560" s="112"/>
      <c r="V1560" s="110"/>
      <c r="W1560" s="112"/>
      <c r="X1560" s="103"/>
      <c r="Y1560" s="117"/>
      <c r="Z1560" s="69"/>
      <c r="AA1560" s="69"/>
      <c r="AB1560" s="103"/>
      <c r="AC1560" s="103"/>
      <c r="AD1560" s="118"/>
      <c r="AE1560" s="115"/>
      <c r="AF1560" s="119"/>
      <c r="AG1560" s="119"/>
      <c r="AH1560" s="120"/>
      <c r="AI1560" s="121"/>
      <c r="AJ1560" s="120"/>
      <c r="AK1560" s="69"/>
      <c r="AL1560" s="103"/>
      <c r="AM1560" s="103"/>
      <c r="AN1560" s="118"/>
      <c r="AO1560" s="115"/>
      <c r="AP1560" s="119"/>
      <c r="AQ1560" s="119"/>
      <c r="AR1560" s="118"/>
      <c r="AS1560" s="118"/>
      <c r="AT1560" s="118"/>
      <c r="AU1560" s="118"/>
      <c r="AV1560" s="121"/>
      <c r="AW1560" s="114"/>
      <c r="AX1560" s="115"/>
      <c r="AY1560" s="116"/>
      <c r="AZ1560" s="115"/>
      <c r="BA1560" s="116"/>
    </row>
    <row r="1561" spans="2:53" x14ac:dyDescent="0.2">
      <c r="B1561" s="266"/>
      <c r="D1561" s="101"/>
      <c r="E1561" s="67"/>
      <c r="F1561" s="69"/>
      <c r="G1561" s="69"/>
      <c r="H1561" s="69"/>
      <c r="I1561" s="95"/>
      <c r="J1561" s="68"/>
      <c r="K1561" s="106"/>
      <c r="L1561" s="145"/>
      <c r="M1561" s="146"/>
      <c r="N1561" s="82"/>
      <c r="O1561" s="82"/>
      <c r="P1561" s="82"/>
      <c r="Q1561" s="110"/>
      <c r="R1561" s="111"/>
      <c r="S1561" s="111"/>
      <c r="T1561" s="111"/>
      <c r="U1561" s="112"/>
      <c r="V1561" s="110"/>
      <c r="W1561" s="112"/>
      <c r="X1561" s="103"/>
      <c r="Y1561" s="117"/>
      <c r="Z1561" s="69"/>
      <c r="AA1561" s="69"/>
      <c r="AB1561" s="103"/>
      <c r="AC1561" s="103"/>
      <c r="AD1561" s="118"/>
      <c r="AE1561" s="115"/>
      <c r="AF1561" s="119"/>
      <c r="AG1561" s="119"/>
      <c r="AH1561" s="120"/>
      <c r="AI1561" s="121"/>
      <c r="AJ1561" s="120"/>
      <c r="AK1561" s="69"/>
      <c r="AL1561" s="103"/>
      <c r="AM1561" s="103"/>
      <c r="AN1561" s="118"/>
      <c r="AO1561" s="115"/>
      <c r="AP1561" s="119"/>
      <c r="AQ1561" s="119"/>
      <c r="AR1561" s="118"/>
      <c r="AS1561" s="118"/>
      <c r="AT1561" s="118"/>
      <c r="AU1561" s="118"/>
      <c r="AV1561" s="121"/>
      <c r="AW1561" s="114"/>
      <c r="AX1561" s="115"/>
      <c r="AY1561" s="116"/>
      <c r="AZ1561" s="115"/>
      <c r="BA1561" s="116"/>
    </row>
    <row r="1562" spans="2:53" x14ac:dyDescent="0.2">
      <c r="B1562" s="266"/>
      <c r="D1562" s="101"/>
      <c r="E1562" s="67"/>
      <c r="F1562" s="69"/>
      <c r="G1562" s="69"/>
      <c r="H1562" s="69"/>
      <c r="I1562" s="95"/>
      <c r="J1562" s="68"/>
      <c r="K1562" s="106"/>
      <c r="L1562" s="145"/>
      <c r="M1562" s="146"/>
      <c r="N1562" s="82"/>
      <c r="O1562" s="82"/>
      <c r="P1562" s="82"/>
      <c r="Q1562" s="110"/>
      <c r="R1562" s="111"/>
      <c r="S1562" s="111"/>
      <c r="T1562" s="111"/>
      <c r="U1562" s="112"/>
      <c r="V1562" s="110"/>
      <c r="W1562" s="112"/>
      <c r="X1562" s="103"/>
      <c r="Y1562" s="117"/>
      <c r="Z1562" s="69"/>
      <c r="AA1562" s="69"/>
      <c r="AB1562" s="103"/>
      <c r="AC1562" s="103"/>
      <c r="AD1562" s="118"/>
      <c r="AE1562" s="115"/>
      <c r="AF1562" s="119"/>
      <c r="AG1562" s="119"/>
      <c r="AH1562" s="120"/>
      <c r="AI1562" s="121"/>
      <c r="AJ1562" s="120"/>
      <c r="AK1562" s="69"/>
      <c r="AL1562" s="103"/>
      <c r="AM1562" s="103"/>
      <c r="AN1562" s="118"/>
      <c r="AO1562" s="115"/>
      <c r="AP1562" s="119"/>
      <c r="AQ1562" s="119"/>
      <c r="AR1562" s="118"/>
      <c r="AS1562" s="118"/>
      <c r="AT1562" s="118"/>
      <c r="AU1562" s="118"/>
      <c r="AV1562" s="121"/>
      <c r="AW1562" s="114"/>
      <c r="AX1562" s="115"/>
      <c r="AY1562" s="116"/>
      <c r="AZ1562" s="115"/>
      <c r="BA1562" s="116"/>
    </row>
    <row r="1563" spans="2:53" x14ac:dyDescent="0.2">
      <c r="B1563" s="266"/>
      <c r="D1563" s="101"/>
      <c r="E1563" s="67"/>
      <c r="F1563" s="69"/>
      <c r="G1563" s="69"/>
      <c r="H1563" s="69"/>
      <c r="I1563" s="95"/>
      <c r="J1563" s="68"/>
      <c r="K1563" s="106"/>
      <c r="L1563" s="145"/>
      <c r="M1563" s="146"/>
      <c r="N1563" s="82"/>
      <c r="O1563" s="82"/>
      <c r="P1563" s="82"/>
      <c r="Q1563" s="110"/>
      <c r="R1563" s="111"/>
      <c r="S1563" s="111"/>
      <c r="T1563" s="111"/>
      <c r="U1563" s="112"/>
      <c r="V1563" s="110"/>
      <c r="W1563" s="112"/>
      <c r="X1563" s="103"/>
      <c r="Y1563" s="117"/>
      <c r="Z1563" s="69"/>
      <c r="AA1563" s="69"/>
      <c r="AB1563" s="103"/>
      <c r="AC1563" s="103"/>
      <c r="AD1563" s="118"/>
      <c r="AE1563" s="115"/>
      <c r="AF1563" s="119"/>
      <c r="AG1563" s="119"/>
      <c r="AH1563" s="120"/>
      <c r="AI1563" s="121"/>
      <c r="AJ1563" s="120"/>
      <c r="AK1563" s="69"/>
      <c r="AL1563" s="103"/>
      <c r="AM1563" s="103"/>
      <c r="AN1563" s="118"/>
      <c r="AO1563" s="115"/>
      <c r="AP1563" s="119"/>
      <c r="AQ1563" s="119"/>
      <c r="AR1563" s="118"/>
      <c r="AS1563" s="118"/>
      <c r="AT1563" s="118"/>
      <c r="AU1563" s="118"/>
      <c r="AV1563" s="121"/>
      <c r="AW1563" s="114"/>
      <c r="AX1563" s="115"/>
      <c r="AY1563" s="116"/>
      <c r="AZ1563" s="115"/>
      <c r="BA1563" s="116"/>
    </row>
    <row r="1564" spans="2:53" x14ac:dyDescent="0.2">
      <c r="B1564" s="266"/>
      <c r="D1564" s="101"/>
      <c r="E1564" s="67"/>
      <c r="F1564" s="69"/>
      <c r="G1564" s="69"/>
      <c r="H1564" s="69"/>
      <c r="I1564" s="95"/>
      <c r="J1564" s="68"/>
      <c r="K1564" s="106"/>
      <c r="L1564" s="145"/>
      <c r="M1564" s="146"/>
      <c r="N1564" s="82"/>
      <c r="O1564" s="82"/>
      <c r="P1564" s="82"/>
      <c r="Q1564" s="110"/>
      <c r="R1564" s="111"/>
      <c r="S1564" s="111"/>
      <c r="T1564" s="111"/>
      <c r="U1564" s="112"/>
      <c r="V1564" s="110"/>
      <c r="W1564" s="112"/>
      <c r="X1564" s="103"/>
      <c r="Y1564" s="117"/>
      <c r="Z1564" s="69"/>
      <c r="AA1564" s="69"/>
      <c r="AB1564" s="103"/>
      <c r="AC1564" s="103"/>
      <c r="AD1564" s="118"/>
      <c r="AE1564" s="115"/>
      <c r="AF1564" s="119"/>
      <c r="AG1564" s="119"/>
      <c r="AH1564" s="120"/>
      <c r="AI1564" s="121"/>
      <c r="AJ1564" s="120"/>
      <c r="AK1564" s="69"/>
      <c r="AL1564" s="103"/>
      <c r="AM1564" s="103"/>
      <c r="AN1564" s="118"/>
      <c r="AO1564" s="115"/>
      <c r="AP1564" s="119"/>
      <c r="AQ1564" s="119"/>
      <c r="AR1564" s="118"/>
      <c r="AS1564" s="118"/>
      <c r="AT1564" s="118"/>
      <c r="AU1564" s="118"/>
      <c r="AV1564" s="121"/>
      <c r="AW1564" s="114"/>
      <c r="AX1564" s="115"/>
      <c r="AY1564" s="116"/>
      <c r="AZ1564" s="115"/>
      <c r="BA1564" s="116"/>
    </row>
    <row r="1565" spans="2:53" x14ac:dyDescent="0.2">
      <c r="B1565" s="266"/>
      <c r="D1565" s="101"/>
      <c r="E1565" s="67"/>
      <c r="F1565" s="69"/>
      <c r="G1565" s="69"/>
      <c r="H1565" s="69"/>
      <c r="I1565" s="95"/>
      <c r="J1565" s="68"/>
      <c r="K1565" s="106"/>
      <c r="L1565" s="145"/>
      <c r="M1565" s="146"/>
      <c r="N1565" s="82"/>
      <c r="O1565" s="82"/>
      <c r="P1565" s="82"/>
      <c r="Q1565" s="110"/>
      <c r="R1565" s="111"/>
      <c r="S1565" s="111"/>
      <c r="T1565" s="111"/>
      <c r="U1565" s="112"/>
      <c r="V1565" s="110"/>
      <c r="W1565" s="112"/>
      <c r="X1565" s="103"/>
      <c r="Y1565" s="117"/>
      <c r="Z1565" s="69"/>
      <c r="AA1565" s="69"/>
      <c r="AB1565" s="103"/>
      <c r="AC1565" s="103"/>
      <c r="AD1565" s="118"/>
      <c r="AE1565" s="115"/>
      <c r="AF1565" s="119"/>
      <c r="AG1565" s="119"/>
      <c r="AH1565" s="120"/>
      <c r="AI1565" s="121"/>
      <c r="AJ1565" s="120"/>
      <c r="AK1565" s="69"/>
      <c r="AL1565" s="103"/>
      <c r="AM1565" s="103"/>
      <c r="AN1565" s="118"/>
      <c r="AO1565" s="115"/>
      <c r="AP1565" s="119"/>
      <c r="AQ1565" s="119"/>
      <c r="AR1565" s="118"/>
      <c r="AS1565" s="118"/>
      <c r="AT1565" s="118"/>
      <c r="AU1565" s="118"/>
      <c r="AV1565" s="121"/>
      <c r="AW1565" s="114"/>
      <c r="AX1565" s="115"/>
      <c r="AY1565" s="116"/>
      <c r="AZ1565" s="115"/>
      <c r="BA1565" s="116"/>
    </row>
    <row r="1566" spans="2:53" x14ac:dyDescent="0.2">
      <c r="B1566" s="266"/>
      <c r="D1566" s="101"/>
      <c r="E1566" s="67"/>
      <c r="F1566" s="69"/>
      <c r="G1566" s="69"/>
      <c r="H1566" s="69"/>
      <c r="I1566" s="95"/>
      <c r="J1566" s="68"/>
      <c r="K1566" s="106"/>
      <c r="L1566" s="145"/>
      <c r="M1566" s="146"/>
      <c r="N1566" s="82"/>
      <c r="O1566" s="82"/>
      <c r="P1566" s="82"/>
      <c r="Q1566" s="110"/>
      <c r="R1566" s="111"/>
      <c r="S1566" s="111"/>
      <c r="T1566" s="111"/>
      <c r="U1566" s="112"/>
      <c r="V1566" s="110"/>
      <c r="W1566" s="112"/>
      <c r="X1566" s="103"/>
      <c r="Y1566" s="117"/>
      <c r="Z1566" s="69"/>
      <c r="AA1566" s="69"/>
      <c r="AB1566" s="103"/>
      <c r="AC1566" s="103"/>
      <c r="AD1566" s="118"/>
      <c r="AE1566" s="115"/>
      <c r="AF1566" s="119"/>
      <c r="AG1566" s="119"/>
      <c r="AH1566" s="120"/>
      <c r="AI1566" s="121"/>
      <c r="AJ1566" s="120"/>
      <c r="AK1566" s="69"/>
      <c r="AL1566" s="103"/>
      <c r="AM1566" s="103"/>
      <c r="AN1566" s="118"/>
      <c r="AO1566" s="115"/>
      <c r="AP1566" s="119"/>
      <c r="AQ1566" s="119"/>
      <c r="AR1566" s="118"/>
      <c r="AS1566" s="118"/>
      <c r="AT1566" s="118"/>
      <c r="AU1566" s="118"/>
      <c r="AV1566" s="121"/>
      <c r="AW1566" s="114"/>
      <c r="AX1566" s="115"/>
      <c r="AY1566" s="116"/>
      <c r="AZ1566" s="115"/>
      <c r="BA1566" s="116"/>
    </row>
    <row r="1567" spans="2:53" x14ac:dyDescent="0.2">
      <c r="B1567" s="266"/>
      <c r="D1567" s="101"/>
      <c r="E1567" s="67"/>
      <c r="F1567" s="69"/>
      <c r="G1567" s="69"/>
      <c r="H1567" s="69"/>
      <c r="I1567" s="95"/>
      <c r="J1567" s="68"/>
      <c r="K1567" s="106"/>
      <c r="L1567" s="145"/>
      <c r="M1567" s="146"/>
      <c r="N1567" s="82"/>
      <c r="O1567" s="82"/>
      <c r="P1567" s="82"/>
      <c r="Q1567" s="110"/>
      <c r="R1567" s="111"/>
      <c r="S1567" s="111"/>
      <c r="T1567" s="111"/>
      <c r="U1567" s="112"/>
      <c r="V1567" s="110"/>
      <c r="W1567" s="112"/>
      <c r="X1567" s="103"/>
      <c r="Y1567" s="117"/>
      <c r="Z1567" s="69"/>
      <c r="AA1567" s="69"/>
      <c r="AB1567" s="103"/>
      <c r="AC1567" s="103"/>
      <c r="AD1567" s="118"/>
      <c r="AE1567" s="115"/>
      <c r="AF1567" s="119"/>
      <c r="AG1567" s="119"/>
      <c r="AH1567" s="120"/>
      <c r="AI1567" s="121"/>
      <c r="AJ1567" s="120"/>
      <c r="AK1567" s="69"/>
      <c r="AL1567" s="103"/>
      <c r="AM1567" s="103"/>
      <c r="AN1567" s="118"/>
      <c r="AO1567" s="115"/>
      <c r="AP1567" s="119"/>
      <c r="AQ1567" s="119"/>
      <c r="AR1567" s="118"/>
      <c r="AS1567" s="118"/>
      <c r="AT1567" s="118"/>
      <c r="AU1567" s="118"/>
      <c r="AV1567" s="121"/>
      <c r="AW1567" s="114"/>
      <c r="AX1567" s="115"/>
      <c r="AY1567" s="116"/>
      <c r="AZ1567" s="115"/>
      <c r="BA1567" s="116"/>
    </row>
    <row r="1568" spans="2:53" x14ac:dyDescent="0.2">
      <c r="B1568" s="266"/>
      <c r="D1568" s="101"/>
      <c r="E1568" s="67"/>
      <c r="F1568" s="69"/>
      <c r="G1568" s="69"/>
      <c r="H1568" s="69"/>
      <c r="I1568" s="95"/>
      <c r="J1568" s="68"/>
      <c r="K1568" s="106"/>
      <c r="L1568" s="145"/>
      <c r="M1568" s="146"/>
      <c r="N1568" s="82"/>
      <c r="O1568" s="82"/>
      <c r="P1568" s="82"/>
      <c r="Q1568" s="110"/>
      <c r="R1568" s="111"/>
      <c r="S1568" s="111"/>
      <c r="T1568" s="111"/>
      <c r="U1568" s="112"/>
      <c r="V1568" s="110"/>
      <c r="W1568" s="112"/>
      <c r="X1568" s="103"/>
      <c r="Y1568" s="117"/>
      <c r="Z1568" s="69"/>
      <c r="AA1568" s="69"/>
      <c r="AB1568" s="103"/>
      <c r="AC1568" s="103"/>
      <c r="AD1568" s="118"/>
      <c r="AE1568" s="115"/>
      <c r="AF1568" s="119"/>
      <c r="AG1568" s="119"/>
      <c r="AH1568" s="120"/>
      <c r="AI1568" s="121"/>
      <c r="AJ1568" s="120"/>
      <c r="AK1568" s="69"/>
      <c r="AL1568" s="103"/>
      <c r="AM1568" s="103"/>
      <c r="AN1568" s="118"/>
      <c r="AO1568" s="115"/>
      <c r="AP1568" s="119"/>
      <c r="AQ1568" s="119"/>
      <c r="AR1568" s="118"/>
      <c r="AS1568" s="118"/>
      <c r="AT1568" s="118"/>
      <c r="AU1568" s="118"/>
      <c r="AV1568" s="121"/>
      <c r="AW1568" s="114"/>
      <c r="AX1568" s="115"/>
      <c r="AY1568" s="116"/>
      <c r="AZ1568" s="115"/>
      <c r="BA1568" s="116"/>
    </row>
    <row r="1569" spans="2:53" x14ac:dyDescent="0.2">
      <c r="B1569" s="266"/>
      <c r="D1569" s="101"/>
      <c r="E1569" s="67"/>
      <c r="F1569" s="69"/>
      <c r="G1569" s="69"/>
      <c r="H1569" s="69"/>
      <c r="I1569" s="95"/>
      <c r="J1569" s="68"/>
      <c r="K1569" s="106"/>
      <c r="L1569" s="145"/>
      <c r="M1569" s="146"/>
      <c r="N1569" s="82"/>
      <c r="O1569" s="82"/>
      <c r="P1569" s="82"/>
      <c r="Q1569" s="110"/>
      <c r="R1569" s="111"/>
      <c r="S1569" s="111"/>
      <c r="T1569" s="111"/>
      <c r="U1569" s="112"/>
      <c r="V1569" s="110"/>
      <c r="W1569" s="112"/>
      <c r="X1569" s="103"/>
      <c r="Y1569" s="117"/>
      <c r="Z1569" s="69"/>
      <c r="AA1569" s="69"/>
      <c r="AB1569" s="103"/>
      <c r="AC1569" s="103"/>
      <c r="AD1569" s="118"/>
      <c r="AE1569" s="115"/>
      <c r="AF1569" s="119"/>
      <c r="AG1569" s="119"/>
      <c r="AH1569" s="120"/>
      <c r="AI1569" s="121"/>
      <c r="AJ1569" s="120"/>
      <c r="AK1569" s="69"/>
      <c r="AL1569" s="103"/>
      <c r="AM1569" s="103"/>
      <c r="AN1569" s="118"/>
      <c r="AO1569" s="115"/>
      <c r="AP1569" s="119"/>
      <c r="AQ1569" s="119"/>
      <c r="AR1569" s="118"/>
      <c r="AS1569" s="118"/>
      <c r="AT1569" s="118"/>
      <c r="AU1569" s="118"/>
      <c r="AV1569" s="121"/>
      <c r="AW1569" s="114"/>
      <c r="AX1569" s="115"/>
      <c r="AY1569" s="116"/>
      <c r="AZ1569" s="115"/>
      <c r="BA1569" s="116"/>
    </row>
    <row r="1570" spans="2:53" x14ac:dyDescent="0.2">
      <c r="B1570" s="266"/>
      <c r="D1570" s="101"/>
      <c r="E1570" s="67"/>
      <c r="F1570" s="69"/>
      <c r="G1570" s="69"/>
      <c r="H1570" s="69"/>
      <c r="I1570" s="95"/>
      <c r="J1570" s="68"/>
      <c r="K1570" s="106"/>
      <c r="L1570" s="145"/>
      <c r="M1570" s="146"/>
      <c r="N1570" s="82"/>
      <c r="O1570" s="82"/>
      <c r="P1570" s="82"/>
      <c r="Q1570" s="110"/>
      <c r="R1570" s="111"/>
      <c r="S1570" s="111"/>
      <c r="T1570" s="111"/>
      <c r="U1570" s="112"/>
      <c r="V1570" s="110"/>
      <c r="W1570" s="112"/>
      <c r="X1570" s="103"/>
      <c r="Y1570" s="117"/>
      <c r="Z1570" s="69"/>
      <c r="AA1570" s="69"/>
      <c r="AB1570" s="103"/>
      <c r="AC1570" s="103"/>
      <c r="AD1570" s="118"/>
      <c r="AE1570" s="115"/>
      <c r="AF1570" s="119"/>
      <c r="AG1570" s="119"/>
      <c r="AH1570" s="120"/>
      <c r="AI1570" s="121"/>
      <c r="AJ1570" s="120"/>
      <c r="AK1570" s="69"/>
      <c r="AL1570" s="103"/>
      <c r="AM1570" s="103"/>
      <c r="AN1570" s="118"/>
      <c r="AO1570" s="115"/>
      <c r="AP1570" s="119"/>
      <c r="AQ1570" s="119"/>
      <c r="AR1570" s="118"/>
      <c r="AS1570" s="118"/>
      <c r="AT1570" s="118"/>
      <c r="AU1570" s="118"/>
      <c r="AV1570" s="121"/>
      <c r="AW1570" s="114"/>
      <c r="AX1570" s="115"/>
      <c r="AY1570" s="116"/>
      <c r="AZ1570" s="115"/>
      <c r="BA1570" s="116"/>
    </row>
    <row r="1571" spans="2:53" x14ac:dyDescent="0.2">
      <c r="B1571" s="266"/>
      <c r="D1571" s="101"/>
      <c r="E1571" s="67"/>
      <c r="F1571" s="69"/>
      <c r="G1571" s="69"/>
      <c r="H1571" s="69"/>
      <c r="I1571" s="95"/>
      <c r="J1571" s="68"/>
      <c r="K1571" s="106"/>
      <c r="L1571" s="145"/>
      <c r="M1571" s="146"/>
      <c r="N1571" s="82"/>
      <c r="O1571" s="82"/>
      <c r="P1571" s="82"/>
      <c r="Q1571" s="110"/>
      <c r="R1571" s="111"/>
      <c r="S1571" s="111"/>
      <c r="T1571" s="111"/>
      <c r="U1571" s="112"/>
      <c r="V1571" s="110"/>
      <c r="W1571" s="112"/>
      <c r="X1571" s="103"/>
      <c r="Y1571" s="117"/>
      <c r="Z1571" s="69"/>
      <c r="AA1571" s="69"/>
      <c r="AB1571" s="103"/>
      <c r="AC1571" s="103"/>
      <c r="AD1571" s="118"/>
      <c r="AE1571" s="115"/>
      <c r="AF1571" s="119"/>
      <c r="AG1571" s="119"/>
      <c r="AH1571" s="120"/>
      <c r="AI1571" s="121"/>
      <c r="AJ1571" s="120"/>
      <c r="AK1571" s="69"/>
      <c r="AL1571" s="103"/>
      <c r="AM1571" s="103"/>
      <c r="AN1571" s="118"/>
      <c r="AO1571" s="115"/>
      <c r="AP1571" s="119"/>
      <c r="AQ1571" s="119"/>
      <c r="AR1571" s="118"/>
      <c r="AS1571" s="118"/>
      <c r="AT1571" s="118"/>
      <c r="AU1571" s="118"/>
      <c r="AV1571" s="121"/>
      <c r="AW1571" s="114"/>
      <c r="AX1571" s="115"/>
      <c r="AY1571" s="116"/>
      <c r="AZ1571" s="115"/>
      <c r="BA1571" s="116"/>
    </row>
    <row r="1572" spans="2:53" x14ac:dyDescent="0.2">
      <c r="B1572" s="266"/>
      <c r="D1572" s="101"/>
      <c r="E1572" s="67"/>
      <c r="F1572" s="69"/>
      <c r="G1572" s="69"/>
      <c r="H1572" s="69"/>
      <c r="I1572" s="95"/>
      <c r="J1572" s="68"/>
      <c r="K1572" s="106"/>
      <c r="L1572" s="145"/>
      <c r="M1572" s="146"/>
      <c r="N1572" s="82"/>
      <c r="O1572" s="82"/>
      <c r="P1572" s="82"/>
      <c r="Q1572" s="110"/>
      <c r="R1572" s="111"/>
      <c r="S1572" s="111"/>
      <c r="T1572" s="111"/>
      <c r="U1572" s="112"/>
      <c r="V1572" s="110"/>
      <c r="W1572" s="112"/>
      <c r="X1572" s="103"/>
      <c r="Y1572" s="117"/>
      <c r="Z1572" s="69"/>
      <c r="AA1572" s="69"/>
      <c r="AB1572" s="103"/>
      <c r="AC1572" s="103"/>
      <c r="AD1572" s="118"/>
      <c r="AE1572" s="115"/>
      <c r="AF1572" s="119"/>
      <c r="AG1572" s="119"/>
      <c r="AH1572" s="120"/>
      <c r="AI1572" s="121"/>
      <c r="AJ1572" s="120"/>
      <c r="AK1572" s="69"/>
      <c r="AL1572" s="103"/>
      <c r="AM1572" s="103"/>
      <c r="AN1572" s="118"/>
      <c r="AO1572" s="115"/>
      <c r="AP1572" s="119"/>
      <c r="AQ1572" s="119"/>
      <c r="AR1572" s="118"/>
      <c r="AS1572" s="118"/>
      <c r="AT1572" s="118"/>
      <c r="AU1572" s="118"/>
      <c r="AV1572" s="121"/>
      <c r="AW1572" s="114"/>
      <c r="AX1572" s="115"/>
      <c r="AY1572" s="116"/>
      <c r="AZ1572" s="115"/>
      <c r="BA1572" s="116"/>
    </row>
    <row r="1573" spans="2:53" x14ac:dyDescent="0.2">
      <c r="B1573" s="266"/>
      <c r="D1573" s="101"/>
      <c r="E1573" s="67"/>
      <c r="F1573" s="69"/>
      <c r="G1573" s="69"/>
      <c r="H1573" s="69"/>
      <c r="I1573" s="95"/>
      <c r="J1573" s="68"/>
      <c r="K1573" s="106"/>
      <c r="L1573" s="145"/>
      <c r="M1573" s="146"/>
      <c r="N1573" s="82"/>
      <c r="O1573" s="82"/>
      <c r="P1573" s="82"/>
      <c r="Q1573" s="110"/>
      <c r="R1573" s="111"/>
      <c r="S1573" s="111"/>
      <c r="T1573" s="111"/>
      <c r="U1573" s="112"/>
      <c r="V1573" s="110"/>
      <c r="W1573" s="112"/>
      <c r="X1573" s="103"/>
      <c r="Y1573" s="117"/>
      <c r="Z1573" s="69"/>
      <c r="AA1573" s="69"/>
      <c r="AB1573" s="103"/>
      <c r="AC1573" s="103"/>
      <c r="AD1573" s="118"/>
      <c r="AE1573" s="115"/>
      <c r="AF1573" s="119"/>
      <c r="AG1573" s="119"/>
      <c r="AH1573" s="120"/>
      <c r="AI1573" s="121"/>
      <c r="AJ1573" s="120"/>
      <c r="AK1573" s="69"/>
      <c r="AL1573" s="103"/>
      <c r="AM1573" s="103"/>
      <c r="AN1573" s="118"/>
      <c r="AO1573" s="115"/>
      <c r="AP1573" s="119"/>
      <c r="AQ1573" s="119"/>
      <c r="AR1573" s="118"/>
      <c r="AS1573" s="118"/>
      <c r="AT1573" s="118"/>
      <c r="AU1573" s="118"/>
      <c r="AV1573" s="121"/>
      <c r="AW1573" s="114"/>
      <c r="AX1573" s="115"/>
      <c r="AY1573" s="116"/>
      <c r="AZ1573" s="115"/>
      <c r="BA1573" s="116"/>
    </row>
    <row r="1574" spans="2:53" x14ac:dyDescent="0.2">
      <c r="B1574" s="266"/>
      <c r="D1574" s="101"/>
      <c r="E1574" s="67"/>
      <c r="F1574" s="69"/>
      <c r="G1574" s="69"/>
      <c r="H1574" s="69"/>
      <c r="I1574" s="95"/>
      <c r="J1574" s="68"/>
      <c r="K1574" s="106"/>
      <c r="L1574" s="145"/>
      <c r="M1574" s="146"/>
      <c r="N1574" s="82"/>
      <c r="O1574" s="82"/>
      <c r="P1574" s="82"/>
      <c r="Q1574" s="110"/>
      <c r="R1574" s="111"/>
      <c r="S1574" s="111"/>
      <c r="T1574" s="111"/>
      <c r="U1574" s="112"/>
      <c r="V1574" s="110"/>
      <c r="W1574" s="112"/>
      <c r="X1574" s="103"/>
      <c r="Y1574" s="117"/>
      <c r="Z1574" s="69"/>
      <c r="AA1574" s="69"/>
      <c r="AB1574" s="103"/>
      <c r="AC1574" s="103"/>
      <c r="AD1574" s="118"/>
      <c r="AE1574" s="115"/>
      <c r="AF1574" s="119"/>
      <c r="AG1574" s="119"/>
      <c r="AH1574" s="120"/>
      <c r="AI1574" s="121"/>
      <c r="AJ1574" s="120"/>
      <c r="AK1574" s="69"/>
      <c r="AL1574" s="103"/>
      <c r="AM1574" s="103"/>
      <c r="AN1574" s="118"/>
      <c r="AO1574" s="115"/>
      <c r="AP1574" s="119"/>
      <c r="AQ1574" s="119"/>
      <c r="AR1574" s="118"/>
      <c r="AS1574" s="118"/>
      <c r="AT1574" s="118"/>
      <c r="AU1574" s="118"/>
      <c r="AV1574" s="121"/>
      <c r="AW1574" s="114"/>
      <c r="AX1574" s="115"/>
      <c r="AY1574" s="116"/>
      <c r="AZ1574" s="115"/>
      <c r="BA1574" s="116"/>
    </row>
    <row r="1575" spans="2:53" x14ac:dyDescent="0.2">
      <c r="B1575" s="266"/>
      <c r="D1575" s="101"/>
      <c r="E1575" s="67"/>
      <c r="F1575" s="69"/>
      <c r="G1575" s="69"/>
      <c r="H1575" s="69"/>
      <c r="I1575" s="95"/>
      <c r="J1575" s="68"/>
      <c r="K1575" s="106"/>
      <c r="L1575" s="145"/>
      <c r="M1575" s="146"/>
      <c r="N1575" s="82"/>
      <c r="O1575" s="82"/>
      <c r="P1575" s="82"/>
      <c r="Q1575" s="110"/>
      <c r="R1575" s="111"/>
      <c r="S1575" s="111"/>
      <c r="T1575" s="111"/>
      <c r="U1575" s="112"/>
      <c r="V1575" s="110"/>
      <c r="W1575" s="112"/>
      <c r="X1575" s="103"/>
      <c r="Y1575" s="117"/>
      <c r="Z1575" s="69"/>
      <c r="AA1575" s="69"/>
      <c r="AB1575" s="103"/>
      <c r="AC1575" s="103"/>
      <c r="AD1575" s="118"/>
      <c r="AE1575" s="115"/>
      <c r="AF1575" s="119"/>
      <c r="AG1575" s="119"/>
      <c r="AH1575" s="120"/>
      <c r="AI1575" s="121"/>
      <c r="AJ1575" s="120"/>
      <c r="AK1575" s="69"/>
      <c r="AL1575" s="103"/>
      <c r="AM1575" s="103"/>
      <c r="AN1575" s="118"/>
      <c r="AO1575" s="115"/>
      <c r="AP1575" s="119"/>
      <c r="AQ1575" s="119"/>
      <c r="AR1575" s="118"/>
      <c r="AS1575" s="118"/>
      <c r="AT1575" s="118"/>
      <c r="AU1575" s="118"/>
      <c r="AV1575" s="121"/>
      <c r="AW1575" s="114"/>
      <c r="AX1575" s="115"/>
      <c r="AY1575" s="116"/>
      <c r="AZ1575" s="115"/>
      <c r="BA1575" s="116"/>
    </row>
    <row r="1576" spans="2:53" x14ac:dyDescent="0.2">
      <c r="B1576" s="266"/>
      <c r="D1576" s="101"/>
      <c r="E1576" s="67"/>
      <c r="F1576" s="69"/>
      <c r="G1576" s="69"/>
      <c r="H1576" s="69"/>
      <c r="I1576" s="95"/>
      <c r="J1576" s="68"/>
      <c r="K1576" s="106"/>
      <c r="L1576" s="145"/>
      <c r="M1576" s="146"/>
      <c r="N1576" s="82"/>
      <c r="O1576" s="82"/>
      <c r="P1576" s="82"/>
      <c r="Q1576" s="110"/>
      <c r="R1576" s="111"/>
      <c r="S1576" s="111"/>
      <c r="T1576" s="111"/>
      <c r="U1576" s="112"/>
      <c r="V1576" s="110"/>
      <c r="W1576" s="112"/>
      <c r="X1576" s="103"/>
      <c r="Y1576" s="117"/>
      <c r="Z1576" s="69"/>
      <c r="AA1576" s="69"/>
      <c r="AB1576" s="103"/>
      <c r="AC1576" s="103"/>
      <c r="AD1576" s="118"/>
      <c r="AE1576" s="115"/>
      <c r="AF1576" s="119"/>
      <c r="AG1576" s="119"/>
      <c r="AH1576" s="120"/>
      <c r="AI1576" s="121"/>
      <c r="AJ1576" s="120"/>
      <c r="AK1576" s="69"/>
      <c r="AL1576" s="103"/>
      <c r="AM1576" s="103"/>
      <c r="AN1576" s="118"/>
      <c r="AO1576" s="115"/>
      <c r="AP1576" s="119"/>
      <c r="AQ1576" s="119"/>
      <c r="AR1576" s="118"/>
      <c r="AS1576" s="118"/>
      <c r="AT1576" s="118"/>
      <c r="AU1576" s="118"/>
      <c r="AV1576" s="121"/>
      <c r="AW1576" s="114"/>
      <c r="AX1576" s="115"/>
      <c r="AY1576" s="116"/>
      <c r="AZ1576" s="115"/>
      <c r="BA1576" s="116"/>
    </row>
    <row r="1577" spans="2:53" x14ac:dyDescent="0.2">
      <c r="B1577" s="266"/>
      <c r="D1577" s="101"/>
      <c r="E1577" s="67"/>
      <c r="F1577" s="69"/>
      <c r="G1577" s="69"/>
      <c r="H1577" s="69"/>
      <c r="I1577" s="95"/>
      <c r="J1577" s="68"/>
      <c r="K1577" s="106"/>
      <c r="L1577" s="145"/>
      <c r="M1577" s="146"/>
      <c r="N1577" s="82"/>
      <c r="O1577" s="82"/>
      <c r="P1577" s="82"/>
      <c r="Q1577" s="110"/>
      <c r="R1577" s="111"/>
      <c r="S1577" s="111"/>
      <c r="T1577" s="111"/>
      <c r="U1577" s="112"/>
      <c r="V1577" s="110"/>
      <c r="W1577" s="112"/>
      <c r="X1577" s="103"/>
      <c r="Y1577" s="117"/>
      <c r="Z1577" s="69"/>
      <c r="AA1577" s="69"/>
      <c r="AB1577" s="103"/>
      <c r="AC1577" s="103"/>
      <c r="AD1577" s="118"/>
      <c r="AE1577" s="115"/>
      <c r="AF1577" s="119"/>
      <c r="AG1577" s="119"/>
      <c r="AH1577" s="120"/>
      <c r="AI1577" s="121"/>
      <c r="AJ1577" s="120"/>
      <c r="AK1577" s="69"/>
      <c r="AL1577" s="103"/>
      <c r="AM1577" s="103"/>
      <c r="AN1577" s="118"/>
      <c r="AO1577" s="115"/>
      <c r="AP1577" s="119"/>
      <c r="AQ1577" s="119"/>
      <c r="AR1577" s="118"/>
      <c r="AS1577" s="118"/>
      <c r="AT1577" s="118"/>
      <c r="AU1577" s="118"/>
      <c r="AV1577" s="121"/>
      <c r="AW1577" s="114"/>
      <c r="AX1577" s="115"/>
      <c r="AY1577" s="116"/>
      <c r="AZ1577" s="115"/>
      <c r="BA1577" s="116"/>
    </row>
    <row r="1578" spans="2:53" x14ac:dyDescent="0.2">
      <c r="B1578" s="266"/>
      <c r="D1578" s="101"/>
      <c r="E1578" s="67"/>
      <c r="F1578" s="69"/>
      <c r="G1578" s="69"/>
      <c r="H1578" s="69"/>
      <c r="I1578" s="95"/>
      <c r="J1578" s="68"/>
      <c r="K1578" s="106"/>
      <c r="L1578" s="145"/>
      <c r="M1578" s="146"/>
      <c r="N1578" s="82"/>
      <c r="O1578" s="82"/>
      <c r="P1578" s="82"/>
      <c r="Q1578" s="110"/>
      <c r="R1578" s="111"/>
      <c r="S1578" s="111"/>
      <c r="T1578" s="111"/>
      <c r="U1578" s="112"/>
      <c r="V1578" s="110"/>
      <c r="W1578" s="112"/>
      <c r="X1578" s="103"/>
      <c r="Y1578" s="117"/>
      <c r="Z1578" s="69"/>
      <c r="AA1578" s="69"/>
      <c r="AB1578" s="103"/>
      <c r="AC1578" s="103"/>
      <c r="AD1578" s="118"/>
      <c r="AE1578" s="115"/>
      <c r="AF1578" s="119"/>
      <c r="AG1578" s="119"/>
      <c r="AH1578" s="120"/>
      <c r="AI1578" s="121"/>
      <c r="AJ1578" s="120"/>
      <c r="AK1578" s="69"/>
      <c r="AL1578" s="103"/>
      <c r="AM1578" s="103"/>
      <c r="AN1578" s="118"/>
      <c r="AO1578" s="115"/>
      <c r="AP1578" s="119"/>
      <c r="AQ1578" s="119"/>
      <c r="AR1578" s="118"/>
      <c r="AS1578" s="118"/>
      <c r="AT1578" s="118"/>
      <c r="AU1578" s="118"/>
      <c r="AV1578" s="121"/>
      <c r="AW1578" s="114"/>
      <c r="AX1578" s="115"/>
      <c r="AY1578" s="116"/>
      <c r="AZ1578" s="115"/>
      <c r="BA1578" s="116"/>
    </row>
    <row r="1579" spans="2:53" x14ac:dyDescent="0.2">
      <c r="B1579" s="266"/>
      <c r="D1579" s="101"/>
      <c r="E1579" s="67"/>
      <c r="F1579" s="69"/>
      <c r="G1579" s="69"/>
      <c r="H1579" s="69"/>
      <c r="I1579" s="95"/>
      <c r="J1579" s="68"/>
      <c r="K1579" s="106"/>
      <c r="L1579" s="145"/>
      <c r="M1579" s="146"/>
      <c r="N1579" s="82"/>
      <c r="O1579" s="82"/>
      <c r="P1579" s="82"/>
      <c r="Q1579" s="110"/>
      <c r="R1579" s="111"/>
      <c r="S1579" s="111"/>
      <c r="T1579" s="111"/>
      <c r="U1579" s="112"/>
      <c r="V1579" s="110"/>
      <c r="W1579" s="112"/>
      <c r="X1579" s="103"/>
      <c r="Y1579" s="117"/>
      <c r="Z1579" s="69"/>
      <c r="AA1579" s="69"/>
      <c r="AB1579" s="103"/>
      <c r="AC1579" s="103"/>
      <c r="AD1579" s="118"/>
      <c r="AE1579" s="115"/>
      <c r="AF1579" s="119"/>
      <c r="AG1579" s="119"/>
      <c r="AH1579" s="120"/>
      <c r="AI1579" s="121"/>
      <c r="AJ1579" s="120"/>
      <c r="AK1579" s="69"/>
      <c r="AL1579" s="103"/>
      <c r="AM1579" s="103"/>
      <c r="AN1579" s="118"/>
      <c r="AO1579" s="115"/>
      <c r="AP1579" s="119"/>
      <c r="AQ1579" s="119"/>
      <c r="AR1579" s="118"/>
      <c r="AS1579" s="118"/>
      <c r="AT1579" s="118"/>
      <c r="AU1579" s="118"/>
      <c r="AV1579" s="121"/>
      <c r="AW1579" s="114"/>
      <c r="AX1579" s="115"/>
      <c r="AY1579" s="116"/>
      <c r="AZ1579" s="115"/>
      <c r="BA1579" s="116"/>
    </row>
    <row r="1580" spans="2:53" x14ac:dyDescent="0.2">
      <c r="B1580" s="266"/>
      <c r="D1580" s="101"/>
      <c r="E1580" s="67"/>
      <c r="F1580" s="69"/>
      <c r="G1580" s="69"/>
      <c r="H1580" s="69"/>
      <c r="I1580" s="95"/>
      <c r="J1580" s="68"/>
      <c r="K1580" s="106"/>
      <c r="L1580" s="145"/>
      <c r="M1580" s="146"/>
      <c r="N1580" s="82"/>
      <c r="O1580" s="82"/>
      <c r="P1580" s="82"/>
      <c r="Q1580" s="110"/>
      <c r="R1580" s="111"/>
      <c r="S1580" s="111"/>
      <c r="T1580" s="111"/>
      <c r="U1580" s="112"/>
      <c r="V1580" s="110"/>
      <c r="W1580" s="112"/>
      <c r="X1580" s="103"/>
      <c r="Y1580" s="117"/>
      <c r="Z1580" s="69"/>
      <c r="AA1580" s="69"/>
      <c r="AB1580" s="103"/>
      <c r="AC1580" s="103"/>
      <c r="AD1580" s="118"/>
      <c r="AE1580" s="115"/>
      <c r="AF1580" s="119"/>
      <c r="AG1580" s="119"/>
      <c r="AH1580" s="120"/>
      <c r="AI1580" s="121"/>
      <c r="AJ1580" s="120"/>
      <c r="AK1580" s="69"/>
      <c r="AL1580" s="103"/>
      <c r="AM1580" s="103"/>
      <c r="AN1580" s="118"/>
      <c r="AO1580" s="115"/>
      <c r="AP1580" s="119"/>
      <c r="AQ1580" s="119"/>
      <c r="AR1580" s="118"/>
      <c r="AS1580" s="118"/>
      <c r="AT1580" s="118"/>
      <c r="AU1580" s="118"/>
      <c r="AV1580" s="121"/>
      <c r="AW1580" s="114"/>
      <c r="AX1580" s="115"/>
      <c r="AY1580" s="116"/>
      <c r="AZ1580" s="115"/>
      <c r="BA1580" s="116"/>
    </row>
    <row r="1581" spans="2:53" x14ac:dyDescent="0.2">
      <c r="B1581" s="266"/>
      <c r="D1581" s="101"/>
      <c r="E1581" s="67"/>
      <c r="F1581" s="69"/>
      <c r="G1581" s="69"/>
      <c r="H1581" s="69"/>
      <c r="I1581" s="95"/>
      <c r="J1581" s="68"/>
      <c r="K1581" s="106"/>
      <c r="L1581" s="145"/>
      <c r="M1581" s="146"/>
      <c r="N1581" s="82"/>
      <c r="O1581" s="82"/>
      <c r="P1581" s="82"/>
      <c r="Q1581" s="110"/>
      <c r="R1581" s="111"/>
      <c r="S1581" s="111"/>
      <c r="T1581" s="111"/>
      <c r="U1581" s="112"/>
      <c r="V1581" s="110"/>
      <c r="W1581" s="112"/>
      <c r="X1581" s="103"/>
      <c r="Y1581" s="117"/>
      <c r="Z1581" s="69"/>
      <c r="AA1581" s="69"/>
      <c r="AB1581" s="103"/>
      <c r="AC1581" s="103"/>
      <c r="AD1581" s="118"/>
      <c r="AE1581" s="115"/>
      <c r="AF1581" s="119"/>
      <c r="AG1581" s="119"/>
      <c r="AH1581" s="120"/>
      <c r="AI1581" s="121"/>
      <c r="AJ1581" s="120"/>
      <c r="AK1581" s="69"/>
      <c r="AL1581" s="103"/>
      <c r="AM1581" s="103"/>
      <c r="AN1581" s="118"/>
      <c r="AO1581" s="115"/>
      <c r="AP1581" s="119"/>
      <c r="AQ1581" s="119"/>
      <c r="AR1581" s="118"/>
      <c r="AS1581" s="118"/>
      <c r="AT1581" s="118"/>
      <c r="AU1581" s="118"/>
      <c r="AV1581" s="121"/>
      <c r="AW1581" s="114"/>
      <c r="AX1581" s="115"/>
      <c r="AY1581" s="116"/>
      <c r="AZ1581" s="115"/>
      <c r="BA1581" s="116"/>
    </row>
    <row r="1582" spans="2:53" x14ac:dyDescent="0.2">
      <c r="B1582" s="266"/>
      <c r="D1582" s="101"/>
      <c r="E1582" s="67"/>
      <c r="F1582" s="69"/>
      <c r="G1582" s="69"/>
      <c r="H1582" s="69"/>
      <c r="I1582" s="95"/>
      <c r="J1582" s="68"/>
      <c r="K1582" s="106"/>
      <c r="L1582" s="145"/>
      <c r="M1582" s="146"/>
      <c r="N1582" s="82"/>
      <c r="O1582" s="82"/>
      <c r="P1582" s="82"/>
      <c r="Q1582" s="110"/>
      <c r="R1582" s="111"/>
      <c r="S1582" s="111"/>
      <c r="T1582" s="111"/>
      <c r="U1582" s="112"/>
      <c r="V1582" s="110"/>
      <c r="W1582" s="112"/>
      <c r="X1582" s="103"/>
      <c r="Y1582" s="117"/>
      <c r="Z1582" s="69"/>
      <c r="AA1582" s="69"/>
      <c r="AB1582" s="103"/>
      <c r="AC1582" s="103"/>
      <c r="AD1582" s="118"/>
      <c r="AE1582" s="115"/>
      <c r="AF1582" s="119"/>
      <c r="AG1582" s="119"/>
      <c r="AH1582" s="120"/>
      <c r="AI1582" s="121"/>
      <c r="AJ1582" s="120"/>
      <c r="AK1582" s="69"/>
      <c r="AL1582" s="103"/>
      <c r="AM1582" s="103"/>
      <c r="AN1582" s="118"/>
      <c r="AO1582" s="115"/>
      <c r="AP1582" s="119"/>
      <c r="AQ1582" s="119"/>
      <c r="AR1582" s="118"/>
      <c r="AS1582" s="118"/>
      <c r="AT1582" s="118"/>
      <c r="AU1582" s="118"/>
      <c r="AV1582" s="121"/>
      <c r="AW1582" s="114"/>
      <c r="AX1582" s="115"/>
      <c r="AY1582" s="116"/>
      <c r="AZ1582" s="115"/>
      <c r="BA1582" s="116"/>
    </row>
    <row r="1583" spans="2:53" x14ac:dyDescent="0.2">
      <c r="B1583" s="266"/>
      <c r="D1583" s="101"/>
      <c r="E1583" s="67"/>
      <c r="F1583" s="69"/>
      <c r="G1583" s="69"/>
      <c r="H1583" s="69"/>
      <c r="I1583" s="95"/>
      <c r="J1583" s="68"/>
      <c r="K1583" s="106"/>
      <c r="L1583" s="145"/>
      <c r="M1583" s="146"/>
      <c r="N1583" s="82"/>
      <c r="O1583" s="82"/>
      <c r="P1583" s="82"/>
      <c r="Q1583" s="110"/>
      <c r="R1583" s="111"/>
      <c r="S1583" s="111"/>
      <c r="T1583" s="111"/>
      <c r="U1583" s="112"/>
      <c r="V1583" s="110"/>
      <c r="W1583" s="112"/>
      <c r="X1583" s="103"/>
      <c r="Y1583" s="117"/>
      <c r="Z1583" s="69"/>
      <c r="AA1583" s="69"/>
      <c r="AB1583" s="103"/>
      <c r="AC1583" s="103"/>
      <c r="AD1583" s="118"/>
      <c r="AE1583" s="115"/>
      <c r="AF1583" s="119"/>
      <c r="AG1583" s="119"/>
      <c r="AH1583" s="120"/>
      <c r="AI1583" s="121"/>
      <c r="AJ1583" s="120"/>
      <c r="AK1583" s="69"/>
      <c r="AL1583" s="103"/>
      <c r="AM1583" s="103"/>
      <c r="AN1583" s="118"/>
      <c r="AO1583" s="115"/>
      <c r="AP1583" s="119"/>
      <c r="AQ1583" s="119"/>
      <c r="AR1583" s="118"/>
      <c r="AS1583" s="118"/>
      <c r="AT1583" s="118"/>
      <c r="AU1583" s="118"/>
      <c r="AV1583" s="121"/>
      <c r="AW1583" s="114"/>
      <c r="AX1583" s="115"/>
      <c r="AY1583" s="116"/>
      <c r="AZ1583" s="115"/>
      <c r="BA1583" s="116"/>
    </row>
    <row r="1584" spans="2:53" x14ac:dyDescent="0.2">
      <c r="B1584" s="266"/>
      <c r="D1584" s="101"/>
      <c r="E1584" s="67"/>
      <c r="F1584" s="69"/>
      <c r="G1584" s="69"/>
      <c r="H1584" s="69"/>
      <c r="I1584" s="95"/>
      <c r="J1584" s="68"/>
      <c r="K1584" s="106"/>
      <c r="L1584" s="145"/>
      <c r="M1584" s="146"/>
      <c r="N1584" s="82"/>
      <c r="O1584" s="82"/>
      <c r="P1584" s="82"/>
      <c r="Q1584" s="110"/>
      <c r="R1584" s="111"/>
      <c r="S1584" s="111"/>
      <c r="T1584" s="111"/>
      <c r="U1584" s="112"/>
      <c r="V1584" s="110"/>
      <c r="W1584" s="112"/>
      <c r="X1584" s="103"/>
      <c r="Y1584" s="117"/>
      <c r="Z1584" s="69"/>
      <c r="AA1584" s="69"/>
      <c r="AB1584" s="103"/>
      <c r="AC1584" s="103"/>
      <c r="AD1584" s="118"/>
      <c r="AE1584" s="115"/>
      <c r="AF1584" s="119"/>
      <c r="AG1584" s="119"/>
      <c r="AH1584" s="120"/>
      <c r="AI1584" s="121"/>
      <c r="AJ1584" s="120"/>
      <c r="AK1584" s="69"/>
      <c r="AL1584" s="103"/>
      <c r="AM1584" s="103"/>
      <c r="AN1584" s="118"/>
      <c r="AO1584" s="115"/>
      <c r="AP1584" s="119"/>
      <c r="AQ1584" s="119"/>
      <c r="AR1584" s="118"/>
      <c r="AS1584" s="118"/>
      <c r="AT1584" s="118"/>
      <c r="AU1584" s="118"/>
      <c r="AV1584" s="121"/>
      <c r="AW1584" s="114"/>
      <c r="AX1584" s="115"/>
      <c r="AY1584" s="116"/>
      <c r="AZ1584" s="115"/>
      <c r="BA1584" s="116"/>
    </row>
    <row r="1585" spans="2:53" x14ac:dyDescent="0.2">
      <c r="B1585" s="266"/>
      <c r="D1585" s="101"/>
      <c r="E1585" s="67"/>
      <c r="F1585" s="69"/>
      <c r="G1585" s="69"/>
      <c r="H1585" s="69"/>
      <c r="I1585" s="95"/>
      <c r="J1585" s="68"/>
      <c r="K1585" s="106"/>
      <c r="L1585" s="145"/>
      <c r="M1585" s="146"/>
      <c r="N1585" s="82"/>
      <c r="O1585" s="82"/>
      <c r="P1585" s="82"/>
      <c r="Q1585" s="110"/>
      <c r="R1585" s="111"/>
      <c r="S1585" s="111"/>
      <c r="T1585" s="111"/>
      <c r="U1585" s="112"/>
      <c r="V1585" s="110"/>
      <c r="W1585" s="112"/>
      <c r="X1585" s="103"/>
      <c r="Y1585" s="117"/>
      <c r="Z1585" s="69"/>
      <c r="AA1585" s="69"/>
      <c r="AB1585" s="103"/>
      <c r="AC1585" s="103"/>
      <c r="AD1585" s="118"/>
      <c r="AE1585" s="115"/>
      <c r="AF1585" s="119"/>
      <c r="AG1585" s="119"/>
      <c r="AH1585" s="120"/>
      <c r="AI1585" s="121"/>
      <c r="AJ1585" s="120"/>
      <c r="AK1585" s="69"/>
      <c r="AL1585" s="103"/>
      <c r="AM1585" s="103"/>
      <c r="AN1585" s="118"/>
      <c r="AO1585" s="115"/>
      <c r="AP1585" s="119"/>
      <c r="AQ1585" s="119"/>
      <c r="AR1585" s="118"/>
      <c r="AS1585" s="118"/>
      <c r="AT1585" s="118"/>
      <c r="AU1585" s="118"/>
      <c r="AV1585" s="121"/>
      <c r="AW1585" s="114"/>
      <c r="AX1585" s="115"/>
      <c r="AY1585" s="116"/>
      <c r="AZ1585" s="115"/>
      <c r="BA1585" s="116"/>
    </row>
    <row r="1586" spans="2:53" x14ac:dyDescent="0.2">
      <c r="B1586" s="266"/>
      <c r="D1586" s="101"/>
      <c r="E1586" s="67"/>
      <c r="F1586" s="69"/>
      <c r="G1586" s="69"/>
      <c r="H1586" s="69"/>
      <c r="I1586" s="95"/>
      <c r="J1586" s="68"/>
      <c r="K1586" s="106"/>
      <c r="L1586" s="145"/>
      <c r="M1586" s="146"/>
      <c r="N1586" s="82"/>
      <c r="O1586" s="82"/>
      <c r="P1586" s="82"/>
      <c r="Q1586" s="110"/>
      <c r="R1586" s="111"/>
      <c r="S1586" s="111"/>
      <c r="T1586" s="111"/>
      <c r="U1586" s="112"/>
      <c r="V1586" s="110"/>
      <c r="W1586" s="112"/>
      <c r="X1586" s="103"/>
      <c r="Y1586" s="117"/>
      <c r="Z1586" s="69"/>
      <c r="AA1586" s="69"/>
      <c r="AB1586" s="103"/>
      <c r="AC1586" s="103"/>
      <c r="AD1586" s="118"/>
      <c r="AE1586" s="115"/>
      <c r="AF1586" s="119"/>
      <c r="AG1586" s="119"/>
      <c r="AH1586" s="120"/>
      <c r="AI1586" s="121"/>
      <c r="AJ1586" s="120"/>
      <c r="AK1586" s="69"/>
      <c r="AL1586" s="103"/>
      <c r="AM1586" s="103"/>
      <c r="AN1586" s="118"/>
      <c r="AO1586" s="115"/>
      <c r="AP1586" s="119"/>
      <c r="AQ1586" s="119"/>
      <c r="AR1586" s="118"/>
      <c r="AS1586" s="118"/>
      <c r="AT1586" s="118"/>
      <c r="AU1586" s="118"/>
      <c r="AV1586" s="121"/>
      <c r="AW1586" s="114"/>
      <c r="AX1586" s="115"/>
      <c r="AY1586" s="116"/>
      <c r="AZ1586" s="115"/>
      <c r="BA1586" s="116"/>
    </row>
    <row r="1587" spans="2:53" x14ac:dyDescent="0.2">
      <c r="B1587" s="266"/>
      <c r="D1587" s="101"/>
      <c r="E1587" s="67"/>
      <c r="F1587" s="69"/>
      <c r="G1587" s="69"/>
      <c r="H1587" s="69"/>
      <c r="I1587" s="95"/>
      <c r="J1587" s="68"/>
      <c r="K1587" s="106"/>
      <c r="L1587" s="145"/>
      <c r="M1587" s="146"/>
      <c r="N1587" s="82"/>
      <c r="O1587" s="82"/>
      <c r="P1587" s="82"/>
      <c r="Q1587" s="110"/>
      <c r="R1587" s="111"/>
      <c r="S1587" s="111"/>
      <c r="T1587" s="111"/>
      <c r="U1587" s="112"/>
      <c r="V1587" s="110"/>
      <c r="W1587" s="112"/>
      <c r="X1587" s="103"/>
      <c r="Y1587" s="117"/>
      <c r="Z1587" s="69"/>
      <c r="AA1587" s="69"/>
      <c r="AB1587" s="103"/>
      <c r="AC1587" s="103"/>
      <c r="AD1587" s="118"/>
      <c r="AE1587" s="115"/>
      <c r="AF1587" s="119"/>
      <c r="AG1587" s="119"/>
      <c r="AH1587" s="120"/>
      <c r="AI1587" s="121"/>
      <c r="AJ1587" s="120"/>
      <c r="AK1587" s="69"/>
      <c r="AL1587" s="103"/>
      <c r="AM1587" s="103"/>
      <c r="AN1587" s="118"/>
      <c r="AO1587" s="115"/>
      <c r="AP1587" s="119"/>
      <c r="AQ1587" s="119"/>
      <c r="AR1587" s="118"/>
      <c r="AS1587" s="118"/>
      <c r="AT1587" s="118"/>
      <c r="AU1587" s="118"/>
      <c r="AV1587" s="121"/>
      <c r="AW1587" s="114"/>
      <c r="AX1587" s="115"/>
      <c r="AY1587" s="116"/>
      <c r="AZ1587" s="115"/>
      <c r="BA1587" s="116"/>
    </row>
    <row r="1588" spans="2:53" x14ac:dyDescent="0.2">
      <c r="B1588" s="266"/>
      <c r="D1588" s="101"/>
      <c r="E1588" s="67"/>
      <c r="F1588" s="69"/>
      <c r="G1588" s="69"/>
      <c r="H1588" s="69"/>
      <c r="I1588" s="95"/>
      <c r="J1588" s="68"/>
      <c r="K1588" s="106"/>
      <c r="L1588" s="145"/>
      <c r="M1588" s="146"/>
      <c r="N1588" s="82"/>
      <c r="O1588" s="82"/>
      <c r="P1588" s="82"/>
      <c r="Q1588" s="110"/>
      <c r="R1588" s="111"/>
      <c r="S1588" s="111"/>
      <c r="T1588" s="111"/>
      <c r="U1588" s="112"/>
      <c r="V1588" s="110"/>
      <c r="W1588" s="112"/>
      <c r="X1588" s="103"/>
      <c r="Y1588" s="117"/>
      <c r="Z1588" s="69"/>
      <c r="AA1588" s="69"/>
      <c r="AB1588" s="103"/>
      <c r="AC1588" s="103"/>
      <c r="AD1588" s="118"/>
      <c r="AE1588" s="115"/>
      <c r="AF1588" s="119"/>
      <c r="AG1588" s="119"/>
      <c r="AH1588" s="120"/>
      <c r="AI1588" s="121"/>
      <c r="AJ1588" s="120"/>
      <c r="AK1588" s="69"/>
      <c r="AL1588" s="103"/>
      <c r="AM1588" s="103"/>
      <c r="AN1588" s="118"/>
      <c r="AO1588" s="115"/>
      <c r="AP1588" s="119"/>
      <c r="AQ1588" s="119"/>
      <c r="AR1588" s="118"/>
      <c r="AS1588" s="118"/>
      <c r="AT1588" s="118"/>
      <c r="AU1588" s="118"/>
      <c r="AV1588" s="121"/>
      <c r="AW1588" s="114"/>
      <c r="AX1588" s="115"/>
      <c r="AY1588" s="116"/>
      <c r="AZ1588" s="115"/>
      <c r="BA1588" s="116"/>
    </row>
    <row r="1589" spans="2:53" x14ac:dyDescent="0.2">
      <c r="B1589" s="266"/>
      <c r="D1589" s="101"/>
      <c r="E1589" s="67"/>
      <c r="F1589" s="69"/>
      <c r="G1589" s="69"/>
      <c r="H1589" s="69"/>
      <c r="I1589" s="95"/>
      <c r="J1589" s="68"/>
      <c r="K1589" s="106"/>
      <c r="L1589" s="145"/>
      <c r="M1589" s="146"/>
      <c r="N1589" s="82"/>
      <c r="O1589" s="82"/>
      <c r="P1589" s="82"/>
      <c r="Q1589" s="110"/>
      <c r="R1589" s="111"/>
      <c r="S1589" s="111"/>
      <c r="T1589" s="111"/>
      <c r="U1589" s="112"/>
      <c r="V1589" s="110"/>
      <c r="W1589" s="112"/>
      <c r="X1589" s="103"/>
      <c r="Y1589" s="117"/>
      <c r="Z1589" s="69"/>
      <c r="AA1589" s="69"/>
      <c r="AB1589" s="103"/>
      <c r="AC1589" s="103"/>
      <c r="AD1589" s="118"/>
      <c r="AE1589" s="115"/>
      <c r="AF1589" s="119"/>
      <c r="AG1589" s="119"/>
      <c r="AH1589" s="120"/>
      <c r="AI1589" s="121"/>
      <c r="AJ1589" s="120"/>
      <c r="AK1589" s="69"/>
      <c r="AL1589" s="103"/>
      <c r="AM1589" s="103"/>
      <c r="AN1589" s="118"/>
      <c r="AO1589" s="115"/>
      <c r="AP1589" s="119"/>
      <c r="AQ1589" s="119"/>
      <c r="AR1589" s="118"/>
      <c r="AS1589" s="118"/>
      <c r="AT1589" s="118"/>
      <c r="AU1589" s="118"/>
      <c r="AV1589" s="121"/>
      <c r="AW1589" s="114"/>
      <c r="AX1589" s="115"/>
      <c r="AY1589" s="116"/>
      <c r="AZ1589" s="115"/>
      <c r="BA1589" s="116"/>
    </row>
    <row r="1590" spans="2:53" x14ac:dyDescent="0.2">
      <c r="B1590" s="266"/>
      <c r="D1590" s="101"/>
      <c r="E1590" s="67"/>
      <c r="F1590" s="69"/>
      <c r="G1590" s="69"/>
      <c r="H1590" s="69"/>
      <c r="I1590" s="95"/>
      <c r="J1590" s="68"/>
      <c r="K1590" s="106"/>
      <c r="L1590" s="145"/>
      <c r="M1590" s="146"/>
      <c r="N1590" s="82"/>
      <c r="O1590" s="82"/>
      <c r="P1590" s="82"/>
      <c r="Q1590" s="110"/>
      <c r="R1590" s="111"/>
      <c r="S1590" s="111"/>
      <c r="T1590" s="111"/>
      <c r="U1590" s="112"/>
      <c r="V1590" s="110"/>
      <c r="W1590" s="112"/>
      <c r="X1590" s="103"/>
      <c r="Y1590" s="117"/>
      <c r="Z1590" s="69"/>
      <c r="AA1590" s="69"/>
      <c r="AB1590" s="103"/>
      <c r="AC1590" s="103"/>
      <c r="AD1590" s="118"/>
      <c r="AE1590" s="115"/>
      <c r="AF1590" s="119"/>
      <c r="AG1590" s="119"/>
      <c r="AH1590" s="120"/>
      <c r="AI1590" s="121"/>
      <c r="AJ1590" s="120"/>
      <c r="AK1590" s="69"/>
      <c r="AL1590" s="103"/>
      <c r="AM1590" s="103"/>
      <c r="AN1590" s="118"/>
      <c r="AO1590" s="115"/>
      <c r="AP1590" s="119"/>
      <c r="AQ1590" s="119"/>
      <c r="AR1590" s="118"/>
      <c r="AS1590" s="118"/>
      <c r="AT1590" s="118"/>
      <c r="AU1590" s="118"/>
      <c r="AV1590" s="121"/>
      <c r="AW1590" s="114"/>
      <c r="AX1590" s="115"/>
      <c r="AY1590" s="116"/>
      <c r="AZ1590" s="115"/>
      <c r="BA1590" s="116"/>
    </row>
    <row r="1591" spans="2:53" x14ac:dyDescent="0.2">
      <c r="B1591" s="266"/>
      <c r="D1591" s="101"/>
      <c r="E1591" s="67"/>
      <c r="F1591" s="69"/>
      <c r="G1591" s="69"/>
      <c r="H1591" s="69"/>
      <c r="I1591" s="95"/>
      <c r="J1591" s="68"/>
      <c r="K1591" s="106"/>
      <c r="L1591" s="145"/>
      <c r="M1591" s="146"/>
      <c r="N1591" s="82"/>
      <c r="O1591" s="82"/>
      <c r="P1591" s="82"/>
      <c r="Q1591" s="110"/>
      <c r="R1591" s="111"/>
      <c r="S1591" s="111"/>
      <c r="T1591" s="111"/>
      <c r="U1591" s="112"/>
      <c r="V1591" s="110"/>
      <c r="W1591" s="112"/>
      <c r="X1591" s="103"/>
      <c r="Y1591" s="117"/>
      <c r="Z1591" s="69"/>
      <c r="AA1591" s="69"/>
      <c r="AB1591" s="103"/>
      <c r="AC1591" s="103"/>
      <c r="AD1591" s="118"/>
      <c r="AE1591" s="115"/>
      <c r="AF1591" s="119"/>
      <c r="AG1591" s="119"/>
      <c r="AH1591" s="120"/>
      <c r="AI1591" s="121"/>
      <c r="AJ1591" s="120"/>
      <c r="AK1591" s="69"/>
      <c r="AL1591" s="103"/>
      <c r="AM1591" s="103"/>
      <c r="AN1591" s="118"/>
      <c r="AO1591" s="115"/>
      <c r="AP1591" s="119"/>
      <c r="AQ1591" s="119"/>
      <c r="AR1591" s="118"/>
      <c r="AS1591" s="118"/>
      <c r="AT1591" s="118"/>
      <c r="AU1591" s="118"/>
      <c r="AV1591" s="121"/>
      <c r="AW1591" s="114"/>
      <c r="AX1591" s="115"/>
      <c r="AY1591" s="116"/>
      <c r="AZ1591" s="115"/>
      <c r="BA1591" s="116"/>
    </row>
    <row r="1592" spans="2:53" x14ac:dyDescent="0.2">
      <c r="B1592" s="266"/>
      <c r="D1592" s="101"/>
      <c r="E1592" s="67"/>
      <c r="F1592" s="69"/>
      <c r="G1592" s="69"/>
      <c r="H1592" s="69"/>
      <c r="I1592" s="95"/>
      <c r="J1592" s="68"/>
      <c r="K1592" s="106"/>
      <c r="L1592" s="145"/>
      <c r="M1592" s="146"/>
      <c r="N1592" s="82"/>
      <c r="O1592" s="82"/>
      <c r="P1592" s="82"/>
      <c r="Q1592" s="110"/>
      <c r="R1592" s="111"/>
      <c r="S1592" s="111"/>
      <c r="T1592" s="111"/>
      <c r="U1592" s="112"/>
      <c r="V1592" s="110"/>
      <c r="W1592" s="112"/>
      <c r="X1592" s="103"/>
      <c r="Y1592" s="117"/>
      <c r="Z1592" s="69"/>
      <c r="AA1592" s="69"/>
      <c r="AB1592" s="103"/>
      <c r="AC1592" s="103"/>
      <c r="AD1592" s="118"/>
      <c r="AE1592" s="115"/>
      <c r="AF1592" s="119"/>
      <c r="AG1592" s="119"/>
      <c r="AH1592" s="120"/>
      <c r="AI1592" s="121"/>
      <c r="AJ1592" s="120"/>
      <c r="AK1592" s="69"/>
      <c r="AL1592" s="103"/>
      <c r="AM1592" s="103"/>
      <c r="AN1592" s="118"/>
      <c r="AO1592" s="115"/>
      <c r="AP1592" s="119"/>
      <c r="AQ1592" s="119"/>
      <c r="AR1592" s="118"/>
      <c r="AS1592" s="118"/>
      <c r="AT1592" s="118"/>
      <c r="AU1592" s="118"/>
      <c r="AV1592" s="121"/>
      <c r="AW1592" s="114"/>
      <c r="AX1592" s="115"/>
      <c r="AY1592" s="116"/>
      <c r="AZ1592" s="115"/>
      <c r="BA1592" s="116"/>
    </row>
    <row r="1593" spans="2:53" x14ac:dyDescent="0.2">
      <c r="B1593" s="266"/>
      <c r="D1593" s="101"/>
      <c r="E1593" s="67"/>
      <c r="F1593" s="69"/>
      <c r="G1593" s="69"/>
      <c r="H1593" s="69"/>
      <c r="I1593" s="95"/>
      <c r="J1593" s="68"/>
      <c r="K1593" s="106"/>
      <c r="L1593" s="145"/>
      <c r="M1593" s="146"/>
      <c r="N1593" s="82"/>
      <c r="O1593" s="82"/>
      <c r="P1593" s="82"/>
      <c r="Q1593" s="110"/>
      <c r="R1593" s="111"/>
      <c r="S1593" s="111"/>
      <c r="T1593" s="111"/>
      <c r="U1593" s="112"/>
      <c r="V1593" s="110"/>
      <c r="W1593" s="112"/>
      <c r="X1593" s="103"/>
      <c r="Y1593" s="117"/>
      <c r="Z1593" s="69"/>
      <c r="AA1593" s="69"/>
      <c r="AB1593" s="103"/>
      <c r="AC1593" s="103"/>
      <c r="AD1593" s="118"/>
      <c r="AE1593" s="115"/>
      <c r="AF1593" s="119"/>
      <c r="AG1593" s="119"/>
      <c r="AH1593" s="120"/>
      <c r="AI1593" s="121"/>
      <c r="AJ1593" s="120"/>
      <c r="AK1593" s="69"/>
      <c r="AL1593" s="103"/>
      <c r="AM1593" s="103"/>
      <c r="AN1593" s="118"/>
      <c r="AO1593" s="115"/>
      <c r="AP1593" s="119"/>
      <c r="AQ1593" s="119"/>
      <c r="AR1593" s="118"/>
      <c r="AS1593" s="118"/>
      <c r="AT1593" s="118"/>
      <c r="AU1593" s="118"/>
      <c r="AV1593" s="121"/>
      <c r="AW1593" s="114"/>
      <c r="AX1593" s="115"/>
      <c r="AY1593" s="116"/>
      <c r="AZ1593" s="115"/>
      <c r="BA1593" s="116"/>
    </row>
    <row r="1594" spans="2:53" x14ac:dyDescent="0.2">
      <c r="B1594" s="266"/>
      <c r="D1594" s="101"/>
      <c r="E1594" s="67"/>
      <c r="F1594" s="69"/>
      <c r="G1594" s="69"/>
      <c r="H1594" s="69"/>
      <c r="I1594" s="95"/>
      <c r="J1594" s="68"/>
      <c r="K1594" s="106"/>
      <c r="L1594" s="145"/>
      <c r="M1594" s="146"/>
      <c r="N1594" s="82"/>
      <c r="O1594" s="82"/>
      <c r="P1594" s="82"/>
      <c r="Q1594" s="110"/>
      <c r="R1594" s="111"/>
      <c r="S1594" s="111"/>
      <c r="T1594" s="111"/>
      <c r="U1594" s="112"/>
      <c r="V1594" s="110"/>
      <c r="W1594" s="112"/>
      <c r="X1594" s="103"/>
      <c r="Y1594" s="117"/>
      <c r="Z1594" s="69"/>
      <c r="AA1594" s="69"/>
      <c r="AB1594" s="103"/>
      <c r="AC1594" s="103"/>
      <c r="AD1594" s="118"/>
      <c r="AE1594" s="115"/>
      <c r="AF1594" s="119"/>
      <c r="AG1594" s="119"/>
      <c r="AH1594" s="120"/>
      <c r="AI1594" s="121"/>
      <c r="AJ1594" s="120"/>
      <c r="AK1594" s="69"/>
      <c r="AL1594" s="103"/>
      <c r="AM1594" s="103"/>
      <c r="AN1594" s="118"/>
      <c r="AO1594" s="115"/>
      <c r="AP1594" s="119"/>
      <c r="AQ1594" s="119"/>
      <c r="AR1594" s="118"/>
      <c r="AS1594" s="118"/>
      <c r="AT1594" s="118"/>
      <c r="AU1594" s="118"/>
      <c r="AV1594" s="121"/>
      <c r="AW1594" s="114"/>
      <c r="AX1594" s="115"/>
      <c r="AY1594" s="116"/>
      <c r="AZ1594" s="115"/>
      <c r="BA1594" s="116"/>
    </row>
    <row r="1595" spans="2:53" x14ac:dyDescent="0.2">
      <c r="B1595" s="266"/>
      <c r="D1595" s="101"/>
      <c r="E1595" s="67"/>
      <c r="F1595" s="69"/>
      <c r="G1595" s="69"/>
      <c r="H1595" s="69"/>
      <c r="I1595" s="95"/>
      <c r="J1595" s="68"/>
      <c r="K1595" s="106"/>
      <c r="L1595" s="145"/>
      <c r="M1595" s="146"/>
      <c r="N1595" s="82"/>
      <c r="O1595" s="82"/>
      <c r="P1595" s="82"/>
      <c r="Q1595" s="110"/>
      <c r="R1595" s="111"/>
      <c r="S1595" s="111"/>
      <c r="T1595" s="111"/>
      <c r="U1595" s="112"/>
      <c r="V1595" s="110"/>
      <c r="W1595" s="112"/>
      <c r="X1595" s="103"/>
      <c r="Y1595" s="117"/>
      <c r="Z1595" s="69"/>
      <c r="AA1595" s="69"/>
      <c r="AB1595" s="103"/>
      <c r="AC1595" s="103"/>
      <c r="AD1595" s="118"/>
      <c r="AE1595" s="115"/>
      <c r="AF1595" s="119"/>
      <c r="AG1595" s="119"/>
      <c r="AH1595" s="120"/>
      <c r="AI1595" s="121"/>
      <c r="AJ1595" s="120"/>
      <c r="AK1595" s="69"/>
      <c r="AL1595" s="103"/>
      <c r="AM1595" s="103"/>
      <c r="AN1595" s="118"/>
      <c r="AO1595" s="115"/>
      <c r="AP1595" s="119"/>
      <c r="AQ1595" s="119"/>
      <c r="AR1595" s="118"/>
      <c r="AS1595" s="118"/>
      <c r="AT1595" s="118"/>
      <c r="AU1595" s="118"/>
      <c r="AV1595" s="121"/>
      <c r="AW1595" s="114"/>
      <c r="AX1595" s="115"/>
      <c r="AY1595" s="116"/>
      <c r="AZ1595" s="115"/>
      <c r="BA1595" s="116"/>
    </row>
    <row r="1596" spans="2:53" x14ac:dyDescent="0.2">
      <c r="B1596" s="266"/>
      <c r="D1596" s="101"/>
      <c r="E1596" s="67"/>
      <c r="F1596" s="69"/>
      <c r="G1596" s="69"/>
      <c r="H1596" s="69"/>
      <c r="I1596" s="95"/>
      <c r="J1596" s="68"/>
      <c r="K1596" s="106"/>
      <c r="L1596" s="145"/>
      <c r="M1596" s="146"/>
      <c r="N1596" s="82"/>
      <c r="O1596" s="82"/>
      <c r="P1596" s="82"/>
      <c r="Q1596" s="110"/>
      <c r="R1596" s="111"/>
      <c r="S1596" s="111"/>
      <c r="T1596" s="111"/>
      <c r="U1596" s="112"/>
      <c r="V1596" s="110"/>
      <c r="W1596" s="112"/>
      <c r="X1596" s="103"/>
      <c r="Y1596" s="117"/>
      <c r="Z1596" s="69"/>
      <c r="AA1596" s="69"/>
      <c r="AB1596" s="103"/>
      <c r="AC1596" s="103"/>
      <c r="AD1596" s="118"/>
      <c r="AE1596" s="115"/>
      <c r="AF1596" s="119"/>
      <c r="AG1596" s="119"/>
      <c r="AH1596" s="120"/>
      <c r="AI1596" s="121"/>
      <c r="AJ1596" s="120"/>
      <c r="AK1596" s="69"/>
      <c r="AL1596" s="103"/>
      <c r="AM1596" s="103"/>
      <c r="AN1596" s="118"/>
      <c r="AO1596" s="115"/>
      <c r="AP1596" s="119"/>
      <c r="AQ1596" s="119"/>
      <c r="AR1596" s="118"/>
      <c r="AS1596" s="118"/>
      <c r="AT1596" s="118"/>
      <c r="AU1596" s="118"/>
      <c r="AV1596" s="121"/>
      <c r="AW1596" s="114"/>
      <c r="AX1596" s="115"/>
      <c r="AY1596" s="116"/>
      <c r="AZ1596" s="115"/>
      <c r="BA1596" s="116"/>
    </row>
    <row r="1597" spans="2:53" x14ac:dyDescent="0.2">
      <c r="B1597" s="266"/>
      <c r="D1597" s="101"/>
      <c r="E1597" s="67"/>
      <c r="F1597" s="69"/>
      <c r="G1597" s="69"/>
      <c r="H1597" s="69"/>
      <c r="I1597" s="95"/>
      <c r="J1597" s="68"/>
      <c r="K1597" s="106"/>
      <c r="L1597" s="145"/>
      <c r="M1597" s="146"/>
      <c r="N1597" s="82"/>
      <c r="O1597" s="82"/>
      <c r="P1597" s="82"/>
      <c r="Q1597" s="110"/>
      <c r="R1597" s="111"/>
      <c r="S1597" s="111"/>
      <c r="T1597" s="111"/>
      <c r="U1597" s="112"/>
      <c r="V1597" s="110"/>
      <c r="W1597" s="112"/>
      <c r="X1597" s="103"/>
      <c r="Y1597" s="117"/>
      <c r="Z1597" s="69"/>
      <c r="AA1597" s="69"/>
      <c r="AB1597" s="103"/>
      <c r="AC1597" s="103"/>
      <c r="AD1597" s="118"/>
      <c r="AE1597" s="115"/>
      <c r="AF1597" s="119"/>
      <c r="AG1597" s="119"/>
      <c r="AH1597" s="120"/>
      <c r="AI1597" s="121"/>
      <c r="AJ1597" s="120"/>
      <c r="AK1597" s="69"/>
      <c r="AL1597" s="103"/>
      <c r="AM1597" s="103"/>
      <c r="AN1597" s="118"/>
      <c r="AO1597" s="115"/>
      <c r="AP1597" s="119"/>
      <c r="AQ1597" s="119"/>
      <c r="AR1597" s="118"/>
      <c r="AS1597" s="118"/>
      <c r="AT1597" s="118"/>
      <c r="AU1597" s="118"/>
      <c r="AV1597" s="121"/>
      <c r="AW1597" s="114"/>
      <c r="AX1597" s="115"/>
      <c r="AY1597" s="116"/>
      <c r="AZ1597" s="115"/>
      <c r="BA1597" s="116"/>
    </row>
    <row r="1598" spans="2:53" x14ac:dyDescent="0.2">
      <c r="B1598" s="266"/>
      <c r="D1598" s="101"/>
      <c r="E1598" s="67"/>
      <c r="F1598" s="69"/>
      <c r="G1598" s="69"/>
      <c r="H1598" s="69"/>
      <c r="I1598" s="95"/>
      <c r="J1598" s="68"/>
      <c r="K1598" s="106"/>
      <c r="L1598" s="145"/>
      <c r="M1598" s="146"/>
      <c r="N1598" s="82"/>
      <c r="O1598" s="82"/>
      <c r="P1598" s="82"/>
      <c r="Q1598" s="110"/>
      <c r="R1598" s="111"/>
      <c r="S1598" s="111"/>
      <c r="T1598" s="111"/>
      <c r="U1598" s="112"/>
      <c r="V1598" s="110"/>
      <c r="W1598" s="112"/>
      <c r="X1598" s="103"/>
      <c r="Y1598" s="117"/>
      <c r="Z1598" s="69"/>
      <c r="AA1598" s="69"/>
      <c r="AB1598" s="103"/>
      <c r="AC1598" s="103"/>
      <c r="AD1598" s="118"/>
      <c r="AE1598" s="115"/>
      <c r="AF1598" s="119"/>
      <c r="AG1598" s="119"/>
      <c r="AH1598" s="120"/>
      <c r="AI1598" s="121"/>
      <c r="AJ1598" s="120"/>
      <c r="AK1598" s="69"/>
      <c r="AL1598" s="103"/>
      <c r="AM1598" s="103"/>
      <c r="AN1598" s="118"/>
      <c r="AO1598" s="115"/>
      <c r="AP1598" s="119"/>
      <c r="AQ1598" s="119"/>
      <c r="AR1598" s="118"/>
      <c r="AS1598" s="118"/>
      <c r="AT1598" s="118"/>
      <c r="AU1598" s="118"/>
      <c r="AV1598" s="121"/>
      <c r="AW1598" s="114"/>
      <c r="AX1598" s="115"/>
      <c r="AY1598" s="116"/>
      <c r="AZ1598" s="115"/>
      <c r="BA1598" s="116"/>
    </row>
    <row r="1599" spans="2:53" x14ac:dyDescent="0.2">
      <c r="B1599" s="266"/>
      <c r="D1599" s="101"/>
      <c r="E1599" s="67"/>
      <c r="F1599" s="69"/>
      <c r="G1599" s="69"/>
      <c r="H1599" s="69"/>
      <c r="I1599" s="95"/>
      <c r="J1599" s="68"/>
      <c r="K1599" s="106"/>
      <c r="L1599" s="145"/>
      <c r="M1599" s="146"/>
      <c r="N1599" s="82"/>
      <c r="O1599" s="82"/>
      <c r="P1599" s="82"/>
      <c r="Q1599" s="110"/>
      <c r="R1599" s="111"/>
      <c r="S1599" s="111"/>
      <c r="T1599" s="111"/>
      <c r="U1599" s="112"/>
      <c r="V1599" s="110"/>
      <c r="W1599" s="112"/>
      <c r="X1599" s="103"/>
      <c r="Y1599" s="117"/>
      <c r="Z1599" s="69"/>
      <c r="AA1599" s="69"/>
      <c r="AB1599" s="103"/>
      <c r="AC1599" s="103"/>
      <c r="AD1599" s="118"/>
      <c r="AE1599" s="115"/>
      <c r="AF1599" s="119"/>
      <c r="AG1599" s="119"/>
      <c r="AH1599" s="120"/>
      <c r="AI1599" s="121"/>
      <c r="AJ1599" s="120"/>
      <c r="AK1599" s="69"/>
      <c r="AL1599" s="103"/>
      <c r="AM1599" s="103"/>
      <c r="AN1599" s="118"/>
      <c r="AO1599" s="115"/>
      <c r="AP1599" s="119"/>
      <c r="AQ1599" s="119"/>
      <c r="AR1599" s="118"/>
      <c r="AS1599" s="118"/>
      <c r="AT1599" s="118"/>
      <c r="AU1599" s="118"/>
      <c r="AV1599" s="121"/>
      <c r="AW1599" s="114"/>
      <c r="AX1599" s="115"/>
      <c r="AY1599" s="116"/>
      <c r="AZ1599" s="115"/>
      <c r="BA1599" s="116"/>
    </row>
    <row r="1600" spans="2:53" x14ac:dyDescent="0.2">
      <c r="B1600" s="266"/>
      <c r="D1600" s="101"/>
      <c r="E1600" s="67"/>
      <c r="F1600" s="69"/>
      <c r="G1600" s="69"/>
      <c r="H1600" s="69"/>
      <c r="I1600" s="95"/>
      <c r="J1600" s="68"/>
      <c r="K1600" s="106"/>
      <c r="L1600" s="145"/>
      <c r="M1600" s="146"/>
      <c r="N1600" s="82"/>
      <c r="O1600" s="82"/>
      <c r="P1600" s="82"/>
      <c r="Q1600" s="110"/>
      <c r="R1600" s="111"/>
      <c r="S1600" s="111"/>
      <c r="T1600" s="111"/>
      <c r="U1600" s="112"/>
      <c r="V1600" s="110"/>
      <c r="W1600" s="112"/>
      <c r="X1600" s="103"/>
      <c r="Y1600" s="117"/>
      <c r="Z1600" s="69"/>
      <c r="AA1600" s="69"/>
      <c r="AB1600" s="103"/>
      <c r="AC1600" s="103"/>
      <c r="AD1600" s="118"/>
      <c r="AE1600" s="115"/>
      <c r="AF1600" s="119"/>
      <c r="AG1600" s="119"/>
      <c r="AH1600" s="120"/>
      <c r="AI1600" s="121"/>
      <c r="AJ1600" s="120"/>
      <c r="AK1600" s="69"/>
      <c r="AL1600" s="103"/>
      <c r="AM1600" s="103"/>
      <c r="AN1600" s="118"/>
      <c r="AO1600" s="115"/>
      <c r="AP1600" s="119"/>
      <c r="AQ1600" s="119"/>
      <c r="AR1600" s="118"/>
      <c r="AS1600" s="118"/>
      <c r="AT1600" s="118"/>
      <c r="AU1600" s="118"/>
      <c r="AV1600" s="121"/>
      <c r="AW1600" s="114"/>
      <c r="AX1600" s="115"/>
      <c r="AY1600" s="116"/>
      <c r="AZ1600" s="115"/>
      <c r="BA1600" s="116"/>
    </row>
    <row r="1601" spans="2:53" x14ac:dyDescent="0.2">
      <c r="B1601" s="266"/>
      <c r="D1601" s="101"/>
      <c r="E1601" s="67"/>
      <c r="F1601" s="69"/>
      <c r="G1601" s="69"/>
      <c r="H1601" s="69"/>
      <c r="I1601" s="95"/>
      <c r="J1601" s="68"/>
      <c r="K1601" s="106"/>
      <c r="L1601" s="145"/>
      <c r="M1601" s="146"/>
      <c r="N1601" s="82"/>
      <c r="O1601" s="82"/>
      <c r="P1601" s="82"/>
      <c r="Q1601" s="110"/>
      <c r="R1601" s="111"/>
      <c r="S1601" s="111"/>
      <c r="T1601" s="111"/>
      <c r="U1601" s="112"/>
      <c r="V1601" s="110"/>
      <c r="W1601" s="112"/>
      <c r="X1601" s="103"/>
      <c r="Y1601" s="117"/>
      <c r="Z1601" s="69"/>
      <c r="AA1601" s="69"/>
      <c r="AB1601" s="103"/>
      <c r="AC1601" s="103"/>
      <c r="AD1601" s="118"/>
      <c r="AE1601" s="115"/>
      <c r="AF1601" s="119"/>
      <c r="AG1601" s="119"/>
      <c r="AH1601" s="120"/>
      <c r="AI1601" s="121"/>
      <c r="AJ1601" s="120"/>
      <c r="AK1601" s="69"/>
      <c r="AL1601" s="103"/>
      <c r="AM1601" s="103"/>
      <c r="AN1601" s="118"/>
      <c r="AO1601" s="115"/>
      <c r="AP1601" s="119"/>
      <c r="AQ1601" s="119"/>
      <c r="AR1601" s="118"/>
      <c r="AS1601" s="118"/>
      <c r="AT1601" s="118"/>
      <c r="AU1601" s="118"/>
      <c r="AV1601" s="121"/>
      <c r="AW1601" s="114"/>
      <c r="AX1601" s="115"/>
      <c r="AY1601" s="116"/>
      <c r="AZ1601" s="115"/>
      <c r="BA1601" s="116"/>
    </row>
    <row r="1602" spans="2:53" x14ac:dyDescent="0.2">
      <c r="B1602" s="266"/>
      <c r="D1602" s="101"/>
      <c r="E1602" s="67"/>
      <c r="F1602" s="69"/>
      <c r="G1602" s="69"/>
      <c r="H1602" s="69"/>
      <c r="I1602" s="95"/>
      <c r="J1602" s="68"/>
      <c r="K1602" s="106"/>
      <c r="L1602" s="145"/>
      <c r="M1602" s="146"/>
      <c r="N1602" s="82"/>
      <c r="O1602" s="82"/>
      <c r="P1602" s="82"/>
      <c r="Q1602" s="110"/>
      <c r="R1602" s="111"/>
      <c r="S1602" s="111"/>
      <c r="T1602" s="111"/>
      <c r="U1602" s="112"/>
      <c r="V1602" s="110"/>
      <c r="W1602" s="112"/>
      <c r="X1602" s="103"/>
      <c r="Y1602" s="117"/>
      <c r="Z1602" s="69"/>
      <c r="AA1602" s="69"/>
      <c r="AB1602" s="103"/>
      <c r="AC1602" s="103"/>
      <c r="AD1602" s="118"/>
      <c r="AE1602" s="115"/>
      <c r="AF1602" s="119"/>
      <c r="AG1602" s="119"/>
      <c r="AH1602" s="120"/>
      <c r="AI1602" s="121"/>
      <c r="AJ1602" s="120"/>
      <c r="AK1602" s="69"/>
      <c r="AL1602" s="103"/>
      <c r="AM1602" s="103"/>
      <c r="AN1602" s="118"/>
      <c r="AO1602" s="115"/>
      <c r="AP1602" s="119"/>
      <c r="AQ1602" s="119"/>
      <c r="AR1602" s="118"/>
      <c r="AS1602" s="118"/>
      <c r="AT1602" s="118"/>
      <c r="AU1602" s="118"/>
      <c r="AV1602" s="121"/>
      <c r="AW1602" s="114"/>
      <c r="AX1602" s="115"/>
      <c r="AY1602" s="116"/>
      <c r="AZ1602" s="115"/>
      <c r="BA1602" s="116"/>
    </row>
    <row r="1603" spans="2:53" x14ac:dyDescent="0.2">
      <c r="B1603" s="266"/>
      <c r="D1603" s="101"/>
      <c r="E1603" s="67"/>
      <c r="F1603" s="69"/>
      <c r="G1603" s="69"/>
      <c r="H1603" s="69"/>
      <c r="I1603" s="95"/>
      <c r="J1603" s="68"/>
      <c r="K1603" s="106"/>
      <c r="L1603" s="145"/>
      <c r="M1603" s="146"/>
      <c r="N1603" s="82"/>
      <c r="O1603" s="82"/>
      <c r="P1603" s="82"/>
      <c r="Q1603" s="110"/>
      <c r="R1603" s="111"/>
      <c r="S1603" s="111"/>
      <c r="T1603" s="111"/>
      <c r="U1603" s="112"/>
      <c r="V1603" s="110"/>
      <c r="W1603" s="112"/>
      <c r="X1603" s="103"/>
      <c r="Y1603" s="117"/>
      <c r="Z1603" s="69"/>
      <c r="AA1603" s="69"/>
      <c r="AB1603" s="103"/>
      <c r="AC1603" s="103"/>
      <c r="AD1603" s="118"/>
      <c r="AE1603" s="115"/>
      <c r="AF1603" s="119"/>
      <c r="AG1603" s="119"/>
      <c r="AH1603" s="120"/>
      <c r="AI1603" s="121"/>
      <c r="AJ1603" s="120"/>
      <c r="AK1603" s="69"/>
      <c r="AL1603" s="103"/>
      <c r="AM1603" s="103"/>
      <c r="AN1603" s="118"/>
      <c r="AO1603" s="115"/>
      <c r="AP1603" s="119"/>
      <c r="AQ1603" s="119"/>
      <c r="AR1603" s="118"/>
      <c r="AS1603" s="118"/>
      <c r="AT1603" s="118"/>
      <c r="AU1603" s="118"/>
      <c r="AV1603" s="121"/>
      <c r="AW1603" s="114"/>
      <c r="AX1603" s="115"/>
      <c r="AY1603" s="116"/>
      <c r="AZ1603" s="115"/>
      <c r="BA1603" s="116"/>
    </row>
    <row r="1604" spans="2:53" x14ac:dyDescent="0.2">
      <c r="B1604" s="266"/>
      <c r="D1604" s="101"/>
      <c r="E1604" s="67"/>
      <c r="F1604" s="69"/>
      <c r="G1604" s="69"/>
      <c r="H1604" s="69"/>
      <c r="I1604" s="95"/>
      <c r="J1604" s="68"/>
      <c r="K1604" s="106"/>
      <c r="L1604" s="145"/>
      <c r="M1604" s="146"/>
      <c r="N1604" s="82"/>
      <c r="O1604" s="82"/>
      <c r="P1604" s="82"/>
      <c r="Q1604" s="110"/>
      <c r="R1604" s="111"/>
      <c r="S1604" s="111"/>
      <c r="T1604" s="111"/>
      <c r="U1604" s="112"/>
      <c r="V1604" s="110"/>
      <c r="W1604" s="112"/>
      <c r="X1604" s="103"/>
      <c r="Y1604" s="117"/>
      <c r="Z1604" s="69"/>
      <c r="AA1604" s="69"/>
      <c r="AB1604" s="103"/>
      <c r="AC1604" s="103"/>
      <c r="AD1604" s="118"/>
      <c r="AE1604" s="115"/>
      <c r="AF1604" s="119"/>
      <c r="AG1604" s="119"/>
      <c r="AH1604" s="120"/>
      <c r="AI1604" s="121"/>
      <c r="AJ1604" s="120"/>
      <c r="AK1604" s="69"/>
      <c r="AL1604" s="103"/>
      <c r="AM1604" s="103"/>
      <c r="AN1604" s="118"/>
      <c r="AO1604" s="115"/>
      <c r="AP1604" s="119"/>
      <c r="AQ1604" s="119"/>
      <c r="AR1604" s="118"/>
      <c r="AS1604" s="118"/>
      <c r="AT1604" s="118"/>
      <c r="AU1604" s="118"/>
      <c r="AV1604" s="121"/>
      <c r="AW1604" s="114"/>
      <c r="AX1604" s="115"/>
      <c r="AY1604" s="116"/>
      <c r="AZ1604" s="115"/>
      <c r="BA1604" s="116"/>
    </row>
    <row r="1605" spans="2:53" x14ac:dyDescent="0.2">
      <c r="B1605" s="266"/>
      <c r="D1605" s="101"/>
      <c r="E1605" s="67"/>
      <c r="F1605" s="69"/>
      <c r="G1605" s="69"/>
      <c r="H1605" s="69"/>
      <c r="I1605" s="95"/>
      <c r="J1605" s="68"/>
      <c r="K1605" s="106"/>
      <c r="L1605" s="145"/>
      <c r="M1605" s="146"/>
      <c r="N1605" s="82"/>
      <c r="O1605" s="82"/>
      <c r="P1605" s="82"/>
      <c r="Q1605" s="110"/>
      <c r="R1605" s="111"/>
      <c r="S1605" s="111"/>
      <c r="T1605" s="111"/>
      <c r="U1605" s="112"/>
      <c r="V1605" s="110"/>
      <c r="W1605" s="112"/>
      <c r="X1605" s="103"/>
      <c r="Y1605" s="117"/>
      <c r="Z1605" s="69"/>
      <c r="AA1605" s="69"/>
      <c r="AB1605" s="103"/>
      <c r="AC1605" s="103"/>
      <c r="AD1605" s="118"/>
      <c r="AE1605" s="115"/>
      <c r="AF1605" s="119"/>
      <c r="AG1605" s="119"/>
      <c r="AH1605" s="120"/>
      <c r="AI1605" s="121"/>
      <c r="AJ1605" s="120"/>
      <c r="AK1605" s="69"/>
      <c r="AL1605" s="103"/>
      <c r="AM1605" s="103"/>
      <c r="AN1605" s="118"/>
      <c r="AO1605" s="115"/>
      <c r="AP1605" s="119"/>
      <c r="AQ1605" s="119"/>
      <c r="AR1605" s="118"/>
      <c r="AS1605" s="118"/>
      <c r="AT1605" s="118"/>
      <c r="AU1605" s="118"/>
      <c r="AV1605" s="121"/>
      <c r="AW1605" s="114"/>
      <c r="AX1605" s="115"/>
      <c r="AY1605" s="116"/>
      <c r="AZ1605" s="115"/>
      <c r="BA1605" s="116"/>
    </row>
    <row r="1606" spans="2:53" x14ac:dyDescent="0.2">
      <c r="B1606" s="266"/>
      <c r="D1606" s="101"/>
      <c r="E1606" s="67"/>
      <c r="F1606" s="69"/>
      <c r="G1606" s="69"/>
      <c r="H1606" s="69"/>
      <c r="I1606" s="95"/>
      <c r="J1606" s="68"/>
      <c r="K1606" s="106"/>
      <c r="L1606" s="145"/>
      <c r="M1606" s="146"/>
      <c r="N1606" s="82"/>
      <c r="O1606" s="82"/>
      <c r="P1606" s="82"/>
      <c r="Q1606" s="110"/>
      <c r="R1606" s="111"/>
      <c r="S1606" s="111"/>
      <c r="T1606" s="111"/>
      <c r="U1606" s="112"/>
      <c r="V1606" s="110"/>
      <c r="W1606" s="112"/>
      <c r="X1606" s="103"/>
      <c r="Y1606" s="117"/>
      <c r="Z1606" s="69"/>
      <c r="AA1606" s="69"/>
      <c r="AB1606" s="103"/>
      <c r="AC1606" s="103"/>
      <c r="AD1606" s="118"/>
      <c r="AE1606" s="115"/>
      <c r="AF1606" s="119"/>
      <c r="AG1606" s="119"/>
      <c r="AH1606" s="120"/>
      <c r="AI1606" s="121"/>
      <c r="AJ1606" s="120"/>
      <c r="AK1606" s="69"/>
      <c r="AL1606" s="103"/>
      <c r="AM1606" s="103"/>
      <c r="AN1606" s="118"/>
      <c r="AO1606" s="115"/>
      <c r="AP1606" s="119"/>
      <c r="AQ1606" s="119"/>
      <c r="AR1606" s="118"/>
      <c r="AS1606" s="118"/>
      <c r="AT1606" s="118"/>
      <c r="AU1606" s="118"/>
      <c r="AV1606" s="121"/>
      <c r="AW1606" s="114"/>
      <c r="AX1606" s="115"/>
      <c r="AY1606" s="116"/>
      <c r="AZ1606" s="115"/>
      <c r="BA1606" s="116"/>
    </row>
    <row r="1607" spans="2:53" x14ac:dyDescent="0.2">
      <c r="B1607" s="266"/>
      <c r="D1607" s="101"/>
      <c r="E1607" s="67"/>
      <c r="F1607" s="69"/>
      <c r="G1607" s="69"/>
      <c r="H1607" s="69"/>
      <c r="I1607" s="95"/>
      <c r="J1607" s="68"/>
      <c r="K1607" s="106"/>
      <c r="L1607" s="145"/>
      <c r="M1607" s="146"/>
      <c r="N1607" s="82"/>
      <c r="O1607" s="82"/>
      <c r="P1607" s="82"/>
      <c r="Q1607" s="110"/>
      <c r="R1607" s="111"/>
      <c r="S1607" s="111"/>
      <c r="T1607" s="111"/>
      <c r="U1607" s="112"/>
      <c r="V1607" s="110"/>
      <c r="W1607" s="112"/>
      <c r="X1607" s="103"/>
      <c r="Y1607" s="117"/>
      <c r="Z1607" s="69"/>
      <c r="AA1607" s="69"/>
      <c r="AB1607" s="103"/>
      <c r="AC1607" s="103"/>
      <c r="AD1607" s="118"/>
      <c r="AE1607" s="115"/>
      <c r="AF1607" s="119"/>
      <c r="AG1607" s="119"/>
      <c r="AH1607" s="120"/>
      <c r="AI1607" s="121"/>
      <c r="AJ1607" s="120"/>
      <c r="AK1607" s="69"/>
      <c r="AL1607" s="103"/>
      <c r="AM1607" s="103"/>
      <c r="AN1607" s="118"/>
      <c r="AO1607" s="115"/>
      <c r="AP1607" s="119"/>
      <c r="AQ1607" s="119"/>
      <c r="AR1607" s="118"/>
      <c r="AS1607" s="118"/>
      <c r="AT1607" s="118"/>
      <c r="AU1607" s="118"/>
      <c r="AV1607" s="121"/>
      <c r="AW1607" s="114"/>
      <c r="AX1607" s="115"/>
      <c r="AY1607" s="116"/>
      <c r="AZ1607" s="115"/>
      <c r="BA1607" s="116"/>
    </row>
    <row r="1608" spans="2:53" x14ac:dyDescent="0.2">
      <c r="B1608" s="266"/>
      <c r="D1608" s="101"/>
      <c r="E1608" s="67"/>
      <c r="F1608" s="69"/>
      <c r="G1608" s="69"/>
      <c r="H1608" s="69"/>
      <c r="I1608" s="95"/>
      <c r="J1608" s="68"/>
      <c r="K1608" s="106"/>
      <c r="L1608" s="145"/>
      <c r="M1608" s="146"/>
      <c r="N1608" s="82"/>
      <c r="O1608" s="82"/>
      <c r="P1608" s="82"/>
      <c r="Q1608" s="110"/>
      <c r="R1608" s="111"/>
      <c r="S1608" s="111"/>
      <c r="T1608" s="111"/>
      <c r="U1608" s="112"/>
      <c r="V1608" s="110"/>
      <c r="W1608" s="112"/>
      <c r="X1608" s="103"/>
      <c r="Y1608" s="117"/>
      <c r="Z1608" s="69"/>
      <c r="AA1608" s="69"/>
      <c r="AB1608" s="103"/>
      <c r="AC1608" s="103"/>
      <c r="AD1608" s="118"/>
      <c r="AE1608" s="115"/>
      <c r="AF1608" s="119"/>
      <c r="AG1608" s="119"/>
      <c r="AH1608" s="120"/>
      <c r="AI1608" s="121"/>
      <c r="AJ1608" s="120"/>
      <c r="AK1608" s="69"/>
      <c r="AL1608" s="103"/>
      <c r="AM1608" s="103"/>
      <c r="AN1608" s="118"/>
      <c r="AO1608" s="115"/>
      <c r="AP1608" s="119"/>
      <c r="AQ1608" s="119"/>
      <c r="AR1608" s="118"/>
      <c r="AS1608" s="118"/>
      <c r="AT1608" s="118"/>
      <c r="AU1608" s="118"/>
      <c r="AV1608" s="121"/>
      <c r="AW1608" s="114"/>
      <c r="AX1608" s="115"/>
      <c r="AY1608" s="116"/>
      <c r="AZ1608" s="115"/>
      <c r="BA1608" s="116"/>
    </row>
    <row r="1609" spans="2:53" x14ac:dyDescent="0.2">
      <c r="B1609" s="266"/>
      <c r="D1609" s="101"/>
      <c r="E1609" s="67"/>
      <c r="F1609" s="69"/>
      <c r="G1609" s="69"/>
      <c r="H1609" s="69"/>
      <c r="I1609" s="95"/>
      <c r="J1609" s="68"/>
      <c r="K1609" s="106"/>
      <c r="L1609" s="145"/>
      <c r="M1609" s="146"/>
      <c r="N1609" s="82"/>
      <c r="O1609" s="82"/>
      <c r="P1609" s="82"/>
      <c r="Q1609" s="110"/>
      <c r="R1609" s="111"/>
      <c r="S1609" s="111"/>
      <c r="T1609" s="111"/>
      <c r="U1609" s="112"/>
      <c r="V1609" s="110"/>
      <c r="W1609" s="112"/>
      <c r="X1609" s="103"/>
      <c r="Y1609" s="117"/>
      <c r="Z1609" s="69"/>
      <c r="AA1609" s="69"/>
      <c r="AB1609" s="103"/>
      <c r="AC1609" s="103"/>
      <c r="AD1609" s="118"/>
      <c r="AE1609" s="115"/>
      <c r="AF1609" s="119"/>
      <c r="AG1609" s="119"/>
      <c r="AH1609" s="120"/>
      <c r="AI1609" s="121"/>
      <c r="AJ1609" s="120"/>
      <c r="AK1609" s="69"/>
      <c r="AL1609" s="103"/>
      <c r="AM1609" s="103"/>
      <c r="AN1609" s="118"/>
      <c r="AO1609" s="115"/>
      <c r="AP1609" s="119"/>
      <c r="AQ1609" s="119"/>
      <c r="AR1609" s="118"/>
      <c r="AS1609" s="118"/>
      <c r="AT1609" s="118"/>
      <c r="AU1609" s="118"/>
      <c r="AV1609" s="121"/>
      <c r="AW1609" s="114"/>
      <c r="AX1609" s="115"/>
      <c r="AY1609" s="116"/>
      <c r="AZ1609" s="115"/>
      <c r="BA1609" s="116"/>
    </row>
    <row r="1610" spans="2:53" x14ac:dyDescent="0.2">
      <c r="B1610" s="266"/>
      <c r="D1610" s="101"/>
      <c r="E1610" s="67"/>
      <c r="F1610" s="69"/>
      <c r="G1610" s="69"/>
      <c r="H1610" s="69"/>
      <c r="I1610" s="95"/>
      <c r="J1610" s="68"/>
      <c r="K1610" s="106"/>
      <c r="L1610" s="145"/>
      <c r="M1610" s="146"/>
      <c r="N1610" s="82"/>
      <c r="O1610" s="82"/>
      <c r="P1610" s="82"/>
      <c r="Q1610" s="110"/>
      <c r="R1610" s="111"/>
      <c r="S1610" s="111"/>
      <c r="T1610" s="111"/>
      <c r="U1610" s="112"/>
      <c r="V1610" s="110"/>
      <c r="W1610" s="112"/>
      <c r="X1610" s="103"/>
      <c r="Y1610" s="117"/>
      <c r="Z1610" s="69"/>
      <c r="AA1610" s="69"/>
      <c r="AB1610" s="103"/>
      <c r="AC1610" s="103"/>
      <c r="AD1610" s="118"/>
      <c r="AE1610" s="115"/>
      <c r="AF1610" s="119"/>
      <c r="AG1610" s="119"/>
      <c r="AH1610" s="120"/>
      <c r="AI1610" s="121"/>
      <c r="AJ1610" s="120"/>
      <c r="AK1610" s="69"/>
      <c r="AL1610" s="103"/>
      <c r="AM1610" s="103"/>
      <c r="AN1610" s="118"/>
      <c r="AO1610" s="115"/>
      <c r="AP1610" s="119"/>
      <c r="AQ1610" s="119"/>
      <c r="AR1610" s="118"/>
      <c r="AS1610" s="118"/>
      <c r="AT1610" s="118"/>
      <c r="AU1610" s="118"/>
      <c r="AV1610" s="121"/>
      <c r="AW1610" s="114"/>
      <c r="AX1610" s="115"/>
      <c r="AY1610" s="116"/>
      <c r="AZ1610" s="115"/>
      <c r="BA1610" s="116"/>
    </row>
    <row r="1611" spans="2:53" x14ac:dyDescent="0.2">
      <c r="B1611" s="266"/>
      <c r="D1611" s="101"/>
      <c r="E1611" s="67"/>
      <c r="F1611" s="69"/>
      <c r="G1611" s="69"/>
      <c r="H1611" s="69"/>
      <c r="I1611" s="95"/>
      <c r="J1611" s="68"/>
      <c r="K1611" s="106"/>
      <c r="L1611" s="145"/>
      <c r="M1611" s="146"/>
      <c r="N1611" s="82"/>
      <c r="O1611" s="82"/>
      <c r="P1611" s="82"/>
      <c r="Q1611" s="110"/>
      <c r="R1611" s="111"/>
      <c r="S1611" s="111"/>
      <c r="T1611" s="111"/>
      <c r="U1611" s="112"/>
      <c r="V1611" s="110"/>
      <c r="W1611" s="112"/>
      <c r="X1611" s="103"/>
      <c r="Y1611" s="117"/>
      <c r="Z1611" s="69"/>
      <c r="AA1611" s="69"/>
      <c r="AB1611" s="103"/>
      <c r="AC1611" s="103"/>
      <c r="AD1611" s="118"/>
      <c r="AE1611" s="115"/>
      <c r="AF1611" s="119"/>
      <c r="AG1611" s="119"/>
      <c r="AH1611" s="120"/>
      <c r="AI1611" s="121"/>
      <c r="AJ1611" s="120"/>
      <c r="AK1611" s="69"/>
      <c r="AL1611" s="103"/>
      <c r="AM1611" s="103"/>
      <c r="AN1611" s="118"/>
      <c r="AO1611" s="115"/>
      <c r="AP1611" s="119"/>
      <c r="AQ1611" s="119"/>
      <c r="AR1611" s="118"/>
      <c r="AS1611" s="118"/>
      <c r="AT1611" s="118"/>
      <c r="AU1611" s="118"/>
      <c r="AV1611" s="121"/>
      <c r="AW1611" s="114"/>
      <c r="AX1611" s="115"/>
      <c r="AY1611" s="116"/>
      <c r="AZ1611" s="115"/>
      <c r="BA1611" s="116"/>
    </row>
    <row r="1612" spans="2:53" x14ac:dyDescent="0.2">
      <c r="B1612" s="266"/>
      <c r="D1612" s="101"/>
      <c r="E1612" s="67"/>
      <c r="F1612" s="69"/>
      <c r="G1612" s="69"/>
      <c r="H1612" s="69"/>
      <c r="I1612" s="95"/>
      <c r="J1612" s="68"/>
      <c r="K1612" s="106"/>
      <c r="L1612" s="145"/>
      <c r="M1612" s="146"/>
      <c r="N1612" s="82"/>
      <c r="O1612" s="82"/>
      <c r="P1612" s="82"/>
      <c r="Q1612" s="110"/>
      <c r="R1612" s="111"/>
      <c r="S1612" s="111"/>
      <c r="T1612" s="111"/>
      <c r="U1612" s="112"/>
      <c r="V1612" s="110"/>
      <c r="W1612" s="112"/>
      <c r="X1612" s="103"/>
      <c r="Y1612" s="117"/>
      <c r="Z1612" s="69"/>
      <c r="AA1612" s="69"/>
      <c r="AB1612" s="103"/>
      <c r="AC1612" s="103"/>
      <c r="AD1612" s="118"/>
      <c r="AE1612" s="115"/>
      <c r="AF1612" s="119"/>
      <c r="AG1612" s="119"/>
      <c r="AH1612" s="120"/>
      <c r="AI1612" s="121"/>
      <c r="AJ1612" s="120"/>
      <c r="AK1612" s="69"/>
      <c r="AL1612" s="103"/>
      <c r="AM1612" s="103"/>
      <c r="AN1612" s="118"/>
      <c r="AO1612" s="115"/>
      <c r="AP1612" s="119"/>
      <c r="AQ1612" s="119"/>
      <c r="AR1612" s="118"/>
      <c r="AS1612" s="118"/>
      <c r="AT1612" s="118"/>
      <c r="AU1612" s="118"/>
      <c r="AV1612" s="121"/>
      <c r="AW1612" s="114"/>
      <c r="AX1612" s="115"/>
      <c r="AY1612" s="116"/>
      <c r="AZ1612" s="115"/>
      <c r="BA1612" s="116"/>
    </row>
    <row r="1613" spans="2:53" x14ac:dyDescent="0.2">
      <c r="B1613" s="266"/>
      <c r="D1613" s="101"/>
      <c r="E1613" s="67"/>
      <c r="F1613" s="69"/>
      <c r="G1613" s="69"/>
      <c r="H1613" s="69"/>
      <c r="I1613" s="95"/>
      <c r="J1613" s="68"/>
      <c r="K1613" s="106"/>
      <c r="L1613" s="145"/>
      <c r="M1613" s="146"/>
      <c r="N1613" s="82"/>
      <c r="O1613" s="82"/>
      <c r="P1613" s="82"/>
      <c r="Q1613" s="110"/>
      <c r="R1613" s="111"/>
      <c r="S1613" s="111"/>
      <c r="T1613" s="111"/>
      <c r="U1613" s="112"/>
      <c r="V1613" s="110"/>
      <c r="W1613" s="112"/>
      <c r="X1613" s="103"/>
      <c r="Y1613" s="117"/>
      <c r="Z1613" s="69"/>
      <c r="AA1613" s="69"/>
      <c r="AB1613" s="103"/>
      <c r="AC1613" s="103"/>
      <c r="AD1613" s="118"/>
      <c r="AE1613" s="115"/>
      <c r="AF1613" s="119"/>
      <c r="AG1613" s="119"/>
      <c r="AH1613" s="120"/>
      <c r="AI1613" s="121"/>
      <c r="AJ1613" s="120"/>
      <c r="AK1613" s="69"/>
      <c r="AL1613" s="103"/>
      <c r="AM1613" s="103"/>
      <c r="AN1613" s="118"/>
      <c r="AO1613" s="115"/>
      <c r="AP1613" s="119"/>
      <c r="AQ1613" s="119"/>
      <c r="AR1613" s="118"/>
      <c r="AS1613" s="118"/>
      <c r="AT1613" s="118"/>
      <c r="AU1613" s="118"/>
      <c r="AV1613" s="121"/>
      <c r="AW1613" s="114"/>
      <c r="AX1613" s="115"/>
      <c r="AY1613" s="116"/>
      <c r="AZ1613" s="115"/>
      <c r="BA1613" s="116"/>
    </row>
    <row r="1614" spans="2:53" x14ac:dyDescent="0.2">
      <c r="B1614" s="266"/>
      <c r="D1614" s="101"/>
      <c r="E1614" s="67"/>
      <c r="F1614" s="69"/>
      <c r="G1614" s="69"/>
      <c r="H1614" s="69"/>
      <c r="I1614" s="95"/>
      <c r="J1614" s="68"/>
      <c r="K1614" s="106"/>
      <c r="L1614" s="145"/>
      <c r="M1614" s="146"/>
      <c r="N1614" s="82"/>
      <c r="O1614" s="82"/>
      <c r="P1614" s="82"/>
      <c r="Q1614" s="110"/>
      <c r="R1614" s="111"/>
      <c r="S1614" s="111"/>
      <c r="T1614" s="111"/>
      <c r="U1614" s="112"/>
      <c r="V1614" s="110"/>
      <c r="W1614" s="112"/>
      <c r="X1614" s="103"/>
      <c r="Y1614" s="117"/>
      <c r="Z1614" s="69"/>
      <c r="AA1614" s="69"/>
      <c r="AB1614" s="103"/>
      <c r="AC1614" s="103"/>
      <c r="AD1614" s="118"/>
      <c r="AE1614" s="115"/>
      <c r="AF1614" s="119"/>
      <c r="AG1614" s="119"/>
      <c r="AH1614" s="120"/>
      <c r="AI1614" s="121"/>
      <c r="AJ1614" s="120"/>
      <c r="AK1614" s="69"/>
      <c r="AL1614" s="103"/>
      <c r="AM1614" s="103"/>
      <c r="AN1614" s="118"/>
      <c r="AO1614" s="115"/>
      <c r="AP1614" s="119"/>
      <c r="AQ1614" s="119"/>
      <c r="AR1614" s="118"/>
      <c r="AS1614" s="118"/>
      <c r="AT1614" s="118"/>
      <c r="AU1614" s="118"/>
      <c r="AV1614" s="121"/>
      <c r="AW1614" s="114"/>
      <c r="AX1614" s="115"/>
      <c r="AY1614" s="116"/>
      <c r="AZ1614" s="115"/>
      <c r="BA1614" s="116"/>
    </row>
    <row r="1615" spans="2:53" x14ac:dyDescent="0.2">
      <c r="B1615" s="266"/>
      <c r="D1615" s="101"/>
      <c r="E1615" s="67"/>
      <c r="F1615" s="69"/>
      <c r="G1615" s="69"/>
      <c r="H1615" s="69"/>
      <c r="I1615" s="95"/>
      <c r="J1615" s="68"/>
      <c r="K1615" s="106"/>
      <c r="L1615" s="145"/>
      <c r="M1615" s="146"/>
      <c r="N1615" s="82"/>
      <c r="O1615" s="82"/>
      <c r="P1615" s="82"/>
      <c r="Q1615" s="110"/>
      <c r="R1615" s="111"/>
      <c r="S1615" s="111"/>
      <c r="T1615" s="111"/>
      <c r="U1615" s="112"/>
      <c r="V1615" s="110"/>
      <c r="W1615" s="112"/>
      <c r="X1615" s="103"/>
      <c r="Y1615" s="117"/>
      <c r="Z1615" s="69"/>
      <c r="AA1615" s="69"/>
      <c r="AB1615" s="103"/>
      <c r="AC1615" s="103"/>
      <c r="AD1615" s="118"/>
      <c r="AE1615" s="115"/>
      <c r="AF1615" s="119"/>
      <c r="AG1615" s="119"/>
      <c r="AH1615" s="120"/>
      <c r="AI1615" s="121"/>
      <c r="AJ1615" s="120"/>
      <c r="AK1615" s="69"/>
      <c r="AL1615" s="103"/>
      <c r="AM1615" s="103"/>
      <c r="AN1615" s="118"/>
      <c r="AO1615" s="115"/>
      <c r="AP1615" s="119"/>
      <c r="AQ1615" s="119"/>
      <c r="AR1615" s="118"/>
      <c r="AS1615" s="118"/>
      <c r="AT1615" s="118"/>
      <c r="AU1615" s="118"/>
      <c r="AV1615" s="121"/>
      <c r="AW1615" s="114"/>
      <c r="AX1615" s="115"/>
      <c r="AY1615" s="116"/>
      <c r="AZ1615" s="115"/>
      <c r="BA1615" s="116"/>
    </row>
    <row r="1616" spans="2:53" x14ac:dyDescent="0.2">
      <c r="B1616" s="266"/>
      <c r="D1616" s="101"/>
      <c r="E1616" s="67"/>
      <c r="F1616" s="69"/>
      <c r="G1616" s="69"/>
      <c r="H1616" s="69"/>
      <c r="I1616" s="95"/>
      <c r="J1616" s="68"/>
      <c r="K1616" s="106"/>
      <c r="L1616" s="145"/>
      <c r="M1616" s="146"/>
      <c r="N1616" s="82"/>
      <c r="O1616" s="82"/>
      <c r="P1616" s="82"/>
      <c r="Q1616" s="110"/>
      <c r="R1616" s="111"/>
      <c r="S1616" s="111"/>
      <c r="T1616" s="111"/>
      <c r="U1616" s="112"/>
      <c r="V1616" s="110"/>
      <c r="W1616" s="112"/>
      <c r="X1616" s="103"/>
      <c r="Y1616" s="117"/>
      <c r="Z1616" s="69"/>
      <c r="AA1616" s="69"/>
      <c r="AB1616" s="103"/>
      <c r="AC1616" s="103"/>
      <c r="AD1616" s="118"/>
      <c r="AE1616" s="115"/>
      <c r="AF1616" s="119"/>
      <c r="AG1616" s="119"/>
      <c r="AH1616" s="120"/>
      <c r="AI1616" s="121"/>
      <c r="AJ1616" s="120"/>
      <c r="AK1616" s="69"/>
      <c r="AL1616" s="103"/>
      <c r="AM1616" s="103"/>
      <c r="AN1616" s="118"/>
      <c r="AO1616" s="115"/>
      <c r="AP1616" s="119"/>
      <c r="AQ1616" s="119"/>
      <c r="AR1616" s="118"/>
      <c r="AS1616" s="118"/>
      <c r="AT1616" s="118"/>
      <c r="AU1616" s="118"/>
      <c r="AV1616" s="121"/>
      <c r="AW1616" s="114"/>
      <c r="AX1616" s="115"/>
      <c r="AY1616" s="116"/>
      <c r="AZ1616" s="115"/>
      <c r="BA1616" s="116"/>
    </row>
    <row r="1617" spans="2:53" x14ac:dyDescent="0.2">
      <c r="B1617" s="266"/>
      <c r="D1617" s="101"/>
      <c r="E1617" s="67"/>
      <c r="F1617" s="69"/>
      <c r="G1617" s="69"/>
      <c r="H1617" s="69"/>
      <c r="I1617" s="95"/>
      <c r="J1617" s="68"/>
      <c r="K1617" s="106"/>
      <c r="L1617" s="145"/>
      <c r="M1617" s="146"/>
      <c r="N1617" s="82"/>
      <c r="O1617" s="82"/>
      <c r="P1617" s="82"/>
      <c r="Q1617" s="110"/>
      <c r="R1617" s="111"/>
      <c r="S1617" s="111"/>
      <c r="T1617" s="111"/>
      <c r="U1617" s="112"/>
      <c r="V1617" s="110"/>
      <c r="W1617" s="112"/>
      <c r="X1617" s="103"/>
      <c r="Y1617" s="117"/>
      <c r="Z1617" s="69"/>
      <c r="AA1617" s="69"/>
      <c r="AB1617" s="103"/>
      <c r="AC1617" s="103"/>
      <c r="AD1617" s="118"/>
      <c r="AE1617" s="115"/>
      <c r="AF1617" s="119"/>
      <c r="AG1617" s="119"/>
      <c r="AH1617" s="120"/>
      <c r="AI1617" s="121"/>
      <c r="AJ1617" s="120"/>
      <c r="AK1617" s="69"/>
      <c r="AL1617" s="103"/>
      <c r="AM1617" s="103"/>
      <c r="AN1617" s="118"/>
      <c r="AO1617" s="115"/>
      <c r="AP1617" s="119"/>
      <c r="AQ1617" s="119"/>
      <c r="AR1617" s="118"/>
      <c r="AS1617" s="118"/>
      <c r="AT1617" s="118"/>
      <c r="AU1617" s="118"/>
      <c r="AV1617" s="121"/>
      <c r="AW1617" s="114"/>
      <c r="AX1617" s="115"/>
      <c r="AY1617" s="116"/>
      <c r="AZ1617" s="115"/>
      <c r="BA1617" s="116"/>
    </row>
    <row r="1618" spans="2:53" x14ac:dyDescent="0.2">
      <c r="B1618" s="266"/>
      <c r="D1618" s="101"/>
      <c r="E1618" s="67"/>
      <c r="F1618" s="69"/>
      <c r="G1618" s="69"/>
      <c r="H1618" s="69"/>
      <c r="I1618" s="95"/>
      <c r="J1618" s="68"/>
      <c r="K1618" s="106"/>
      <c r="L1618" s="145"/>
      <c r="M1618" s="146"/>
      <c r="N1618" s="82"/>
      <c r="O1618" s="82"/>
      <c r="P1618" s="82"/>
      <c r="Q1618" s="110"/>
      <c r="R1618" s="111"/>
      <c r="S1618" s="111"/>
      <c r="T1618" s="111"/>
      <c r="U1618" s="112"/>
      <c r="V1618" s="110"/>
      <c r="W1618" s="112"/>
      <c r="X1618" s="103"/>
      <c r="Y1618" s="117"/>
      <c r="Z1618" s="69"/>
      <c r="AA1618" s="69"/>
      <c r="AB1618" s="103"/>
      <c r="AC1618" s="103"/>
      <c r="AD1618" s="118"/>
      <c r="AE1618" s="115"/>
      <c r="AF1618" s="119"/>
      <c r="AG1618" s="119"/>
      <c r="AH1618" s="120"/>
      <c r="AI1618" s="121"/>
      <c r="AJ1618" s="120"/>
      <c r="AK1618" s="69"/>
      <c r="AL1618" s="103"/>
      <c r="AM1618" s="103"/>
      <c r="AN1618" s="118"/>
      <c r="AO1618" s="115"/>
      <c r="AP1618" s="119"/>
      <c r="AQ1618" s="119"/>
      <c r="AR1618" s="118"/>
      <c r="AS1618" s="118"/>
      <c r="AT1618" s="118"/>
      <c r="AU1618" s="118"/>
      <c r="AV1618" s="121"/>
      <c r="AW1618" s="114"/>
      <c r="AX1618" s="115"/>
      <c r="AY1618" s="116"/>
      <c r="AZ1618" s="115"/>
      <c r="BA1618" s="116"/>
    </row>
    <row r="1619" spans="2:53" x14ac:dyDescent="0.2">
      <c r="B1619" s="266"/>
      <c r="D1619" s="101"/>
      <c r="E1619" s="67"/>
      <c r="F1619" s="69"/>
      <c r="G1619" s="69"/>
      <c r="H1619" s="69"/>
      <c r="I1619" s="95"/>
      <c r="J1619" s="68"/>
      <c r="K1619" s="106"/>
      <c r="L1619" s="145"/>
      <c r="M1619" s="146"/>
      <c r="N1619" s="82"/>
      <c r="O1619" s="82"/>
      <c r="P1619" s="82"/>
      <c r="Q1619" s="110"/>
      <c r="R1619" s="111"/>
      <c r="S1619" s="111"/>
      <c r="T1619" s="111"/>
      <c r="U1619" s="112"/>
      <c r="V1619" s="110"/>
      <c r="W1619" s="112"/>
      <c r="X1619" s="103"/>
      <c r="Y1619" s="117"/>
      <c r="Z1619" s="69"/>
      <c r="AA1619" s="69"/>
      <c r="AB1619" s="103"/>
      <c r="AC1619" s="103"/>
      <c r="AD1619" s="118"/>
      <c r="AE1619" s="115"/>
      <c r="AF1619" s="119"/>
      <c r="AG1619" s="119"/>
      <c r="AH1619" s="120"/>
      <c r="AI1619" s="121"/>
      <c r="AJ1619" s="120"/>
      <c r="AK1619" s="69"/>
      <c r="AL1619" s="103"/>
      <c r="AM1619" s="103"/>
      <c r="AN1619" s="118"/>
      <c r="AO1619" s="115"/>
      <c r="AP1619" s="119"/>
      <c r="AQ1619" s="119"/>
      <c r="AR1619" s="118"/>
      <c r="AS1619" s="118"/>
      <c r="AT1619" s="118"/>
      <c r="AU1619" s="118"/>
      <c r="AV1619" s="121"/>
      <c r="AW1619" s="114"/>
      <c r="AX1619" s="115"/>
      <c r="AY1619" s="116"/>
      <c r="AZ1619" s="115"/>
      <c r="BA1619" s="116"/>
    </row>
    <row r="1620" spans="2:53" x14ac:dyDescent="0.2">
      <c r="B1620" s="266"/>
      <c r="D1620" s="101"/>
      <c r="E1620" s="67"/>
      <c r="F1620" s="69"/>
      <c r="G1620" s="69"/>
      <c r="H1620" s="69"/>
      <c r="I1620" s="95"/>
      <c r="J1620" s="68"/>
      <c r="K1620" s="106"/>
      <c r="L1620" s="145"/>
      <c r="M1620" s="146"/>
      <c r="N1620" s="82"/>
      <c r="O1620" s="82"/>
      <c r="P1620" s="82"/>
      <c r="Q1620" s="110"/>
      <c r="R1620" s="111"/>
      <c r="S1620" s="111"/>
      <c r="T1620" s="111"/>
      <c r="U1620" s="112"/>
      <c r="V1620" s="110"/>
      <c r="W1620" s="112"/>
      <c r="X1620" s="103"/>
      <c r="Y1620" s="117"/>
      <c r="Z1620" s="69"/>
      <c r="AA1620" s="69"/>
      <c r="AB1620" s="103"/>
      <c r="AC1620" s="103"/>
      <c r="AD1620" s="118"/>
      <c r="AE1620" s="115"/>
      <c r="AF1620" s="119"/>
      <c r="AG1620" s="119"/>
      <c r="AH1620" s="120"/>
      <c r="AI1620" s="121"/>
      <c r="AJ1620" s="120"/>
      <c r="AK1620" s="69"/>
      <c r="AL1620" s="103"/>
      <c r="AM1620" s="103"/>
      <c r="AN1620" s="118"/>
      <c r="AO1620" s="115"/>
      <c r="AP1620" s="119"/>
      <c r="AQ1620" s="119"/>
      <c r="AR1620" s="118"/>
      <c r="AS1620" s="118"/>
      <c r="AT1620" s="118"/>
      <c r="AU1620" s="118"/>
      <c r="AV1620" s="121"/>
      <c r="AW1620" s="114"/>
      <c r="AX1620" s="115"/>
      <c r="AY1620" s="116"/>
      <c r="AZ1620" s="115"/>
      <c r="BA1620" s="116"/>
    </row>
    <row r="1621" spans="2:53" x14ac:dyDescent="0.2">
      <c r="B1621" s="266"/>
      <c r="D1621" s="101"/>
      <c r="E1621" s="67"/>
      <c r="F1621" s="69"/>
      <c r="G1621" s="69"/>
      <c r="H1621" s="69"/>
      <c r="I1621" s="95"/>
      <c r="J1621" s="68"/>
      <c r="K1621" s="106"/>
      <c r="L1621" s="145"/>
      <c r="M1621" s="146"/>
      <c r="N1621" s="82"/>
      <c r="O1621" s="82"/>
      <c r="P1621" s="82"/>
      <c r="Q1621" s="110"/>
      <c r="R1621" s="111"/>
      <c r="S1621" s="111"/>
      <c r="T1621" s="111"/>
      <c r="U1621" s="112"/>
      <c r="V1621" s="110"/>
      <c r="W1621" s="112"/>
      <c r="X1621" s="103"/>
      <c r="Y1621" s="117"/>
      <c r="Z1621" s="69"/>
      <c r="AA1621" s="69"/>
      <c r="AB1621" s="103"/>
      <c r="AC1621" s="103"/>
      <c r="AD1621" s="118"/>
      <c r="AE1621" s="115"/>
      <c r="AF1621" s="119"/>
      <c r="AG1621" s="119"/>
      <c r="AH1621" s="120"/>
      <c r="AI1621" s="121"/>
      <c r="AJ1621" s="120"/>
      <c r="AK1621" s="69"/>
      <c r="AL1621" s="103"/>
      <c r="AM1621" s="103"/>
      <c r="AN1621" s="118"/>
      <c r="AO1621" s="115"/>
      <c r="AP1621" s="119"/>
      <c r="AQ1621" s="119"/>
      <c r="AR1621" s="118"/>
      <c r="AS1621" s="118"/>
      <c r="AT1621" s="118"/>
      <c r="AU1621" s="118"/>
      <c r="AV1621" s="121"/>
      <c r="AW1621" s="114"/>
      <c r="AX1621" s="115"/>
      <c r="AY1621" s="116"/>
      <c r="AZ1621" s="115"/>
      <c r="BA1621" s="116"/>
    </row>
    <row r="1622" spans="2:53" x14ac:dyDescent="0.2">
      <c r="B1622" s="266"/>
      <c r="D1622" s="101"/>
      <c r="E1622" s="67"/>
      <c r="F1622" s="69"/>
      <c r="G1622" s="69"/>
      <c r="H1622" s="69"/>
      <c r="I1622" s="95"/>
      <c r="J1622" s="68"/>
      <c r="K1622" s="106"/>
      <c r="L1622" s="145"/>
      <c r="M1622" s="146"/>
      <c r="N1622" s="82"/>
      <c r="O1622" s="82"/>
      <c r="P1622" s="82"/>
      <c r="Q1622" s="110"/>
      <c r="R1622" s="111"/>
      <c r="S1622" s="111"/>
      <c r="T1622" s="111"/>
      <c r="U1622" s="112"/>
      <c r="V1622" s="110"/>
      <c r="W1622" s="112"/>
      <c r="X1622" s="103"/>
      <c r="Y1622" s="117"/>
      <c r="Z1622" s="69"/>
      <c r="AA1622" s="69"/>
      <c r="AB1622" s="103"/>
      <c r="AC1622" s="103"/>
      <c r="AD1622" s="118"/>
      <c r="AE1622" s="115"/>
      <c r="AF1622" s="119"/>
      <c r="AG1622" s="119"/>
      <c r="AH1622" s="120"/>
      <c r="AI1622" s="121"/>
      <c r="AJ1622" s="120"/>
      <c r="AK1622" s="69"/>
      <c r="AL1622" s="103"/>
      <c r="AM1622" s="103"/>
      <c r="AN1622" s="118"/>
      <c r="AO1622" s="115"/>
      <c r="AP1622" s="119"/>
      <c r="AQ1622" s="119"/>
      <c r="AR1622" s="118"/>
      <c r="AS1622" s="118"/>
      <c r="AT1622" s="118"/>
      <c r="AU1622" s="118"/>
      <c r="AV1622" s="121"/>
      <c r="AW1622" s="114"/>
      <c r="AX1622" s="115"/>
      <c r="AY1622" s="116"/>
      <c r="AZ1622" s="115"/>
      <c r="BA1622" s="116"/>
    </row>
    <row r="1623" spans="2:53" x14ac:dyDescent="0.2">
      <c r="B1623" s="266"/>
      <c r="D1623" s="101"/>
      <c r="E1623" s="67"/>
      <c r="F1623" s="69"/>
      <c r="G1623" s="69"/>
      <c r="H1623" s="69"/>
      <c r="I1623" s="95"/>
      <c r="J1623" s="68"/>
      <c r="K1623" s="106"/>
      <c r="L1623" s="145"/>
      <c r="M1623" s="146"/>
      <c r="N1623" s="82"/>
      <c r="O1623" s="82"/>
      <c r="P1623" s="82"/>
      <c r="Q1623" s="110"/>
      <c r="R1623" s="111"/>
      <c r="S1623" s="111"/>
      <c r="T1623" s="111"/>
      <c r="U1623" s="112"/>
      <c r="V1623" s="110"/>
      <c r="W1623" s="112"/>
      <c r="X1623" s="103"/>
      <c r="Y1623" s="117"/>
      <c r="Z1623" s="69"/>
      <c r="AA1623" s="69"/>
      <c r="AB1623" s="103"/>
      <c r="AC1623" s="103"/>
      <c r="AD1623" s="118"/>
      <c r="AE1623" s="115"/>
      <c r="AF1623" s="119"/>
      <c r="AG1623" s="119"/>
      <c r="AH1623" s="120"/>
      <c r="AI1623" s="121"/>
      <c r="AJ1623" s="120"/>
      <c r="AK1623" s="69"/>
      <c r="AL1623" s="103"/>
      <c r="AM1623" s="103"/>
      <c r="AN1623" s="118"/>
      <c r="AO1623" s="115"/>
      <c r="AP1623" s="119"/>
      <c r="AQ1623" s="119"/>
      <c r="AR1623" s="118"/>
      <c r="AS1623" s="118"/>
      <c r="AT1623" s="118"/>
      <c r="AU1623" s="118"/>
      <c r="AV1623" s="121"/>
      <c r="AW1623" s="114"/>
      <c r="AX1623" s="115"/>
      <c r="AY1623" s="116"/>
      <c r="AZ1623" s="115"/>
      <c r="BA1623" s="116"/>
    </row>
    <row r="1624" spans="2:53" x14ac:dyDescent="0.2">
      <c r="B1624" s="266"/>
      <c r="D1624" s="101"/>
      <c r="E1624" s="67"/>
      <c r="F1624" s="69"/>
      <c r="G1624" s="69"/>
      <c r="H1624" s="69"/>
      <c r="I1624" s="95"/>
      <c r="J1624" s="68"/>
      <c r="K1624" s="106"/>
      <c r="L1624" s="145"/>
      <c r="M1624" s="146"/>
      <c r="N1624" s="82"/>
      <c r="O1624" s="82"/>
      <c r="P1624" s="82"/>
      <c r="Q1624" s="110"/>
      <c r="R1624" s="111"/>
      <c r="S1624" s="111"/>
      <c r="T1624" s="111"/>
      <c r="U1624" s="112"/>
      <c r="V1624" s="110"/>
      <c r="W1624" s="112"/>
      <c r="X1624" s="103"/>
      <c r="Y1624" s="117"/>
      <c r="Z1624" s="69"/>
      <c r="AA1624" s="69"/>
      <c r="AB1624" s="103"/>
      <c r="AC1624" s="103"/>
      <c r="AD1624" s="118"/>
      <c r="AE1624" s="115"/>
      <c r="AF1624" s="119"/>
      <c r="AG1624" s="119"/>
      <c r="AH1624" s="120"/>
      <c r="AI1624" s="121"/>
      <c r="AJ1624" s="120"/>
      <c r="AK1624" s="69"/>
      <c r="AL1624" s="103"/>
      <c r="AM1624" s="103"/>
      <c r="AN1624" s="118"/>
      <c r="AO1624" s="115"/>
      <c r="AP1624" s="119"/>
      <c r="AQ1624" s="119"/>
      <c r="AR1624" s="118"/>
      <c r="AS1624" s="118"/>
      <c r="AT1624" s="118"/>
      <c r="AU1624" s="118"/>
      <c r="AV1624" s="121"/>
      <c r="AW1624" s="114"/>
      <c r="AX1624" s="115"/>
      <c r="AY1624" s="116"/>
      <c r="AZ1624" s="115"/>
      <c r="BA1624" s="116"/>
    </row>
    <row r="1625" spans="2:53" x14ac:dyDescent="0.2">
      <c r="B1625" s="266"/>
      <c r="D1625" s="101"/>
      <c r="E1625" s="67"/>
      <c r="F1625" s="69"/>
      <c r="G1625" s="69"/>
      <c r="H1625" s="69"/>
      <c r="I1625" s="95"/>
      <c r="J1625" s="68"/>
      <c r="K1625" s="106"/>
      <c r="L1625" s="145"/>
      <c r="M1625" s="146"/>
      <c r="N1625" s="82"/>
      <c r="O1625" s="82"/>
      <c r="P1625" s="82"/>
      <c r="Q1625" s="110"/>
      <c r="R1625" s="111"/>
      <c r="S1625" s="111"/>
      <c r="T1625" s="111"/>
      <c r="U1625" s="112"/>
      <c r="V1625" s="110"/>
      <c r="W1625" s="112"/>
      <c r="X1625" s="103"/>
      <c r="Y1625" s="117"/>
      <c r="Z1625" s="69"/>
      <c r="AA1625" s="69"/>
      <c r="AB1625" s="103"/>
      <c r="AC1625" s="103"/>
      <c r="AD1625" s="118"/>
      <c r="AE1625" s="115"/>
      <c r="AF1625" s="119"/>
      <c r="AG1625" s="119"/>
      <c r="AH1625" s="120"/>
      <c r="AI1625" s="121"/>
      <c r="AJ1625" s="120"/>
      <c r="AK1625" s="69"/>
      <c r="AL1625" s="103"/>
      <c r="AM1625" s="103"/>
      <c r="AN1625" s="118"/>
      <c r="AO1625" s="115"/>
      <c r="AP1625" s="119"/>
      <c r="AQ1625" s="119"/>
      <c r="AR1625" s="118"/>
      <c r="AS1625" s="118"/>
      <c r="AT1625" s="118"/>
      <c r="AU1625" s="118"/>
      <c r="AV1625" s="121"/>
      <c r="AW1625" s="114"/>
      <c r="AX1625" s="115"/>
      <c r="AY1625" s="116"/>
      <c r="AZ1625" s="115"/>
      <c r="BA1625" s="116"/>
    </row>
    <row r="1626" spans="2:53" x14ac:dyDescent="0.2">
      <c r="B1626" s="266"/>
      <c r="D1626" s="101"/>
      <c r="E1626" s="67"/>
      <c r="F1626" s="69"/>
      <c r="G1626" s="69"/>
      <c r="H1626" s="69"/>
      <c r="I1626" s="95"/>
      <c r="J1626" s="68"/>
      <c r="K1626" s="106"/>
      <c r="L1626" s="145"/>
      <c r="M1626" s="146"/>
      <c r="N1626" s="82"/>
      <c r="O1626" s="82"/>
      <c r="P1626" s="82"/>
      <c r="Q1626" s="110"/>
      <c r="R1626" s="111"/>
      <c r="S1626" s="111"/>
      <c r="T1626" s="111"/>
      <c r="U1626" s="112"/>
      <c r="V1626" s="110"/>
      <c r="W1626" s="112"/>
      <c r="X1626" s="103"/>
      <c r="Y1626" s="117"/>
      <c r="Z1626" s="69"/>
      <c r="AA1626" s="69"/>
      <c r="AB1626" s="103"/>
      <c r="AC1626" s="103"/>
      <c r="AD1626" s="118"/>
      <c r="AE1626" s="115"/>
      <c r="AF1626" s="119"/>
      <c r="AG1626" s="119"/>
      <c r="AH1626" s="120"/>
      <c r="AI1626" s="121"/>
      <c r="AJ1626" s="120"/>
      <c r="AK1626" s="69"/>
      <c r="AL1626" s="103"/>
      <c r="AM1626" s="103"/>
      <c r="AN1626" s="118"/>
      <c r="AO1626" s="115"/>
      <c r="AP1626" s="119"/>
      <c r="AQ1626" s="119"/>
      <c r="AR1626" s="118"/>
      <c r="AS1626" s="118"/>
      <c r="AT1626" s="118"/>
      <c r="AU1626" s="118"/>
      <c r="AV1626" s="121"/>
      <c r="AW1626" s="114"/>
      <c r="AX1626" s="115"/>
      <c r="AY1626" s="116"/>
      <c r="AZ1626" s="115"/>
      <c r="BA1626" s="116"/>
    </row>
    <row r="1627" spans="2:53" x14ac:dyDescent="0.2">
      <c r="B1627" s="266"/>
      <c r="D1627" s="101"/>
      <c r="E1627" s="67"/>
      <c r="F1627" s="69"/>
      <c r="G1627" s="69"/>
      <c r="H1627" s="69"/>
      <c r="I1627" s="95"/>
      <c r="J1627" s="68"/>
      <c r="K1627" s="106"/>
      <c r="L1627" s="145"/>
      <c r="M1627" s="146"/>
      <c r="N1627" s="82"/>
      <c r="O1627" s="82"/>
      <c r="P1627" s="82"/>
      <c r="Q1627" s="110"/>
      <c r="R1627" s="111"/>
      <c r="S1627" s="111"/>
      <c r="T1627" s="111"/>
      <c r="U1627" s="112"/>
      <c r="V1627" s="110"/>
      <c r="W1627" s="112"/>
      <c r="X1627" s="103"/>
      <c r="Y1627" s="117"/>
      <c r="Z1627" s="69"/>
      <c r="AA1627" s="69"/>
      <c r="AB1627" s="103"/>
      <c r="AC1627" s="103"/>
      <c r="AD1627" s="118"/>
      <c r="AE1627" s="115"/>
      <c r="AF1627" s="119"/>
      <c r="AG1627" s="119"/>
      <c r="AH1627" s="120"/>
      <c r="AI1627" s="121"/>
      <c r="AJ1627" s="120"/>
      <c r="AK1627" s="69"/>
      <c r="AL1627" s="103"/>
      <c r="AM1627" s="103"/>
      <c r="AN1627" s="118"/>
      <c r="AO1627" s="115"/>
      <c r="AP1627" s="119"/>
      <c r="AQ1627" s="119"/>
      <c r="AR1627" s="118"/>
      <c r="AS1627" s="118"/>
      <c r="AT1627" s="118"/>
      <c r="AU1627" s="118"/>
      <c r="AV1627" s="121"/>
      <c r="AW1627" s="114"/>
      <c r="AX1627" s="115"/>
      <c r="AY1627" s="116"/>
      <c r="AZ1627" s="115"/>
      <c r="BA1627" s="116"/>
    </row>
    <row r="1628" spans="2:53" x14ac:dyDescent="0.2">
      <c r="B1628" s="266"/>
      <c r="D1628" s="101"/>
      <c r="E1628" s="67"/>
      <c r="F1628" s="69"/>
      <c r="G1628" s="69"/>
      <c r="H1628" s="69"/>
      <c r="I1628" s="95"/>
      <c r="J1628" s="68"/>
      <c r="K1628" s="106"/>
      <c r="L1628" s="145"/>
      <c r="M1628" s="146"/>
      <c r="N1628" s="82"/>
      <c r="O1628" s="82"/>
      <c r="P1628" s="82"/>
      <c r="Q1628" s="110"/>
      <c r="R1628" s="111"/>
      <c r="S1628" s="111"/>
      <c r="T1628" s="111"/>
      <c r="U1628" s="112"/>
      <c r="V1628" s="110"/>
      <c r="W1628" s="112"/>
      <c r="X1628" s="103"/>
      <c r="Y1628" s="117"/>
      <c r="Z1628" s="69"/>
      <c r="AA1628" s="69"/>
      <c r="AB1628" s="103"/>
      <c r="AC1628" s="103"/>
      <c r="AD1628" s="118"/>
      <c r="AE1628" s="115"/>
      <c r="AF1628" s="119"/>
      <c r="AG1628" s="119"/>
      <c r="AH1628" s="120"/>
      <c r="AI1628" s="121"/>
      <c r="AJ1628" s="120"/>
      <c r="AK1628" s="69"/>
      <c r="AL1628" s="103"/>
      <c r="AM1628" s="103"/>
      <c r="AN1628" s="118"/>
      <c r="AO1628" s="115"/>
      <c r="AP1628" s="119"/>
      <c r="AQ1628" s="119"/>
      <c r="AR1628" s="118"/>
      <c r="AS1628" s="118"/>
      <c r="AT1628" s="118"/>
      <c r="AU1628" s="118"/>
      <c r="AV1628" s="121"/>
      <c r="AW1628" s="114"/>
      <c r="AX1628" s="115"/>
      <c r="AY1628" s="116"/>
      <c r="AZ1628" s="115"/>
      <c r="BA1628" s="116"/>
    </row>
    <row r="1629" spans="2:53" x14ac:dyDescent="0.2">
      <c r="B1629" s="266"/>
      <c r="D1629" s="101"/>
      <c r="E1629" s="67"/>
      <c r="F1629" s="69"/>
      <c r="G1629" s="69"/>
      <c r="H1629" s="69"/>
      <c r="I1629" s="95"/>
      <c r="J1629" s="68"/>
      <c r="K1629" s="106"/>
      <c r="L1629" s="145"/>
      <c r="M1629" s="146"/>
      <c r="N1629" s="82"/>
      <c r="O1629" s="82"/>
      <c r="P1629" s="82"/>
      <c r="Q1629" s="110"/>
      <c r="R1629" s="111"/>
      <c r="S1629" s="111"/>
      <c r="T1629" s="111"/>
      <c r="U1629" s="112"/>
      <c r="V1629" s="110"/>
      <c r="W1629" s="112"/>
      <c r="X1629" s="103"/>
      <c r="Y1629" s="117"/>
      <c r="Z1629" s="69"/>
      <c r="AA1629" s="69"/>
      <c r="AB1629" s="103"/>
      <c r="AC1629" s="103"/>
      <c r="AD1629" s="118"/>
      <c r="AE1629" s="115"/>
      <c r="AF1629" s="119"/>
      <c r="AG1629" s="119"/>
      <c r="AH1629" s="120"/>
      <c r="AI1629" s="121"/>
      <c r="AJ1629" s="120"/>
      <c r="AK1629" s="69"/>
      <c r="AL1629" s="103"/>
      <c r="AM1629" s="103"/>
      <c r="AN1629" s="118"/>
      <c r="AO1629" s="115"/>
      <c r="AP1629" s="119"/>
      <c r="AQ1629" s="119"/>
      <c r="AR1629" s="118"/>
      <c r="AS1629" s="118"/>
      <c r="AT1629" s="118"/>
      <c r="AU1629" s="118"/>
      <c r="AV1629" s="121"/>
      <c r="AW1629" s="114"/>
      <c r="AX1629" s="115"/>
      <c r="AY1629" s="116"/>
      <c r="AZ1629" s="115"/>
      <c r="BA1629" s="116"/>
    </row>
    <row r="1630" spans="2:53" x14ac:dyDescent="0.2">
      <c r="B1630" s="266"/>
      <c r="D1630" s="101"/>
      <c r="E1630" s="67"/>
      <c r="F1630" s="69"/>
      <c r="G1630" s="69"/>
      <c r="H1630" s="69"/>
      <c r="I1630" s="95"/>
      <c r="J1630" s="68"/>
      <c r="K1630" s="106"/>
      <c r="L1630" s="145"/>
      <c r="M1630" s="146"/>
      <c r="N1630" s="82"/>
      <c r="O1630" s="82"/>
      <c r="P1630" s="82"/>
      <c r="Q1630" s="110"/>
      <c r="R1630" s="111"/>
      <c r="S1630" s="111"/>
      <c r="T1630" s="111"/>
      <c r="U1630" s="112"/>
      <c r="V1630" s="110"/>
      <c r="W1630" s="112"/>
      <c r="X1630" s="103"/>
      <c r="Y1630" s="117"/>
      <c r="Z1630" s="69"/>
      <c r="AA1630" s="69"/>
      <c r="AB1630" s="103"/>
      <c r="AC1630" s="103"/>
      <c r="AD1630" s="118"/>
      <c r="AE1630" s="115"/>
      <c r="AF1630" s="119"/>
      <c r="AG1630" s="119"/>
      <c r="AH1630" s="120"/>
      <c r="AI1630" s="121"/>
      <c r="AJ1630" s="120"/>
      <c r="AK1630" s="69"/>
      <c r="AL1630" s="103"/>
      <c r="AM1630" s="103"/>
      <c r="AN1630" s="118"/>
      <c r="AO1630" s="115"/>
      <c r="AP1630" s="119"/>
      <c r="AQ1630" s="119"/>
      <c r="AR1630" s="118"/>
      <c r="AS1630" s="118"/>
      <c r="AT1630" s="118"/>
      <c r="AU1630" s="118"/>
      <c r="AV1630" s="121"/>
      <c r="AW1630" s="114"/>
      <c r="AX1630" s="115"/>
      <c r="AY1630" s="116"/>
      <c r="AZ1630" s="115"/>
      <c r="BA1630" s="116"/>
    </row>
    <row r="1631" spans="2:53" x14ac:dyDescent="0.2">
      <c r="B1631" s="266"/>
      <c r="D1631" s="101"/>
      <c r="E1631" s="67"/>
      <c r="F1631" s="69"/>
      <c r="G1631" s="69"/>
      <c r="H1631" s="69"/>
      <c r="I1631" s="95"/>
      <c r="J1631" s="68"/>
      <c r="K1631" s="106"/>
      <c r="L1631" s="145"/>
      <c r="M1631" s="146"/>
      <c r="N1631" s="82"/>
      <c r="O1631" s="82"/>
      <c r="P1631" s="82"/>
      <c r="Q1631" s="110"/>
      <c r="R1631" s="111"/>
      <c r="S1631" s="111"/>
      <c r="T1631" s="111"/>
      <c r="U1631" s="112"/>
      <c r="V1631" s="110"/>
      <c r="W1631" s="112"/>
      <c r="X1631" s="103"/>
      <c r="Y1631" s="117"/>
      <c r="Z1631" s="69"/>
      <c r="AA1631" s="69"/>
      <c r="AB1631" s="103"/>
      <c r="AC1631" s="103"/>
      <c r="AD1631" s="118"/>
      <c r="AE1631" s="115"/>
      <c r="AF1631" s="119"/>
      <c r="AG1631" s="119"/>
      <c r="AH1631" s="120"/>
      <c r="AI1631" s="121"/>
      <c r="AJ1631" s="120"/>
      <c r="AK1631" s="69"/>
      <c r="AL1631" s="103"/>
      <c r="AM1631" s="103"/>
      <c r="AN1631" s="118"/>
      <c r="AO1631" s="115"/>
      <c r="AP1631" s="119"/>
      <c r="AQ1631" s="119"/>
      <c r="AR1631" s="118"/>
      <c r="AS1631" s="118"/>
      <c r="AT1631" s="118"/>
      <c r="AU1631" s="118"/>
      <c r="AV1631" s="121"/>
      <c r="AW1631" s="114"/>
      <c r="AX1631" s="115"/>
      <c r="AY1631" s="116"/>
      <c r="AZ1631" s="115"/>
      <c r="BA1631" s="116"/>
    </row>
    <row r="1632" spans="2:53" x14ac:dyDescent="0.2">
      <c r="B1632" s="266"/>
      <c r="D1632" s="101"/>
      <c r="E1632" s="67"/>
      <c r="F1632" s="69"/>
      <c r="G1632" s="69"/>
      <c r="H1632" s="69"/>
      <c r="I1632" s="95"/>
      <c r="J1632" s="68"/>
      <c r="K1632" s="106"/>
      <c r="L1632" s="145"/>
      <c r="M1632" s="146"/>
      <c r="N1632" s="82"/>
      <c r="O1632" s="82"/>
      <c r="P1632" s="82"/>
      <c r="Q1632" s="110"/>
      <c r="R1632" s="111"/>
      <c r="S1632" s="111"/>
      <c r="T1632" s="111"/>
      <c r="U1632" s="112"/>
      <c r="V1632" s="110"/>
      <c r="W1632" s="112"/>
      <c r="X1632" s="103"/>
      <c r="Y1632" s="117"/>
      <c r="Z1632" s="69"/>
      <c r="AA1632" s="69"/>
      <c r="AB1632" s="103"/>
      <c r="AC1632" s="103"/>
      <c r="AD1632" s="118"/>
      <c r="AE1632" s="115"/>
      <c r="AF1632" s="119"/>
      <c r="AG1632" s="119"/>
      <c r="AH1632" s="120"/>
      <c r="AI1632" s="121"/>
      <c r="AJ1632" s="120"/>
      <c r="AK1632" s="69"/>
      <c r="AL1632" s="103"/>
      <c r="AM1632" s="103"/>
      <c r="AN1632" s="118"/>
      <c r="AO1632" s="115"/>
      <c r="AP1632" s="119"/>
      <c r="AQ1632" s="119"/>
      <c r="AR1632" s="118"/>
      <c r="AS1632" s="118"/>
      <c r="AT1632" s="118"/>
      <c r="AU1632" s="118"/>
      <c r="AV1632" s="121"/>
      <c r="AW1632" s="114"/>
      <c r="AX1632" s="115"/>
      <c r="AY1632" s="116"/>
      <c r="AZ1632" s="115"/>
      <c r="BA1632" s="116"/>
    </row>
    <row r="1633" spans="2:53" x14ac:dyDescent="0.2">
      <c r="B1633" s="266"/>
      <c r="D1633" s="101"/>
      <c r="E1633" s="67"/>
      <c r="F1633" s="69"/>
      <c r="G1633" s="69"/>
      <c r="H1633" s="69"/>
      <c r="I1633" s="95"/>
      <c r="J1633" s="68"/>
      <c r="K1633" s="106"/>
      <c r="L1633" s="145"/>
      <c r="M1633" s="146"/>
      <c r="N1633" s="82"/>
      <c r="O1633" s="82"/>
      <c r="P1633" s="82"/>
      <c r="Q1633" s="110"/>
      <c r="R1633" s="111"/>
      <c r="S1633" s="111"/>
      <c r="T1633" s="111"/>
      <c r="U1633" s="112"/>
      <c r="V1633" s="110"/>
      <c r="W1633" s="112"/>
      <c r="X1633" s="103"/>
      <c r="Y1633" s="117"/>
      <c r="Z1633" s="69"/>
      <c r="AA1633" s="69"/>
      <c r="AB1633" s="103"/>
      <c r="AC1633" s="103"/>
      <c r="AD1633" s="118"/>
      <c r="AE1633" s="115"/>
      <c r="AF1633" s="119"/>
      <c r="AG1633" s="119"/>
      <c r="AH1633" s="120"/>
      <c r="AI1633" s="121"/>
      <c r="AJ1633" s="120"/>
      <c r="AK1633" s="69"/>
      <c r="AL1633" s="103"/>
      <c r="AM1633" s="103"/>
      <c r="AN1633" s="118"/>
      <c r="AO1633" s="115"/>
      <c r="AP1633" s="119"/>
      <c r="AQ1633" s="119"/>
      <c r="AR1633" s="118"/>
      <c r="AS1633" s="118"/>
      <c r="AT1633" s="118"/>
      <c r="AU1633" s="118"/>
      <c r="AV1633" s="121"/>
      <c r="AW1633" s="114"/>
      <c r="AX1633" s="115"/>
      <c r="AY1633" s="116"/>
      <c r="AZ1633" s="115"/>
      <c r="BA1633" s="116"/>
    </row>
    <row r="1634" spans="2:53" x14ac:dyDescent="0.2">
      <c r="B1634" s="266"/>
      <c r="D1634" s="101"/>
      <c r="E1634" s="67"/>
      <c r="F1634" s="69"/>
      <c r="G1634" s="69"/>
      <c r="H1634" s="69"/>
      <c r="I1634" s="95"/>
      <c r="J1634" s="68"/>
      <c r="K1634" s="106"/>
      <c r="L1634" s="145"/>
      <c r="M1634" s="146"/>
      <c r="N1634" s="82"/>
      <c r="O1634" s="82"/>
      <c r="P1634" s="82"/>
      <c r="Q1634" s="110"/>
      <c r="R1634" s="111"/>
      <c r="S1634" s="111"/>
      <c r="T1634" s="111"/>
      <c r="U1634" s="112"/>
      <c r="V1634" s="110"/>
      <c r="W1634" s="112"/>
      <c r="X1634" s="103"/>
      <c r="Y1634" s="117"/>
      <c r="Z1634" s="69"/>
      <c r="AA1634" s="69"/>
      <c r="AB1634" s="103"/>
      <c r="AC1634" s="103"/>
      <c r="AD1634" s="118"/>
      <c r="AE1634" s="115"/>
      <c r="AF1634" s="119"/>
      <c r="AG1634" s="119"/>
      <c r="AH1634" s="120"/>
      <c r="AI1634" s="121"/>
      <c r="AJ1634" s="120"/>
      <c r="AK1634" s="69"/>
      <c r="AL1634" s="103"/>
      <c r="AM1634" s="103"/>
      <c r="AN1634" s="118"/>
      <c r="AO1634" s="115"/>
      <c r="AP1634" s="119"/>
      <c r="AQ1634" s="119"/>
      <c r="AR1634" s="118"/>
      <c r="AS1634" s="118"/>
      <c r="AT1634" s="118"/>
      <c r="AU1634" s="118"/>
      <c r="AV1634" s="121"/>
      <c r="AW1634" s="114"/>
      <c r="AX1634" s="115"/>
      <c r="AY1634" s="116"/>
      <c r="AZ1634" s="115"/>
      <c r="BA1634" s="116"/>
    </row>
    <row r="1635" spans="2:53" x14ac:dyDescent="0.2">
      <c r="B1635" s="266"/>
      <c r="D1635" s="101"/>
      <c r="E1635" s="67"/>
      <c r="F1635" s="69"/>
      <c r="G1635" s="69"/>
      <c r="H1635" s="69"/>
      <c r="I1635" s="95"/>
      <c r="J1635" s="68"/>
      <c r="K1635" s="106"/>
      <c r="L1635" s="145"/>
      <c r="M1635" s="146"/>
      <c r="N1635" s="82"/>
      <c r="O1635" s="82"/>
      <c r="P1635" s="82"/>
      <c r="Q1635" s="110"/>
      <c r="R1635" s="111"/>
      <c r="S1635" s="111"/>
      <c r="T1635" s="111"/>
      <c r="U1635" s="112"/>
      <c r="V1635" s="110"/>
      <c r="W1635" s="112"/>
      <c r="X1635" s="103"/>
      <c r="Y1635" s="117"/>
      <c r="Z1635" s="69"/>
      <c r="AA1635" s="69"/>
      <c r="AB1635" s="103"/>
      <c r="AC1635" s="103"/>
      <c r="AD1635" s="118"/>
      <c r="AE1635" s="115"/>
      <c r="AF1635" s="119"/>
      <c r="AG1635" s="119"/>
      <c r="AH1635" s="120"/>
      <c r="AI1635" s="121"/>
      <c r="AJ1635" s="120"/>
      <c r="AK1635" s="69"/>
      <c r="AL1635" s="103"/>
      <c r="AM1635" s="103"/>
      <c r="AN1635" s="118"/>
      <c r="AO1635" s="115"/>
      <c r="AP1635" s="119"/>
      <c r="AQ1635" s="119"/>
      <c r="AR1635" s="118"/>
      <c r="AS1635" s="118"/>
      <c r="AT1635" s="118"/>
      <c r="AU1635" s="118"/>
      <c r="AV1635" s="121"/>
      <c r="AW1635" s="114"/>
      <c r="AX1635" s="115"/>
      <c r="AY1635" s="116"/>
      <c r="AZ1635" s="115"/>
      <c r="BA1635" s="116"/>
    </row>
    <row r="1636" spans="2:53" x14ac:dyDescent="0.2">
      <c r="B1636" s="266"/>
      <c r="D1636" s="101"/>
      <c r="E1636" s="67"/>
      <c r="F1636" s="69"/>
      <c r="G1636" s="69"/>
      <c r="H1636" s="69"/>
      <c r="I1636" s="95"/>
      <c r="J1636" s="68"/>
      <c r="K1636" s="106"/>
      <c r="L1636" s="145"/>
      <c r="M1636" s="146"/>
      <c r="N1636" s="82"/>
      <c r="O1636" s="82"/>
      <c r="P1636" s="82"/>
      <c r="Q1636" s="110"/>
      <c r="R1636" s="111"/>
      <c r="S1636" s="111"/>
      <c r="T1636" s="111"/>
      <c r="U1636" s="112"/>
      <c r="V1636" s="110"/>
      <c r="W1636" s="112"/>
      <c r="X1636" s="103"/>
      <c r="Y1636" s="117"/>
      <c r="Z1636" s="69"/>
      <c r="AA1636" s="69"/>
      <c r="AB1636" s="103"/>
      <c r="AC1636" s="103"/>
      <c r="AD1636" s="118"/>
      <c r="AE1636" s="115"/>
      <c r="AF1636" s="119"/>
      <c r="AG1636" s="119"/>
      <c r="AH1636" s="120"/>
      <c r="AI1636" s="121"/>
      <c r="AJ1636" s="120"/>
      <c r="AK1636" s="69"/>
      <c r="AL1636" s="103"/>
      <c r="AM1636" s="103"/>
      <c r="AN1636" s="118"/>
      <c r="AO1636" s="115"/>
      <c r="AP1636" s="119"/>
      <c r="AQ1636" s="119"/>
      <c r="AR1636" s="118"/>
      <c r="AS1636" s="118"/>
      <c r="AT1636" s="118"/>
      <c r="AU1636" s="118"/>
      <c r="AV1636" s="121"/>
      <c r="AW1636" s="114"/>
      <c r="AX1636" s="115"/>
      <c r="AY1636" s="116"/>
      <c r="AZ1636" s="115"/>
      <c r="BA1636" s="116"/>
    </row>
    <row r="1637" spans="2:53" x14ac:dyDescent="0.2">
      <c r="B1637" s="266"/>
      <c r="D1637" s="101"/>
      <c r="E1637" s="67"/>
      <c r="F1637" s="69"/>
      <c r="G1637" s="69"/>
      <c r="H1637" s="69"/>
      <c r="I1637" s="95"/>
      <c r="J1637" s="68"/>
      <c r="K1637" s="106"/>
      <c r="L1637" s="145"/>
      <c r="M1637" s="146"/>
      <c r="N1637" s="82"/>
      <c r="O1637" s="82"/>
      <c r="P1637" s="82"/>
      <c r="Q1637" s="110"/>
      <c r="R1637" s="111"/>
      <c r="S1637" s="111"/>
      <c r="T1637" s="111"/>
      <c r="U1637" s="112"/>
      <c r="V1637" s="110"/>
      <c r="W1637" s="112"/>
      <c r="X1637" s="103"/>
      <c r="Y1637" s="117"/>
      <c r="Z1637" s="69"/>
      <c r="AA1637" s="69"/>
      <c r="AB1637" s="103"/>
      <c r="AC1637" s="103"/>
      <c r="AD1637" s="118"/>
      <c r="AE1637" s="115"/>
      <c r="AF1637" s="119"/>
      <c r="AG1637" s="119"/>
      <c r="AH1637" s="120"/>
      <c r="AI1637" s="121"/>
      <c r="AJ1637" s="120"/>
      <c r="AK1637" s="69"/>
      <c r="AL1637" s="103"/>
      <c r="AM1637" s="103"/>
      <c r="AN1637" s="118"/>
      <c r="AO1637" s="115"/>
      <c r="AP1637" s="119"/>
      <c r="AQ1637" s="119"/>
      <c r="AR1637" s="118"/>
      <c r="AS1637" s="118"/>
      <c r="AT1637" s="118"/>
      <c r="AU1637" s="118"/>
      <c r="AV1637" s="121"/>
      <c r="AW1637" s="114"/>
      <c r="AX1637" s="115"/>
      <c r="AY1637" s="116"/>
      <c r="AZ1637" s="115"/>
      <c r="BA1637" s="116"/>
    </row>
    <row r="1638" spans="2:53" x14ac:dyDescent="0.2">
      <c r="B1638" s="266"/>
      <c r="D1638" s="101"/>
      <c r="E1638" s="67"/>
      <c r="F1638" s="69"/>
      <c r="G1638" s="69"/>
      <c r="H1638" s="69"/>
      <c r="I1638" s="95"/>
      <c r="J1638" s="68"/>
      <c r="K1638" s="106"/>
      <c r="L1638" s="145"/>
      <c r="M1638" s="146"/>
      <c r="N1638" s="82"/>
      <c r="O1638" s="82"/>
      <c r="P1638" s="82"/>
      <c r="Q1638" s="110"/>
      <c r="R1638" s="111"/>
      <c r="S1638" s="111"/>
      <c r="T1638" s="111"/>
      <c r="U1638" s="112"/>
      <c r="V1638" s="110"/>
      <c r="W1638" s="112"/>
      <c r="X1638" s="103"/>
      <c r="Y1638" s="117"/>
      <c r="Z1638" s="69"/>
      <c r="AA1638" s="69"/>
      <c r="AB1638" s="103"/>
      <c r="AC1638" s="103"/>
      <c r="AD1638" s="118"/>
      <c r="AE1638" s="115"/>
      <c r="AF1638" s="119"/>
      <c r="AG1638" s="119"/>
      <c r="AH1638" s="120"/>
      <c r="AI1638" s="121"/>
      <c r="AJ1638" s="120"/>
      <c r="AK1638" s="69"/>
      <c r="AL1638" s="103"/>
      <c r="AM1638" s="103"/>
      <c r="AN1638" s="118"/>
      <c r="AO1638" s="115"/>
      <c r="AP1638" s="119"/>
      <c r="AQ1638" s="119"/>
      <c r="AR1638" s="118"/>
      <c r="AS1638" s="118"/>
      <c r="AT1638" s="118"/>
      <c r="AU1638" s="118"/>
      <c r="AV1638" s="121"/>
      <c r="AW1638" s="114"/>
      <c r="AX1638" s="115"/>
      <c r="AY1638" s="116"/>
      <c r="AZ1638" s="115"/>
      <c r="BA1638" s="116"/>
    </row>
    <row r="1639" spans="2:53" x14ac:dyDescent="0.2">
      <c r="B1639" s="266"/>
      <c r="D1639" s="101"/>
      <c r="E1639" s="67"/>
      <c r="F1639" s="69"/>
      <c r="G1639" s="69"/>
      <c r="H1639" s="69"/>
      <c r="I1639" s="95"/>
      <c r="J1639" s="68"/>
      <c r="K1639" s="106"/>
      <c r="L1639" s="145"/>
      <c r="M1639" s="146"/>
      <c r="N1639" s="82"/>
      <c r="O1639" s="82"/>
      <c r="P1639" s="82"/>
      <c r="Q1639" s="110"/>
      <c r="R1639" s="111"/>
      <c r="S1639" s="111"/>
      <c r="T1639" s="111"/>
      <c r="U1639" s="112"/>
      <c r="V1639" s="110"/>
      <c r="W1639" s="112"/>
      <c r="X1639" s="103"/>
      <c r="Y1639" s="117"/>
      <c r="Z1639" s="69"/>
      <c r="AA1639" s="69"/>
      <c r="AB1639" s="103"/>
      <c r="AC1639" s="103"/>
      <c r="AD1639" s="118"/>
      <c r="AE1639" s="115"/>
      <c r="AF1639" s="119"/>
      <c r="AG1639" s="119"/>
      <c r="AH1639" s="120"/>
      <c r="AI1639" s="121"/>
      <c r="AJ1639" s="120"/>
      <c r="AK1639" s="69"/>
      <c r="AL1639" s="103"/>
      <c r="AM1639" s="103"/>
      <c r="AN1639" s="118"/>
      <c r="AO1639" s="115"/>
      <c r="AP1639" s="119"/>
      <c r="AQ1639" s="119"/>
      <c r="AR1639" s="118"/>
      <c r="AS1639" s="118"/>
      <c r="AT1639" s="118"/>
      <c r="AU1639" s="118"/>
      <c r="AV1639" s="121"/>
      <c r="AW1639" s="114"/>
      <c r="AX1639" s="115"/>
      <c r="AY1639" s="116"/>
      <c r="AZ1639" s="115"/>
      <c r="BA1639" s="116"/>
    </row>
    <row r="1640" spans="2:53" x14ac:dyDescent="0.2">
      <c r="B1640" s="266"/>
      <c r="D1640" s="101"/>
      <c r="E1640" s="67"/>
      <c r="F1640" s="69"/>
      <c r="G1640" s="69"/>
      <c r="H1640" s="69"/>
      <c r="I1640" s="95"/>
      <c r="J1640" s="68"/>
      <c r="K1640" s="106"/>
      <c r="L1640" s="145"/>
      <c r="M1640" s="146"/>
      <c r="N1640" s="82"/>
      <c r="O1640" s="82"/>
      <c r="P1640" s="82"/>
      <c r="Q1640" s="110"/>
      <c r="R1640" s="111"/>
      <c r="S1640" s="111"/>
      <c r="T1640" s="111"/>
      <c r="U1640" s="112"/>
      <c r="V1640" s="110"/>
      <c r="W1640" s="112"/>
      <c r="X1640" s="103"/>
      <c r="Y1640" s="117"/>
      <c r="Z1640" s="69"/>
      <c r="AA1640" s="69"/>
      <c r="AB1640" s="103"/>
      <c r="AC1640" s="103"/>
      <c r="AD1640" s="118"/>
      <c r="AE1640" s="115"/>
      <c r="AF1640" s="119"/>
      <c r="AG1640" s="119"/>
      <c r="AH1640" s="120"/>
      <c r="AI1640" s="121"/>
      <c r="AJ1640" s="120"/>
      <c r="AK1640" s="69"/>
      <c r="AL1640" s="103"/>
      <c r="AM1640" s="103"/>
      <c r="AN1640" s="118"/>
      <c r="AO1640" s="115"/>
      <c r="AP1640" s="119"/>
      <c r="AQ1640" s="119"/>
      <c r="AR1640" s="118"/>
      <c r="AS1640" s="118"/>
      <c r="AT1640" s="118"/>
      <c r="AU1640" s="118"/>
      <c r="AV1640" s="121"/>
      <c r="AW1640" s="114"/>
      <c r="AX1640" s="115"/>
      <c r="AY1640" s="116"/>
      <c r="AZ1640" s="115"/>
      <c r="BA1640" s="116"/>
    </row>
    <row r="1641" spans="2:53" x14ac:dyDescent="0.2">
      <c r="B1641" s="266"/>
      <c r="D1641" s="101"/>
      <c r="E1641" s="67"/>
      <c r="F1641" s="69"/>
      <c r="G1641" s="69"/>
      <c r="H1641" s="69"/>
      <c r="I1641" s="95"/>
      <c r="J1641" s="68"/>
      <c r="K1641" s="106"/>
      <c r="L1641" s="145"/>
      <c r="M1641" s="146"/>
      <c r="N1641" s="82"/>
      <c r="O1641" s="82"/>
      <c r="P1641" s="82"/>
      <c r="Q1641" s="110"/>
      <c r="R1641" s="111"/>
      <c r="S1641" s="111"/>
      <c r="T1641" s="111"/>
      <c r="U1641" s="112"/>
      <c r="V1641" s="110"/>
      <c r="W1641" s="112"/>
      <c r="X1641" s="103"/>
      <c r="Y1641" s="117"/>
      <c r="Z1641" s="69"/>
      <c r="AA1641" s="69"/>
      <c r="AB1641" s="103"/>
      <c r="AC1641" s="103"/>
      <c r="AD1641" s="118"/>
      <c r="AE1641" s="115"/>
      <c r="AF1641" s="119"/>
      <c r="AG1641" s="119"/>
      <c r="AH1641" s="120"/>
      <c r="AI1641" s="121"/>
      <c r="AJ1641" s="120"/>
      <c r="AK1641" s="69"/>
      <c r="AL1641" s="103"/>
      <c r="AM1641" s="103"/>
      <c r="AN1641" s="118"/>
      <c r="AO1641" s="115"/>
      <c r="AP1641" s="119"/>
      <c r="AQ1641" s="119"/>
      <c r="AR1641" s="118"/>
      <c r="AS1641" s="118"/>
      <c r="AT1641" s="118"/>
      <c r="AU1641" s="118"/>
      <c r="AV1641" s="121"/>
      <c r="AW1641" s="114"/>
      <c r="AX1641" s="115"/>
      <c r="AY1641" s="116"/>
      <c r="AZ1641" s="115"/>
      <c r="BA1641" s="116"/>
    </row>
    <row r="1642" spans="2:53" x14ac:dyDescent="0.2">
      <c r="B1642" s="266"/>
      <c r="D1642" s="101"/>
      <c r="E1642" s="67"/>
      <c r="F1642" s="69"/>
      <c r="G1642" s="69"/>
      <c r="H1642" s="69"/>
      <c r="I1642" s="95"/>
      <c r="J1642" s="68"/>
      <c r="K1642" s="106"/>
      <c r="L1642" s="145"/>
      <c r="M1642" s="146"/>
      <c r="N1642" s="82"/>
      <c r="O1642" s="82"/>
      <c r="P1642" s="82"/>
      <c r="Q1642" s="110"/>
      <c r="R1642" s="111"/>
      <c r="S1642" s="111"/>
      <c r="T1642" s="111"/>
      <c r="U1642" s="112"/>
      <c r="V1642" s="110"/>
      <c r="W1642" s="112"/>
      <c r="X1642" s="103"/>
      <c r="Y1642" s="117"/>
      <c r="Z1642" s="69"/>
      <c r="AA1642" s="69"/>
      <c r="AB1642" s="103"/>
      <c r="AC1642" s="103"/>
      <c r="AD1642" s="118"/>
      <c r="AE1642" s="115"/>
      <c r="AF1642" s="119"/>
      <c r="AG1642" s="119"/>
      <c r="AH1642" s="120"/>
      <c r="AI1642" s="121"/>
      <c r="AJ1642" s="120"/>
      <c r="AK1642" s="69"/>
      <c r="AL1642" s="103"/>
      <c r="AM1642" s="103"/>
      <c r="AN1642" s="118"/>
      <c r="AO1642" s="115"/>
      <c r="AP1642" s="119"/>
      <c r="AQ1642" s="119"/>
      <c r="AR1642" s="118"/>
      <c r="AS1642" s="118"/>
      <c r="AT1642" s="118"/>
      <c r="AU1642" s="118"/>
      <c r="AV1642" s="121"/>
      <c r="AW1642" s="114"/>
      <c r="AX1642" s="115"/>
      <c r="AY1642" s="116"/>
      <c r="AZ1642" s="115"/>
      <c r="BA1642" s="116"/>
    </row>
    <row r="1643" spans="2:53" x14ac:dyDescent="0.2">
      <c r="B1643" s="266"/>
      <c r="D1643" s="101"/>
      <c r="E1643" s="67"/>
      <c r="F1643" s="69"/>
      <c r="G1643" s="69"/>
      <c r="H1643" s="69"/>
      <c r="I1643" s="95"/>
      <c r="J1643" s="68"/>
      <c r="K1643" s="106"/>
      <c r="L1643" s="145"/>
      <c r="M1643" s="146"/>
      <c r="N1643" s="82"/>
      <c r="O1643" s="82"/>
      <c r="P1643" s="82"/>
      <c r="Q1643" s="110"/>
      <c r="R1643" s="111"/>
      <c r="S1643" s="111"/>
      <c r="T1643" s="111"/>
      <c r="U1643" s="112"/>
      <c r="V1643" s="110"/>
      <c r="W1643" s="112"/>
      <c r="X1643" s="103"/>
      <c r="Y1643" s="117"/>
      <c r="Z1643" s="69"/>
      <c r="AA1643" s="69"/>
      <c r="AB1643" s="103"/>
      <c r="AC1643" s="103"/>
      <c r="AD1643" s="118"/>
      <c r="AE1643" s="115"/>
      <c r="AF1643" s="119"/>
      <c r="AG1643" s="119"/>
      <c r="AH1643" s="120"/>
      <c r="AI1643" s="121"/>
      <c r="AJ1643" s="120"/>
      <c r="AK1643" s="69"/>
      <c r="AL1643" s="103"/>
      <c r="AM1643" s="103"/>
      <c r="AN1643" s="118"/>
      <c r="AO1643" s="115"/>
      <c r="AP1643" s="119"/>
      <c r="AQ1643" s="119"/>
      <c r="AR1643" s="118"/>
      <c r="AS1643" s="118"/>
      <c r="AT1643" s="118"/>
      <c r="AU1643" s="118"/>
      <c r="AV1643" s="121"/>
      <c r="AW1643" s="114"/>
      <c r="AX1643" s="115"/>
      <c r="AY1643" s="116"/>
      <c r="AZ1643" s="115"/>
      <c r="BA1643" s="116"/>
    </row>
    <row r="1644" spans="2:53" x14ac:dyDescent="0.2">
      <c r="B1644" s="266"/>
      <c r="D1644" s="101"/>
      <c r="E1644" s="67"/>
      <c r="F1644" s="69"/>
      <c r="G1644" s="69"/>
      <c r="H1644" s="69"/>
      <c r="I1644" s="95"/>
      <c r="J1644" s="68"/>
      <c r="K1644" s="106"/>
      <c r="L1644" s="145"/>
      <c r="M1644" s="146"/>
      <c r="N1644" s="82"/>
      <c r="O1644" s="82"/>
      <c r="P1644" s="82"/>
      <c r="Q1644" s="110"/>
      <c r="R1644" s="111"/>
      <c r="S1644" s="111"/>
      <c r="T1644" s="111"/>
      <c r="U1644" s="112"/>
      <c r="V1644" s="110"/>
      <c r="W1644" s="112"/>
      <c r="X1644" s="103"/>
      <c r="Y1644" s="117"/>
      <c r="Z1644" s="69"/>
      <c r="AA1644" s="69"/>
      <c r="AB1644" s="103"/>
      <c r="AC1644" s="103"/>
      <c r="AD1644" s="118"/>
      <c r="AE1644" s="115"/>
      <c r="AF1644" s="119"/>
      <c r="AG1644" s="119"/>
      <c r="AH1644" s="120"/>
      <c r="AI1644" s="121"/>
      <c r="AJ1644" s="120"/>
      <c r="AK1644" s="69"/>
      <c r="AL1644" s="103"/>
      <c r="AM1644" s="103"/>
      <c r="AN1644" s="118"/>
      <c r="AO1644" s="115"/>
      <c r="AP1644" s="119"/>
      <c r="AQ1644" s="119"/>
      <c r="AR1644" s="118"/>
      <c r="AS1644" s="118"/>
      <c r="AT1644" s="118"/>
      <c r="AU1644" s="118"/>
      <c r="AV1644" s="121"/>
      <c r="AW1644" s="114"/>
      <c r="AX1644" s="115"/>
      <c r="AY1644" s="116"/>
      <c r="AZ1644" s="115"/>
      <c r="BA1644" s="116"/>
    </row>
    <row r="1645" spans="2:53" x14ac:dyDescent="0.2">
      <c r="B1645" s="266"/>
      <c r="D1645" s="101"/>
      <c r="E1645" s="67"/>
      <c r="F1645" s="69"/>
      <c r="G1645" s="69"/>
      <c r="H1645" s="69"/>
      <c r="I1645" s="95"/>
      <c r="J1645" s="68"/>
      <c r="K1645" s="106"/>
      <c r="L1645" s="145"/>
      <c r="M1645" s="146"/>
      <c r="N1645" s="82"/>
      <c r="O1645" s="82"/>
      <c r="P1645" s="82"/>
      <c r="Q1645" s="110"/>
      <c r="R1645" s="111"/>
      <c r="S1645" s="111"/>
      <c r="T1645" s="111"/>
      <c r="U1645" s="112"/>
      <c r="V1645" s="110"/>
      <c r="W1645" s="112"/>
      <c r="X1645" s="103"/>
      <c r="Y1645" s="117"/>
      <c r="Z1645" s="69"/>
      <c r="AA1645" s="69"/>
      <c r="AB1645" s="103"/>
      <c r="AC1645" s="103"/>
      <c r="AD1645" s="118"/>
      <c r="AE1645" s="115"/>
      <c r="AF1645" s="119"/>
      <c r="AG1645" s="119"/>
      <c r="AH1645" s="120"/>
      <c r="AI1645" s="121"/>
      <c r="AJ1645" s="120"/>
      <c r="AK1645" s="69"/>
      <c r="AL1645" s="103"/>
      <c r="AM1645" s="103"/>
      <c r="AN1645" s="118"/>
      <c r="AO1645" s="115"/>
      <c r="AP1645" s="119"/>
      <c r="AQ1645" s="119"/>
      <c r="AR1645" s="118"/>
      <c r="AS1645" s="118"/>
      <c r="AT1645" s="118"/>
      <c r="AU1645" s="118"/>
      <c r="AV1645" s="121"/>
      <c r="AW1645" s="114"/>
      <c r="AX1645" s="115"/>
      <c r="AY1645" s="116"/>
      <c r="AZ1645" s="115"/>
      <c r="BA1645" s="116"/>
    </row>
    <row r="1646" spans="2:53" x14ac:dyDescent="0.2">
      <c r="B1646" s="266"/>
      <c r="D1646" s="101"/>
      <c r="E1646" s="67"/>
      <c r="F1646" s="69"/>
      <c r="G1646" s="69"/>
      <c r="H1646" s="69"/>
      <c r="I1646" s="95"/>
      <c r="J1646" s="68"/>
      <c r="K1646" s="106"/>
      <c r="L1646" s="145"/>
      <c r="M1646" s="146"/>
      <c r="N1646" s="82"/>
      <c r="O1646" s="82"/>
      <c r="P1646" s="82"/>
      <c r="Q1646" s="110"/>
      <c r="R1646" s="111"/>
      <c r="S1646" s="111"/>
      <c r="T1646" s="111"/>
      <c r="U1646" s="112"/>
      <c r="V1646" s="110"/>
      <c r="W1646" s="112"/>
      <c r="X1646" s="103"/>
      <c r="Y1646" s="117"/>
      <c r="Z1646" s="69"/>
      <c r="AA1646" s="69"/>
      <c r="AB1646" s="103"/>
      <c r="AC1646" s="103"/>
      <c r="AD1646" s="118"/>
      <c r="AE1646" s="115"/>
      <c r="AF1646" s="119"/>
      <c r="AG1646" s="119"/>
      <c r="AH1646" s="120"/>
      <c r="AI1646" s="121"/>
      <c r="AJ1646" s="120"/>
      <c r="AK1646" s="69"/>
      <c r="AL1646" s="103"/>
      <c r="AM1646" s="103"/>
      <c r="AN1646" s="118"/>
      <c r="AO1646" s="115"/>
      <c r="AP1646" s="119"/>
      <c r="AQ1646" s="119"/>
      <c r="AR1646" s="118"/>
      <c r="AS1646" s="118"/>
      <c r="AT1646" s="118"/>
      <c r="AU1646" s="118"/>
      <c r="AV1646" s="121"/>
      <c r="AW1646" s="114"/>
      <c r="AX1646" s="115"/>
      <c r="AY1646" s="116"/>
      <c r="AZ1646" s="115"/>
      <c r="BA1646" s="116"/>
    </row>
    <row r="1647" spans="2:53" x14ac:dyDescent="0.2">
      <c r="B1647" s="266"/>
      <c r="D1647" s="101"/>
      <c r="E1647" s="67"/>
      <c r="F1647" s="69"/>
      <c r="G1647" s="69"/>
      <c r="H1647" s="69"/>
      <c r="I1647" s="95"/>
      <c r="J1647" s="68"/>
      <c r="K1647" s="106"/>
      <c r="L1647" s="145"/>
      <c r="M1647" s="146"/>
      <c r="N1647" s="82"/>
      <c r="O1647" s="82"/>
      <c r="P1647" s="82"/>
      <c r="Q1647" s="110"/>
      <c r="R1647" s="111"/>
      <c r="S1647" s="111"/>
      <c r="T1647" s="111"/>
      <c r="U1647" s="112"/>
      <c r="V1647" s="110"/>
      <c r="W1647" s="112"/>
      <c r="X1647" s="103"/>
      <c r="Y1647" s="117"/>
      <c r="Z1647" s="69"/>
      <c r="AA1647" s="69"/>
      <c r="AB1647" s="103"/>
      <c r="AC1647" s="103"/>
      <c r="AD1647" s="118"/>
      <c r="AE1647" s="115"/>
      <c r="AF1647" s="119"/>
      <c r="AG1647" s="119"/>
      <c r="AH1647" s="120"/>
      <c r="AI1647" s="121"/>
      <c r="AJ1647" s="120"/>
      <c r="AK1647" s="69"/>
      <c r="AL1647" s="103"/>
      <c r="AM1647" s="103"/>
      <c r="AN1647" s="118"/>
      <c r="AO1647" s="115"/>
      <c r="AP1647" s="119"/>
      <c r="AQ1647" s="119"/>
      <c r="AR1647" s="118"/>
      <c r="AS1647" s="118"/>
      <c r="AT1647" s="118"/>
      <c r="AU1647" s="118"/>
      <c r="AV1647" s="121"/>
      <c r="AW1647" s="114"/>
      <c r="AX1647" s="115"/>
      <c r="AY1647" s="116"/>
      <c r="AZ1647" s="115"/>
      <c r="BA1647" s="116"/>
    </row>
    <row r="1648" spans="2:53" x14ac:dyDescent="0.2">
      <c r="B1648" s="266"/>
      <c r="D1648" s="101"/>
      <c r="E1648" s="67"/>
      <c r="F1648" s="69"/>
      <c r="G1648" s="69"/>
      <c r="H1648" s="69"/>
      <c r="I1648" s="95"/>
      <c r="J1648" s="68"/>
      <c r="K1648" s="106"/>
      <c r="L1648" s="145"/>
      <c r="M1648" s="146"/>
      <c r="N1648" s="82"/>
      <c r="O1648" s="82"/>
      <c r="P1648" s="82"/>
      <c r="Q1648" s="110"/>
      <c r="R1648" s="111"/>
      <c r="S1648" s="111"/>
      <c r="T1648" s="111"/>
      <c r="U1648" s="112"/>
      <c r="V1648" s="110"/>
      <c r="W1648" s="112"/>
      <c r="X1648" s="103"/>
      <c r="Y1648" s="117"/>
      <c r="Z1648" s="69"/>
      <c r="AA1648" s="69"/>
      <c r="AB1648" s="103"/>
      <c r="AC1648" s="103"/>
      <c r="AD1648" s="118"/>
      <c r="AE1648" s="115"/>
      <c r="AF1648" s="119"/>
      <c r="AG1648" s="119"/>
      <c r="AH1648" s="120"/>
      <c r="AI1648" s="121"/>
      <c r="AJ1648" s="120"/>
      <c r="AK1648" s="69"/>
      <c r="AL1648" s="103"/>
      <c r="AM1648" s="103"/>
      <c r="AN1648" s="118"/>
      <c r="AO1648" s="115"/>
      <c r="AP1648" s="119"/>
      <c r="AQ1648" s="119"/>
      <c r="AR1648" s="118"/>
      <c r="AS1648" s="118"/>
      <c r="AT1648" s="118"/>
      <c r="AU1648" s="118"/>
      <c r="AV1648" s="121"/>
      <c r="AW1648" s="114"/>
      <c r="AX1648" s="115"/>
      <c r="AY1648" s="116"/>
      <c r="AZ1648" s="115"/>
      <c r="BA1648" s="116"/>
    </row>
    <row r="1649" spans="2:53" x14ac:dyDescent="0.2">
      <c r="B1649" s="266"/>
      <c r="D1649" s="101"/>
      <c r="E1649" s="67"/>
      <c r="F1649" s="69"/>
      <c r="G1649" s="69"/>
      <c r="H1649" s="69"/>
      <c r="I1649" s="95"/>
      <c r="J1649" s="68"/>
      <c r="K1649" s="106"/>
      <c r="L1649" s="145"/>
      <c r="M1649" s="146"/>
      <c r="N1649" s="82"/>
      <c r="O1649" s="82"/>
      <c r="P1649" s="82"/>
      <c r="Q1649" s="110"/>
      <c r="R1649" s="111"/>
      <c r="S1649" s="111"/>
      <c r="T1649" s="111"/>
      <c r="U1649" s="112"/>
      <c r="V1649" s="110"/>
      <c r="W1649" s="112"/>
      <c r="X1649" s="103"/>
      <c r="Y1649" s="117"/>
      <c r="Z1649" s="69"/>
      <c r="AA1649" s="69"/>
      <c r="AB1649" s="103"/>
      <c r="AC1649" s="103"/>
      <c r="AD1649" s="118"/>
      <c r="AE1649" s="115"/>
      <c r="AF1649" s="119"/>
      <c r="AG1649" s="119"/>
      <c r="AH1649" s="120"/>
      <c r="AI1649" s="121"/>
      <c r="AJ1649" s="120"/>
      <c r="AK1649" s="69"/>
      <c r="AL1649" s="103"/>
      <c r="AM1649" s="103"/>
      <c r="AN1649" s="118"/>
      <c r="AO1649" s="115"/>
      <c r="AP1649" s="119"/>
      <c r="AQ1649" s="119"/>
      <c r="AR1649" s="118"/>
      <c r="AS1649" s="118"/>
      <c r="AT1649" s="118"/>
      <c r="AU1649" s="118"/>
      <c r="AV1649" s="121"/>
      <c r="AW1649" s="114"/>
      <c r="AX1649" s="115"/>
      <c r="AY1649" s="116"/>
      <c r="AZ1649" s="115"/>
      <c r="BA1649" s="116"/>
    </row>
    <row r="1650" spans="2:53" x14ac:dyDescent="0.2">
      <c r="B1650" s="266"/>
      <c r="D1650" s="101"/>
      <c r="E1650" s="67"/>
      <c r="F1650" s="69"/>
      <c r="G1650" s="69"/>
      <c r="H1650" s="69"/>
      <c r="I1650" s="95"/>
      <c r="J1650" s="68"/>
      <c r="K1650" s="106"/>
      <c r="L1650" s="145"/>
      <c r="M1650" s="146"/>
      <c r="N1650" s="82"/>
      <c r="O1650" s="82"/>
      <c r="P1650" s="82"/>
      <c r="Q1650" s="110"/>
      <c r="R1650" s="111"/>
      <c r="S1650" s="111"/>
      <c r="T1650" s="111"/>
      <c r="U1650" s="112"/>
      <c r="V1650" s="110"/>
      <c r="W1650" s="112"/>
      <c r="X1650" s="103"/>
      <c r="Y1650" s="117"/>
      <c r="Z1650" s="69"/>
      <c r="AA1650" s="69"/>
      <c r="AB1650" s="103"/>
      <c r="AC1650" s="103"/>
      <c r="AD1650" s="118"/>
      <c r="AE1650" s="115"/>
      <c r="AF1650" s="119"/>
      <c r="AG1650" s="119"/>
      <c r="AH1650" s="120"/>
      <c r="AI1650" s="121"/>
      <c r="AJ1650" s="120"/>
      <c r="AK1650" s="69"/>
      <c r="AL1650" s="103"/>
      <c r="AM1650" s="103"/>
      <c r="AN1650" s="118"/>
      <c r="AO1650" s="115"/>
      <c r="AP1650" s="119"/>
      <c r="AQ1650" s="119"/>
      <c r="AR1650" s="118"/>
      <c r="AS1650" s="118"/>
      <c r="AT1650" s="118"/>
      <c r="AU1650" s="118"/>
      <c r="AV1650" s="121"/>
      <c r="AW1650" s="114"/>
      <c r="AX1650" s="115"/>
      <c r="AY1650" s="116"/>
      <c r="AZ1650" s="115"/>
      <c r="BA1650" s="116"/>
    </row>
    <row r="1651" spans="2:53" x14ac:dyDescent="0.2">
      <c r="B1651" s="266"/>
      <c r="D1651" s="101"/>
      <c r="E1651" s="67"/>
      <c r="F1651" s="69"/>
      <c r="G1651" s="69"/>
      <c r="H1651" s="69"/>
      <c r="I1651" s="95"/>
      <c r="J1651" s="68"/>
      <c r="K1651" s="106"/>
      <c r="L1651" s="145"/>
      <c r="M1651" s="146"/>
      <c r="N1651" s="82"/>
      <c r="O1651" s="82"/>
      <c r="P1651" s="82"/>
      <c r="Q1651" s="110"/>
      <c r="R1651" s="111"/>
      <c r="S1651" s="111"/>
      <c r="T1651" s="111"/>
      <c r="U1651" s="112"/>
      <c r="V1651" s="110"/>
      <c r="W1651" s="112"/>
      <c r="X1651" s="103"/>
      <c r="Y1651" s="117"/>
      <c r="Z1651" s="69"/>
      <c r="AA1651" s="69"/>
      <c r="AB1651" s="103"/>
      <c r="AC1651" s="103"/>
      <c r="AD1651" s="118"/>
      <c r="AE1651" s="115"/>
      <c r="AF1651" s="119"/>
      <c r="AG1651" s="119"/>
      <c r="AH1651" s="120"/>
      <c r="AI1651" s="121"/>
      <c r="AJ1651" s="120"/>
      <c r="AK1651" s="69"/>
      <c r="AL1651" s="103"/>
      <c r="AM1651" s="103"/>
      <c r="AN1651" s="118"/>
      <c r="AO1651" s="115"/>
      <c r="AP1651" s="119"/>
      <c r="AQ1651" s="119"/>
      <c r="AR1651" s="118"/>
      <c r="AS1651" s="118"/>
      <c r="AT1651" s="118"/>
      <c r="AU1651" s="118"/>
      <c r="AV1651" s="121"/>
      <c r="AW1651" s="114"/>
      <c r="AX1651" s="115"/>
      <c r="AY1651" s="116"/>
      <c r="AZ1651" s="115"/>
      <c r="BA1651" s="116"/>
    </row>
    <row r="1652" spans="2:53" x14ac:dyDescent="0.2">
      <c r="B1652" s="266"/>
      <c r="D1652" s="101"/>
      <c r="E1652" s="67"/>
      <c r="F1652" s="69"/>
      <c r="G1652" s="69"/>
      <c r="H1652" s="69"/>
      <c r="I1652" s="95"/>
      <c r="J1652" s="68"/>
      <c r="K1652" s="106"/>
      <c r="L1652" s="145"/>
      <c r="M1652" s="146"/>
      <c r="N1652" s="82"/>
      <c r="O1652" s="82"/>
      <c r="P1652" s="82"/>
      <c r="Q1652" s="110"/>
      <c r="R1652" s="111"/>
      <c r="S1652" s="111"/>
      <c r="T1652" s="111"/>
      <c r="U1652" s="112"/>
      <c r="V1652" s="110"/>
      <c r="W1652" s="112"/>
      <c r="X1652" s="103"/>
      <c r="Y1652" s="117"/>
      <c r="Z1652" s="69"/>
      <c r="AA1652" s="69"/>
      <c r="AB1652" s="103"/>
      <c r="AC1652" s="103"/>
      <c r="AD1652" s="118"/>
      <c r="AE1652" s="115"/>
      <c r="AF1652" s="119"/>
      <c r="AG1652" s="119"/>
      <c r="AH1652" s="120"/>
      <c r="AI1652" s="121"/>
      <c r="AJ1652" s="120"/>
      <c r="AK1652" s="69"/>
      <c r="AL1652" s="103"/>
      <c r="AM1652" s="103"/>
      <c r="AN1652" s="118"/>
      <c r="AO1652" s="115"/>
      <c r="AP1652" s="119"/>
      <c r="AQ1652" s="119"/>
      <c r="AR1652" s="118"/>
      <c r="AS1652" s="118"/>
      <c r="AT1652" s="118"/>
      <c r="AU1652" s="118"/>
      <c r="AV1652" s="121"/>
      <c r="AW1652" s="114"/>
      <c r="AX1652" s="115"/>
      <c r="AY1652" s="116"/>
      <c r="AZ1652" s="115"/>
      <c r="BA1652" s="116"/>
    </row>
    <row r="1653" spans="2:53" x14ac:dyDescent="0.2">
      <c r="D1653" s="101"/>
      <c r="E1653" s="67"/>
      <c r="F1653" s="69"/>
      <c r="G1653" s="69"/>
      <c r="H1653" s="69"/>
      <c r="I1653" s="95"/>
      <c r="J1653" s="68"/>
      <c r="K1653" s="106"/>
      <c r="L1653" s="145"/>
      <c r="M1653" s="146"/>
      <c r="N1653" s="82"/>
      <c r="O1653" s="82"/>
      <c r="P1653" s="82"/>
      <c r="Q1653" s="110"/>
      <c r="R1653" s="111"/>
      <c r="S1653" s="111"/>
      <c r="T1653" s="111"/>
      <c r="U1653" s="112"/>
      <c r="V1653" s="110"/>
      <c r="W1653" s="112"/>
      <c r="X1653" s="103"/>
      <c r="Y1653" s="117"/>
      <c r="Z1653" s="69"/>
      <c r="AA1653" s="69"/>
      <c r="AB1653" s="103"/>
      <c r="AC1653" s="103"/>
      <c r="AD1653" s="118"/>
      <c r="AE1653" s="115"/>
      <c r="AF1653" s="119"/>
      <c r="AG1653" s="119"/>
      <c r="AH1653" s="120"/>
      <c r="AI1653" s="121"/>
      <c r="AJ1653" s="120"/>
      <c r="AK1653" s="69"/>
      <c r="AL1653" s="103"/>
      <c r="AM1653" s="103"/>
      <c r="AN1653" s="118"/>
      <c r="AO1653" s="115"/>
      <c r="AP1653" s="119"/>
      <c r="AQ1653" s="119"/>
      <c r="AR1653" s="118"/>
      <c r="AS1653" s="118"/>
      <c r="AT1653" s="118"/>
      <c r="AU1653" s="118"/>
      <c r="AV1653" s="121"/>
      <c r="AW1653" s="114"/>
      <c r="AX1653" s="115"/>
      <c r="AY1653" s="116"/>
      <c r="AZ1653" s="115"/>
      <c r="BA1653" s="116"/>
    </row>
    <row r="1654" spans="2:53" x14ac:dyDescent="0.2">
      <c r="D1654" s="101"/>
      <c r="E1654" s="67"/>
      <c r="F1654" s="69"/>
      <c r="G1654" s="69"/>
      <c r="H1654" s="69"/>
      <c r="I1654" s="95"/>
      <c r="J1654" s="68"/>
      <c r="K1654" s="106"/>
      <c r="L1654" s="145"/>
      <c r="M1654" s="146"/>
      <c r="N1654" s="82"/>
      <c r="O1654" s="82"/>
      <c r="P1654" s="82"/>
      <c r="Q1654" s="110"/>
      <c r="R1654" s="111"/>
      <c r="S1654" s="111"/>
      <c r="T1654" s="111"/>
      <c r="U1654" s="112"/>
      <c r="V1654" s="110"/>
      <c r="W1654" s="112"/>
      <c r="X1654" s="103"/>
      <c r="Y1654" s="117"/>
      <c r="Z1654" s="69"/>
      <c r="AA1654" s="69"/>
      <c r="AB1654" s="103"/>
      <c r="AC1654" s="103"/>
      <c r="AD1654" s="118"/>
      <c r="AE1654" s="115"/>
      <c r="AF1654" s="119"/>
      <c r="AG1654" s="119"/>
      <c r="AH1654" s="120"/>
      <c r="AI1654" s="121"/>
      <c r="AJ1654" s="120"/>
      <c r="AK1654" s="69"/>
      <c r="AL1654" s="103"/>
      <c r="AM1654" s="103"/>
      <c r="AN1654" s="118"/>
      <c r="AO1654" s="115"/>
      <c r="AP1654" s="119"/>
      <c r="AQ1654" s="119"/>
      <c r="AR1654" s="118"/>
      <c r="AS1654" s="118"/>
      <c r="AT1654" s="118"/>
      <c r="AU1654" s="118"/>
      <c r="AV1654" s="121"/>
      <c r="AW1654" s="114"/>
      <c r="AX1654" s="115"/>
      <c r="AY1654" s="116"/>
      <c r="AZ1654" s="115"/>
      <c r="BA1654" s="116"/>
    </row>
    <row r="1655" spans="2:53" x14ac:dyDescent="0.2">
      <c r="D1655" s="101"/>
      <c r="E1655" s="67"/>
      <c r="F1655" s="69"/>
      <c r="G1655" s="69"/>
      <c r="H1655" s="69"/>
      <c r="I1655" s="95"/>
      <c r="J1655" s="68"/>
      <c r="K1655" s="106"/>
      <c r="L1655" s="145"/>
      <c r="M1655" s="146"/>
      <c r="N1655" s="82"/>
      <c r="O1655" s="82"/>
      <c r="P1655" s="82"/>
      <c r="Q1655" s="110"/>
      <c r="R1655" s="111"/>
      <c r="S1655" s="111"/>
      <c r="T1655" s="111"/>
      <c r="U1655" s="112"/>
      <c r="V1655" s="110"/>
      <c r="W1655" s="112"/>
      <c r="X1655" s="103"/>
      <c r="Y1655" s="117"/>
      <c r="Z1655" s="69"/>
      <c r="AA1655" s="69"/>
      <c r="AB1655" s="103"/>
      <c r="AC1655" s="103"/>
      <c r="AD1655" s="118"/>
      <c r="AE1655" s="115"/>
      <c r="AF1655" s="119"/>
      <c r="AG1655" s="119"/>
      <c r="AH1655" s="120"/>
      <c r="AI1655" s="121"/>
      <c r="AJ1655" s="120"/>
      <c r="AK1655" s="69"/>
      <c r="AL1655" s="103"/>
      <c r="AM1655" s="103"/>
      <c r="AN1655" s="118"/>
      <c r="AO1655" s="115"/>
      <c r="AP1655" s="119"/>
      <c r="AQ1655" s="119"/>
      <c r="AR1655" s="118"/>
      <c r="AS1655" s="118"/>
      <c r="AT1655" s="118"/>
      <c r="AU1655" s="118"/>
      <c r="AV1655" s="121"/>
      <c r="AW1655" s="114"/>
      <c r="AX1655" s="115"/>
      <c r="AY1655" s="116"/>
      <c r="AZ1655" s="115"/>
      <c r="BA1655" s="116"/>
    </row>
    <row r="1656" spans="2:53" x14ac:dyDescent="0.2">
      <c r="D1656" s="101"/>
      <c r="E1656" s="67"/>
      <c r="F1656" s="69"/>
      <c r="G1656" s="69"/>
      <c r="H1656" s="69"/>
      <c r="I1656" s="95"/>
      <c r="J1656" s="68"/>
      <c r="K1656" s="106"/>
      <c r="L1656" s="145"/>
      <c r="M1656" s="146"/>
      <c r="N1656" s="82"/>
      <c r="O1656" s="82"/>
      <c r="P1656" s="82"/>
      <c r="Q1656" s="110"/>
      <c r="R1656" s="111"/>
      <c r="S1656" s="111"/>
      <c r="T1656" s="111"/>
      <c r="U1656" s="112"/>
      <c r="V1656" s="110"/>
      <c r="W1656" s="112"/>
      <c r="X1656" s="103"/>
      <c r="Y1656" s="117"/>
      <c r="Z1656" s="69"/>
      <c r="AA1656" s="69"/>
      <c r="AB1656" s="103"/>
      <c r="AC1656" s="103"/>
      <c r="AD1656" s="118"/>
      <c r="AE1656" s="115"/>
      <c r="AF1656" s="119"/>
      <c r="AG1656" s="119"/>
      <c r="AH1656" s="120"/>
      <c r="AI1656" s="121"/>
      <c r="AJ1656" s="120"/>
      <c r="AK1656" s="69"/>
      <c r="AL1656" s="103"/>
      <c r="AM1656" s="103"/>
      <c r="AN1656" s="118"/>
      <c r="AO1656" s="115"/>
      <c r="AP1656" s="119"/>
      <c r="AQ1656" s="119"/>
      <c r="AR1656" s="118"/>
      <c r="AS1656" s="118"/>
      <c r="AT1656" s="118"/>
      <c r="AU1656" s="118"/>
      <c r="AV1656" s="121"/>
      <c r="AW1656" s="114"/>
      <c r="AX1656" s="115"/>
      <c r="AY1656" s="116"/>
      <c r="AZ1656" s="115"/>
      <c r="BA1656" s="116"/>
    </row>
    <row r="1657" spans="2:53" x14ac:dyDescent="0.2">
      <c r="D1657" s="101"/>
      <c r="E1657" s="67"/>
      <c r="F1657" s="69"/>
      <c r="G1657" s="69"/>
      <c r="H1657" s="69"/>
      <c r="I1657" s="95"/>
      <c r="J1657" s="68"/>
      <c r="K1657" s="106"/>
      <c r="L1657" s="145"/>
      <c r="M1657" s="146"/>
      <c r="N1657" s="82"/>
      <c r="O1657" s="82"/>
      <c r="P1657" s="82"/>
      <c r="Q1657" s="110"/>
      <c r="R1657" s="111"/>
      <c r="S1657" s="111"/>
      <c r="T1657" s="111"/>
      <c r="U1657" s="112"/>
      <c r="V1657" s="110"/>
      <c r="W1657" s="112"/>
      <c r="X1657" s="103"/>
      <c r="Y1657" s="117"/>
      <c r="Z1657" s="69"/>
      <c r="AA1657" s="69"/>
      <c r="AB1657" s="103"/>
      <c r="AC1657" s="103"/>
      <c r="AD1657" s="118"/>
      <c r="AE1657" s="115"/>
      <c r="AF1657" s="119"/>
      <c r="AG1657" s="119"/>
      <c r="AH1657" s="120"/>
      <c r="AI1657" s="121"/>
      <c r="AJ1657" s="120"/>
      <c r="AK1657" s="69"/>
      <c r="AL1657" s="103"/>
      <c r="AM1657" s="103"/>
      <c r="AN1657" s="118"/>
      <c r="AO1657" s="115"/>
      <c r="AP1657" s="119"/>
      <c r="AQ1657" s="119"/>
      <c r="AR1657" s="118"/>
      <c r="AS1657" s="118"/>
      <c r="AT1657" s="118"/>
      <c r="AU1657" s="118"/>
      <c r="AV1657" s="121"/>
      <c r="AW1657" s="114"/>
      <c r="AX1657" s="115"/>
      <c r="AY1657" s="116"/>
      <c r="AZ1657" s="115"/>
      <c r="BA1657" s="116"/>
    </row>
    <row r="1658" spans="2:53" x14ac:dyDescent="0.2">
      <c r="D1658" s="101"/>
      <c r="E1658" s="67"/>
      <c r="F1658" s="69"/>
      <c r="G1658" s="69"/>
      <c r="H1658" s="69"/>
      <c r="I1658" s="95"/>
      <c r="J1658" s="68"/>
      <c r="K1658" s="106"/>
      <c r="L1658" s="145"/>
      <c r="M1658" s="146"/>
      <c r="N1658" s="82"/>
      <c r="O1658" s="82"/>
      <c r="P1658" s="82"/>
      <c r="Q1658" s="110"/>
      <c r="R1658" s="111"/>
      <c r="S1658" s="111"/>
      <c r="T1658" s="111"/>
      <c r="U1658" s="112"/>
      <c r="V1658" s="110"/>
      <c r="W1658" s="112"/>
      <c r="X1658" s="103"/>
      <c r="Y1658" s="117"/>
      <c r="Z1658" s="69"/>
      <c r="AA1658" s="69"/>
      <c r="AB1658" s="103"/>
      <c r="AC1658" s="103"/>
      <c r="AD1658" s="118"/>
      <c r="AE1658" s="115"/>
      <c r="AF1658" s="119"/>
      <c r="AG1658" s="119"/>
      <c r="AH1658" s="120"/>
      <c r="AI1658" s="121"/>
      <c r="AJ1658" s="120"/>
      <c r="AK1658" s="69"/>
      <c r="AL1658" s="103"/>
      <c r="AM1658" s="103"/>
      <c r="AN1658" s="118"/>
      <c r="AO1658" s="115"/>
      <c r="AP1658" s="119"/>
      <c r="AQ1658" s="119"/>
      <c r="AR1658" s="118"/>
      <c r="AS1658" s="118"/>
      <c r="AT1658" s="118"/>
      <c r="AU1658" s="118"/>
      <c r="AV1658" s="121"/>
      <c r="AW1658" s="114"/>
      <c r="AX1658" s="115"/>
      <c r="AY1658" s="116"/>
      <c r="AZ1658" s="115"/>
      <c r="BA1658" s="116"/>
    </row>
    <row r="1659" spans="2:53" x14ac:dyDescent="0.2">
      <c r="D1659" s="101"/>
      <c r="E1659" s="67"/>
      <c r="F1659" s="69"/>
      <c r="G1659" s="69"/>
      <c r="H1659" s="69"/>
      <c r="I1659" s="95"/>
      <c r="J1659" s="68"/>
      <c r="K1659" s="106"/>
      <c r="L1659" s="145"/>
      <c r="M1659" s="146"/>
      <c r="N1659" s="82"/>
      <c r="O1659" s="82"/>
      <c r="P1659" s="82"/>
      <c r="Q1659" s="110"/>
      <c r="R1659" s="111"/>
      <c r="S1659" s="111"/>
      <c r="T1659" s="111"/>
      <c r="U1659" s="112"/>
      <c r="V1659" s="110"/>
      <c r="W1659" s="112"/>
      <c r="X1659" s="103"/>
      <c r="Y1659" s="117"/>
      <c r="Z1659" s="69"/>
      <c r="AA1659" s="69"/>
      <c r="AB1659" s="103"/>
      <c r="AC1659" s="103"/>
      <c r="AD1659" s="118"/>
      <c r="AE1659" s="115"/>
      <c r="AF1659" s="119"/>
      <c r="AG1659" s="119"/>
      <c r="AH1659" s="120"/>
      <c r="AI1659" s="121"/>
      <c r="AJ1659" s="120"/>
      <c r="AK1659" s="69"/>
      <c r="AL1659" s="103"/>
      <c r="AM1659" s="103"/>
      <c r="AN1659" s="118"/>
      <c r="AO1659" s="115"/>
      <c r="AP1659" s="119"/>
      <c r="AQ1659" s="119"/>
      <c r="AR1659" s="118"/>
      <c r="AS1659" s="118"/>
      <c r="AT1659" s="118"/>
      <c r="AU1659" s="118"/>
      <c r="AV1659" s="121"/>
      <c r="AW1659" s="114"/>
      <c r="AX1659" s="115"/>
      <c r="AY1659" s="116"/>
      <c r="AZ1659" s="115"/>
      <c r="BA1659" s="116"/>
    </row>
    <row r="1660" spans="2:53" x14ac:dyDescent="0.2">
      <c r="D1660" s="101"/>
      <c r="E1660" s="67"/>
      <c r="F1660" s="69"/>
      <c r="G1660" s="69"/>
      <c r="H1660" s="69"/>
      <c r="I1660" s="95"/>
      <c r="J1660" s="68"/>
      <c r="K1660" s="106"/>
      <c r="L1660" s="145"/>
      <c r="M1660" s="146"/>
      <c r="N1660" s="82"/>
      <c r="O1660" s="82"/>
      <c r="P1660" s="82"/>
      <c r="Q1660" s="110"/>
      <c r="R1660" s="111"/>
      <c r="S1660" s="111"/>
      <c r="T1660" s="111"/>
      <c r="U1660" s="112"/>
      <c r="V1660" s="110"/>
      <c r="W1660" s="112"/>
      <c r="X1660" s="103"/>
      <c r="Y1660" s="117"/>
      <c r="Z1660" s="69"/>
      <c r="AA1660" s="69"/>
      <c r="AB1660" s="103"/>
      <c r="AC1660" s="103"/>
      <c r="AD1660" s="118"/>
      <c r="AE1660" s="115"/>
      <c r="AF1660" s="119"/>
      <c r="AG1660" s="119"/>
      <c r="AH1660" s="120"/>
      <c r="AI1660" s="121"/>
      <c r="AJ1660" s="120"/>
      <c r="AK1660" s="69"/>
      <c r="AL1660" s="103"/>
      <c r="AM1660" s="103"/>
      <c r="AN1660" s="118"/>
      <c r="AO1660" s="115"/>
      <c r="AP1660" s="119"/>
      <c r="AQ1660" s="119"/>
      <c r="AR1660" s="118"/>
      <c r="AS1660" s="118"/>
      <c r="AT1660" s="118"/>
      <c r="AU1660" s="118"/>
      <c r="AV1660" s="121"/>
      <c r="AW1660" s="114"/>
      <c r="AX1660" s="115"/>
      <c r="AY1660" s="116"/>
      <c r="AZ1660" s="115"/>
      <c r="BA1660" s="116"/>
    </row>
    <row r="1661" spans="2:53" x14ac:dyDescent="0.2">
      <c r="D1661" s="101"/>
      <c r="E1661" s="67"/>
      <c r="F1661" s="69"/>
      <c r="G1661" s="69"/>
      <c r="H1661" s="69"/>
      <c r="I1661" s="95"/>
      <c r="J1661" s="68"/>
      <c r="K1661" s="106"/>
      <c r="L1661" s="145"/>
      <c r="M1661" s="146"/>
      <c r="N1661" s="82"/>
      <c r="O1661" s="82"/>
      <c r="P1661" s="82"/>
      <c r="Q1661" s="110"/>
      <c r="R1661" s="111"/>
      <c r="S1661" s="111"/>
      <c r="T1661" s="111"/>
      <c r="U1661" s="112"/>
      <c r="V1661" s="110"/>
      <c r="W1661" s="112"/>
      <c r="X1661" s="103"/>
      <c r="Y1661" s="117"/>
      <c r="Z1661" s="69"/>
      <c r="AA1661" s="69"/>
      <c r="AB1661" s="103"/>
      <c r="AC1661" s="103"/>
      <c r="AD1661" s="118"/>
      <c r="AE1661" s="115"/>
      <c r="AF1661" s="119"/>
      <c r="AG1661" s="119"/>
      <c r="AH1661" s="120"/>
      <c r="AI1661" s="121"/>
      <c r="AJ1661" s="120"/>
      <c r="AK1661" s="69"/>
      <c r="AL1661" s="103"/>
      <c r="AM1661" s="103"/>
      <c r="AN1661" s="118"/>
      <c r="AO1661" s="115"/>
      <c r="AP1661" s="119"/>
      <c r="AQ1661" s="119"/>
      <c r="AR1661" s="118"/>
      <c r="AS1661" s="118"/>
      <c r="AT1661" s="118"/>
      <c r="AU1661" s="118"/>
      <c r="AV1661" s="121"/>
      <c r="AW1661" s="114"/>
      <c r="AX1661" s="115"/>
      <c r="AY1661" s="116"/>
      <c r="AZ1661" s="115"/>
      <c r="BA1661" s="116"/>
    </row>
    <row r="1662" spans="2:53" x14ac:dyDescent="0.2">
      <c r="D1662" s="101"/>
      <c r="E1662" s="67"/>
      <c r="F1662" s="69"/>
      <c r="G1662" s="69"/>
      <c r="H1662" s="69"/>
      <c r="I1662" s="95"/>
      <c r="J1662" s="68"/>
      <c r="K1662" s="106"/>
      <c r="L1662" s="145"/>
      <c r="M1662" s="146"/>
      <c r="N1662" s="82"/>
      <c r="O1662" s="82"/>
      <c r="P1662" s="82"/>
      <c r="Q1662" s="110"/>
      <c r="R1662" s="111"/>
      <c r="S1662" s="111"/>
      <c r="T1662" s="111"/>
      <c r="U1662" s="112"/>
      <c r="V1662" s="110"/>
      <c r="W1662" s="112"/>
      <c r="X1662" s="103"/>
      <c r="Y1662" s="117"/>
      <c r="Z1662" s="69"/>
      <c r="AA1662" s="69"/>
      <c r="AB1662" s="103"/>
      <c r="AC1662" s="103"/>
      <c r="AD1662" s="118"/>
      <c r="AE1662" s="115"/>
      <c r="AF1662" s="119"/>
      <c r="AG1662" s="119"/>
      <c r="AH1662" s="120"/>
      <c r="AI1662" s="121"/>
      <c r="AJ1662" s="120"/>
      <c r="AK1662" s="69"/>
      <c r="AL1662" s="103"/>
      <c r="AM1662" s="103"/>
      <c r="AN1662" s="118"/>
      <c r="AO1662" s="115"/>
      <c r="AP1662" s="119"/>
      <c r="AQ1662" s="119"/>
      <c r="AR1662" s="118"/>
      <c r="AS1662" s="118"/>
      <c r="AT1662" s="118"/>
      <c r="AU1662" s="118"/>
      <c r="AV1662" s="121"/>
      <c r="AW1662" s="114"/>
      <c r="AX1662" s="115"/>
      <c r="AY1662" s="116"/>
      <c r="AZ1662" s="115"/>
      <c r="BA1662" s="116"/>
    </row>
    <row r="1663" spans="2:53" x14ac:dyDescent="0.2">
      <c r="D1663" s="101"/>
      <c r="E1663" s="67"/>
      <c r="F1663" s="69"/>
      <c r="G1663" s="69"/>
      <c r="H1663" s="69"/>
      <c r="I1663" s="95"/>
      <c r="J1663" s="68"/>
      <c r="K1663" s="106"/>
      <c r="L1663" s="145"/>
      <c r="M1663" s="146"/>
      <c r="N1663" s="82"/>
      <c r="O1663" s="82"/>
      <c r="P1663" s="82"/>
      <c r="Q1663" s="110"/>
      <c r="R1663" s="111"/>
      <c r="S1663" s="111"/>
      <c r="T1663" s="111"/>
      <c r="U1663" s="112"/>
      <c r="V1663" s="110"/>
      <c r="W1663" s="112"/>
      <c r="X1663" s="103"/>
      <c r="Y1663" s="117"/>
      <c r="Z1663" s="69"/>
      <c r="AA1663" s="69"/>
      <c r="AB1663" s="103"/>
      <c r="AC1663" s="103"/>
      <c r="AD1663" s="118"/>
      <c r="AE1663" s="115"/>
      <c r="AF1663" s="119"/>
      <c r="AG1663" s="119"/>
      <c r="AH1663" s="120"/>
      <c r="AI1663" s="121"/>
      <c r="AJ1663" s="120"/>
      <c r="AK1663" s="69"/>
      <c r="AL1663" s="103"/>
      <c r="AM1663" s="103"/>
      <c r="AN1663" s="118"/>
      <c r="AO1663" s="115"/>
      <c r="AP1663" s="119"/>
      <c r="AQ1663" s="119"/>
      <c r="AR1663" s="118"/>
      <c r="AS1663" s="118"/>
      <c r="AT1663" s="118"/>
      <c r="AU1663" s="118"/>
      <c r="AV1663" s="121"/>
      <c r="AW1663" s="114"/>
      <c r="AX1663" s="115"/>
      <c r="AY1663" s="116"/>
      <c r="AZ1663" s="115"/>
      <c r="BA1663" s="116"/>
    </row>
    <row r="1664" spans="2:53" x14ac:dyDescent="0.2">
      <c r="D1664" s="101"/>
      <c r="E1664" s="67"/>
      <c r="F1664" s="69"/>
      <c r="G1664" s="69"/>
      <c r="H1664" s="69"/>
      <c r="I1664" s="95"/>
      <c r="J1664" s="68"/>
      <c r="K1664" s="106"/>
      <c r="L1664" s="145"/>
      <c r="M1664" s="146"/>
      <c r="N1664" s="82"/>
      <c r="O1664" s="82"/>
      <c r="P1664" s="82"/>
      <c r="Q1664" s="110"/>
      <c r="R1664" s="111"/>
      <c r="S1664" s="111"/>
      <c r="T1664" s="111"/>
      <c r="U1664" s="112"/>
      <c r="V1664" s="110"/>
      <c r="W1664" s="112"/>
      <c r="X1664" s="103"/>
      <c r="Y1664" s="117"/>
      <c r="Z1664" s="69"/>
      <c r="AA1664" s="69"/>
      <c r="AB1664" s="103"/>
      <c r="AC1664" s="103"/>
      <c r="AD1664" s="118"/>
      <c r="AE1664" s="115"/>
      <c r="AF1664" s="119"/>
      <c r="AG1664" s="119"/>
      <c r="AH1664" s="120"/>
      <c r="AI1664" s="121"/>
      <c r="AJ1664" s="120"/>
      <c r="AK1664" s="69"/>
      <c r="AL1664" s="103"/>
      <c r="AM1664" s="103"/>
      <c r="AN1664" s="118"/>
      <c r="AO1664" s="115"/>
      <c r="AP1664" s="119"/>
      <c r="AQ1664" s="119"/>
      <c r="AR1664" s="118"/>
      <c r="AS1664" s="118"/>
      <c r="AT1664" s="118"/>
      <c r="AU1664" s="118"/>
      <c r="AV1664" s="121"/>
      <c r="AW1664" s="114"/>
      <c r="AX1664" s="115"/>
      <c r="AY1664" s="116"/>
      <c r="AZ1664" s="115"/>
      <c r="BA1664" s="116"/>
    </row>
    <row r="1665" spans="4:53" x14ac:dyDescent="0.2">
      <c r="D1665" s="101"/>
      <c r="E1665" s="67"/>
      <c r="F1665" s="69"/>
      <c r="G1665" s="69"/>
      <c r="H1665" s="69"/>
      <c r="I1665" s="95"/>
      <c r="J1665" s="68"/>
      <c r="K1665" s="106"/>
      <c r="L1665" s="145"/>
      <c r="M1665" s="146"/>
      <c r="N1665" s="82"/>
      <c r="O1665" s="82"/>
      <c r="P1665" s="82"/>
      <c r="Q1665" s="110"/>
      <c r="R1665" s="111"/>
      <c r="S1665" s="111"/>
      <c r="T1665" s="111"/>
      <c r="U1665" s="112"/>
      <c r="V1665" s="110"/>
      <c r="W1665" s="112"/>
      <c r="X1665" s="103"/>
      <c r="Y1665" s="117"/>
      <c r="Z1665" s="69"/>
      <c r="AA1665" s="69"/>
      <c r="AB1665" s="103"/>
      <c r="AC1665" s="103"/>
      <c r="AD1665" s="118"/>
      <c r="AE1665" s="115"/>
      <c r="AF1665" s="119"/>
      <c r="AG1665" s="119"/>
      <c r="AH1665" s="120"/>
      <c r="AI1665" s="121"/>
      <c r="AJ1665" s="120"/>
      <c r="AK1665" s="69"/>
      <c r="AL1665" s="103"/>
      <c r="AM1665" s="103"/>
      <c r="AN1665" s="118"/>
      <c r="AO1665" s="115"/>
      <c r="AP1665" s="119"/>
      <c r="AQ1665" s="119"/>
      <c r="AR1665" s="118"/>
      <c r="AS1665" s="118"/>
      <c r="AT1665" s="118"/>
      <c r="AU1665" s="118"/>
      <c r="AV1665" s="121"/>
      <c r="AW1665" s="114"/>
      <c r="AX1665" s="115"/>
      <c r="AY1665" s="116"/>
      <c r="AZ1665" s="115"/>
      <c r="BA1665" s="116"/>
    </row>
    <row r="1666" spans="4:53" x14ac:dyDescent="0.2">
      <c r="D1666" s="101"/>
      <c r="E1666" s="67"/>
      <c r="F1666" s="69"/>
      <c r="G1666" s="69"/>
      <c r="H1666" s="69"/>
      <c r="I1666" s="95"/>
      <c r="J1666" s="68"/>
      <c r="K1666" s="106"/>
      <c r="L1666" s="145"/>
      <c r="M1666" s="146"/>
      <c r="N1666" s="82"/>
      <c r="O1666" s="82"/>
      <c r="P1666" s="82"/>
      <c r="Q1666" s="110"/>
      <c r="R1666" s="111"/>
      <c r="S1666" s="111"/>
      <c r="T1666" s="111"/>
      <c r="U1666" s="112"/>
      <c r="V1666" s="110"/>
      <c r="W1666" s="112"/>
      <c r="X1666" s="103"/>
      <c r="Y1666" s="117"/>
      <c r="Z1666" s="69"/>
      <c r="AA1666" s="69"/>
      <c r="AB1666" s="103"/>
      <c r="AC1666" s="103"/>
      <c r="AD1666" s="118"/>
      <c r="AE1666" s="115"/>
      <c r="AF1666" s="119"/>
      <c r="AG1666" s="119"/>
      <c r="AH1666" s="120"/>
      <c r="AI1666" s="121"/>
      <c r="AJ1666" s="120"/>
      <c r="AK1666" s="69"/>
      <c r="AL1666" s="103"/>
      <c r="AM1666" s="103"/>
      <c r="AN1666" s="118"/>
      <c r="AO1666" s="115"/>
      <c r="AP1666" s="119"/>
      <c r="AQ1666" s="119"/>
      <c r="AR1666" s="118"/>
      <c r="AS1666" s="118"/>
      <c r="AT1666" s="118"/>
      <c r="AU1666" s="118"/>
      <c r="AV1666" s="121"/>
      <c r="AW1666" s="114"/>
      <c r="AX1666" s="115"/>
      <c r="AY1666" s="116"/>
      <c r="AZ1666" s="115"/>
      <c r="BA1666" s="116"/>
    </row>
    <row r="1667" spans="4:53" x14ac:dyDescent="0.2">
      <c r="D1667" s="101"/>
      <c r="E1667" s="67"/>
      <c r="F1667" s="69"/>
      <c r="G1667" s="69"/>
      <c r="H1667" s="69"/>
      <c r="I1667" s="95"/>
      <c r="J1667" s="68"/>
      <c r="K1667" s="106"/>
      <c r="L1667" s="145"/>
      <c r="M1667" s="146"/>
      <c r="N1667" s="82"/>
      <c r="O1667" s="82"/>
      <c r="P1667" s="82"/>
      <c r="Q1667" s="110"/>
      <c r="R1667" s="111"/>
      <c r="S1667" s="111"/>
      <c r="T1667" s="111"/>
      <c r="U1667" s="112"/>
      <c r="V1667" s="110"/>
      <c r="W1667" s="112"/>
      <c r="X1667" s="103"/>
      <c r="Y1667" s="117"/>
      <c r="Z1667" s="69"/>
      <c r="AA1667" s="69"/>
      <c r="AB1667" s="103"/>
      <c r="AC1667" s="103"/>
      <c r="AD1667" s="118"/>
      <c r="AE1667" s="115"/>
      <c r="AF1667" s="119"/>
      <c r="AG1667" s="119"/>
      <c r="AH1667" s="120"/>
      <c r="AI1667" s="121"/>
      <c r="AJ1667" s="120"/>
      <c r="AK1667" s="69"/>
      <c r="AL1667" s="103"/>
      <c r="AM1667" s="103"/>
      <c r="AN1667" s="118"/>
      <c r="AO1667" s="115"/>
      <c r="AP1667" s="119"/>
      <c r="AQ1667" s="119"/>
      <c r="AR1667" s="118"/>
      <c r="AS1667" s="118"/>
      <c r="AT1667" s="118"/>
      <c r="AU1667" s="118"/>
      <c r="AV1667" s="121"/>
      <c r="AW1667" s="114"/>
      <c r="AX1667" s="115"/>
      <c r="AY1667" s="116"/>
      <c r="AZ1667" s="115"/>
      <c r="BA1667" s="116"/>
    </row>
    <row r="1668" spans="4:53" x14ac:dyDescent="0.2">
      <c r="D1668" s="101"/>
      <c r="E1668" s="67"/>
      <c r="F1668" s="69"/>
      <c r="G1668" s="69"/>
      <c r="H1668" s="69"/>
      <c r="I1668" s="95"/>
      <c r="J1668" s="68"/>
      <c r="K1668" s="106"/>
      <c r="L1668" s="145"/>
      <c r="M1668" s="146"/>
      <c r="N1668" s="82"/>
      <c r="O1668" s="82"/>
      <c r="P1668" s="82"/>
      <c r="Q1668" s="110"/>
      <c r="R1668" s="111"/>
      <c r="S1668" s="111"/>
      <c r="T1668" s="111"/>
      <c r="U1668" s="112"/>
      <c r="V1668" s="110"/>
      <c r="W1668" s="112"/>
      <c r="X1668" s="103"/>
      <c r="Y1668" s="117"/>
      <c r="Z1668" s="69"/>
      <c r="AA1668" s="69"/>
      <c r="AB1668" s="103"/>
      <c r="AC1668" s="103"/>
      <c r="AD1668" s="118"/>
      <c r="AE1668" s="115"/>
      <c r="AF1668" s="119"/>
      <c r="AG1668" s="119"/>
      <c r="AH1668" s="120"/>
      <c r="AI1668" s="121"/>
      <c r="AJ1668" s="120"/>
      <c r="AK1668" s="69"/>
      <c r="AL1668" s="103"/>
      <c r="AM1668" s="103"/>
      <c r="AN1668" s="118"/>
      <c r="AO1668" s="115"/>
      <c r="AP1668" s="119"/>
      <c r="AQ1668" s="119"/>
      <c r="AR1668" s="118"/>
      <c r="AS1668" s="118"/>
      <c r="AT1668" s="118"/>
      <c r="AU1668" s="118"/>
      <c r="AV1668" s="121"/>
      <c r="AW1668" s="114"/>
      <c r="AX1668" s="115"/>
      <c r="AY1668" s="116"/>
      <c r="AZ1668" s="115"/>
      <c r="BA1668" s="116"/>
    </row>
    <row r="1669" spans="4:53" x14ac:dyDescent="0.2">
      <c r="D1669" s="101"/>
      <c r="E1669" s="67"/>
      <c r="F1669" s="69"/>
      <c r="G1669" s="69"/>
      <c r="H1669" s="69"/>
      <c r="I1669" s="95"/>
      <c r="J1669" s="68"/>
      <c r="K1669" s="106"/>
      <c r="L1669" s="145"/>
      <c r="M1669" s="146"/>
      <c r="N1669" s="82"/>
      <c r="O1669" s="82"/>
      <c r="P1669" s="82"/>
      <c r="Q1669" s="110"/>
      <c r="R1669" s="111"/>
      <c r="S1669" s="111"/>
      <c r="T1669" s="111"/>
      <c r="U1669" s="112"/>
      <c r="V1669" s="110"/>
      <c r="W1669" s="112"/>
      <c r="X1669" s="103"/>
      <c r="Y1669" s="117"/>
      <c r="Z1669" s="69"/>
      <c r="AA1669" s="69"/>
      <c r="AB1669" s="103"/>
      <c r="AC1669" s="103"/>
      <c r="AD1669" s="118"/>
      <c r="AE1669" s="115"/>
      <c r="AF1669" s="119"/>
      <c r="AG1669" s="119"/>
      <c r="AH1669" s="120"/>
      <c r="AI1669" s="121"/>
      <c r="AJ1669" s="120"/>
      <c r="AK1669" s="69"/>
      <c r="AL1669" s="103"/>
      <c r="AM1669" s="103"/>
      <c r="AN1669" s="118"/>
      <c r="AO1669" s="115"/>
      <c r="AP1669" s="119"/>
      <c r="AQ1669" s="119"/>
      <c r="AR1669" s="118"/>
      <c r="AS1669" s="118"/>
      <c r="AT1669" s="118"/>
      <c r="AU1669" s="118"/>
      <c r="AV1669" s="121"/>
      <c r="AW1669" s="114"/>
      <c r="AX1669" s="115"/>
      <c r="AY1669" s="116"/>
      <c r="AZ1669" s="115"/>
      <c r="BA1669" s="116"/>
    </row>
    <row r="1670" spans="4:53" x14ac:dyDescent="0.2">
      <c r="D1670" s="101"/>
      <c r="E1670" s="67"/>
      <c r="F1670" s="69"/>
      <c r="G1670" s="69"/>
      <c r="H1670" s="69"/>
      <c r="I1670" s="95"/>
      <c r="J1670" s="68"/>
      <c r="K1670" s="106"/>
      <c r="L1670" s="145"/>
      <c r="M1670" s="146"/>
      <c r="N1670" s="82"/>
      <c r="O1670" s="82"/>
      <c r="P1670" s="82"/>
      <c r="Q1670" s="110"/>
      <c r="R1670" s="111"/>
      <c r="S1670" s="111"/>
      <c r="T1670" s="111"/>
      <c r="U1670" s="112"/>
      <c r="V1670" s="110"/>
      <c r="W1670" s="112"/>
      <c r="X1670" s="103"/>
      <c r="Y1670" s="117"/>
      <c r="Z1670" s="69"/>
      <c r="AA1670" s="69"/>
      <c r="AB1670" s="103"/>
      <c r="AC1670" s="103"/>
      <c r="AD1670" s="118"/>
      <c r="AE1670" s="115"/>
      <c r="AF1670" s="119"/>
      <c r="AG1670" s="119"/>
      <c r="AH1670" s="120"/>
      <c r="AI1670" s="121"/>
      <c r="AJ1670" s="120"/>
      <c r="AK1670" s="69"/>
      <c r="AL1670" s="103"/>
      <c r="AM1670" s="103"/>
      <c r="AN1670" s="118"/>
      <c r="AO1670" s="115"/>
      <c r="AP1670" s="119"/>
      <c r="AQ1670" s="119"/>
      <c r="AR1670" s="118"/>
      <c r="AS1670" s="118"/>
      <c r="AT1670" s="118"/>
      <c r="AU1670" s="118"/>
      <c r="AV1670" s="121"/>
      <c r="AW1670" s="114"/>
      <c r="AX1670" s="115"/>
      <c r="AY1670" s="116"/>
      <c r="AZ1670" s="115"/>
      <c r="BA1670" s="116"/>
    </row>
    <row r="1671" spans="4:53" x14ac:dyDescent="0.2">
      <c r="D1671" s="101"/>
      <c r="E1671" s="67"/>
      <c r="F1671" s="69"/>
      <c r="G1671" s="69"/>
      <c r="H1671" s="69"/>
      <c r="I1671" s="95"/>
      <c r="J1671" s="68"/>
      <c r="K1671" s="106"/>
      <c r="L1671" s="145"/>
      <c r="M1671" s="146"/>
      <c r="N1671" s="82"/>
      <c r="O1671" s="82"/>
      <c r="P1671" s="82"/>
      <c r="Q1671" s="110"/>
      <c r="R1671" s="111"/>
      <c r="S1671" s="111"/>
      <c r="T1671" s="111"/>
      <c r="U1671" s="112"/>
      <c r="V1671" s="110"/>
      <c r="W1671" s="112"/>
      <c r="X1671" s="103"/>
      <c r="Y1671" s="117"/>
      <c r="Z1671" s="69"/>
      <c r="AA1671" s="69"/>
      <c r="AB1671" s="103"/>
      <c r="AC1671" s="103"/>
      <c r="AD1671" s="118"/>
      <c r="AE1671" s="115"/>
      <c r="AF1671" s="119"/>
      <c r="AG1671" s="119"/>
      <c r="AH1671" s="120"/>
      <c r="AI1671" s="121"/>
      <c r="AJ1671" s="120"/>
      <c r="AK1671" s="69"/>
      <c r="AL1671" s="103"/>
      <c r="AM1671" s="103"/>
      <c r="AN1671" s="118"/>
      <c r="AO1671" s="115"/>
      <c r="AP1671" s="119"/>
      <c r="AQ1671" s="119"/>
      <c r="AR1671" s="118"/>
      <c r="AS1671" s="118"/>
      <c r="AT1671" s="118"/>
      <c r="AU1671" s="118"/>
      <c r="AV1671" s="121"/>
      <c r="AW1671" s="114"/>
      <c r="AX1671" s="115"/>
      <c r="AY1671" s="116"/>
      <c r="AZ1671" s="115"/>
      <c r="BA1671" s="116"/>
    </row>
    <row r="1672" spans="4:53" x14ac:dyDescent="0.2">
      <c r="D1672" s="101"/>
      <c r="E1672" s="67"/>
      <c r="F1672" s="69"/>
      <c r="G1672" s="69"/>
      <c r="H1672" s="69"/>
      <c r="I1672" s="95"/>
      <c r="J1672" s="68"/>
      <c r="K1672" s="106"/>
      <c r="L1672" s="145"/>
      <c r="M1672" s="146"/>
      <c r="N1672" s="82"/>
      <c r="O1672" s="82"/>
      <c r="P1672" s="82"/>
      <c r="Q1672" s="110"/>
      <c r="R1672" s="111"/>
      <c r="S1672" s="111"/>
      <c r="T1672" s="111"/>
      <c r="U1672" s="112"/>
      <c r="V1672" s="110"/>
      <c r="W1672" s="112"/>
      <c r="X1672" s="103"/>
      <c r="Y1672" s="117"/>
      <c r="Z1672" s="69"/>
      <c r="AA1672" s="69"/>
      <c r="AB1672" s="103"/>
      <c r="AC1672" s="103"/>
      <c r="AD1672" s="118"/>
      <c r="AE1672" s="115"/>
      <c r="AF1672" s="119"/>
      <c r="AG1672" s="119"/>
      <c r="AH1672" s="120"/>
      <c r="AI1672" s="121"/>
      <c r="AJ1672" s="120"/>
      <c r="AK1672" s="69"/>
      <c r="AL1672" s="103"/>
      <c r="AM1672" s="103"/>
      <c r="AN1672" s="118"/>
      <c r="AO1672" s="115"/>
      <c r="AP1672" s="119"/>
      <c r="AQ1672" s="119"/>
      <c r="AR1672" s="118"/>
      <c r="AS1672" s="118"/>
      <c r="AT1672" s="118"/>
      <c r="AU1672" s="118"/>
      <c r="AV1672" s="121"/>
      <c r="AW1672" s="114"/>
      <c r="AX1672" s="115"/>
      <c r="AY1672" s="116"/>
      <c r="AZ1672" s="115"/>
      <c r="BA1672" s="116"/>
    </row>
    <row r="1673" spans="4:53" x14ac:dyDescent="0.2">
      <c r="D1673" s="101"/>
      <c r="E1673" s="67"/>
      <c r="F1673" s="69"/>
      <c r="G1673" s="69"/>
      <c r="H1673" s="69"/>
      <c r="I1673" s="95"/>
      <c r="J1673" s="68"/>
      <c r="K1673" s="106"/>
      <c r="L1673" s="145"/>
      <c r="M1673" s="146"/>
      <c r="N1673" s="82"/>
      <c r="O1673" s="82"/>
      <c r="P1673" s="82"/>
      <c r="Q1673" s="110"/>
      <c r="R1673" s="111"/>
      <c r="S1673" s="111"/>
      <c r="T1673" s="111"/>
      <c r="U1673" s="112"/>
      <c r="V1673" s="110"/>
      <c r="W1673" s="112"/>
      <c r="X1673" s="103"/>
      <c r="Y1673" s="117"/>
      <c r="Z1673" s="69"/>
      <c r="AA1673" s="69"/>
      <c r="AB1673" s="103"/>
      <c r="AC1673" s="103"/>
      <c r="AD1673" s="118"/>
      <c r="AE1673" s="115"/>
      <c r="AF1673" s="119"/>
      <c r="AG1673" s="119"/>
      <c r="AH1673" s="120"/>
      <c r="AI1673" s="121"/>
      <c r="AJ1673" s="120"/>
      <c r="AK1673" s="69"/>
      <c r="AL1673" s="103"/>
      <c r="AM1673" s="103"/>
      <c r="AN1673" s="118"/>
      <c r="AO1673" s="115"/>
      <c r="AP1673" s="119"/>
      <c r="AQ1673" s="119"/>
      <c r="AR1673" s="118"/>
      <c r="AS1673" s="118"/>
      <c r="AT1673" s="118"/>
      <c r="AU1673" s="118"/>
      <c r="AV1673" s="121"/>
      <c r="AW1673" s="114"/>
      <c r="AX1673" s="115"/>
      <c r="AY1673" s="116"/>
      <c r="AZ1673" s="115"/>
      <c r="BA1673" s="116"/>
    </row>
    <row r="1674" spans="4:53" x14ac:dyDescent="0.2">
      <c r="D1674" s="101"/>
      <c r="E1674" s="67"/>
      <c r="F1674" s="69"/>
      <c r="G1674" s="69"/>
      <c r="H1674" s="69"/>
      <c r="I1674" s="95"/>
      <c r="J1674" s="68"/>
      <c r="K1674" s="106"/>
      <c r="L1674" s="145"/>
      <c r="M1674" s="146"/>
      <c r="N1674" s="82"/>
      <c r="O1674" s="82"/>
      <c r="P1674" s="82"/>
      <c r="Q1674" s="110"/>
      <c r="R1674" s="111"/>
      <c r="S1674" s="111"/>
      <c r="T1674" s="111"/>
      <c r="U1674" s="112"/>
      <c r="V1674" s="110"/>
      <c r="W1674" s="112"/>
      <c r="X1674" s="103"/>
      <c r="Y1674" s="117"/>
      <c r="Z1674" s="69"/>
      <c r="AA1674" s="69"/>
      <c r="AB1674" s="103"/>
      <c r="AC1674" s="103"/>
      <c r="AD1674" s="118"/>
      <c r="AE1674" s="115"/>
      <c r="AF1674" s="119"/>
      <c r="AG1674" s="119"/>
      <c r="AH1674" s="120"/>
      <c r="AI1674" s="121"/>
      <c r="AJ1674" s="120"/>
      <c r="AK1674" s="69"/>
      <c r="AL1674" s="103"/>
      <c r="AM1674" s="103"/>
      <c r="AN1674" s="118"/>
      <c r="AO1674" s="115"/>
      <c r="AP1674" s="119"/>
      <c r="AQ1674" s="119"/>
      <c r="AR1674" s="118"/>
      <c r="AS1674" s="118"/>
      <c r="AT1674" s="118"/>
      <c r="AU1674" s="118"/>
      <c r="AV1674" s="121"/>
      <c r="AW1674" s="114"/>
      <c r="AX1674" s="115"/>
      <c r="AY1674" s="116"/>
      <c r="AZ1674" s="115"/>
      <c r="BA1674" s="116"/>
    </row>
    <row r="1675" spans="4:53" x14ac:dyDescent="0.2">
      <c r="D1675" s="101"/>
      <c r="E1675" s="67"/>
      <c r="F1675" s="69"/>
      <c r="G1675" s="69"/>
      <c r="H1675" s="69"/>
      <c r="I1675" s="95"/>
      <c r="J1675" s="68"/>
      <c r="K1675" s="106"/>
      <c r="L1675" s="145"/>
      <c r="M1675" s="146"/>
      <c r="N1675" s="82"/>
      <c r="O1675" s="82"/>
      <c r="P1675" s="82"/>
      <c r="Q1675" s="110"/>
      <c r="R1675" s="111"/>
      <c r="S1675" s="111"/>
      <c r="T1675" s="111"/>
      <c r="U1675" s="112"/>
      <c r="V1675" s="110"/>
      <c r="W1675" s="112"/>
      <c r="X1675" s="103"/>
      <c r="Y1675" s="117"/>
      <c r="Z1675" s="69"/>
      <c r="AA1675" s="69"/>
      <c r="AB1675" s="103"/>
      <c r="AC1675" s="103"/>
      <c r="AD1675" s="118"/>
      <c r="AE1675" s="115"/>
      <c r="AF1675" s="119"/>
      <c r="AG1675" s="119"/>
      <c r="AH1675" s="120"/>
      <c r="AI1675" s="121"/>
      <c r="AJ1675" s="120"/>
      <c r="AK1675" s="69"/>
      <c r="AL1675" s="103"/>
      <c r="AM1675" s="103"/>
      <c r="AN1675" s="118"/>
      <c r="AO1675" s="115"/>
      <c r="AP1675" s="119"/>
      <c r="AQ1675" s="119"/>
      <c r="AR1675" s="118"/>
      <c r="AS1675" s="118"/>
      <c r="AT1675" s="118"/>
      <c r="AU1675" s="118"/>
      <c r="AV1675" s="121"/>
      <c r="AW1675" s="114"/>
      <c r="AX1675" s="115"/>
      <c r="AY1675" s="116"/>
      <c r="AZ1675" s="115"/>
      <c r="BA1675" s="116"/>
    </row>
    <row r="1676" spans="4:53" x14ac:dyDescent="0.2">
      <c r="D1676" s="101"/>
      <c r="E1676" s="67"/>
      <c r="F1676" s="69"/>
      <c r="G1676" s="69"/>
      <c r="H1676" s="69"/>
      <c r="I1676" s="95"/>
      <c r="J1676" s="68"/>
      <c r="K1676" s="106"/>
      <c r="L1676" s="145"/>
      <c r="M1676" s="146"/>
      <c r="N1676" s="82"/>
      <c r="O1676" s="82"/>
      <c r="P1676" s="82"/>
      <c r="Q1676" s="110"/>
      <c r="R1676" s="111"/>
      <c r="S1676" s="111"/>
      <c r="T1676" s="111"/>
      <c r="U1676" s="112"/>
      <c r="V1676" s="110"/>
      <c r="W1676" s="112"/>
      <c r="X1676" s="103"/>
      <c r="Y1676" s="117"/>
      <c r="Z1676" s="69"/>
      <c r="AA1676" s="69"/>
      <c r="AB1676" s="103"/>
      <c r="AC1676" s="103"/>
      <c r="AD1676" s="118"/>
      <c r="AE1676" s="115"/>
      <c r="AF1676" s="119"/>
      <c r="AG1676" s="119"/>
      <c r="AH1676" s="120"/>
      <c r="AI1676" s="121"/>
      <c r="AJ1676" s="120"/>
      <c r="AK1676" s="69"/>
      <c r="AL1676" s="103"/>
      <c r="AM1676" s="103"/>
      <c r="AN1676" s="118"/>
      <c r="AO1676" s="115"/>
      <c r="AP1676" s="119"/>
      <c r="AQ1676" s="119"/>
      <c r="AR1676" s="118"/>
      <c r="AS1676" s="118"/>
      <c r="AT1676" s="118"/>
      <c r="AU1676" s="118"/>
      <c r="AV1676" s="121"/>
      <c r="AW1676" s="114"/>
      <c r="AX1676" s="115"/>
      <c r="AY1676" s="116"/>
      <c r="AZ1676" s="115"/>
      <c r="BA1676" s="116"/>
    </row>
    <row r="1677" spans="4:53" x14ac:dyDescent="0.2">
      <c r="D1677" s="101"/>
      <c r="E1677" s="67"/>
      <c r="F1677" s="69"/>
      <c r="G1677" s="69"/>
      <c r="H1677" s="69"/>
      <c r="I1677" s="95"/>
      <c r="J1677" s="68"/>
      <c r="K1677" s="106"/>
      <c r="L1677" s="145"/>
      <c r="M1677" s="146"/>
      <c r="N1677" s="82"/>
      <c r="O1677" s="82"/>
      <c r="P1677" s="82"/>
      <c r="Q1677" s="110"/>
      <c r="R1677" s="111"/>
      <c r="S1677" s="111"/>
      <c r="T1677" s="111"/>
      <c r="U1677" s="112"/>
      <c r="V1677" s="110"/>
      <c r="W1677" s="112"/>
      <c r="X1677" s="103"/>
      <c r="Y1677" s="117"/>
      <c r="Z1677" s="69"/>
      <c r="AA1677" s="69"/>
      <c r="AB1677" s="103"/>
      <c r="AC1677" s="103"/>
      <c r="AD1677" s="118"/>
      <c r="AE1677" s="115"/>
      <c r="AF1677" s="119"/>
      <c r="AG1677" s="119"/>
      <c r="AH1677" s="120"/>
      <c r="AI1677" s="121"/>
      <c r="AJ1677" s="120"/>
      <c r="AK1677" s="69"/>
      <c r="AL1677" s="103"/>
      <c r="AM1677" s="103"/>
      <c r="AN1677" s="118"/>
      <c r="AO1677" s="115"/>
      <c r="AP1677" s="119"/>
      <c r="AQ1677" s="119"/>
      <c r="AR1677" s="118"/>
      <c r="AS1677" s="118"/>
      <c r="AT1677" s="118"/>
      <c r="AU1677" s="118"/>
      <c r="AV1677" s="121"/>
      <c r="AW1677" s="114"/>
      <c r="AX1677" s="115"/>
      <c r="AY1677" s="116"/>
      <c r="AZ1677" s="115"/>
      <c r="BA1677" s="116"/>
    </row>
    <row r="1678" spans="4:53" x14ac:dyDescent="0.2">
      <c r="D1678" s="101"/>
      <c r="E1678" s="67"/>
      <c r="F1678" s="69"/>
      <c r="G1678" s="69"/>
      <c r="H1678" s="69"/>
      <c r="I1678" s="95"/>
      <c r="J1678" s="68"/>
      <c r="K1678" s="106"/>
      <c r="L1678" s="145"/>
      <c r="M1678" s="146"/>
      <c r="N1678" s="82"/>
      <c r="O1678" s="82"/>
      <c r="P1678" s="82"/>
      <c r="Q1678" s="110"/>
      <c r="R1678" s="111"/>
      <c r="S1678" s="111"/>
      <c r="T1678" s="111"/>
      <c r="U1678" s="112"/>
      <c r="V1678" s="110"/>
      <c r="W1678" s="112"/>
      <c r="X1678" s="103"/>
      <c r="Y1678" s="117"/>
      <c r="Z1678" s="69"/>
      <c r="AA1678" s="69"/>
      <c r="AB1678" s="103"/>
      <c r="AC1678" s="103"/>
      <c r="AD1678" s="118"/>
      <c r="AE1678" s="115"/>
      <c r="AF1678" s="119"/>
      <c r="AG1678" s="119"/>
      <c r="AH1678" s="120"/>
      <c r="AI1678" s="121"/>
      <c r="AJ1678" s="120"/>
      <c r="AK1678" s="69"/>
      <c r="AL1678" s="103"/>
      <c r="AM1678" s="103"/>
      <c r="AN1678" s="118"/>
      <c r="AO1678" s="115"/>
      <c r="AP1678" s="119"/>
      <c r="AQ1678" s="119"/>
      <c r="AR1678" s="118"/>
      <c r="AS1678" s="118"/>
      <c r="AT1678" s="118"/>
      <c r="AU1678" s="118"/>
      <c r="AV1678" s="121"/>
      <c r="AW1678" s="114"/>
      <c r="AX1678" s="115"/>
      <c r="AY1678" s="116"/>
      <c r="AZ1678" s="115"/>
      <c r="BA1678" s="116"/>
    </row>
    <row r="1679" spans="4:53" x14ac:dyDescent="0.2">
      <c r="D1679" s="101"/>
      <c r="E1679" s="67"/>
      <c r="F1679" s="69"/>
      <c r="G1679" s="69"/>
      <c r="H1679" s="69"/>
      <c r="I1679" s="95"/>
      <c r="J1679" s="68"/>
      <c r="K1679" s="106"/>
      <c r="L1679" s="145"/>
      <c r="M1679" s="146"/>
      <c r="N1679" s="82"/>
      <c r="O1679" s="82"/>
      <c r="P1679" s="82"/>
      <c r="Q1679" s="110"/>
      <c r="R1679" s="111"/>
      <c r="S1679" s="111"/>
      <c r="T1679" s="111"/>
      <c r="U1679" s="112"/>
      <c r="V1679" s="110"/>
      <c r="W1679" s="112"/>
      <c r="X1679" s="103"/>
      <c r="Y1679" s="117"/>
      <c r="Z1679" s="69"/>
      <c r="AA1679" s="69"/>
      <c r="AB1679" s="103"/>
      <c r="AC1679" s="103"/>
      <c r="AD1679" s="118"/>
      <c r="AE1679" s="115"/>
      <c r="AF1679" s="119"/>
      <c r="AG1679" s="119"/>
      <c r="AH1679" s="120"/>
      <c r="AI1679" s="121"/>
      <c r="AJ1679" s="120"/>
      <c r="AK1679" s="69"/>
      <c r="AL1679" s="103"/>
      <c r="AM1679" s="103"/>
      <c r="AN1679" s="118"/>
      <c r="AO1679" s="115"/>
      <c r="AP1679" s="119"/>
      <c r="AQ1679" s="119"/>
      <c r="AR1679" s="118"/>
      <c r="AS1679" s="118"/>
      <c r="AT1679" s="118"/>
      <c r="AU1679" s="118"/>
      <c r="AV1679" s="121"/>
      <c r="AW1679" s="114"/>
      <c r="AX1679" s="115"/>
      <c r="AY1679" s="116"/>
      <c r="AZ1679" s="115"/>
      <c r="BA1679" s="116"/>
    </row>
    <row r="1680" spans="4:53" x14ac:dyDescent="0.2">
      <c r="D1680" s="101"/>
      <c r="E1680" s="67"/>
      <c r="F1680" s="69"/>
      <c r="G1680" s="69"/>
      <c r="H1680" s="69"/>
      <c r="I1680" s="95"/>
      <c r="J1680" s="68"/>
      <c r="K1680" s="106"/>
      <c r="L1680" s="145"/>
      <c r="M1680" s="146"/>
      <c r="N1680" s="82"/>
      <c r="O1680" s="82"/>
      <c r="P1680" s="82"/>
      <c r="Q1680" s="110"/>
      <c r="R1680" s="111"/>
      <c r="S1680" s="111"/>
      <c r="T1680" s="111"/>
      <c r="U1680" s="112"/>
      <c r="V1680" s="110"/>
      <c r="W1680" s="112"/>
      <c r="X1680" s="103"/>
      <c r="Y1680" s="117"/>
      <c r="Z1680" s="69"/>
      <c r="AA1680" s="69"/>
      <c r="AB1680" s="103"/>
      <c r="AC1680" s="103"/>
      <c r="AD1680" s="118"/>
      <c r="AE1680" s="115"/>
      <c r="AF1680" s="119"/>
      <c r="AG1680" s="119"/>
      <c r="AH1680" s="120"/>
      <c r="AI1680" s="121"/>
      <c r="AJ1680" s="120"/>
      <c r="AK1680" s="69"/>
      <c r="AL1680" s="103"/>
      <c r="AM1680" s="103"/>
      <c r="AN1680" s="118"/>
      <c r="AO1680" s="115"/>
      <c r="AP1680" s="119"/>
      <c r="AQ1680" s="119"/>
      <c r="AR1680" s="118"/>
      <c r="AS1680" s="118"/>
      <c r="AT1680" s="118"/>
      <c r="AU1680" s="118"/>
      <c r="AV1680" s="121"/>
      <c r="AW1680" s="114"/>
      <c r="AX1680" s="115"/>
      <c r="AY1680" s="116"/>
      <c r="AZ1680" s="115"/>
      <c r="BA1680" s="116"/>
    </row>
    <row r="1681" spans="4:53" x14ac:dyDescent="0.2">
      <c r="D1681" s="101"/>
      <c r="E1681" s="67"/>
      <c r="F1681" s="69"/>
      <c r="G1681" s="69"/>
      <c r="H1681" s="69"/>
      <c r="I1681" s="95"/>
      <c r="J1681" s="68"/>
      <c r="K1681" s="106"/>
      <c r="L1681" s="145"/>
      <c r="M1681" s="146"/>
      <c r="N1681" s="82"/>
      <c r="O1681" s="82"/>
      <c r="P1681" s="82"/>
      <c r="Q1681" s="110"/>
      <c r="R1681" s="111"/>
      <c r="S1681" s="111"/>
      <c r="T1681" s="111"/>
      <c r="U1681" s="112"/>
      <c r="V1681" s="110"/>
      <c r="W1681" s="112"/>
      <c r="X1681" s="103"/>
      <c r="Y1681" s="117"/>
      <c r="Z1681" s="69"/>
      <c r="AA1681" s="69"/>
      <c r="AB1681" s="103"/>
      <c r="AC1681" s="103"/>
      <c r="AD1681" s="118"/>
      <c r="AE1681" s="115"/>
      <c r="AF1681" s="119"/>
      <c r="AG1681" s="119"/>
      <c r="AH1681" s="120"/>
      <c r="AI1681" s="121"/>
      <c r="AJ1681" s="120"/>
      <c r="AK1681" s="69"/>
      <c r="AL1681" s="103"/>
      <c r="AM1681" s="103"/>
      <c r="AN1681" s="118"/>
      <c r="AO1681" s="115"/>
      <c r="AP1681" s="119"/>
      <c r="AQ1681" s="119"/>
      <c r="AR1681" s="118"/>
      <c r="AS1681" s="118"/>
      <c r="AT1681" s="118"/>
      <c r="AU1681" s="118"/>
      <c r="AV1681" s="121"/>
      <c r="AW1681" s="114"/>
      <c r="AX1681" s="115"/>
      <c r="AY1681" s="116"/>
      <c r="AZ1681" s="115"/>
      <c r="BA1681" s="116"/>
    </row>
    <row r="1682" spans="4:53" x14ac:dyDescent="0.2">
      <c r="D1682" s="101"/>
      <c r="E1682" s="67"/>
      <c r="F1682" s="69"/>
      <c r="G1682" s="69"/>
      <c r="H1682" s="69"/>
      <c r="I1682" s="95"/>
      <c r="J1682" s="68"/>
      <c r="K1682" s="106"/>
      <c r="L1682" s="145"/>
      <c r="M1682" s="146"/>
      <c r="N1682" s="82"/>
      <c r="O1682" s="82"/>
      <c r="P1682" s="82"/>
      <c r="Q1682" s="110"/>
      <c r="R1682" s="111"/>
      <c r="S1682" s="111"/>
      <c r="T1682" s="111"/>
      <c r="U1682" s="112"/>
      <c r="V1682" s="110"/>
      <c r="W1682" s="112"/>
      <c r="X1682" s="103"/>
      <c r="Y1682" s="117"/>
      <c r="Z1682" s="69"/>
      <c r="AA1682" s="69"/>
      <c r="AB1682" s="103"/>
      <c r="AC1682" s="103"/>
      <c r="AD1682" s="118"/>
      <c r="AE1682" s="115"/>
      <c r="AF1682" s="119"/>
      <c r="AG1682" s="119"/>
      <c r="AH1682" s="120"/>
      <c r="AI1682" s="121"/>
      <c r="AJ1682" s="120"/>
      <c r="AK1682" s="69"/>
      <c r="AL1682" s="103"/>
      <c r="AM1682" s="103"/>
      <c r="AN1682" s="118"/>
      <c r="AO1682" s="115"/>
      <c r="AP1682" s="119"/>
      <c r="AQ1682" s="119"/>
      <c r="AR1682" s="118"/>
      <c r="AS1682" s="118"/>
      <c r="AT1682" s="118"/>
      <c r="AU1682" s="118"/>
      <c r="AV1682" s="121"/>
      <c r="AW1682" s="114"/>
      <c r="AX1682" s="115"/>
      <c r="AY1682" s="116"/>
      <c r="AZ1682" s="115"/>
      <c r="BA1682" s="116"/>
    </row>
    <row r="1683" spans="4:53" x14ac:dyDescent="0.2">
      <c r="D1683" s="101"/>
      <c r="E1683" s="67"/>
      <c r="F1683" s="69"/>
      <c r="G1683" s="69"/>
      <c r="H1683" s="69"/>
      <c r="I1683" s="95"/>
      <c r="J1683" s="68"/>
      <c r="K1683" s="106"/>
      <c r="L1683" s="145"/>
      <c r="M1683" s="146"/>
      <c r="N1683" s="82"/>
      <c r="O1683" s="82"/>
      <c r="P1683" s="82"/>
      <c r="Q1683" s="110"/>
      <c r="R1683" s="111"/>
      <c r="S1683" s="111"/>
      <c r="T1683" s="111"/>
      <c r="U1683" s="112"/>
      <c r="V1683" s="110"/>
      <c r="W1683" s="112"/>
      <c r="X1683" s="103"/>
      <c r="Y1683" s="117"/>
      <c r="Z1683" s="69"/>
      <c r="AA1683" s="69"/>
      <c r="AB1683" s="103"/>
      <c r="AC1683" s="103"/>
      <c r="AD1683" s="118"/>
      <c r="AE1683" s="115"/>
      <c r="AF1683" s="119"/>
      <c r="AG1683" s="119"/>
      <c r="AH1683" s="120"/>
      <c r="AI1683" s="121"/>
      <c r="AJ1683" s="120"/>
      <c r="AK1683" s="69"/>
      <c r="AL1683" s="103"/>
      <c r="AM1683" s="103"/>
      <c r="AN1683" s="118"/>
      <c r="AO1683" s="115"/>
      <c r="AP1683" s="119"/>
      <c r="AQ1683" s="119"/>
      <c r="AR1683" s="118"/>
      <c r="AS1683" s="118"/>
      <c r="AT1683" s="118"/>
      <c r="AU1683" s="118"/>
      <c r="AV1683" s="121"/>
      <c r="AW1683" s="114"/>
      <c r="AX1683" s="115"/>
      <c r="AY1683" s="116"/>
      <c r="AZ1683" s="115"/>
      <c r="BA1683" s="116"/>
    </row>
    <row r="1684" spans="4:53" x14ac:dyDescent="0.2">
      <c r="D1684" s="101"/>
      <c r="E1684" s="67"/>
      <c r="F1684" s="69"/>
      <c r="G1684" s="69"/>
      <c r="H1684" s="69"/>
      <c r="I1684" s="95"/>
      <c r="J1684" s="68"/>
      <c r="K1684" s="106"/>
      <c r="L1684" s="145"/>
      <c r="M1684" s="146"/>
      <c r="N1684" s="82"/>
      <c r="O1684" s="82"/>
      <c r="P1684" s="82"/>
      <c r="Q1684" s="110"/>
      <c r="R1684" s="111"/>
      <c r="S1684" s="111"/>
      <c r="T1684" s="111"/>
      <c r="U1684" s="112"/>
      <c r="V1684" s="110"/>
      <c r="W1684" s="112"/>
      <c r="X1684" s="103"/>
      <c r="Y1684" s="117"/>
      <c r="Z1684" s="69"/>
      <c r="AA1684" s="69"/>
      <c r="AB1684" s="103"/>
      <c r="AC1684" s="103"/>
      <c r="AD1684" s="118"/>
      <c r="AE1684" s="115"/>
      <c r="AF1684" s="119"/>
      <c r="AG1684" s="119"/>
      <c r="AH1684" s="120"/>
      <c r="AI1684" s="121"/>
      <c r="AJ1684" s="120"/>
      <c r="AK1684" s="69"/>
      <c r="AL1684" s="103"/>
      <c r="AM1684" s="103"/>
      <c r="AN1684" s="118"/>
      <c r="AO1684" s="115"/>
      <c r="AP1684" s="119"/>
      <c r="AQ1684" s="119"/>
      <c r="AR1684" s="118"/>
      <c r="AS1684" s="118"/>
      <c r="AT1684" s="118"/>
      <c r="AU1684" s="118"/>
      <c r="AV1684" s="121"/>
      <c r="AW1684" s="114"/>
      <c r="AX1684" s="115"/>
      <c r="AY1684" s="116"/>
      <c r="AZ1684" s="115"/>
      <c r="BA1684" s="116"/>
    </row>
    <row r="1685" spans="4:53" x14ac:dyDescent="0.2">
      <c r="D1685" s="101"/>
      <c r="E1685" s="67"/>
      <c r="F1685" s="69"/>
      <c r="G1685" s="69"/>
      <c r="H1685" s="69"/>
      <c r="I1685" s="95"/>
      <c r="J1685" s="68"/>
      <c r="K1685" s="106"/>
      <c r="L1685" s="145"/>
      <c r="M1685" s="146"/>
      <c r="N1685" s="82"/>
      <c r="O1685" s="82"/>
      <c r="P1685" s="82"/>
      <c r="Q1685" s="110"/>
      <c r="R1685" s="111"/>
      <c r="S1685" s="111"/>
      <c r="T1685" s="111"/>
      <c r="U1685" s="112"/>
      <c r="V1685" s="110"/>
      <c r="W1685" s="112"/>
      <c r="X1685" s="103"/>
      <c r="Y1685" s="117"/>
      <c r="Z1685" s="69"/>
      <c r="AA1685" s="69"/>
      <c r="AB1685" s="103"/>
      <c r="AC1685" s="103"/>
      <c r="AD1685" s="118"/>
      <c r="AE1685" s="115"/>
      <c r="AF1685" s="119"/>
      <c r="AG1685" s="119"/>
      <c r="AH1685" s="120"/>
      <c r="AI1685" s="121"/>
      <c r="AJ1685" s="120"/>
      <c r="AK1685" s="69"/>
      <c r="AL1685" s="103"/>
      <c r="AM1685" s="103"/>
      <c r="AN1685" s="118"/>
      <c r="AO1685" s="115"/>
      <c r="AP1685" s="119"/>
      <c r="AQ1685" s="119"/>
      <c r="AR1685" s="118"/>
      <c r="AS1685" s="118"/>
      <c r="AT1685" s="118"/>
      <c r="AU1685" s="118"/>
      <c r="AV1685" s="121"/>
      <c r="AW1685" s="114"/>
      <c r="AX1685" s="115"/>
      <c r="AY1685" s="116"/>
      <c r="AZ1685" s="115"/>
      <c r="BA1685" s="116"/>
    </row>
    <row r="1686" spans="4:53" x14ac:dyDescent="0.2">
      <c r="D1686" s="101"/>
      <c r="E1686" s="67"/>
      <c r="F1686" s="69"/>
      <c r="G1686" s="69"/>
      <c r="H1686" s="69"/>
      <c r="I1686" s="95"/>
      <c r="J1686" s="68"/>
      <c r="K1686" s="106"/>
      <c r="L1686" s="145"/>
      <c r="M1686" s="146"/>
      <c r="N1686" s="82"/>
      <c r="O1686" s="82"/>
      <c r="P1686" s="82"/>
      <c r="Q1686" s="110"/>
      <c r="R1686" s="111"/>
      <c r="S1686" s="111"/>
      <c r="T1686" s="111"/>
      <c r="U1686" s="112"/>
      <c r="V1686" s="110"/>
      <c r="W1686" s="112"/>
      <c r="X1686" s="103"/>
      <c r="Y1686" s="117"/>
      <c r="Z1686" s="69"/>
      <c r="AA1686" s="69"/>
      <c r="AB1686" s="103"/>
      <c r="AC1686" s="103"/>
      <c r="AD1686" s="118"/>
      <c r="AE1686" s="115"/>
      <c r="AF1686" s="119"/>
      <c r="AG1686" s="119"/>
      <c r="AH1686" s="120"/>
      <c r="AI1686" s="121"/>
      <c r="AJ1686" s="120"/>
      <c r="AK1686" s="69"/>
      <c r="AL1686" s="103"/>
      <c r="AM1686" s="103"/>
      <c r="AN1686" s="118"/>
      <c r="AO1686" s="115"/>
      <c r="AP1686" s="119"/>
      <c r="AQ1686" s="119"/>
      <c r="AR1686" s="118"/>
      <c r="AS1686" s="118"/>
      <c r="AT1686" s="118"/>
      <c r="AU1686" s="118"/>
      <c r="AV1686" s="121"/>
      <c r="AW1686" s="114"/>
      <c r="AX1686" s="115"/>
      <c r="AY1686" s="116"/>
      <c r="AZ1686" s="115"/>
      <c r="BA1686" s="116"/>
    </row>
    <row r="1687" spans="4:53" x14ac:dyDescent="0.2">
      <c r="D1687" s="101"/>
      <c r="E1687" s="67"/>
      <c r="F1687" s="69"/>
      <c r="G1687" s="69"/>
      <c r="H1687" s="69"/>
      <c r="I1687" s="95"/>
      <c r="J1687" s="68"/>
      <c r="K1687" s="106"/>
      <c r="L1687" s="145"/>
      <c r="M1687" s="146"/>
      <c r="N1687" s="82"/>
      <c r="O1687" s="82"/>
      <c r="P1687" s="82"/>
      <c r="Q1687" s="110"/>
      <c r="R1687" s="111"/>
      <c r="S1687" s="111"/>
      <c r="T1687" s="111"/>
      <c r="U1687" s="112"/>
      <c r="V1687" s="110"/>
      <c r="W1687" s="112"/>
      <c r="X1687" s="103"/>
      <c r="Y1687" s="117"/>
      <c r="Z1687" s="69"/>
      <c r="AA1687" s="69"/>
      <c r="AB1687" s="103"/>
      <c r="AC1687" s="103"/>
      <c r="AD1687" s="118"/>
      <c r="AE1687" s="115"/>
      <c r="AF1687" s="119"/>
      <c r="AG1687" s="119"/>
      <c r="AH1687" s="120"/>
      <c r="AI1687" s="121"/>
      <c r="AJ1687" s="120"/>
      <c r="AK1687" s="69"/>
      <c r="AL1687" s="103"/>
      <c r="AM1687" s="103"/>
      <c r="AN1687" s="118"/>
      <c r="AO1687" s="115"/>
      <c r="AP1687" s="119"/>
      <c r="AQ1687" s="119"/>
      <c r="AR1687" s="118"/>
      <c r="AS1687" s="118"/>
      <c r="AT1687" s="118"/>
      <c r="AU1687" s="118"/>
      <c r="AV1687" s="121"/>
      <c r="AW1687" s="114"/>
      <c r="AX1687" s="115"/>
      <c r="AY1687" s="116"/>
      <c r="AZ1687" s="115"/>
      <c r="BA1687" s="116"/>
    </row>
    <row r="1688" spans="4:53" x14ac:dyDescent="0.2">
      <c r="D1688" s="101"/>
      <c r="E1688" s="67"/>
      <c r="F1688" s="69"/>
      <c r="G1688" s="69"/>
      <c r="H1688" s="69"/>
      <c r="I1688" s="95"/>
      <c r="J1688" s="68"/>
      <c r="K1688" s="106"/>
      <c r="L1688" s="145"/>
      <c r="M1688" s="146"/>
      <c r="N1688" s="82"/>
      <c r="O1688" s="82"/>
      <c r="P1688" s="82"/>
      <c r="Q1688" s="110"/>
      <c r="R1688" s="111"/>
      <c r="S1688" s="111"/>
      <c r="T1688" s="111"/>
      <c r="U1688" s="112"/>
      <c r="V1688" s="110"/>
      <c r="W1688" s="112"/>
      <c r="X1688" s="103"/>
      <c r="Y1688" s="117"/>
      <c r="Z1688" s="69"/>
      <c r="AA1688" s="69"/>
      <c r="AB1688" s="103"/>
      <c r="AC1688" s="103"/>
      <c r="AD1688" s="118"/>
      <c r="AE1688" s="115"/>
      <c r="AF1688" s="119"/>
      <c r="AG1688" s="119"/>
      <c r="AH1688" s="120"/>
      <c r="AI1688" s="121"/>
      <c r="AJ1688" s="120"/>
      <c r="AK1688" s="69"/>
      <c r="AL1688" s="103"/>
      <c r="AM1688" s="103"/>
      <c r="AN1688" s="118"/>
      <c r="AO1688" s="115"/>
      <c r="AP1688" s="119"/>
      <c r="AQ1688" s="119"/>
      <c r="AR1688" s="118"/>
      <c r="AS1688" s="118"/>
      <c r="AT1688" s="118"/>
      <c r="AU1688" s="118"/>
      <c r="AV1688" s="121"/>
      <c r="AW1688" s="114"/>
      <c r="AX1688" s="115"/>
      <c r="AY1688" s="116"/>
      <c r="AZ1688" s="115"/>
      <c r="BA1688" s="116"/>
    </row>
    <row r="1689" spans="4:53" x14ac:dyDescent="0.2">
      <c r="D1689" s="101"/>
      <c r="E1689" s="67"/>
      <c r="F1689" s="69"/>
      <c r="G1689" s="69"/>
      <c r="H1689" s="69"/>
      <c r="I1689" s="95"/>
      <c r="J1689" s="68"/>
      <c r="K1689" s="106"/>
      <c r="L1689" s="145"/>
      <c r="M1689" s="146"/>
      <c r="N1689" s="82"/>
      <c r="O1689" s="82"/>
      <c r="P1689" s="82"/>
      <c r="Q1689" s="110"/>
      <c r="R1689" s="111"/>
      <c r="S1689" s="111"/>
      <c r="T1689" s="111"/>
      <c r="U1689" s="112"/>
      <c r="V1689" s="110"/>
      <c r="W1689" s="112"/>
      <c r="X1689" s="103"/>
      <c r="Y1689" s="117"/>
      <c r="Z1689" s="69"/>
      <c r="AA1689" s="69"/>
      <c r="AB1689" s="103"/>
      <c r="AC1689" s="103"/>
      <c r="AD1689" s="118"/>
      <c r="AE1689" s="115"/>
      <c r="AF1689" s="119"/>
      <c r="AG1689" s="119"/>
      <c r="AH1689" s="120"/>
      <c r="AI1689" s="121"/>
      <c r="AJ1689" s="120"/>
      <c r="AK1689" s="69"/>
      <c r="AL1689" s="103"/>
      <c r="AM1689" s="103"/>
      <c r="AN1689" s="118"/>
      <c r="AO1689" s="115"/>
      <c r="AP1689" s="119"/>
      <c r="AQ1689" s="119"/>
      <c r="AR1689" s="118"/>
      <c r="AS1689" s="118"/>
      <c r="AT1689" s="118"/>
      <c r="AU1689" s="118"/>
      <c r="AV1689" s="121"/>
      <c r="AW1689" s="114"/>
      <c r="AX1689" s="115"/>
      <c r="AY1689" s="116"/>
      <c r="AZ1689" s="115"/>
      <c r="BA1689" s="116"/>
    </row>
    <row r="1690" spans="4:53" x14ac:dyDescent="0.2">
      <c r="D1690" s="101"/>
      <c r="E1690" s="67"/>
      <c r="F1690" s="69"/>
      <c r="G1690" s="69"/>
      <c r="H1690" s="69"/>
      <c r="I1690" s="95"/>
      <c r="J1690" s="68"/>
      <c r="K1690" s="106"/>
      <c r="L1690" s="145"/>
      <c r="M1690" s="146"/>
      <c r="N1690" s="82"/>
      <c r="O1690" s="82"/>
      <c r="P1690" s="82"/>
      <c r="Q1690" s="110"/>
      <c r="R1690" s="111"/>
      <c r="S1690" s="111"/>
      <c r="T1690" s="111"/>
      <c r="U1690" s="112"/>
      <c r="V1690" s="110"/>
      <c r="W1690" s="112"/>
      <c r="X1690" s="103"/>
      <c r="Y1690" s="117"/>
      <c r="Z1690" s="69"/>
      <c r="AA1690" s="69"/>
      <c r="AB1690" s="103"/>
      <c r="AC1690" s="103"/>
      <c r="AD1690" s="118"/>
      <c r="AE1690" s="115"/>
      <c r="AF1690" s="119"/>
      <c r="AG1690" s="119"/>
      <c r="AH1690" s="120"/>
      <c r="AI1690" s="121"/>
      <c r="AJ1690" s="120"/>
      <c r="AK1690" s="69"/>
      <c r="AL1690" s="103"/>
      <c r="AM1690" s="103"/>
      <c r="AN1690" s="118"/>
      <c r="AO1690" s="115"/>
      <c r="AP1690" s="119"/>
      <c r="AQ1690" s="119"/>
      <c r="AR1690" s="118"/>
      <c r="AS1690" s="118"/>
      <c r="AT1690" s="118"/>
      <c r="AU1690" s="118"/>
      <c r="AV1690" s="121"/>
      <c r="AW1690" s="114"/>
      <c r="AX1690" s="115"/>
      <c r="AY1690" s="116"/>
      <c r="AZ1690" s="115"/>
      <c r="BA1690" s="116"/>
    </row>
    <row r="1691" spans="4:53" x14ac:dyDescent="0.2">
      <c r="D1691" s="101"/>
      <c r="E1691" s="67"/>
      <c r="F1691" s="69"/>
      <c r="G1691" s="69"/>
      <c r="H1691" s="69"/>
      <c r="I1691" s="95"/>
      <c r="J1691" s="68"/>
      <c r="K1691" s="106"/>
      <c r="L1691" s="145"/>
      <c r="M1691" s="146"/>
      <c r="N1691" s="82"/>
      <c r="O1691" s="82"/>
      <c r="P1691" s="82"/>
      <c r="Q1691" s="110"/>
      <c r="R1691" s="111"/>
      <c r="S1691" s="111"/>
      <c r="T1691" s="111"/>
      <c r="U1691" s="112"/>
      <c r="V1691" s="110"/>
      <c r="W1691" s="112"/>
      <c r="X1691" s="103"/>
      <c r="Y1691" s="117"/>
      <c r="Z1691" s="69"/>
      <c r="AA1691" s="69"/>
      <c r="AB1691" s="103"/>
      <c r="AC1691" s="103"/>
      <c r="AD1691" s="118"/>
      <c r="AE1691" s="115"/>
      <c r="AF1691" s="119"/>
      <c r="AG1691" s="119"/>
      <c r="AH1691" s="120"/>
      <c r="AI1691" s="121"/>
      <c r="AJ1691" s="120"/>
      <c r="AK1691" s="69"/>
      <c r="AL1691" s="103"/>
      <c r="AM1691" s="103"/>
      <c r="AN1691" s="118"/>
      <c r="AO1691" s="115"/>
      <c r="AP1691" s="119"/>
      <c r="AQ1691" s="119"/>
      <c r="AR1691" s="118"/>
      <c r="AS1691" s="118"/>
      <c r="AT1691" s="118"/>
      <c r="AU1691" s="118"/>
      <c r="AV1691" s="121"/>
      <c r="AW1691" s="114"/>
      <c r="AX1691" s="115"/>
      <c r="AY1691" s="116"/>
      <c r="AZ1691" s="115"/>
      <c r="BA1691" s="116"/>
    </row>
    <row r="1692" spans="4:53" x14ac:dyDescent="0.2">
      <c r="D1692" s="101"/>
      <c r="E1692" s="67"/>
      <c r="F1692" s="69"/>
      <c r="G1692" s="69"/>
      <c r="H1692" s="69"/>
      <c r="I1692" s="95"/>
      <c r="J1692" s="68"/>
      <c r="K1692" s="106"/>
      <c r="L1692" s="145"/>
      <c r="M1692" s="146"/>
      <c r="N1692" s="82"/>
      <c r="O1692" s="82"/>
      <c r="P1692" s="82"/>
      <c r="Q1692" s="110"/>
      <c r="R1692" s="111"/>
      <c r="S1692" s="111"/>
      <c r="T1692" s="111"/>
      <c r="U1692" s="112"/>
      <c r="V1692" s="110"/>
      <c r="W1692" s="112"/>
      <c r="X1692" s="103"/>
      <c r="Y1692" s="117"/>
      <c r="Z1692" s="69"/>
      <c r="AA1692" s="69"/>
      <c r="AB1692" s="103"/>
      <c r="AC1692" s="103"/>
      <c r="AD1692" s="118"/>
      <c r="AE1692" s="115"/>
      <c r="AF1692" s="119"/>
      <c r="AG1692" s="119"/>
      <c r="AH1692" s="120"/>
      <c r="AI1692" s="121"/>
      <c r="AJ1692" s="120"/>
      <c r="AK1692" s="69"/>
      <c r="AL1692" s="103"/>
      <c r="AM1692" s="103"/>
      <c r="AN1692" s="118"/>
      <c r="AO1692" s="115"/>
      <c r="AP1692" s="119"/>
      <c r="AQ1692" s="119"/>
      <c r="AR1692" s="118"/>
      <c r="AS1692" s="118"/>
      <c r="AT1692" s="118"/>
      <c r="AU1692" s="118"/>
      <c r="AV1692" s="121"/>
      <c r="AW1692" s="114"/>
      <c r="AX1692" s="115"/>
      <c r="AY1692" s="116"/>
      <c r="AZ1692" s="115"/>
      <c r="BA1692" s="116"/>
    </row>
    <row r="1693" spans="4:53" x14ac:dyDescent="0.2">
      <c r="D1693" s="101"/>
      <c r="E1693" s="67"/>
      <c r="F1693" s="69"/>
      <c r="G1693" s="69"/>
      <c r="H1693" s="69"/>
      <c r="I1693" s="95"/>
      <c r="J1693" s="68"/>
      <c r="K1693" s="106"/>
      <c r="L1693" s="145"/>
      <c r="M1693" s="146"/>
      <c r="N1693" s="82"/>
      <c r="O1693" s="82"/>
      <c r="P1693" s="82"/>
      <c r="Q1693" s="110"/>
      <c r="R1693" s="111"/>
      <c r="S1693" s="111"/>
      <c r="T1693" s="111"/>
      <c r="U1693" s="112"/>
      <c r="V1693" s="110"/>
      <c r="W1693" s="112"/>
      <c r="X1693" s="103"/>
      <c r="Y1693" s="117"/>
      <c r="Z1693" s="69"/>
      <c r="AA1693" s="69"/>
      <c r="AB1693" s="103"/>
      <c r="AC1693" s="103"/>
      <c r="AD1693" s="118"/>
      <c r="AE1693" s="115"/>
      <c r="AF1693" s="119"/>
      <c r="AG1693" s="119"/>
      <c r="AH1693" s="120"/>
      <c r="AI1693" s="121"/>
      <c r="AJ1693" s="120"/>
      <c r="AK1693" s="69"/>
      <c r="AL1693" s="103"/>
      <c r="AM1693" s="103"/>
      <c r="AN1693" s="118"/>
      <c r="AO1693" s="115"/>
      <c r="AP1693" s="119"/>
      <c r="AQ1693" s="119"/>
      <c r="AR1693" s="118"/>
      <c r="AS1693" s="118"/>
      <c r="AT1693" s="118"/>
      <c r="AU1693" s="118"/>
      <c r="AV1693" s="121"/>
      <c r="AW1693" s="114"/>
      <c r="AX1693" s="115"/>
      <c r="AY1693" s="116"/>
      <c r="AZ1693" s="115"/>
      <c r="BA1693" s="116"/>
    </row>
    <row r="1694" spans="4:53" x14ac:dyDescent="0.2">
      <c r="D1694" s="101"/>
      <c r="E1694" s="67"/>
      <c r="F1694" s="69"/>
      <c r="G1694" s="69"/>
      <c r="H1694" s="69"/>
      <c r="I1694" s="95"/>
      <c r="J1694" s="68"/>
      <c r="K1694" s="106"/>
      <c r="L1694" s="145"/>
      <c r="M1694" s="146"/>
      <c r="N1694" s="82"/>
      <c r="O1694" s="82"/>
      <c r="P1694" s="82"/>
      <c r="Q1694" s="110"/>
      <c r="R1694" s="111"/>
      <c r="S1694" s="111"/>
      <c r="T1694" s="111"/>
      <c r="U1694" s="112"/>
      <c r="V1694" s="110"/>
      <c r="W1694" s="112"/>
      <c r="X1694" s="103"/>
      <c r="Y1694" s="117"/>
      <c r="Z1694" s="69"/>
      <c r="AA1694" s="69"/>
      <c r="AB1694" s="103"/>
      <c r="AC1694" s="103"/>
      <c r="AD1694" s="118"/>
      <c r="AE1694" s="115"/>
      <c r="AF1694" s="119"/>
      <c r="AG1694" s="119"/>
      <c r="AH1694" s="120"/>
      <c r="AI1694" s="121"/>
      <c r="AJ1694" s="120"/>
      <c r="AK1694" s="69"/>
      <c r="AL1694" s="103"/>
      <c r="AM1694" s="103"/>
      <c r="AN1694" s="118"/>
      <c r="AO1694" s="115"/>
      <c r="AP1694" s="119"/>
      <c r="AQ1694" s="119"/>
      <c r="AR1694" s="118"/>
      <c r="AS1694" s="118"/>
      <c r="AT1694" s="118"/>
      <c r="AU1694" s="118"/>
      <c r="AV1694" s="121"/>
      <c r="AW1694" s="114"/>
      <c r="AX1694" s="115"/>
      <c r="AY1694" s="116"/>
      <c r="AZ1694" s="115"/>
      <c r="BA1694" s="116"/>
    </row>
    <row r="1695" spans="4:53" x14ac:dyDescent="0.2">
      <c r="D1695" s="101"/>
      <c r="E1695" s="67"/>
      <c r="F1695" s="69"/>
      <c r="G1695" s="69"/>
      <c r="H1695" s="69"/>
      <c r="I1695" s="95"/>
      <c r="J1695" s="68"/>
      <c r="K1695" s="106"/>
      <c r="L1695" s="145"/>
      <c r="M1695" s="146"/>
      <c r="N1695" s="82"/>
      <c r="O1695" s="82"/>
      <c r="P1695" s="82"/>
      <c r="Q1695" s="110"/>
      <c r="R1695" s="111"/>
      <c r="S1695" s="111"/>
      <c r="T1695" s="111"/>
      <c r="U1695" s="112"/>
      <c r="V1695" s="110"/>
      <c r="W1695" s="112"/>
      <c r="X1695" s="103"/>
      <c r="Y1695" s="117"/>
      <c r="Z1695" s="69"/>
      <c r="AA1695" s="69"/>
      <c r="AB1695" s="103"/>
      <c r="AC1695" s="103"/>
      <c r="AD1695" s="118"/>
      <c r="AE1695" s="115"/>
      <c r="AF1695" s="119"/>
      <c r="AG1695" s="119"/>
      <c r="AH1695" s="120"/>
      <c r="AI1695" s="121"/>
      <c r="AJ1695" s="120"/>
      <c r="AK1695" s="69"/>
      <c r="AL1695" s="103"/>
      <c r="AM1695" s="103"/>
      <c r="AN1695" s="118"/>
      <c r="AO1695" s="115"/>
      <c r="AP1695" s="119"/>
      <c r="AQ1695" s="119"/>
      <c r="AR1695" s="118"/>
      <c r="AS1695" s="118"/>
      <c r="AT1695" s="118"/>
      <c r="AU1695" s="118"/>
      <c r="AV1695" s="121"/>
      <c r="AW1695" s="114"/>
      <c r="AX1695" s="115"/>
      <c r="AY1695" s="116"/>
      <c r="AZ1695" s="115"/>
      <c r="BA1695" s="116"/>
    </row>
    <row r="1696" spans="4:53" x14ac:dyDescent="0.2">
      <c r="D1696" s="101"/>
      <c r="E1696" s="67"/>
      <c r="F1696" s="69"/>
      <c r="G1696" s="69"/>
      <c r="H1696" s="69"/>
      <c r="I1696" s="95"/>
      <c r="J1696" s="68"/>
      <c r="K1696" s="106"/>
      <c r="L1696" s="145"/>
      <c r="M1696" s="146"/>
      <c r="N1696" s="82"/>
      <c r="O1696" s="82"/>
      <c r="P1696" s="82"/>
      <c r="Q1696" s="110"/>
      <c r="R1696" s="111"/>
      <c r="S1696" s="111"/>
      <c r="T1696" s="111"/>
      <c r="U1696" s="112"/>
      <c r="V1696" s="110"/>
      <c r="W1696" s="112"/>
      <c r="X1696" s="103"/>
      <c r="Y1696" s="117"/>
      <c r="Z1696" s="69"/>
      <c r="AA1696" s="69"/>
      <c r="AB1696" s="103"/>
      <c r="AC1696" s="103"/>
      <c r="AD1696" s="118"/>
      <c r="AE1696" s="115"/>
      <c r="AF1696" s="119"/>
      <c r="AG1696" s="119"/>
      <c r="AH1696" s="120"/>
      <c r="AI1696" s="121"/>
      <c r="AJ1696" s="120"/>
      <c r="AK1696" s="69"/>
      <c r="AL1696" s="103"/>
      <c r="AM1696" s="103"/>
      <c r="AN1696" s="118"/>
      <c r="AO1696" s="115"/>
      <c r="AP1696" s="119"/>
      <c r="AQ1696" s="119"/>
      <c r="AR1696" s="118"/>
      <c r="AS1696" s="118"/>
      <c r="AT1696" s="118"/>
      <c r="AU1696" s="118"/>
      <c r="AV1696" s="121"/>
      <c r="AW1696" s="114"/>
      <c r="AX1696" s="115"/>
      <c r="AY1696" s="116"/>
      <c r="AZ1696" s="115"/>
      <c r="BA1696" s="116"/>
    </row>
    <row r="1697" spans="4:53" x14ac:dyDescent="0.2">
      <c r="D1697" s="101"/>
      <c r="E1697" s="67"/>
      <c r="F1697" s="69"/>
      <c r="G1697" s="69"/>
      <c r="H1697" s="69"/>
      <c r="I1697" s="95"/>
      <c r="J1697" s="68"/>
      <c r="K1697" s="106"/>
      <c r="L1697" s="145"/>
      <c r="M1697" s="146"/>
      <c r="N1697" s="82"/>
      <c r="O1697" s="82"/>
      <c r="P1697" s="82"/>
      <c r="Q1697" s="110"/>
      <c r="R1697" s="111"/>
      <c r="S1697" s="111"/>
      <c r="T1697" s="111"/>
      <c r="U1697" s="112"/>
      <c r="V1697" s="110"/>
      <c r="W1697" s="112"/>
      <c r="X1697" s="103"/>
      <c r="Y1697" s="117"/>
      <c r="Z1697" s="69"/>
      <c r="AA1697" s="69"/>
      <c r="AB1697" s="103"/>
      <c r="AC1697" s="103"/>
      <c r="AD1697" s="118"/>
      <c r="AE1697" s="115"/>
      <c r="AF1697" s="119"/>
      <c r="AG1697" s="119"/>
      <c r="AH1697" s="120"/>
      <c r="AI1697" s="121"/>
      <c r="AJ1697" s="120"/>
      <c r="AK1697" s="69"/>
      <c r="AL1697" s="103"/>
      <c r="AM1697" s="103"/>
      <c r="AN1697" s="118"/>
      <c r="AO1697" s="115"/>
      <c r="AP1697" s="119"/>
      <c r="AQ1697" s="119"/>
      <c r="AR1697" s="118"/>
      <c r="AS1697" s="118"/>
      <c r="AT1697" s="118"/>
      <c r="AU1697" s="118"/>
      <c r="AV1697" s="121"/>
      <c r="AW1697" s="114"/>
      <c r="AX1697" s="115"/>
      <c r="AY1697" s="116"/>
      <c r="AZ1697" s="115"/>
      <c r="BA1697" s="116"/>
    </row>
    <row r="1698" spans="4:53" x14ac:dyDescent="0.2">
      <c r="D1698" s="101"/>
      <c r="E1698" s="67"/>
      <c r="F1698" s="69"/>
      <c r="G1698" s="69"/>
      <c r="H1698" s="69"/>
      <c r="I1698" s="95"/>
      <c r="J1698" s="68"/>
      <c r="K1698" s="106"/>
      <c r="L1698" s="145"/>
      <c r="M1698" s="146"/>
      <c r="N1698" s="82"/>
      <c r="O1698" s="82"/>
      <c r="P1698" s="82"/>
      <c r="Q1698" s="110"/>
      <c r="R1698" s="111"/>
      <c r="S1698" s="111"/>
      <c r="T1698" s="111"/>
      <c r="U1698" s="112"/>
      <c r="V1698" s="110"/>
      <c r="W1698" s="112"/>
      <c r="X1698" s="103"/>
      <c r="Y1698" s="117"/>
      <c r="Z1698" s="69"/>
      <c r="AA1698" s="69"/>
      <c r="AB1698" s="103"/>
      <c r="AC1698" s="103"/>
      <c r="AD1698" s="118"/>
      <c r="AE1698" s="115"/>
      <c r="AF1698" s="119"/>
      <c r="AG1698" s="119"/>
      <c r="AH1698" s="120"/>
      <c r="AI1698" s="121"/>
      <c r="AJ1698" s="120"/>
      <c r="AK1698" s="69"/>
      <c r="AL1698" s="103"/>
      <c r="AM1698" s="103"/>
      <c r="AN1698" s="118"/>
      <c r="AO1698" s="115"/>
      <c r="AP1698" s="119"/>
      <c r="AQ1698" s="119"/>
      <c r="AR1698" s="118"/>
      <c r="AS1698" s="118"/>
      <c r="AT1698" s="118"/>
      <c r="AU1698" s="118"/>
      <c r="AV1698" s="121"/>
      <c r="AW1698" s="114"/>
      <c r="AX1698" s="115"/>
      <c r="AY1698" s="116"/>
      <c r="AZ1698" s="115"/>
      <c r="BA1698" s="116"/>
    </row>
    <row r="1699" spans="4:53" x14ac:dyDescent="0.2">
      <c r="D1699" s="101"/>
      <c r="E1699" s="67"/>
      <c r="F1699" s="69"/>
      <c r="G1699" s="69"/>
      <c r="H1699" s="69"/>
      <c r="I1699" s="95"/>
      <c r="J1699" s="68"/>
      <c r="K1699" s="106"/>
      <c r="L1699" s="145"/>
      <c r="M1699" s="146"/>
      <c r="N1699" s="82"/>
      <c r="O1699" s="82"/>
      <c r="P1699" s="82"/>
      <c r="Q1699" s="110"/>
      <c r="R1699" s="111"/>
      <c r="S1699" s="111"/>
      <c r="T1699" s="111"/>
      <c r="U1699" s="112"/>
      <c r="V1699" s="110"/>
      <c r="W1699" s="112"/>
      <c r="X1699" s="103"/>
      <c r="Y1699" s="117"/>
      <c r="Z1699" s="69"/>
      <c r="AA1699" s="69"/>
      <c r="AB1699" s="103"/>
      <c r="AC1699" s="103"/>
      <c r="AD1699" s="118"/>
      <c r="AE1699" s="115"/>
      <c r="AF1699" s="119"/>
      <c r="AG1699" s="119"/>
      <c r="AH1699" s="120"/>
      <c r="AI1699" s="121"/>
      <c r="AJ1699" s="120"/>
      <c r="AK1699" s="69"/>
      <c r="AL1699" s="103"/>
      <c r="AM1699" s="103"/>
      <c r="AN1699" s="118"/>
      <c r="AO1699" s="115"/>
      <c r="AP1699" s="119"/>
      <c r="AQ1699" s="119"/>
      <c r="AR1699" s="118"/>
      <c r="AS1699" s="118"/>
      <c r="AT1699" s="118"/>
      <c r="AU1699" s="118"/>
      <c r="AV1699" s="121"/>
      <c r="AW1699" s="114"/>
      <c r="AX1699" s="115"/>
      <c r="AY1699" s="116"/>
      <c r="AZ1699" s="115"/>
      <c r="BA1699" s="116"/>
    </row>
    <row r="1700" spans="4:53" x14ac:dyDescent="0.2">
      <c r="D1700" s="101"/>
      <c r="E1700" s="67"/>
      <c r="F1700" s="69"/>
      <c r="G1700" s="69"/>
      <c r="H1700" s="69"/>
      <c r="I1700" s="95"/>
      <c r="J1700" s="68"/>
      <c r="K1700" s="106"/>
      <c r="L1700" s="145"/>
      <c r="M1700" s="146"/>
      <c r="N1700" s="82"/>
      <c r="O1700" s="82"/>
      <c r="P1700" s="82"/>
      <c r="Q1700" s="110"/>
      <c r="R1700" s="111"/>
      <c r="S1700" s="111"/>
      <c r="T1700" s="111"/>
      <c r="U1700" s="112"/>
      <c r="V1700" s="110"/>
      <c r="W1700" s="112"/>
      <c r="X1700" s="103"/>
      <c r="Y1700" s="117"/>
      <c r="Z1700" s="69"/>
      <c r="AA1700" s="69"/>
      <c r="AB1700" s="103"/>
      <c r="AC1700" s="103"/>
      <c r="AD1700" s="118"/>
      <c r="AE1700" s="115"/>
      <c r="AF1700" s="119"/>
      <c r="AG1700" s="119"/>
      <c r="AH1700" s="120"/>
      <c r="AI1700" s="121"/>
      <c r="AJ1700" s="120"/>
      <c r="AK1700" s="69"/>
      <c r="AL1700" s="103"/>
      <c r="AM1700" s="103"/>
      <c r="AN1700" s="118"/>
      <c r="AO1700" s="115"/>
      <c r="AP1700" s="119"/>
      <c r="AQ1700" s="119"/>
      <c r="AR1700" s="118"/>
      <c r="AS1700" s="118"/>
      <c r="AT1700" s="118"/>
      <c r="AU1700" s="118"/>
      <c r="AV1700" s="121"/>
      <c r="AW1700" s="114"/>
      <c r="AX1700" s="115"/>
      <c r="AY1700" s="116"/>
      <c r="AZ1700" s="115"/>
      <c r="BA1700" s="116"/>
    </row>
    <row r="1701" spans="4:53" x14ac:dyDescent="0.2">
      <c r="L1701" s="145"/>
      <c r="M1701" s="288">
        <f>AVERAGE(M5:M1700)</f>
        <v>457481.4736842105</v>
      </c>
      <c r="N1701" s="1">
        <f>COUNTIF(N5:N1700,"true")</f>
        <v>0</v>
      </c>
      <c r="O1701" s="1">
        <f>COUNTIF(O5:O1700,"true")</f>
        <v>13</v>
      </c>
      <c r="P1701" s="1">
        <f>COUNTIF(P5:P1700,"true")</f>
        <v>13</v>
      </c>
    </row>
    <row r="1702" spans="4:53" x14ac:dyDescent="0.2">
      <c r="K1702" s="1">
        <v>87000</v>
      </c>
      <c r="N1702" s="1">
        <v>1730</v>
      </c>
    </row>
    <row r="1703" spans="4:53" x14ac:dyDescent="0.2">
      <c r="N1703" s="289">
        <f>N1701/N1702</f>
        <v>0</v>
      </c>
      <c r="O1703" s="289">
        <f>O1701/N1702</f>
        <v>7.5144508670520228E-3</v>
      </c>
      <c r="P1703" s="289">
        <f>P1701/N1702</f>
        <v>7.5144508670520228E-3</v>
      </c>
    </row>
  </sheetData>
  <autoFilter ref="BS4:CK4" xr:uid="{846FA82C-9541-244B-9BF7-3F542EEFD859}">
    <sortState xmlns:xlrd2="http://schemas.microsoft.com/office/spreadsheetml/2017/richdata2" ref="BS5:CK25">
      <sortCondition ref="BS4:BS25"/>
    </sortState>
  </autoFilter>
  <mergeCells count="3">
    <mergeCell ref="CA3:CE3"/>
    <mergeCell ref="CG3:CK3"/>
    <mergeCell ref="CM3:CQ3"/>
  </mergeCells>
  <conditionalFormatting sqref="N5:P1700">
    <cfRule type="cellIs" dxfId="13" priority="1" operator="equal">
      <formula>FALSE</formula>
    </cfRule>
  </conditionalFormatting>
  <conditionalFormatting sqref="N25:P25 R25:W25 N26:W1700 N5:W24">
    <cfRule type="cellIs" dxfId="12" priority="2" operator="equal">
      <formula>TRUE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0877-9A35-B242-8AAE-9232E13DBDF3}">
  <dimension ref="A1:S71"/>
  <sheetViews>
    <sheetView workbookViewId="0">
      <selection activeCell="K22" sqref="K22"/>
    </sheetView>
  </sheetViews>
  <sheetFormatPr baseColWidth="10" defaultRowHeight="15" x14ac:dyDescent="0.2"/>
  <cols>
    <col min="1" max="1" width="16.5" bestFit="1" customWidth="1"/>
    <col min="2" max="2" width="20" bestFit="1" customWidth="1"/>
    <col min="10" max="10" width="12.33203125" bestFit="1" customWidth="1"/>
    <col min="11" max="11" width="26" bestFit="1" customWidth="1"/>
    <col min="12" max="12" width="25.33203125" bestFit="1" customWidth="1"/>
    <col min="13" max="13" width="14.1640625" bestFit="1" customWidth="1"/>
  </cols>
  <sheetData>
    <row r="1" spans="1:19" x14ac:dyDescent="0.2">
      <c r="A1" s="329" t="s">
        <v>3</v>
      </c>
      <c r="B1" s="329" t="s">
        <v>331</v>
      </c>
      <c r="C1" s="103" t="s">
        <v>330</v>
      </c>
      <c r="J1" s="174" t="s">
        <v>3</v>
      </c>
      <c r="K1" s="174" t="s">
        <v>353</v>
      </c>
      <c r="L1" s="174" t="s">
        <v>354</v>
      </c>
      <c r="M1" s="174" t="s">
        <v>355</v>
      </c>
      <c r="N1" s="315" t="s">
        <v>357</v>
      </c>
    </row>
    <row r="2" spans="1:19" x14ac:dyDescent="0.2">
      <c r="A2" t="s">
        <v>332</v>
      </c>
      <c r="B2" s="330">
        <v>3.5999999999999999E-3</v>
      </c>
      <c r="J2" s="174" t="s">
        <v>301</v>
      </c>
      <c r="K2" s="332">
        <v>964</v>
      </c>
      <c r="L2" s="332">
        <f>VLOOKUP(J2,'Paste Snowflake Data Here'!$B$2:$K$21,9,FALSE)</f>
        <v>389964</v>
      </c>
      <c r="M2" s="168">
        <f>K2/L2</f>
        <v>2.4720230585387371E-3</v>
      </c>
      <c r="N2" s="315" t="s">
        <v>356</v>
      </c>
      <c r="S2" s="168"/>
    </row>
    <row r="3" spans="1:19" x14ac:dyDescent="0.2">
      <c r="A3" t="s">
        <v>333</v>
      </c>
      <c r="B3" s="330">
        <v>9.1000000000000004E-3</v>
      </c>
      <c r="J3" s="174" t="s">
        <v>307</v>
      </c>
      <c r="K3" s="332">
        <v>1224</v>
      </c>
      <c r="L3" s="332">
        <f>VLOOKUP(J3,'Paste Snowflake Data Here'!$B$2:$K$21,9,FALSE)</f>
        <v>924013</v>
      </c>
      <c r="M3" s="168">
        <f t="shared" ref="M3:M20" si="0">K3/L3</f>
        <v>1.3246566877305839E-3</v>
      </c>
      <c r="S3" s="168"/>
    </row>
    <row r="4" spans="1:19" x14ac:dyDescent="0.2">
      <c r="A4" t="s">
        <v>325</v>
      </c>
      <c r="B4" s="330">
        <v>4.4000000000000003E-3</v>
      </c>
      <c r="J4" s="174" t="s">
        <v>310</v>
      </c>
      <c r="K4" s="332">
        <v>2265</v>
      </c>
      <c r="L4" s="332">
        <f>VLOOKUP(J4,'Paste Snowflake Data Here'!$B$2:$K$21,9,FALSE)</f>
        <v>286497</v>
      </c>
      <c r="M4" s="168">
        <f t="shared" si="0"/>
        <v>7.9058419459889628E-3</v>
      </c>
      <c r="S4" s="168"/>
    </row>
    <row r="5" spans="1:19" x14ac:dyDescent="0.2">
      <c r="A5" t="s">
        <v>171</v>
      </c>
      <c r="B5" s="330">
        <v>5.3E-3</v>
      </c>
      <c r="J5" s="174" t="s">
        <v>279</v>
      </c>
      <c r="K5" s="332">
        <v>1671</v>
      </c>
      <c r="L5" s="332">
        <f>VLOOKUP(J5,'Paste Snowflake Data Here'!$B$2:$K$21,9,FALSE)</f>
        <v>468044</v>
      </c>
      <c r="M5" s="168">
        <f t="shared" si="0"/>
        <v>3.5701771628308451E-3</v>
      </c>
      <c r="S5" s="168"/>
    </row>
    <row r="6" spans="1:19" x14ac:dyDescent="0.2">
      <c r="A6" t="s">
        <v>169</v>
      </c>
      <c r="B6" s="330">
        <v>6.9999999999999993E-3</v>
      </c>
      <c r="J6" s="174" t="s">
        <v>276</v>
      </c>
      <c r="K6" s="332">
        <v>1703</v>
      </c>
      <c r="L6" s="332">
        <f>VLOOKUP(J6,'Paste Snowflake Data Here'!$B$2:$K$21,9,FALSE)</f>
        <v>637329</v>
      </c>
      <c r="M6" s="168">
        <f t="shared" si="0"/>
        <v>2.672089297678279E-3</v>
      </c>
      <c r="S6" s="168"/>
    </row>
    <row r="7" spans="1:19" x14ac:dyDescent="0.2">
      <c r="A7" t="s">
        <v>334</v>
      </c>
      <c r="B7" s="330">
        <v>5.0000000000000001E-3</v>
      </c>
      <c r="J7" s="174" t="s">
        <v>314</v>
      </c>
      <c r="K7" s="332">
        <v>1194</v>
      </c>
      <c r="L7" s="332">
        <f>VLOOKUP(J7,'Paste Snowflake Data Here'!$B$2:$K$21,9,FALSE)</f>
        <v>513938</v>
      </c>
      <c r="M7" s="168">
        <f t="shared" si="0"/>
        <v>2.3232374333090763E-3</v>
      </c>
      <c r="S7" s="168"/>
    </row>
    <row r="8" spans="1:19" x14ac:dyDescent="0.2">
      <c r="A8" t="s">
        <v>327</v>
      </c>
      <c r="B8" s="330">
        <v>1.4800000000000001E-2</v>
      </c>
      <c r="J8" s="174" t="s">
        <v>316</v>
      </c>
      <c r="K8" s="332">
        <v>1752</v>
      </c>
      <c r="L8" s="332">
        <f>VLOOKUP(J8,'Paste Snowflake Data Here'!$B$2:$K$21,9,FALSE)</f>
        <v>485429</v>
      </c>
      <c r="M8" s="168">
        <f t="shared" si="0"/>
        <v>3.6091786852454222E-3</v>
      </c>
      <c r="S8" s="168"/>
    </row>
    <row r="9" spans="1:19" x14ac:dyDescent="0.2">
      <c r="A9" t="s">
        <v>301</v>
      </c>
      <c r="B9" s="330">
        <v>5.0000000000000001E-3</v>
      </c>
      <c r="J9" s="174" t="s">
        <v>318</v>
      </c>
      <c r="K9" s="332">
        <v>2055</v>
      </c>
      <c r="L9" s="332">
        <f>VLOOKUP(J9,'Paste Snowflake Data Here'!$B$2:$K$21,9,FALSE)</f>
        <v>334561</v>
      </c>
      <c r="M9" s="168">
        <f t="shared" si="0"/>
        <v>6.1423776232137038E-3</v>
      </c>
      <c r="N9" s="330"/>
      <c r="S9" s="168"/>
    </row>
    <row r="10" spans="1:19" x14ac:dyDescent="0.2">
      <c r="A10" t="s">
        <v>278</v>
      </c>
      <c r="B10" s="330">
        <v>7.4000000000000003E-3</v>
      </c>
      <c r="J10" s="174" t="s">
        <v>289</v>
      </c>
      <c r="K10" s="332">
        <v>1011</v>
      </c>
      <c r="L10" s="332">
        <f>VLOOKUP(J10,'Paste Snowflake Data Here'!$B$2:$K$21,9,FALSE)</f>
        <v>549301</v>
      </c>
      <c r="M10" s="168">
        <f t="shared" si="0"/>
        <v>1.8405209529929855E-3</v>
      </c>
      <c r="S10" s="168"/>
    </row>
    <row r="11" spans="1:19" x14ac:dyDescent="0.2">
      <c r="A11" t="s">
        <v>286</v>
      </c>
      <c r="B11" s="330">
        <v>7.7000000000000002E-3</v>
      </c>
      <c r="J11" s="174" t="s">
        <v>281</v>
      </c>
      <c r="K11" s="332">
        <v>1245</v>
      </c>
      <c r="L11" s="332">
        <f>VLOOKUP(J11,'Paste Snowflake Data Here'!$B$2:$K$21,9,FALSE)</f>
        <v>303362</v>
      </c>
      <c r="M11" s="168">
        <f t="shared" si="0"/>
        <v>4.1040077531134421E-3</v>
      </c>
      <c r="S11" s="168"/>
    </row>
    <row r="12" spans="1:19" x14ac:dyDescent="0.2">
      <c r="A12" t="s">
        <v>307</v>
      </c>
      <c r="B12" s="330">
        <v>3.2000000000000002E-3</v>
      </c>
      <c r="J12" s="174" t="s">
        <v>322</v>
      </c>
      <c r="K12" s="332">
        <v>2324</v>
      </c>
      <c r="L12" s="332">
        <f>VLOOKUP(J12,'Paste Snowflake Data Here'!$B$2:$K$21,9,FALSE)</f>
        <v>447602</v>
      </c>
      <c r="M12" s="168">
        <f t="shared" si="0"/>
        <v>5.1921126357791069E-3</v>
      </c>
      <c r="S12" s="168"/>
    </row>
    <row r="13" spans="1:19" x14ac:dyDescent="0.2">
      <c r="A13" t="s">
        <v>335</v>
      </c>
      <c r="B13" s="330">
        <v>4.7999999999999996E-3</v>
      </c>
      <c r="J13" s="174" t="s">
        <v>273</v>
      </c>
      <c r="K13" s="332">
        <v>1513</v>
      </c>
      <c r="L13" s="332">
        <f>VLOOKUP(J13,'Paste Snowflake Data Here'!$B$2:$K$21,9,FALSE)</f>
        <v>641336</v>
      </c>
      <c r="M13" s="168">
        <f t="shared" si="0"/>
        <v>2.3591377998428281E-3</v>
      </c>
      <c r="S13" s="168"/>
    </row>
    <row r="14" spans="1:19" x14ac:dyDescent="0.2">
      <c r="A14" t="s">
        <v>310</v>
      </c>
      <c r="B14" s="330">
        <v>1.83E-2</v>
      </c>
      <c r="J14" s="174" t="s">
        <v>325</v>
      </c>
      <c r="K14" s="332">
        <v>2245</v>
      </c>
      <c r="L14" s="332">
        <f>VLOOKUP(J14,'Paste Snowflake Data Here'!$B$2:$K$21,9,FALSE)</f>
        <v>429848</v>
      </c>
      <c r="M14" s="168">
        <f t="shared" si="0"/>
        <v>5.2227764232938151E-3</v>
      </c>
      <c r="S14" s="168"/>
    </row>
    <row r="15" spans="1:19" x14ac:dyDescent="0.2">
      <c r="A15" t="s">
        <v>336</v>
      </c>
      <c r="B15" s="330">
        <v>7.7000000000000002E-3</v>
      </c>
      <c r="J15" s="174" t="s">
        <v>327</v>
      </c>
      <c r="K15" s="332">
        <v>1660</v>
      </c>
      <c r="L15" s="332">
        <f>VLOOKUP(J15,'Paste Snowflake Data Here'!$B$2:$K$21,9,FALSE)</f>
        <v>407234</v>
      </c>
      <c r="M15" s="168">
        <f t="shared" si="0"/>
        <v>4.0762804677409057E-3</v>
      </c>
      <c r="S15" s="168"/>
    </row>
    <row r="16" spans="1:19" x14ac:dyDescent="0.2">
      <c r="A16" t="s">
        <v>337</v>
      </c>
      <c r="B16" s="330">
        <v>1.23E-2</v>
      </c>
      <c r="J16" s="174" t="s">
        <v>169</v>
      </c>
      <c r="K16" s="332">
        <v>1429</v>
      </c>
      <c r="L16" s="332">
        <f>VLOOKUP(J16,'Paste Snowflake Data Here'!$B$2:$K$21,9,FALSE)</f>
        <v>773228</v>
      </c>
      <c r="M16" s="168">
        <f t="shared" si="0"/>
        <v>1.8480965510819577E-3</v>
      </c>
    </row>
    <row r="17" spans="1:13" x14ac:dyDescent="0.2">
      <c r="A17" t="s">
        <v>284</v>
      </c>
      <c r="B17" s="330">
        <v>1.1899999999999999E-2</v>
      </c>
      <c r="J17" s="174" t="s">
        <v>284</v>
      </c>
      <c r="K17" s="332">
        <v>4287</v>
      </c>
      <c r="L17" s="332">
        <f>VLOOKUP(J17,'Paste Snowflake Data Here'!$B$2:$K$21,9,FALSE)</f>
        <v>243477</v>
      </c>
      <c r="M17" s="168">
        <f t="shared" si="0"/>
        <v>1.7607412609815302E-2</v>
      </c>
    </row>
    <row r="18" spans="1:13" x14ac:dyDescent="0.2">
      <c r="A18" t="s">
        <v>338</v>
      </c>
      <c r="B18" s="330">
        <v>7.3000000000000001E-3</v>
      </c>
      <c r="J18" s="174" t="s">
        <v>338</v>
      </c>
      <c r="K18" s="332">
        <v>3354</v>
      </c>
      <c r="L18" s="332">
        <f>VLOOKUP(J18,'Paste Snowflake Data Here'!$B$2:$K$21,9,FALSE)</f>
        <v>227462</v>
      </c>
      <c r="M18" s="168">
        <f t="shared" si="0"/>
        <v>1.4745320097422866E-2</v>
      </c>
    </row>
    <row r="19" spans="1:13" x14ac:dyDescent="0.2">
      <c r="A19" t="s">
        <v>280</v>
      </c>
      <c r="B19" s="330">
        <v>5.5000000000000005E-3</v>
      </c>
      <c r="J19" s="174" t="s">
        <v>59</v>
      </c>
      <c r="K19" s="332">
        <v>2117</v>
      </c>
      <c r="L19" s="332">
        <f>VLOOKUP(J19,'Paste Snowflake Data Here'!$B$2:$K$21,9,FALSE)</f>
        <v>259246</v>
      </c>
      <c r="M19" s="168">
        <f t="shared" si="0"/>
        <v>8.165989060583384E-3</v>
      </c>
    </row>
    <row r="20" spans="1:13" x14ac:dyDescent="0.2">
      <c r="A20" t="s">
        <v>339</v>
      </c>
      <c r="B20" s="330">
        <v>9.3999999999999986E-3</v>
      </c>
      <c r="J20" s="174" t="s">
        <v>287</v>
      </c>
      <c r="K20" s="332">
        <v>2628</v>
      </c>
      <c r="L20" s="332">
        <f>VLOOKUP(J20,'Paste Snowflake Data Here'!$B$2:$K$21,9,FALSE)</f>
        <v>370277</v>
      </c>
      <c r="M20" s="168">
        <f t="shared" si="0"/>
        <v>7.0973892518303864E-3</v>
      </c>
    </row>
    <row r="21" spans="1:13" ht="23" x14ac:dyDescent="0.25">
      <c r="A21" t="s">
        <v>279</v>
      </c>
      <c r="B21" s="330">
        <v>9.0000000000000011E-3</v>
      </c>
      <c r="J21" s="340"/>
      <c r="K21" s="341"/>
      <c r="L21" s="341"/>
      <c r="M21" s="341"/>
    </row>
    <row r="22" spans="1:13" ht="23" x14ac:dyDescent="0.25">
      <c r="A22" t="s">
        <v>276</v>
      </c>
      <c r="B22" s="330">
        <v>9.7000000000000003E-3</v>
      </c>
      <c r="J22" s="340"/>
      <c r="K22" s="342"/>
      <c r="L22" s="342"/>
      <c r="M22" s="342"/>
    </row>
    <row r="23" spans="1:13" ht="23" x14ac:dyDescent="0.25">
      <c r="A23" t="s">
        <v>59</v>
      </c>
      <c r="B23" s="330">
        <v>1.15E-2</v>
      </c>
      <c r="J23" s="340"/>
      <c r="K23" s="342"/>
      <c r="L23" s="342"/>
      <c r="M23" s="342"/>
    </row>
    <row r="24" spans="1:13" ht="23" x14ac:dyDescent="0.25">
      <c r="A24" t="s">
        <v>287</v>
      </c>
      <c r="B24" s="330">
        <v>9.8999999999999991E-3</v>
      </c>
      <c r="J24" s="340"/>
      <c r="K24" s="342"/>
      <c r="L24" s="342"/>
      <c r="M24" s="342"/>
    </row>
    <row r="25" spans="1:13" ht="23" x14ac:dyDescent="0.25">
      <c r="A25" t="s">
        <v>340</v>
      </c>
      <c r="B25" s="330">
        <v>5.7999999999999996E-3</v>
      </c>
      <c r="J25" s="340"/>
      <c r="K25" s="342"/>
      <c r="L25" s="342"/>
      <c r="M25" s="342"/>
    </row>
    <row r="26" spans="1:13" ht="23" x14ac:dyDescent="0.25">
      <c r="A26" t="s">
        <v>282</v>
      </c>
      <c r="B26" s="330">
        <v>8.8000000000000005E-3</v>
      </c>
      <c r="J26" s="340"/>
      <c r="K26" s="342"/>
      <c r="L26" s="342"/>
      <c r="M26" s="342"/>
    </row>
    <row r="27" spans="1:13" ht="23" x14ac:dyDescent="0.25">
      <c r="A27" t="s">
        <v>275</v>
      </c>
      <c r="B27" s="330">
        <v>6.0000000000000001E-3</v>
      </c>
      <c r="J27" s="340"/>
      <c r="K27" s="342"/>
      <c r="L27" s="342"/>
      <c r="M27" s="342"/>
    </row>
    <row r="28" spans="1:13" ht="23" x14ac:dyDescent="0.25">
      <c r="A28" t="s">
        <v>341</v>
      </c>
      <c r="B28" s="330">
        <v>1.43E-2</v>
      </c>
      <c r="J28" s="340"/>
      <c r="K28" s="342"/>
      <c r="L28" s="342"/>
      <c r="M28" s="342"/>
    </row>
    <row r="29" spans="1:13" ht="23" x14ac:dyDescent="0.25">
      <c r="A29" t="s">
        <v>290</v>
      </c>
      <c r="B29" s="330">
        <v>4.8999999999999998E-3</v>
      </c>
      <c r="J29" s="340"/>
      <c r="K29" s="342"/>
      <c r="L29" s="342"/>
      <c r="M29" s="342"/>
    </row>
    <row r="30" spans="1:13" ht="23" x14ac:dyDescent="0.25">
      <c r="A30" t="s">
        <v>342</v>
      </c>
      <c r="B30" s="330">
        <v>1.41E-2</v>
      </c>
      <c r="J30" s="340"/>
      <c r="K30" s="342"/>
      <c r="L30" s="342"/>
      <c r="M30" s="342"/>
    </row>
    <row r="31" spans="1:13" ht="23" x14ac:dyDescent="0.25">
      <c r="A31" t="s">
        <v>314</v>
      </c>
      <c r="B31" s="330">
        <v>1.77E-2</v>
      </c>
      <c r="J31" s="340"/>
      <c r="K31" s="342"/>
      <c r="L31" s="342"/>
      <c r="M31" s="342"/>
    </row>
    <row r="32" spans="1:13" ht="23" x14ac:dyDescent="0.25">
      <c r="A32" t="s">
        <v>343</v>
      </c>
      <c r="B32" s="330">
        <v>6.0999999999999995E-3</v>
      </c>
      <c r="J32" s="340"/>
      <c r="K32" s="342"/>
      <c r="L32" s="342"/>
      <c r="M32" s="342"/>
    </row>
    <row r="33" spans="1:13" ht="23" x14ac:dyDescent="0.25">
      <c r="A33" t="s">
        <v>316</v>
      </c>
      <c r="B33" s="330">
        <v>1.26E-2</v>
      </c>
      <c r="J33" s="340"/>
      <c r="K33" s="342"/>
      <c r="L33" s="342"/>
      <c r="M33" s="342"/>
    </row>
    <row r="34" spans="1:13" ht="23" x14ac:dyDescent="0.25">
      <c r="A34" t="s">
        <v>318</v>
      </c>
      <c r="B34" s="330">
        <v>6.1999999999999998E-3</v>
      </c>
      <c r="J34" s="340"/>
      <c r="K34" s="342"/>
      <c r="L34" s="342"/>
      <c r="M34" s="341"/>
    </row>
    <row r="35" spans="1:13" ht="23" x14ac:dyDescent="0.25">
      <c r="A35" t="s">
        <v>344</v>
      </c>
      <c r="B35" s="330">
        <v>9.3999999999999986E-3</v>
      </c>
      <c r="J35" s="340"/>
      <c r="K35" s="342"/>
      <c r="L35" s="342"/>
      <c r="M35" s="342"/>
    </row>
    <row r="36" spans="1:13" ht="23" x14ac:dyDescent="0.25">
      <c r="A36" t="s">
        <v>277</v>
      </c>
      <c r="B36" s="330">
        <v>1.3100000000000001E-2</v>
      </c>
      <c r="J36" s="340"/>
      <c r="K36" s="342"/>
      <c r="L36" s="342"/>
      <c r="M36" s="342"/>
    </row>
    <row r="37" spans="1:13" ht="23" x14ac:dyDescent="0.25">
      <c r="A37" t="s">
        <v>345</v>
      </c>
      <c r="B37" s="330">
        <v>7.7000000000000002E-3</v>
      </c>
      <c r="J37" s="340"/>
      <c r="K37" s="342"/>
      <c r="L37" s="342"/>
      <c r="M37" s="342"/>
    </row>
    <row r="38" spans="1:13" ht="23" x14ac:dyDescent="0.25">
      <c r="A38" t="s">
        <v>289</v>
      </c>
      <c r="B38" s="330">
        <v>7.8000000000000005E-3</v>
      </c>
      <c r="J38" s="340"/>
      <c r="K38" s="342"/>
      <c r="L38" s="342"/>
      <c r="M38" s="342"/>
    </row>
    <row r="39" spans="1:13" ht="23" x14ac:dyDescent="0.25">
      <c r="A39" t="s">
        <v>281</v>
      </c>
      <c r="B39" s="330">
        <v>1.1899999999999999E-2</v>
      </c>
      <c r="J39" s="340"/>
      <c r="K39" s="342"/>
      <c r="L39" s="342"/>
      <c r="M39" s="342"/>
    </row>
    <row r="40" spans="1:13" ht="23" x14ac:dyDescent="0.25">
      <c r="A40" t="s">
        <v>322</v>
      </c>
      <c r="B40" s="330">
        <v>1.0500000000000001E-2</v>
      </c>
      <c r="J40" s="340"/>
      <c r="K40" s="342"/>
      <c r="L40" s="342"/>
      <c r="M40" s="342"/>
    </row>
    <row r="41" spans="1:13" ht="23" x14ac:dyDescent="0.25">
      <c r="A41" t="s">
        <v>346</v>
      </c>
      <c r="B41" s="330">
        <v>4.6999999999999993E-3</v>
      </c>
      <c r="J41" s="340"/>
      <c r="K41" s="342"/>
      <c r="L41" s="342"/>
      <c r="M41" s="342"/>
    </row>
    <row r="42" spans="1:13" ht="23" x14ac:dyDescent="0.25">
      <c r="A42" t="s">
        <v>347</v>
      </c>
      <c r="B42" s="330">
        <v>9.8999999999999991E-3</v>
      </c>
      <c r="J42" s="340"/>
      <c r="K42" s="342"/>
      <c r="L42" s="342"/>
      <c r="M42" s="342"/>
    </row>
    <row r="43" spans="1:13" ht="23" x14ac:dyDescent="0.25">
      <c r="A43" t="s">
        <v>291</v>
      </c>
      <c r="B43" s="330">
        <v>4.8999999999999998E-3</v>
      </c>
      <c r="J43" s="340"/>
      <c r="K43" s="342"/>
      <c r="L43" s="342"/>
      <c r="M43" s="342"/>
    </row>
    <row r="44" spans="1:13" ht="23" x14ac:dyDescent="0.25">
      <c r="A44" t="s">
        <v>348</v>
      </c>
      <c r="B44" s="330">
        <v>1.3600000000000001E-2</v>
      </c>
      <c r="J44" s="340"/>
      <c r="K44" s="342"/>
      <c r="L44" s="342"/>
      <c r="M44" s="342"/>
    </row>
    <row r="45" spans="1:13" ht="23" x14ac:dyDescent="0.25">
      <c r="A45" t="s">
        <v>349</v>
      </c>
      <c r="B45" s="330">
        <v>4.6999999999999993E-3</v>
      </c>
      <c r="J45" s="340"/>
      <c r="K45" s="342"/>
      <c r="L45" s="342"/>
      <c r="M45" s="342"/>
    </row>
    <row r="46" spans="1:13" ht="23" x14ac:dyDescent="0.25">
      <c r="A46" t="s">
        <v>350</v>
      </c>
      <c r="B46" s="330">
        <v>1.4199999999999999E-2</v>
      </c>
      <c r="J46" s="340"/>
      <c r="K46" s="342"/>
      <c r="L46" s="342"/>
      <c r="M46" s="341"/>
    </row>
    <row r="47" spans="1:13" ht="23" x14ac:dyDescent="0.25">
      <c r="A47" t="s">
        <v>283</v>
      </c>
      <c r="B47" s="330">
        <v>7.7000000000000002E-3</v>
      </c>
      <c r="J47" s="340"/>
      <c r="K47" s="342"/>
      <c r="L47" s="342"/>
      <c r="M47" s="342"/>
    </row>
    <row r="48" spans="1:13" ht="23" x14ac:dyDescent="0.25">
      <c r="A48" t="s">
        <v>273</v>
      </c>
      <c r="B48" s="330">
        <v>7.4999999999999997E-3</v>
      </c>
      <c r="J48" s="340"/>
      <c r="K48" s="342"/>
      <c r="L48" s="342"/>
      <c r="M48" s="342"/>
    </row>
    <row r="49" spans="1:13" ht="23" x14ac:dyDescent="0.25">
      <c r="A49" t="s">
        <v>351</v>
      </c>
      <c r="B49" s="330">
        <v>4.7999999999999996E-3</v>
      </c>
      <c r="J49" s="340"/>
      <c r="K49" s="342"/>
      <c r="L49" s="342"/>
      <c r="M49" s="342"/>
    </row>
    <row r="50" spans="1:13" ht="23" x14ac:dyDescent="0.25">
      <c r="A50" t="s">
        <v>288</v>
      </c>
      <c r="B50" s="330">
        <v>1.2500000000000001E-2</v>
      </c>
      <c r="J50" s="340"/>
      <c r="K50" s="342"/>
      <c r="L50" s="342"/>
      <c r="M50" s="342"/>
    </row>
    <row r="51" spans="1:13" ht="23" x14ac:dyDescent="0.25">
      <c r="A51" t="s">
        <v>274</v>
      </c>
      <c r="B51" s="330">
        <v>5.5000000000000005E-3</v>
      </c>
      <c r="J51" s="340"/>
      <c r="K51" s="342"/>
      <c r="L51" s="342"/>
      <c r="M51" s="342"/>
    </row>
    <row r="52" spans="1:13" ht="23" x14ac:dyDescent="0.25">
      <c r="A52" t="s">
        <v>352</v>
      </c>
      <c r="B52" s="330">
        <v>6.0999999999999995E-3</v>
      </c>
      <c r="J52" s="340"/>
      <c r="K52" s="342"/>
      <c r="L52" s="342"/>
      <c r="M52" s="342"/>
    </row>
    <row r="53" spans="1:13" ht="23" x14ac:dyDescent="0.25">
      <c r="J53" s="340"/>
      <c r="K53" s="342"/>
      <c r="L53" s="342"/>
      <c r="M53" s="342"/>
    </row>
    <row r="54" spans="1:13" ht="23" x14ac:dyDescent="0.25">
      <c r="J54" s="340"/>
      <c r="K54" s="342"/>
      <c r="L54" s="342"/>
      <c r="M54" s="342"/>
    </row>
    <row r="55" spans="1:13" ht="23" x14ac:dyDescent="0.25">
      <c r="J55" s="340"/>
      <c r="K55" s="342"/>
      <c r="L55" s="342"/>
      <c r="M55" s="342"/>
    </row>
    <row r="56" spans="1:13" ht="23" x14ac:dyDescent="0.25">
      <c r="J56" s="340"/>
      <c r="K56" s="342"/>
      <c r="L56" s="342"/>
      <c r="M56" s="342"/>
    </row>
    <row r="57" spans="1:13" ht="23" x14ac:dyDescent="0.25">
      <c r="J57" s="340"/>
      <c r="K57" s="342"/>
      <c r="L57" s="342"/>
      <c r="M57" s="342"/>
    </row>
    <row r="58" spans="1:13" ht="23" x14ac:dyDescent="0.25">
      <c r="J58" s="340"/>
      <c r="K58" s="342"/>
      <c r="L58" s="342"/>
      <c r="M58" s="342"/>
    </row>
    <row r="59" spans="1:13" ht="23" x14ac:dyDescent="0.25">
      <c r="J59" s="340"/>
      <c r="K59" s="342"/>
      <c r="L59" s="342"/>
      <c r="M59" s="342"/>
    </row>
    <row r="60" spans="1:13" ht="23" x14ac:dyDescent="0.25">
      <c r="J60" s="340"/>
      <c r="K60" s="342"/>
      <c r="L60" s="342"/>
      <c r="M60" s="342"/>
    </row>
    <row r="61" spans="1:13" ht="23" x14ac:dyDescent="0.25">
      <c r="J61" s="340"/>
      <c r="K61" s="342"/>
      <c r="L61" s="342"/>
      <c r="M61" s="342"/>
    </row>
    <row r="62" spans="1:13" ht="23" x14ac:dyDescent="0.25">
      <c r="J62" s="340"/>
      <c r="K62" s="342"/>
      <c r="L62" s="342"/>
      <c r="M62" s="342"/>
    </row>
    <row r="63" spans="1:13" ht="23" x14ac:dyDescent="0.25">
      <c r="J63" s="340"/>
      <c r="K63" s="342"/>
      <c r="L63" s="342"/>
      <c r="M63" s="342"/>
    </row>
    <row r="64" spans="1:13" ht="23" x14ac:dyDescent="0.25">
      <c r="J64" s="340"/>
      <c r="K64" s="342"/>
      <c r="L64" s="342"/>
      <c r="M64" s="342"/>
    </row>
    <row r="65" spans="10:13" ht="23" x14ac:dyDescent="0.25">
      <c r="J65" s="340"/>
      <c r="K65" s="342"/>
      <c r="L65" s="342"/>
      <c r="M65" s="342"/>
    </row>
    <row r="66" spans="10:13" ht="23" x14ac:dyDescent="0.25">
      <c r="J66" s="340"/>
      <c r="K66" s="342"/>
      <c r="L66" s="342"/>
      <c r="M66" s="342"/>
    </row>
    <row r="67" spans="10:13" ht="23" x14ac:dyDescent="0.25">
      <c r="J67" s="340"/>
      <c r="K67" s="342"/>
      <c r="L67" s="342"/>
      <c r="M67" s="342"/>
    </row>
    <row r="68" spans="10:13" ht="23" x14ac:dyDescent="0.25">
      <c r="J68" s="340"/>
      <c r="K68" s="342"/>
      <c r="L68" s="342"/>
      <c r="M68" s="342"/>
    </row>
    <row r="69" spans="10:13" ht="23" x14ac:dyDescent="0.25">
      <c r="J69" s="340"/>
      <c r="K69" s="342"/>
      <c r="L69" s="342"/>
      <c r="M69" s="342"/>
    </row>
    <row r="70" spans="10:13" ht="23" x14ac:dyDescent="0.25">
      <c r="J70" s="340"/>
      <c r="K70" s="342"/>
      <c r="L70" s="342"/>
      <c r="M70" s="342"/>
    </row>
    <row r="71" spans="10:13" ht="23" x14ac:dyDescent="0.25">
      <c r="J71" s="340"/>
      <c r="K71" s="342"/>
      <c r="L71" s="342"/>
      <c r="M71" s="342"/>
    </row>
  </sheetData>
  <hyperlinks>
    <hyperlink ref="N1" r:id="rId1" xr:uid="{03CCC538-8D97-1B4C-9F9D-DA8099C51CA5}"/>
    <hyperlink ref="N2" r:id="rId2" xr:uid="{913B2B47-FD6E-7743-B149-CA7B721CF5F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DA65D-3E6A-224F-99A6-4A55A24B755B}">
  <dimension ref="A1:C51"/>
  <sheetViews>
    <sheetView workbookViewId="0">
      <selection activeCell="C2" sqref="C2"/>
    </sheetView>
  </sheetViews>
  <sheetFormatPr baseColWidth="10" defaultRowHeight="15" x14ac:dyDescent="0.2"/>
  <cols>
    <col min="1" max="1" width="18.1640625" bestFit="1" customWidth="1"/>
  </cols>
  <sheetData>
    <row r="1" spans="1:3" x14ac:dyDescent="0.2">
      <c r="A1" t="s">
        <v>3</v>
      </c>
      <c r="B1" t="s">
        <v>395</v>
      </c>
      <c r="C1" t="s">
        <v>396</v>
      </c>
    </row>
    <row r="2" spans="1:3" ht="18" x14ac:dyDescent="0.2">
      <c r="A2" s="364" t="s">
        <v>351</v>
      </c>
      <c r="B2" s="365">
        <v>38850</v>
      </c>
      <c r="C2" s="366">
        <f>B2/12</f>
        <v>3237.5</v>
      </c>
    </row>
    <row r="3" spans="1:3" ht="18" x14ac:dyDescent="0.2">
      <c r="A3" s="364" t="s">
        <v>342</v>
      </c>
      <c r="B3" s="365">
        <v>37264</v>
      </c>
      <c r="C3" s="366">
        <f t="shared" ref="C3:C51" si="0">B3/12</f>
        <v>3105.3333333333335</v>
      </c>
    </row>
    <row r="4" spans="1:3" ht="18" x14ac:dyDescent="0.2">
      <c r="A4" s="364" t="s">
        <v>290</v>
      </c>
      <c r="B4" s="365">
        <v>37867</v>
      </c>
      <c r="C4" s="366">
        <f t="shared" si="0"/>
        <v>3155.5833333333335</v>
      </c>
    </row>
    <row r="5" spans="1:3" ht="18" x14ac:dyDescent="0.2">
      <c r="A5" s="364" t="s">
        <v>287</v>
      </c>
      <c r="B5" s="365">
        <v>34962</v>
      </c>
      <c r="C5" s="366">
        <f t="shared" si="0"/>
        <v>2913.5</v>
      </c>
    </row>
    <row r="6" spans="1:3" ht="18" x14ac:dyDescent="0.2">
      <c r="A6" s="364" t="s">
        <v>273</v>
      </c>
      <c r="B6" s="365">
        <v>34318</v>
      </c>
      <c r="C6" s="366">
        <f t="shared" si="0"/>
        <v>2859.8333333333335</v>
      </c>
    </row>
    <row r="7" spans="1:3" ht="18" x14ac:dyDescent="0.2">
      <c r="A7" s="364" t="s">
        <v>307</v>
      </c>
      <c r="B7" s="365">
        <v>35831</v>
      </c>
      <c r="C7" s="366">
        <f t="shared" si="0"/>
        <v>2985.9166666666665</v>
      </c>
    </row>
    <row r="8" spans="1:3" ht="18" x14ac:dyDescent="0.2">
      <c r="A8" s="364" t="s">
        <v>350</v>
      </c>
      <c r="B8" s="365">
        <v>37005</v>
      </c>
      <c r="C8" s="366">
        <f t="shared" si="0"/>
        <v>3083.75</v>
      </c>
    </row>
    <row r="9" spans="1:3" ht="18" x14ac:dyDescent="0.2">
      <c r="A9" s="364" t="s">
        <v>336</v>
      </c>
      <c r="B9" s="365">
        <v>34182</v>
      </c>
      <c r="C9" s="366">
        <f t="shared" si="0"/>
        <v>2848.5</v>
      </c>
    </row>
    <row r="10" spans="1:3" ht="18" x14ac:dyDescent="0.2">
      <c r="A10" s="364" t="s">
        <v>274</v>
      </c>
      <c r="B10" s="365">
        <v>36560</v>
      </c>
      <c r="C10" s="366">
        <f t="shared" si="0"/>
        <v>3046.6666666666665</v>
      </c>
    </row>
    <row r="11" spans="1:3" ht="18" x14ac:dyDescent="0.2">
      <c r="A11" s="364" t="s">
        <v>335</v>
      </c>
      <c r="B11" s="365">
        <v>34252</v>
      </c>
      <c r="C11" s="366">
        <f t="shared" si="0"/>
        <v>2854.3333333333335</v>
      </c>
    </row>
    <row r="12" spans="1:3" ht="18" x14ac:dyDescent="0.2">
      <c r="A12" s="364" t="s">
        <v>279</v>
      </c>
      <c r="B12" s="365">
        <v>41806</v>
      </c>
      <c r="C12" s="366">
        <f t="shared" si="0"/>
        <v>3483.8333333333335</v>
      </c>
    </row>
    <row r="13" spans="1:3" ht="18" x14ac:dyDescent="0.2">
      <c r="A13" s="364" t="s">
        <v>334</v>
      </c>
      <c r="B13" s="365">
        <v>37808</v>
      </c>
      <c r="C13" s="366">
        <f t="shared" si="0"/>
        <v>3150.6666666666665</v>
      </c>
    </row>
    <row r="14" spans="1:3" ht="18" x14ac:dyDescent="0.2">
      <c r="A14" s="364" t="s">
        <v>276</v>
      </c>
      <c r="B14" s="365">
        <v>34548</v>
      </c>
      <c r="C14" s="366">
        <f t="shared" si="0"/>
        <v>2879</v>
      </c>
    </row>
    <row r="15" spans="1:3" ht="18" x14ac:dyDescent="0.2">
      <c r="A15" s="364" t="s">
        <v>345</v>
      </c>
      <c r="B15" s="365">
        <v>35634</v>
      </c>
      <c r="C15" s="366">
        <f t="shared" si="0"/>
        <v>2969.5</v>
      </c>
    </row>
    <row r="16" spans="1:3" ht="18" x14ac:dyDescent="0.2">
      <c r="A16" s="364" t="s">
        <v>316</v>
      </c>
      <c r="B16" s="365">
        <v>35252</v>
      </c>
      <c r="C16" s="366">
        <f t="shared" si="0"/>
        <v>2937.6666666666665</v>
      </c>
    </row>
    <row r="17" spans="1:3" ht="18" x14ac:dyDescent="0.2">
      <c r="A17" s="364" t="s">
        <v>339</v>
      </c>
      <c r="B17" s="365">
        <v>35355</v>
      </c>
      <c r="C17" s="366">
        <f t="shared" si="0"/>
        <v>2946.25</v>
      </c>
    </row>
    <row r="18" spans="1:3" ht="18" x14ac:dyDescent="0.2">
      <c r="A18" s="364" t="s">
        <v>322</v>
      </c>
      <c r="B18" s="365">
        <v>32862</v>
      </c>
      <c r="C18" s="366">
        <f t="shared" si="0"/>
        <v>2738.5</v>
      </c>
    </row>
    <row r="19" spans="1:3" ht="18" x14ac:dyDescent="0.2">
      <c r="A19" s="364" t="s">
        <v>277</v>
      </c>
      <c r="B19" s="365">
        <v>34672</v>
      </c>
      <c r="C19" s="366">
        <f t="shared" si="0"/>
        <v>2889.3333333333335</v>
      </c>
    </row>
    <row r="20" spans="1:3" ht="18" x14ac:dyDescent="0.2">
      <c r="A20" s="364" t="s">
        <v>291</v>
      </c>
      <c r="B20" s="365">
        <v>36659</v>
      </c>
      <c r="C20" s="366">
        <f t="shared" si="0"/>
        <v>3054.9166666666665</v>
      </c>
    </row>
    <row r="21" spans="1:3" ht="18" x14ac:dyDescent="0.2">
      <c r="A21" s="364" t="s">
        <v>340</v>
      </c>
      <c r="B21" s="365">
        <v>38946</v>
      </c>
      <c r="C21" s="366">
        <f t="shared" si="0"/>
        <v>3245.5</v>
      </c>
    </row>
    <row r="22" spans="1:3" ht="18" x14ac:dyDescent="0.2">
      <c r="A22" s="364" t="s">
        <v>301</v>
      </c>
      <c r="B22" s="365">
        <v>37275</v>
      </c>
      <c r="C22" s="366">
        <f t="shared" si="0"/>
        <v>3106.25</v>
      </c>
    </row>
    <row r="23" spans="1:3" ht="18" x14ac:dyDescent="0.2">
      <c r="A23" s="364" t="s">
        <v>288</v>
      </c>
      <c r="B23" s="365">
        <v>31850</v>
      </c>
      <c r="C23" s="366">
        <f t="shared" si="0"/>
        <v>2654.1666666666665</v>
      </c>
    </row>
    <row r="24" spans="1:3" ht="18" x14ac:dyDescent="0.2">
      <c r="A24" s="364" t="s">
        <v>327</v>
      </c>
      <c r="B24" s="365">
        <v>36612</v>
      </c>
      <c r="C24" s="366">
        <f t="shared" si="0"/>
        <v>3051</v>
      </c>
    </row>
    <row r="25" spans="1:3" ht="18" x14ac:dyDescent="0.2">
      <c r="A25" s="364" t="s">
        <v>310</v>
      </c>
      <c r="B25" s="365">
        <v>35533</v>
      </c>
      <c r="C25" s="366">
        <f t="shared" si="0"/>
        <v>2961.0833333333335</v>
      </c>
    </row>
    <row r="26" spans="1:3" ht="18" x14ac:dyDescent="0.2">
      <c r="A26" s="364" t="s">
        <v>283</v>
      </c>
      <c r="B26" s="365">
        <v>37723</v>
      </c>
      <c r="C26" s="366">
        <f t="shared" si="0"/>
        <v>3143.5833333333335</v>
      </c>
    </row>
    <row r="27" spans="1:3" ht="18" x14ac:dyDescent="0.2">
      <c r="A27" s="364" t="s">
        <v>169</v>
      </c>
      <c r="B27" s="365">
        <v>35975</v>
      </c>
      <c r="C27" s="366">
        <f t="shared" si="0"/>
        <v>2997.9166666666665</v>
      </c>
    </row>
    <row r="28" spans="1:3" ht="18" x14ac:dyDescent="0.2">
      <c r="A28" s="364" t="s">
        <v>275</v>
      </c>
      <c r="B28" s="365">
        <v>36025</v>
      </c>
      <c r="C28" s="366">
        <f t="shared" si="0"/>
        <v>3002.0833333333335</v>
      </c>
    </row>
    <row r="29" spans="1:3" ht="18" x14ac:dyDescent="0.2">
      <c r="A29" s="364" t="s">
        <v>349</v>
      </c>
      <c r="B29" s="365">
        <v>33554</v>
      </c>
      <c r="C29" s="366">
        <f t="shared" si="0"/>
        <v>2796.1666666666665</v>
      </c>
    </row>
    <row r="30" spans="1:3" ht="18" x14ac:dyDescent="0.2">
      <c r="A30" s="364" t="s">
        <v>278</v>
      </c>
      <c r="B30" s="365">
        <v>40387</v>
      </c>
      <c r="C30" s="366">
        <f t="shared" si="0"/>
        <v>3365.5833333333335</v>
      </c>
    </row>
    <row r="31" spans="1:3" ht="18" x14ac:dyDescent="0.2">
      <c r="A31" s="364" t="s">
        <v>348</v>
      </c>
      <c r="B31" s="365">
        <v>43509</v>
      </c>
      <c r="C31" s="366">
        <f t="shared" si="0"/>
        <v>3625.75</v>
      </c>
    </row>
    <row r="32" spans="1:3" ht="18" x14ac:dyDescent="0.2">
      <c r="A32" s="364" t="s">
        <v>318</v>
      </c>
      <c r="B32" s="365">
        <v>37123</v>
      </c>
      <c r="C32" s="366">
        <f t="shared" si="0"/>
        <v>3093.5833333333335</v>
      </c>
    </row>
    <row r="33" spans="1:3" ht="18" x14ac:dyDescent="0.2">
      <c r="A33" s="364" t="s">
        <v>289</v>
      </c>
      <c r="B33" s="365">
        <v>33444</v>
      </c>
      <c r="C33" s="366">
        <f t="shared" si="0"/>
        <v>2787</v>
      </c>
    </row>
    <row r="34" spans="1:3" ht="18" x14ac:dyDescent="0.2">
      <c r="A34" s="364" t="s">
        <v>344</v>
      </c>
      <c r="B34" s="365">
        <v>38695</v>
      </c>
      <c r="C34" s="366">
        <f t="shared" si="0"/>
        <v>3224.5833333333335</v>
      </c>
    </row>
    <row r="35" spans="1:3" ht="18" x14ac:dyDescent="0.2">
      <c r="A35" s="364" t="s">
        <v>286</v>
      </c>
      <c r="B35" s="365">
        <v>42306</v>
      </c>
      <c r="C35" s="366">
        <f t="shared" si="0"/>
        <v>3525.5</v>
      </c>
    </row>
    <row r="36" spans="1:3" ht="18" x14ac:dyDescent="0.2">
      <c r="A36" s="364" t="s">
        <v>284</v>
      </c>
      <c r="B36" s="365">
        <v>33853</v>
      </c>
      <c r="C36" s="366">
        <f t="shared" si="0"/>
        <v>2821.0833333333335</v>
      </c>
    </row>
    <row r="37" spans="1:3" ht="18" x14ac:dyDescent="0.2">
      <c r="A37" s="364" t="s">
        <v>282</v>
      </c>
      <c r="B37" s="365">
        <v>33331</v>
      </c>
      <c r="C37" s="366">
        <f t="shared" si="0"/>
        <v>2777.5833333333335</v>
      </c>
    </row>
    <row r="38" spans="1:3" ht="18" x14ac:dyDescent="0.2">
      <c r="A38" s="364" t="s">
        <v>332</v>
      </c>
      <c r="B38" s="365">
        <v>36825</v>
      </c>
      <c r="C38" s="366">
        <f t="shared" si="0"/>
        <v>3068.75</v>
      </c>
    </row>
    <row r="39" spans="1:3" ht="18" x14ac:dyDescent="0.2">
      <c r="A39" s="364" t="s">
        <v>325</v>
      </c>
      <c r="B39" s="365">
        <v>36302</v>
      </c>
      <c r="C39" s="366">
        <f t="shared" si="0"/>
        <v>3025.1666666666665</v>
      </c>
    </row>
    <row r="40" spans="1:3" ht="18" x14ac:dyDescent="0.2">
      <c r="A40" s="364" t="s">
        <v>59</v>
      </c>
      <c r="B40" s="365">
        <v>34043</v>
      </c>
      <c r="C40" s="366">
        <f t="shared" si="0"/>
        <v>2836.9166666666665</v>
      </c>
    </row>
    <row r="41" spans="1:3" ht="18" x14ac:dyDescent="0.2">
      <c r="A41" s="364" t="s">
        <v>347</v>
      </c>
      <c r="B41" s="365">
        <v>37076</v>
      </c>
      <c r="C41" s="366">
        <f t="shared" si="0"/>
        <v>3089.6666666666665</v>
      </c>
    </row>
    <row r="42" spans="1:3" ht="18" x14ac:dyDescent="0.2">
      <c r="A42" s="364" t="s">
        <v>333</v>
      </c>
      <c r="B42" s="365">
        <v>38763</v>
      </c>
      <c r="C42" s="366">
        <f t="shared" si="0"/>
        <v>3230.25</v>
      </c>
    </row>
    <row r="43" spans="1:3" ht="18" x14ac:dyDescent="0.2">
      <c r="A43" s="364" t="s">
        <v>281</v>
      </c>
      <c r="B43" s="365">
        <v>35596</v>
      </c>
      <c r="C43" s="366">
        <f t="shared" si="0"/>
        <v>2966.3333333333335</v>
      </c>
    </row>
    <row r="44" spans="1:3" ht="18" x14ac:dyDescent="0.2">
      <c r="A44" s="364" t="s">
        <v>338</v>
      </c>
      <c r="B44" s="365">
        <v>32051</v>
      </c>
      <c r="C44" s="366">
        <f t="shared" si="0"/>
        <v>2670.9166666666665</v>
      </c>
    </row>
    <row r="45" spans="1:3" ht="18" x14ac:dyDescent="0.2">
      <c r="A45" s="364" t="s">
        <v>346</v>
      </c>
      <c r="B45" s="365">
        <v>37774</v>
      </c>
      <c r="C45" s="366">
        <f t="shared" si="0"/>
        <v>3147.8333333333335</v>
      </c>
    </row>
    <row r="46" spans="1:3" ht="18" x14ac:dyDescent="0.2">
      <c r="A46" s="364" t="s">
        <v>314</v>
      </c>
      <c r="B46" s="365">
        <v>36494</v>
      </c>
      <c r="C46" s="366">
        <f t="shared" si="0"/>
        <v>3041.1666666666665</v>
      </c>
    </row>
    <row r="47" spans="1:3" ht="18" x14ac:dyDescent="0.2">
      <c r="A47" s="364" t="s">
        <v>171</v>
      </c>
      <c r="B47" s="365">
        <v>36189</v>
      </c>
      <c r="C47" s="366">
        <f t="shared" si="0"/>
        <v>3015.75</v>
      </c>
    </row>
    <row r="48" spans="1:3" ht="18" x14ac:dyDescent="0.2">
      <c r="A48" s="364" t="s">
        <v>280</v>
      </c>
      <c r="B48" s="365">
        <v>38781</v>
      </c>
      <c r="C48" s="366">
        <f t="shared" si="0"/>
        <v>3231.75</v>
      </c>
    </row>
    <row r="49" spans="1:3" ht="18" x14ac:dyDescent="0.2">
      <c r="A49" s="364" t="s">
        <v>343</v>
      </c>
      <c r="B49" s="365">
        <v>38560</v>
      </c>
      <c r="C49" s="366">
        <f t="shared" si="0"/>
        <v>3213.3333333333335</v>
      </c>
    </row>
    <row r="50" spans="1:3" ht="18" x14ac:dyDescent="0.2">
      <c r="A50" s="364" t="s">
        <v>337</v>
      </c>
      <c r="B50" s="365">
        <v>32425</v>
      </c>
      <c r="C50" s="366">
        <f t="shared" si="0"/>
        <v>2702.0833333333335</v>
      </c>
    </row>
    <row r="51" spans="1:3" ht="18" x14ac:dyDescent="0.2">
      <c r="A51" s="364" t="s">
        <v>341</v>
      </c>
      <c r="B51" s="365">
        <v>33626</v>
      </c>
      <c r="C51" s="366">
        <f t="shared" si="0"/>
        <v>2802.1666666666665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DB11-89B5-4F58-8EA5-C2106559C7A6}">
  <dimension ref="A1:BE1739"/>
  <sheetViews>
    <sheetView showGridLines="0" zoomScale="80" zoomScaleNormal="80" workbookViewId="0">
      <pane xSplit="2" ySplit="4" topLeftCell="C5" activePane="bottomRight" state="frozen"/>
      <selection activeCell="D17" sqref="D17"/>
      <selection pane="topRight" activeCell="D17" sqref="D17"/>
      <selection pane="bottomLeft" activeCell="D17" sqref="D17"/>
      <selection pane="bottomRight" activeCell="I32" sqref="I32"/>
    </sheetView>
  </sheetViews>
  <sheetFormatPr baseColWidth="10" defaultColWidth="8.83203125" defaultRowHeight="15" outlineLevelRow="1" outlineLevelCol="1" x14ac:dyDescent="0.2"/>
  <cols>
    <col min="1" max="1" width="5.33203125" style="1" customWidth="1"/>
    <col min="2" max="2" width="27.5" style="1" bestFit="1" customWidth="1"/>
    <col min="3" max="3" width="8.6640625" style="1" bestFit="1" customWidth="1"/>
    <col min="4" max="4" width="12.6640625" style="1" bestFit="1" customWidth="1"/>
    <col min="5" max="5" width="13.1640625" style="1" bestFit="1" customWidth="1" outlineLevel="1"/>
    <col min="6" max="6" width="15.83203125" style="1" bestFit="1" customWidth="1"/>
    <col min="7" max="7" width="16.83203125" style="1" bestFit="1" customWidth="1"/>
    <col min="8" max="8" width="17.1640625" style="1" bestFit="1" customWidth="1"/>
    <col min="9" max="9" width="12.6640625" style="98" customWidth="1" outlineLevel="1"/>
    <col min="10" max="10" width="13.33203125" style="99" customWidth="1" outlineLevel="1"/>
    <col min="11" max="11" width="16.33203125" style="1" customWidth="1" outlineLevel="1"/>
    <col min="12" max="12" width="17.33203125" style="96" bestFit="1" customWidth="1"/>
    <col min="13" max="13" width="45.33203125" style="1" bestFit="1" customWidth="1"/>
    <col min="14" max="14" width="17.33203125" style="1" bestFit="1" customWidth="1"/>
    <col min="15" max="15" width="19.33203125" style="1" bestFit="1" customWidth="1"/>
    <col min="16" max="16" width="14.6640625" style="1" bestFit="1" customWidth="1"/>
    <col min="17" max="17" width="19.5" style="1" bestFit="1" customWidth="1"/>
    <col min="18" max="18" width="12.6640625" style="1" bestFit="1" customWidth="1"/>
    <col min="19" max="19" width="14.5" style="1" bestFit="1" customWidth="1" outlineLevel="1"/>
    <col min="20" max="20" width="13.33203125" style="1" bestFit="1" customWidth="1" outlineLevel="1"/>
    <col min="21" max="21" width="12.6640625" style="1" bestFit="1" customWidth="1" outlineLevel="1"/>
    <col min="22" max="22" width="15.6640625" style="1" bestFit="1" customWidth="1" outlineLevel="1"/>
    <col min="23" max="23" width="14.5" style="1" bestFit="1" customWidth="1" outlineLevel="1"/>
    <col min="24" max="24" width="16.83203125" style="1" bestFit="1" customWidth="1" outlineLevel="1"/>
    <col min="25" max="25" width="13.83203125" style="1" bestFit="1" customWidth="1" outlineLevel="1"/>
    <col min="26" max="26" width="15.83203125" style="1" bestFit="1" customWidth="1"/>
    <col min="27" max="27" width="14.6640625" style="1" bestFit="1" customWidth="1" outlineLevel="1"/>
    <col min="28" max="28" width="12" style="1" bestFit="1" customWidth="1" outlineLevel="1"/>
    <col min="29" max="29" width="14.5" style="1" bestFit="1" customWidth="1" outlineLevel="1"/>
    <col min="30" max="30" width="14" style="1" bestFit="1" customWidth="1" outlineLevel="1"/>
    <col min="31" max="31" width="19.1640625" style="1" bestFit="1" customWidth="1" outlineLevel="1"/>
    <col min="32" max="32" width="14" style="1" bestFit="1" customWidth="1" outlineLevel="1"/>
    <col min="33" max="33" width="9.5" style="1" bestFit="1" customWidth="1"/>
    <col min="34" max="34" width="12.1640625" style="1" bestFit="1" customWidth="1"/>
    <col min="35" max="35" width="13.83203125" style="1" bestFit="1" customWidth="1" outlineLevel="1"/>
    <col min="36" max="36" width="14.33203125" style="1" bestFit="1" customWidth="1"/>
    <col min="37" max="37" width="14.6640625" style="1" bestFit="1" customWidth="1" outlineLevel="1"/>
    <col min="38" max="38" width="12" style="1" bestFit="1" customWidth="1" outlineLevel="1"/>
    <col min="39" max="39" width="14.5" style="1" bestFit="1" customWidth="1" outlineLevel="1"/>
    <col min="40" max="40" width="14" style="1" bestFit="1" customWidth="1" outlineLevel="1"/>
    <col min="41" max="41" width="17.33203125" style="1" bestFit="1" customWidth="1" outlineLevel="1"/>
    <col min="42" max="42" width="14" style="1" bestFit="1" customWidth="1" outlineLevel="1"/>
    <col min="43" max="43" width="19.5" style="1" bestFit="1" customWidth="1"/>
    <col min="44" max="44" width="12.6640625" style="1" bestFit="1" customWidth="1"/>
    <col min="45" max="45" width="10.83203125" style="1" bestFit="1" customWidth="1" outlineLevel="1"/>
    <col min="46" max="47" width="14.1640625" style="1" bestFit="1" customWidth="1" outlineLevel="1"/>
    <col min="48" max="48" width="15.33203125" style="1" bestFit="1" customWidth="1" outlineLevel="1"/>
    <col min="49" max="49" width="13.33203125" style="1" bestFit="1" customWidth="1" outlineLevel="1"/>
    <col min="50" max="50" width="16.5" style="1" bestFit="1" customWidth="1" outlineLevel="1"/>
    <col min="51" max="51" width="19.5" style="1" bestFit="1" customWidth="1" outlineLevel="1"/>
    <col min="52" max="52" width="15.33203125" style="1" bestFit="1" customWidth="1" outlineLevel="1"/>
    <col min="53" max="53" width="13.5" style="96" bestFit="1" customWidth="1" outlineLevel="1"/>
    <col min="54" max="54" width="3.33203125" style="1" bestFit="1" customWidth="1" outlineLevel="1"/>
    <col min="55" max="55" width="3.33203125" style="96" bestFit="1" customWidth="1" outlineLevel="1"/>
    <col min="56" max="56" width="10.6640625" style="1" bestFit="1" customWidth="1"/>
    <col min="57" max="57" width="12.5" style="1" bestFit="1" customWidth="1"/>
    <col min="58" max="16384" width="8.83203125" style="1"/>
  </cols>
  <sheetData>
    <row r="1" spans="1:55" x14ac:dyDescent="0.2">
      <c r="B1"/>
    </row>
    <row r="2" spans="1:55" s="2" customFormat="1" ht="14" x14ac:dyDescent="0.15"/>
    <row r="3" spans="1:55" s="239" customFormat="1" ht="35" customHeight="1" thickBot="1" x14ac:dyDescent="0.35">
      <c r="A3" s="108"/>
      <c r="B3" s="136" t="s">
        <v>12</v>
      </c>
      <c r="C3" s="137"/>
      <c r="D3" s="138"/>
      <c r="E3" s="138"/>
      <c r="F3" s="138"/>
      <c r="G3" s="138"/>
      <c r="H3" s="138"/>
      <c r="I3" s="139"/>
      <c r="J3" s="140"/>
      <c r="K3" s="228">
        <f>'Assumptions &amp; Borrower Profiles'!$C$11</f>
        <v>0.05</v>
      </c>
      <c r="L3" s="229">
        <f>'Assumptions &amp; Borrower Profiles'!M5</f>
        <v>1</v>
      </c>
      <c r="M3" s="229">
        <f>'Assumptions &amp; Borrower Profiles'!M8</f>
        <v>1</v>
      </c>
      <c r="N3" s="230"/>
      <c r="O3" s="230"/>
      <c r="P3" s="230"/>
      <c r="Q3" s="230">
        <f>'Assumptions &amp; Borrower Profiles'!M27</f>
        <v>0.3</v>
      </c>
      <c r="R3" s="240">
        <v>1</v>
      </c>
      <c r="S3" s="230"/>
      <c r="T3" s="230"/>
      <c r="U3" s="230"/>
      <c r="V3" s="230"/>
      <c r="W3" s="230"/>
      <c r="X3" s="231">
        <f>'Assumptions &amp; Borrower Profiles'!M11</f>
        <v>0.03</v>
      </c>
      <c r="Y3" s="231">
        <f>'Assumptions &amp; Borrower Profiles'!$C$7</f>
        <v>6.25E-2</v>
      </c>
      <c r="Z3" s="229"/>
      <c r="AA3" s="232">
        <f>'Assumptions &amp; Borrower Profiles'!$C$6</f>
        <v>620</v>
      </c>
      <c r="AB3" s="231">
        <f>'Assumptions &amp; Borrower Profiles'!$C$17</f>
        <v>1.35E-2</v>
      </c>
      <c r="AC3" s="233">
        <f>'Assumptions &amp; Borrower Profiles'!$C$18</f>
        <v>4.0000000000000001E-3</v>
      </c>
      <c r="AD3" s="229"/>
      <c r="AE3" s="234"/>
      <c r="AF3" s="230">
        <f>'Assumptions &amp; Borrower Profiles'!$C$25</f>
        <v>0.35</v>
      </c>
      <c r="AG3" s="230">
        <f>AF3+0.1</f>
        <v>0.44999999999999996</v>
      </c>
      <c r="AH3" s="235">
        <f>Q3</f>
        <v>0.3</v>
      </c>
      <c r="AI3" s="236">
        <f>'Assumptions &amp; Borrower Profiles'!C7-'Assumptions &amp; Borrower Profiles'!C8</f>
        <v>0</v>
      </c>
      <c r="AJ3" s="235"/>
      <c r="AK3" s="241">
        <v>0</v>
      </c>
      <c r="AL3" s="231">
        <f>AB3</f>
        <v>1.35E-2</v>
      </c>
      <c r="AM3" s="233">
        <f>AC3</f>
        <v>4.0000000000000001E-3</v>
      </c>
      <c r="AN3" s="229"/>
      <c r="AO3" s="234"/>
      <c r="AP3" s="230">
        <f>AF3</f>
        <v>0.35</v>
      </c>
      <c r="AQ3" s="230">
        <f>AG3</f>
        <v>0.44999999999999996</v>
      </c>
      <c r="AR3" s="242">
        <v>0</v>
      </c>
      <c r="AS3" s="235">
        <f>'Assumptions &amp; Borrower Profiles'!$C$13</f>
        <v>0.02</v>
      </c>
      <c r="AT3" s="243">
        <v>0.03</v>
      </c>
      <c r="AU3" s="243">
        <v>0</v>
      </c>
      <c r="AV3" s="235"/>
      <c r="AW3" s="237"/>
      <c r="AX3" s="237"/>
      <c r="AY3" s="238"/>
      <c r="AZ3" s="237"/>
      <c r="BA3" s="238"/>
    </row>
    <row r="4" spans="1:55" s="141" customFormat="1" ht="61" x14ac:dyDescent="0.2">
      <c r="A4" s="100"/>
      <c r="B4" s="71" t="s">
        <v>13</v>
      </c>
      <c r="C4" s="71" t="s">
        <v>14</v>
      </c>
      <c r="D4" s="72" t="s">
        <v>97</v>
      </c>
      <c r="E4" s="71" t="s">
        <v>15</v>
      </c>
      <c r="F4" s="71" t="s">
        <v>98</v>
      </c>
      <c r="G4" s="71" t="s">
        <v>96</v>
      </c>
      <c r="H4" s="73" t="s">
        <v>16</v>
      </c>
      <c r="I4" s="74" t="s">
        <v>17</v>
      </c>
      <c r="J4" s="73" t="s">
        <v>18</v>
      </c>
      <c r="K4" s="74" t="s">
        <v>19</v>
      </c>
      <c r="L4" s="75" t="s">
        <v>20</v>
      </c>
      <c r="M4" s="75" t="s">
        <v>11</v>
      </c>
      <c r="N4" s="75" t="s">
        <v>21</v>
      </c>
      <c r="O4" s="75" t="s">
        <v>114</v>
      </c>
      <c r="P4" s="75" t="s">
        <v>22</v>
      </c>
      <c r="Q4" s="75" t="s">
        <v>23</v>
      </c>
      <c r="R4" s="75" t="s">
        <v>24</v>
      </c>
      <c r="S4" s="75" t="s">
        <v>5</v>
      </c>
      <c r="T4" s="75" t="s">
        <v>25</v>
      </c>
      <c r="U4" s="75" t="s">
        <v>26</v>
      </c>
      <c r="V4" s="75" t="s">
        <v>27</v>
      </c>
      <c r="W4" s="75" t="s">
        <v>28</v>
      </c>
      <c r="X4" s="76" t="s">
        <v>29</v>
      </c>
      <c r="Y4" s="76" t="s">
        <v>30</v>
      </c>
      <c r="Z4" s="76" t="s">
        <v>31</v>
      </c>
      <c r="AA4" s="76" t="s">
        <v>32</v>
      </c>
      <c r="AB4" s="76" t="s">
        <v>33</v>
      </c>
      <c r="AC4" s="76" t="s">
        <v>34</v>
      </c>
      <c r="AD4" s="76" t="s">
        <v>35</v>
      </c>
      <c r="AE4" s="76" t="s">
        <v>36</v>
      </c>
      <c r="AF4" s="77" t="s">
        <v>6</v>
      </c>
      <c r="AG4" s="77" t="s">
        <v>37</v>
      </c>
      <c r="AH4" s="78" t="s">
        <v>38</v>
      </c>
      <c r="AI4" s="78" t="s">
        <v>39</v>
      </c>
      <c r="AJ4" s="78" t="s">
        <v>40</v>
      </c>
      <c r="AK4" s="78" t="s">
        <v>32</v>
      </c>
      <c r="AL4" s="78" t="s">
        <v>33</v>
      </c>
      <c r="AM4" s="78" t="s">
        <v>34</v>
      </c>
      <c r="AN4" s="78" t="s">
        <v>35</v>
      </c>
      <c r="AO4" s="78" t="s">
        <v>41</v>
      </c>
      <c r="AP4" s="79" t="s">
        <v>42</v>
      </c>
      <c r="AQ4" s="79" t="s">
        <v>43</v>
      </c>
      <c r="AR4" s="71" t="s">
        <v>44</v>
      </c>
      <c r="AS4" s="71" t="s">
        <v>45</v>
      </c>
      <c r="AT4" s="71" t="s">
        <v>46</v>
      </c>
      <c r="AU4" s="71" t="s">
        <v>47</v>
      </c>
      <c r="AV4" s="71" t="s">
        <v>48</v>
      </c>
      <c r="AW4" s="71" t="s">
        <v>49</v>
      </c>
      <c r="AX4" s="71" t="s">
        <v>50</v>
      </c>
      <c r="AY4" s="80" t="s">
        <v>51</v>
      </c>
      <c r="AZ4" s="71" t="s">
        <v>52</v>
      </c>
      <c r="BA4" s="80" t="s">
        <v>26</v>
      </c>
    </row>
    <row r="5" spans="1:55" x14ac:dyDescent="0.2">
      <c r="A5" s="100"/>
      <c r="B5" s="267">
        <v>90001</v>
      </c>
      <c r="C5" s="2" t="str">
        <f>IFERROR(VLOOKUP(LEFT(B5,FIND("County",B5)-2),CaseShiller30,2,0),"No Data")</f>
        <v>No Data</v>
      </c>
      <c r="D5" s="101" t="e">
        <f>_xlfn.XLOOKUP($B5,'Paste Snowflake Data Here'!$B$3:$B$1048576,'Paste Snowflake Data Here'!$D$3:$D$1048576)</f>
        <v>#N/A</v>
      </c>
      <c r="E5" s="102"/>
      <c r="F5" s="103" t="e">
        <f>_xlfn.XLOOKUP($B5,'Paste Snowflake Data Here'!$B$3:$B$1048576,'Paste Snowflake Data Here'!$I$3:$I$1048576)</f>
        <v>#N/A</v>
      </c>
      <c r="G5" s="103" t="e">
        <f>_xlfn.XLOOKUP($B5,'Paste Snowflake Data Here'!$B$3:$B$1048576,'Paste Snowflake Data Here'!$J$3:$J$1048576)</f>
        <v>#N/A</v>
      </c>
      <c r="H5" s="103"/>
      <c r="I5" s="104"/>
      <c r="J5" s="101"/>
      <c r="K5" s="105">
        <f t="shared" ref="K5:K19" si="0">IFERROR(VLOOKUP(LEFT(B5,FIND("County",B5)-2),CaseShiller30,5,0)*0.01,$K$3)</f>
        <v>0.05</v>
      </c>
      <c r="L5" s="145" t="e">
        <f t="shared" ref="L5:L19" si="1">$F5*$L$3</f>
        <v>#N/A</v>
      </c>
      <c r="M5" s="146" t="e">
        <f>$G5*$M$3</f>
        <v>#N/A</v>
      </c>
      <c r="N5" s="81" t="e">
        <f t="shared" ref="N5:N19" si="2">AND(AF5&lt;$AF$3,AG5&lt;$AG$3)</f>
        <v>#N/A</v>
      </c>
      <c r="O5" s="81" t="e">
        <f t="shared" ref="O5:O19" si="3">AND(AP5&lt;$AP$3,AQ5&lt;$AQ$3)</f>
        <v>#N/A</v>
      </c>
      <c r="P5" s="81" t="e">
        <f t="shared" ref="P5:P19" si="4">AND(N5=FALSE,O5)</f>
        <v>#N/A</v>
      </c>
      <c r="Q5" s="110" t="e">
        <f>AH5</f>
        <v>#N/A</v>
      </c>
      <c r="R5" s="111" t="e">
        <f>AU5</f>
        <v>#N/A</v>
      </c>
      <c r="S5" s="111" t="e">
        <f t="shared" ref="S5:S19" si="5">AR5</f>
        <v>#N/A</v>
      </c>
      <c r="T5" s="111" t="e">
        <f t="shared" ref="T5:U19" si="6">AZ5</f>
        <v>#N/A</v>
      </c>
      <c r="U5" s="112" t="e">
        <f t="shared" si="6"/>
        <v>#N/A</v>
      </c>
      <c r="V5" s="110" t="e">
        <f t="shared" ref="V5:W19" si="7">AX5</f>
        <v>#N/A</v>
      </c>
      <c r="W5" s="112" t="e">
        <f t="shared" si="7"/>
        <v>#N/A</v>
      </c>
      <c r="X5" s="103" t="e">
        <f t="shared" ref="X5:X19" si="8">$X$3*M5</f>
        <v>#N/A</v>
      </c>
      <c r="Y5" s="113">
        <f t="shared" ref="Y5:Y19" si="9">$Y$3</f>
        <v>6.25E-2</v>
      </c>
      <c r="Z5" s="103" t="e">
        <f t="shared" ref="Z5:Z19" si="10">M5-X5</f>
        <v>#N/A</v>
      </c>
      <c r="AA5" s="103" t="e">
        <f>Z5*'PMI Rate Est'!$J$6/12</f>
        <v>#N/A</v>
      </c>
      <c r="AB5" s="103" t="e">
        <f t="shared" ref="AB5:AB19" si="11">$AB$3*M5/12</f>
        <v>#N/A</v>
      </c>
      <c r="AC5" s="103" t="e">
        <f t="shared" ref="AC5:AC19" si="12">$AC$3*M5/12</f>
        <v>#N/A</v>
      </c>
      <c r="AD5" s="114">
        <f t="shared" ref="AD5:AD19" si="13">MAX(J5*Y5/12,0)</f>
        <v>0</v>
      </c>
      <c r="AE5" s="115" t="e">
        <f>-PMT(Y5/12,360,Z5)</f>
        <v>#N/A</v>
      </c>
      <c r="AF5" s="116" t="e">
        <f>SUM(AE5,AC5,AB5,AA5)/(L5/12)</f>
        <v>#N/A</v>
      </c>
      <c r="AG5" s="116" t="e">
        <f t="shared" ref="AG5:AG19" si="14">SUM(AE5,AC5,AB5,AA5,AD5)/(L5/12)</f>
        <v>#N/A</v>
      </c>
      <c r="AH5" s="110" t="e">
        <f>M5*$AH$3</f>
        <v>#N/A</v>
      </c>
      <c r="AI5" s="112">
        <f>Y5+$AI$3</f>
        <v>6.25E-2</v>
      </c>
      <c r="AJ5" s="110" t="e">
        <f t="shared" ref="AJ5:AJ19" si="15">M5-X5-AH5</f>
        <v>#N/A</v>
      </c>
      <c r="AK5" s="103" t="e">
        <f t="shared" ref="AK5:AK19" si="16">AH5*$AK$3/12</f>
        <v>#N/A</v>
      </c>
      <c r="AL5" s="103" t="e">
        <f>$AL$3*M5/12</f>
        <v>#N/A</v>
      </c>
      <c r="AM5" s="103" t="e">
        <f t="shared" ref="AM5:AM19" si="17">$AM$3*M5/12</f>
        <v>#N/A</v>
      </c>
      <c r="AN5" s="114">
        <f t="shared" ref="AN5:AN19" si="18">MAX(J5*Y5/12,0)</f>
        <v>0</v>
      </c>
      <c r="AO5" s="115" t="e">
        <f t="shared" ref="AO5:AO19" si="19">-PMT(AI5/12,360,AJ5)</f>
        <v>#N/A</v>
      </c>
      <c r="AP5" s="116" t="e">
        <f t="shared" ref="AP5:AP19" si="20">SUM(AO5,AM5,AL5)/(L5/12)</f>
        <v>#N/A</v>
      </c>
      <c r="AQ5" s="116" t="e">
        <f t="shared" ref="AQ5:AQ19" si="21">SUM(AO5,AM5,AL5,AK5,AN5)/(L5/12)</f>
        <v>#N/A</v>
      </c>
      <c r="AR5" s="114" t="e">
        <f t="shared" ref="AR5:AR19" si="22">$AR$3*AK5*12</f>
        <v>#N/A</v>
      </c>
      <c r="AS5" s="114" t="e">
        <f t="shared" ref="AS5:AS19" si="23">$AS$3*(M5-X5)</f>
        <v>#N/A</v>
      </c>
      <c r="AT5" s="114" t="e">
        <f t="shared" ref="AT5:AT19" si="24">$AT$3*(AH5)</f>
        <v>#N/A</v>
      </c>
      <c r="AU5" s="114" t="e">
        <f>$AU$3*SUM(AR5,AS5,AT5)</f>
        <v>#N/A</v>
      </c>
      <c r="AV5" s="112" t="e">
        <f t="shared" ref="AV5:AV19" si="25">AU5/M5</f>
        <v>#N/A</v>
      </c>
      <c r="AW5" s="114" t="e">
        <f>POWER(1+K5,10)*M5</f>
        <v>#N/A</v>
      </c>
      <c r="AX5" s="115" t="e">
        <f>POWER(1+K5,10)*AH5</f>
        <v>#N/A</v>
      </c>
      <c r="AY5" s="116" t="e">
        <f>AX5/AH5</f>
        <v>#N/A</v>
      </c>
      <c r="AZ5" s="115" t="e">
        <f>AW5-AX5-FV(AI5/12,(10*12),AO5,-AJ5)</f>
        <v>#N/A</v>
      </c>
      <c r="BA5" s="116" t="e">
        <f>AZ5/X5</f>
        <v>#N/A</v>
      </c>
      <c r="BB5" s="142"/>
      <c r="BC5" s="115"/>
    </row>
    <row r="6" spans="1:55" x14ac:dyDescent="0.2">
      <c r="A6" s="100"/>
      <c r="B6" s="266">
        <v>90002</v>
      </c>
      <c r="C6" s="2" t="str">
        <f t="shared" ref="C6:C19" si="26">IFERROR(VLOOKUP(LEFT(B6,FIND("County",B6)-2),CaseShiller30,2,0),"No Data")</f>
        <v>No Data</v>
      </c>
      <c r="D6" s="101" t="e">
        <f>_xlfn.XLOOKUP($B6,'Paste Snowflake Data Here'!$B$3:$B$1048576,'Paste Snowflake Data Here'!$D$3:$D$1048576)</f>
        <v>#N/A</v>
      </c>
      <c r="E6" s="101"/>
      <c r="F6" s="69" t="e">
        <f>_xlfn.XLOOKUP($B6,'Paste Snowflake Data Here'!$B$3:$B$1048576,'Paste Snowflake Data Here'!$I$3:$I$1048576)</f>
        <v>#N/A</v>
      </c>
      <c r="G6" s="69" t="e">
        <f>_xlfn.XLOOKUP($B6,'Paste Snowflake Data Here'!$B$3:$B$1048576,'Paste Snowflake Data Here'!$J$3:$J$1048576)</f>
        <v>#N/A</v>
      </c>
      <c r="H6" s="103"/>
      <c r="I6" s="104"/>
      <c r="J6" s="101"/>
      <c r="K6" s="105">
        <f t="shared" si="0"/>
        <v>0.05</v>
      </c>
      <c r="L6" s="145" t="e">
        <f t="shared" si="1"/>
        <v>#N/A</v>
      </c>
      <c r="M6" s="146" t="e">
        <f>$G6*$M$3</f>
        <v>#N/A</v>
      </c>
      <c r="N6" s="81" t="e">
        <f t="shared" si="2"/>
        <v>#N/A</v>
      </c>
      <c r="O6" s="81" t="e">
        <f t="shared" si="3"/>
        <v>#N/A</v>
      </c>
      <c r="P6" s="81" t="e">
        <f t="shared" si="4"/>
        <v>#N/A</v>
      </c>
      <c r="Q6" s="110" t="e">
        <f t="shared" ref="Q6:Q19" si="27">AH6</f>
        <v>#N/A</v>
      </c>
      <c r="R6" s="111" t="e">
        <f t="shared" ref="R6:R19" si="28">AU6</f>
        <v>#N/A</v>
      </c>
      <c r="S6" s="111" t="e">
        <f t="shared" si="5"/>
        <v>#N/A</v>
      </c>
      <c r="T6" s="111" t="e">
        <f t="shared" si="6"/>
        <v>#N/A</v>
      </c>
      <c r="U6" s="112" t="e">
        <f t="shared" si="6"/>
        <v>#N/A</v>
      </c>
      <c r="V6" s="110" t="e">
        <f t="shared" si="7"/>
        <v>#N/A</v>
      </c>
      <c r="W6" s="112" t="e">
        <f t="shared" si="7"/>
        <v>#N/A</v>
      </c>
      <c r="X6" s="103" t="e">
        <f t="shared" si="8"/>
        <v>#N/A</v>
      </c>
      <c r="Y6" s="113">
        <f t="shared" si="9"/>
        <v>6.25E-2</v>
      </c>
      <c r="Z6" s="103" t="e">
        <f t="shared" si="10"/>
        <v>#N/A</v>
      </c>
      <c r="AA6" s="103" t="e">
        <f>Z6*'PMI Rate Est'!$J$6/12</f>
        <v>#N/A</v>
      </c>
      <c r="AB6" s="103" t="e">
        <f t="shared" si="11"/>
        <v>#N/A</v>
      </c>
      <c r="AC6" s="103" t="e">
        <f t="shared" si="12"/>
        <v>#N/A</v>
      </c>
      <c r="AD6" s="114">
        <f t="shared" si="13"/>
        <v>0</v>
      </c>
      <c r="AE6" s="115" t="e">
        <f t="shared" ref="AE6:AE19" si="29">-PMT(Y6/12,360,Z6)</f>
        <v>#N/A</v>
      </c>
      <c r="AF6" s="116" t="e">
        <f t="shared" ref="AF6:AF19" si="30">SUM(AE6,AC6,AB6,AA6)/(L6/12)</f>
        <v>#N/A</v>
      </c>
      <c r="AG6" s="116" t="e">
        <f t="shared" si="14"/>
        <v>#N/A</v>
      </c>
      <c r="AH6" s="110" t="e">
        <f t="shared" ref="AH6:AH19" si="31">M6*$AH$3</f>
        <v>#N/A</v>
      </c>
      <c r="AI6" s="112">
        <f t="shared" ref="AI6:AI19" si="32">Y6+$AI$3</f>
        <v>6.25E-2</v>
      </c>
      <c r="AJ6" s="110" t="e">
        <f t="shared" si="15"/>
        <v>#N/A</v>
      </c>
      <c r="AK6" s="103" t="e">
        <f t="shared" si="16"/>
        <v>#N/A</v>
      </c>
      <c r="AL6" s="103" t="e">
        <f t="shared" ref="AL6:AL19" si="33">$AL$3*M6/12</f>
        <v>#N/A</v>
      </c>
      <c r="AM6" s="103" t="e">
        <f t="shared" si="17"/>
        <v>#N/A</v>
      </c>
      <c r="AN6" s="114">
        <f t="shared" si="18"/>
        <v>0</v>
      </c>
      <c r="AO6" s="115" t="e">
        <f t="shared" si="19"/>
        <v>#N/A</v>
      </c>
      <c r="AP6" s="116" t="e">
        <f t="shared" si="20"/>
        <v>#N/A</v>
      </c>
      <c r="AQ6" s="116" t="e">
        <f t="shared" si="21"/>
        <v>#N/A</v>
      </c>
      <c r="AR6" s="114" t="e">
        <f t="shared" si="22"/>
        <v>#N/A</v>
      </c>
      <c r="AS6" s="114" t="e">
        <f t="shared" si="23"/>
        <v>#N/A</v>
      </c>
      <c r="AT6" s="114" t="e">
        <f t="shared" si="24"/>
        <v>#N/A</v>
      </c>
      <c r="AU6" s="114" t="e">
        <f t="shared" ref="AU6:AU19" si="34">$AU$3*SUM(AR6,AS6,AT6)</f>
        <v>#N/A</v>
      </c>
      <c r="AV6" s="112" t="e">
        <f t="shared" si="25"/>
        <v>#N/A</v>
      </c>
      <c r="AW6" s="114" t="e">
        <f t="shared" ref="AW6:AW19" si="35">POWER(1+K6,10)*M6</f>
        <v>#N/A</v>
      </c>
      <c r="AX6" s="115" t="e">
        <f t="shared" ref="AX6:AX19" si="36">POWER(1+K6,10)*AH6</f>
        <v>#N/A</v>
      </c>
      <c r="AY6" s="116" t="e">
        <f t="shared" ref="AY6:AY19" si="37">AX6/AH6</f>
        <v>#N/A</v>
      </c>
      <c r="AZ6" s="115" t="e">
        <f t="shared" ref="AZ6:AZ19" si="38">AW6-AX6-FV(AI6/12,(10*12),AO6,-AJ6)</f>
        <v>#N/A</v>
      </c>
      <c r="BA6" s="116" t="e">
        <f>AZ6/X6</f>
        <v>#N/A</v>
      </c>
      <c r="BC6" s="2"/>
    </row>
    <row r="7" spans="1:55" x14ac:dyDescent="0.2">
      <c r="A7" s="100"/>
      <c r="B7" s="266">
        <v>90003</v>
      </c>
      <c r="C7" s="2" t="str">
        <f t="shared" si="26"/>
        <v>No Data</v>
      </c>
      <c r="D7" s="101" t="e">
        <f>_xlfn.XLOOKUP($B7,'Paste Snowflake Data Here'!$B$3:$B$1048576,'Paste Snowflake Data Here'!$D$3:$D$1048576)</f>
        <v>#N/A</v>
      </c>
      <c r="E7" s="67"/>
      <c r="F7" s="69" t="e">
        <f>_xlfn.XLOOKUP($B7,'Paste Snowflake Data Here'!$B$3:$B$1048576,'Paste Snowflake Data Here'!$I$3:$I$1048576)</f>
        <v>#N/A</v>
      </c>
      <c r="G7" s="69" t="e">
        <f>_xlfn.XLOOKUP($B7,'Paste Snowflake Data Here'!$B$3:$B$1048576,'Paste Snowflake Data Here'!$J$3:$J$1048576)</f>
        <v>#N/A</v>
      </c>
      <c r="H7" s="69"/>
      <c r="I7" s="95"/>
      <c r="J7" s="68"/>
      <c r="K7" s="106">
        <f t="shared" si="0"/>
        <v>0.05</v>
      </c>
      <c r="L7" s="145" t="e">
        <f t="shared" si="1"/>
        <v>#N/A</v>
      </c>
      <c r="M7" s="146" t="e">
        <f>$G7*$M$3</f>
        <v>#N/A</v>
      </c>
      <c r="N7" s="82" t="e">
        <f t="shared" si="2"/>
        <v>#N/A</v>
      </c>
      <c r="O7" s="82" t="e">
        <f t="shared" si="3"/>
        <v>#N/A</v>
      </c>
      <c r="P7" s="82" t="e">
        <f t="shared" si="4"/>
        <v>#N/A</v>
      </c>
      <c r="Q7" s="110" t="e">
        <f t="shared" si="27"/>
        <v>#N/A</v>
      </c>
      <c r="R7" s="111" t="e">
        <f t="shared" si="28"/>
        <v>#N/A</v>
      </c>
      <c r="S7" s="111" t="e">
        <f t="shared" si="5"/>
        <v>#N/A</v>
      </c>
      <c r="T7" s="111" t="e">
        <f t="shared" si="6"/>
        <v>#N/A</v>
      </c>
      <c r="U7" s="112" t="e">
        <f t="shared" si="6"/>
        <v>#N/A</v>
      </c>
      <c r="V7" s="110" t="e">
        <f t="shared" si="7"/>
        <v>#N/A</v>
      </c>
      <c r="W7" s="112" t="e">
        <f t="shared" si="7"/>
        <v>#N/A</v>
      </c>
      <c r="X7" s="103" t="e">
        <f t="shared" si="8"/>
        <v>#N/A</v>
      </c>
      <c r="Y7" s="117">
        <f t="shared" si="9"/>
        <v>6.25E-2</v>
      </c>
      <c r="Z7" s="69" t="e">
        <f t="shared" si="10"/>
        <v>#N/A</v>
      </c>
      <c r="AA7" s="69" t="e">
        <f>Z7*'PMI Rate Est'!$J$6/12</f>
        <v>#N/A</v>
      </c>
      <c r="AB7" s="103" t="e">
        <f t="shared" si="11"/>
        <v>#N/A</v>
      </c>
      <c r="AC7" s="103" t="e">
        <f t="shared" si="12"/>
        <v>#N/A</v>
      </c>
      <c r="AD7" s="118">
        <f t="shared" si="13"/>
        <v>0</v>
      </c>
      <c r="AE7" s="115" t="e">
        <f t="shared" si="29"/>
        <v>#N/A</v>
      </c>
      <c r="AF7" s="119" t="e">
        <f t="shared" si="30"/>
        <v>#N/A</v>
      </c>
      <c r="AG7" s="119" t="e">
        <f t="shared" si="14"/>
        <v>#N/A</v>
      </c>
      <c r="AH7" s="120" t="e">
        <f t="shared" si="31"/>
        <v>#N/A</v>
      </c>
      <c r="AI7" s="121">
        <f t="shared" si="32"/>
        <v>6.25E-2</v>
      </c>
      <c r="AJ7" s="120" t="e">
        <f t="shared" si="15"/>
        <v>#N/A</v>
      </c>
      <c r="AK7" s="69" t="e">
        <f t="shared" si="16"/>
        <v>#N/A</v>
      </c>
      <c r="AL7" s="103" t="e">
        <f t="shared" si="33"/>
        <v>#N/A</v>
      </c>
      <c r="AM7" s="103" t="e">
        <f t="shared" si="17"/>
        <v>#N/A</v>
      </c>
      <c r="AN7" s="118">
        <f t="shared" si="18"/>
        <v>0</v>
      </c>
      <c r="AO7" s="115" t="e">
        <f t="shared" si="19"/>
        <v>#N/A</v>
      </c>
      <c r="AP7" s="119" t="e">
        <f t="shared" si="20"/>
        <v>#N/A</v>
      </c>
      <c r="AQ7" s="119" t="e">
        <f t="shared" si="21"/>
        <v>#N/A</v>
      </c>
      <c r="AR7" s="118" t="e">
        <f t="shared" si="22"/>
        <v>#N/A</v>
      </c>
      <c r="AS7" s="118" t="e">
        <f t="shared" si="23"/>
        <v>#N/A</v>
      </c>
      <c r="AT7" s="118" t="e">
        <f t="shared" si="24"/>
        <v>#N/A</v>
      </c>
      <c r="AU7" s="118" t="e">
        <f t="shared" si="34"/>
        <v>#N/A</v>
      </c>
      <c r="AV7" s="121" t="e">
        <f t="shared" si="25"/>
        <v>#N/A</v>
      </c>
      <c r="AW7" s="114" t="e">
        <f t="shared" si="35"/>
        <v>#N/A</v>
      </c>
      <c r="AX7" s="115" t="e">
        <f t="shared" si="36"/>
        <v>#N/A</v>
      </c>
      <c r="AY7" s="116" t="e">
        <f t="shared" si="37"/>
        <v>#N/A</v>
      </c>
      <c r="AZ7" s="115" t="e">
        <f t="shared" si="38"/>
        <v>#N/A</v>
      </c>
      <c r="BA7" s="116" t="e">
        <f t="shared" ref="BA7:BA19" si="39">AZ7/X7</f>
        <v>#N/A</v>
      </c>
      <c r="BC7" s="127"/>
    </row>
    <row r="8" spans="1:55" x14ac:dyDescent="0.2">
      <c r="A8" s="100"/>
      <c r="B8" s="266">
        <v>90004</v>
      </c>
      <c r="C8" s="2" t="str">
        <f t="shared" si="26"/>
        <v>No Data</v>
      </c>
      <c r="D8" s="101" t="e">
        <f>_xlfn.XLOOKUP($B8,'Paste Snowflake Data Here'!$B$3:$B$1048576,'Paste Snowflake Data Here'!$D$3:$D$1048576)</f>
        <v>#N/A</v>
      </c>
      <c r="E8" s="67"/>
      <c r="F8" s="69" t="e">
        <f>_xlfn.XLOOKUP($B8,'Paste Snowflake Data Here'!$B$3:$B$1048576,'Paste Snowflake Data Here'!$I$3:$I$1048576)</f>
        <v>#N/A</v>
      </c>
      <c r="G8" s="69" t="e">
        <f>_xlfn.XLOOKUP($B8,'Paste Snowflake Data Here'!$B$3:$B$1048576,'Paste Snowflake Data Here'!$J$3:$J$1048576)</f>
        <v>#N/A</v>
      </c>
      <c r="H8" s="69"/>
      <c r="I8" s="95"/>
      <c r="J8" s="68"/>
      <c r="K8" s="106">
        <f t="shared" si="0"/>
        <v>0.05</v>
      </c>
      <c r="L8" s="145" t="e">
        <f t="shared" si="1"/>
        <v>#N/A</v>
      </c>
      <c r="M8" s="146" t="e">
        <f>$G8*$M$3</f>
        <v>#N/A</v>
      </c>
      <c r="N8" s="82" t="e">
        <f t="shared" si="2"/>
        <v>#N/A</v>
      </c>
      <c r="O8" s="82" t="e">
        <f t="shared" si="3"/>
        <v>#N/A</v>
      </c>
      <c r="P8" s="82" t="e">
        <f t="shared" si="4"/>
        <v>#N/A</v>
      </c>
      <c r="Q8" s="110" t="e">
        <f t="shared" si="27"/>
        <v>#N/A</v>
      </c>
      <c r="R8" s="111" t="e">
        <f t="shared" si="28"/>
        <v>#N/A</v>
      </c>
      <c r="S8" s="111" t="e">
        <f t="shared" si="5"/>
        <v>#N/A</v>
      </c>
      <c r="T8" s="111" t="e">
        <f t="shared" si="6"/>
        <v>#N/A</v>
      </c>
      <c r="U8" s="112" t="e">
        <f t="shared" si="6"/>
        <v>#N/A</v>
      </c>
      <c r="V8" s="110" t="e">
        <f t="shared" si="7"/>
        <v>#N/A</v>
      </c>
      <c r="W8" s="112" t="e">
        <f t="shared" si="7"/>
        <v>#N/A</v>
      </c>
      <c r="X8" s="103" t="e">
        <f t="shared" si="8"/>
        <v>#N/A</v>
      </c>
      <c r="Y8" s="117">
        <f t="shared" si="9"/>
        <v>6.25E-2</v>
      </c>
      <c r="Z8" s="69" t="e">
        <f t="shared" si="10"/>
        <v>#N/A</v>
      </c>
      <c r="AA8" s="69" t="e">
        <f>Z8*'PMI Rate Est'!$J$6/12</f>
        <v>#N/A</v>
      </c>
      <c r="AB8" s="103" t="e">
        <f t="shared" si="11"/>
        <v>#N/A</v>
      </c>
      <c r="AC8" s="103" t="e">
        <f t="shared" si="12"/>
        <v>#N/A</v>
      </c>
      <c r="AD8" s="118">
        <f t="shared" si="13"/>
        <v>0</v>
      </c>
      <c r="AE8" s="115" t="e">
        <f t="shared" si="29"/>
        <v>#N/A</v>
      </c>
      <c r="AF8" s="119" t="e">
        <f t="shared" si="30"/>
        <v>#N/A</v>
      </c>
      <c r="AG8" s="119" t="e">
        <f t="shared" si="14"/>
        <v>#N/A</v>
      </c>
      <c r="AH8" s="120" t="e">
        <f t="shared" si="31"/>
        <v>#N/A</v>
      </c>
      <c r="AI8" s="121">
        <f t="shared" si="32"/>
        <v>6.25E-2</v>
      </c>
      <c r="AJ8" s="120" t="e">
        <f t="shared" si="15"/>
        <v>#N/A</v>
      </c>
      <c r="AK8" s="69" t="e">
        <f t="shared" si="16"/>
        <v>#N/A</v>
      </c>
      <c r="AL8" s="103" t="e">
        <f t="shared" si="33"/>
        <v>#N/A</v>
      </c>
      <c r="AM8" s="103" t="e">
        <f t="shared" si="17"/>
        <v>#N/A</v>
      </c>
      <c r="AN8" s="118">
        <f t="shared" si="18"/>
        <v>0</v>
      </c>
      <c r="AO8" s="115" t="e">
        <f t="shared" si="19"/>
        <v>#N/A</v>
      </c>
      <c r="AP8" s="119" t="e">
        <f t="shared" si="20"/>
        <v>#N/A</v>
      </c>
      <c r="AQ8" s="119" t="e">
        <f t="shared" si="21"/>
        <v>#N/A</v>
      </c>
      <c r="AR8" s="118" t="e">
        <f t="shared" si="22"/>
        <v>#N/A</v>
      </c>
      <c r="AS8" s="118" t="e">
        <f t="shared" si="23"/>
        <v>#N/A</v>
      </c>
      <c r="AT8" s="118" t="e">
        <f t="shared" si="24"/>
        <v>#N/A</v>
      </c>
      <c r="AU8" s="118" t="e">
        <f t="shared" si="34"/>
        <v>#N/A</v>
      </c>
      <c r="AV8" s="121" t="e">
        <f t="shared" si="25"/>
        <v>#N/A</v>
      </c>
      <c r="AW8" s="114" t="e">
        <f t="shared" si="35"/>
        <v>#N/A</v>
      </c>
      <c r="AX8" s="115" t="e">
        <f t="shared" si="36"/>
        <v>#N/A</v>
      </c>
      <c r="AY8" s="116" t="e">
        <f t="shared" si="37"/>
        <v>#N/A</v>
      </c>
      <c r="AZ8" s="115" t="e">
        <f t="shared" si="38"/>
        <v>#N/A</v>
      </c>
      <c r="BA8" s="116" t="e">
        <f t="shared" si="39"/>
        <v>#N/A</v>
      </c>
      <c r="BC8" s="127"/>
    </row>
    <row r="9" spans="1:55" x14ac:dyDescent="0.2">
      <c r="A9" s="100"/>
      <c r="B9" s="266">
        <v>90005</v>
      </c>
      <c r="C9" s="2" t="str">
        <f t="shared" si="26"/>
        <v>No Data</v>
      </c>
      <c r="D9" s="101" t="e">
        <f>_xlfn.XLOOKUP($B9,'Paste Snowflake Data Here'!$B$3:$B$1048576,'Paste Snowflake Data Here'!$D$3:$D$1048576)</f>
        <v>#N/A</v>
      </c>
      <c r="E9" s="67"/>
      <c r="F9" s="69" t="e">
        <f>_xlfn.XLOOKUP($B9,'Paste Snowflake Data Here'!$B$3:$B$1048576,'Paste Snowflake Data Here'!$I$3:$I$1048576)</f>
        <v>#N/A</v>
      </c>
      <c r="G9" s="69" t="e">
        <f>_xlfn.XLOOKUP($B9,'Paste Snowflake Data Here'!$B$3:$B$1048576,'Paste Snowflake Data Here'!$J$3:$J$1048576)</f>
        <v>#N/A</v>
      </c>
      <c r="H9" s="69"/>
      <c r="I9" s="95"/>
      <c r="J9" s="68"/>
      <c r="K9" s="106">
        <f t="shared" si="0"/>
        <v>0.05</v>
      </c>
      <c r="L9" s="145" t="e">
        <f t="shared" si="1"/>
        <v>#N/A</v>
      </c>
      <c r="M9" s="146" t="e">
        <f t="shared" ref="M9:M19" si="40">$G9*$M$3</f>
        <v>#N/A</v>
      </c>
      <c r="N9" s="82" t="e">
        <f t="shared" si="2"/>
        <v>#N/A</v>
      </c>
      <c r="O9" s="82" t="e">
        <f t="shared" si="3"/>
        <v>#N/A</v>
      </c>
      <c r="P9" s="82" t="e">
        <f t="shared" si="4"/>
        <v>#N/A</v>
      </c>
      <c r="Q9" s="110" t="e">
        <f t="shared" si="27"/>
        <v>#N/A</v>
      </c>
      <c r="R9" s="111" t="e">
        <f t="shared" si="28"/>
        <v>#N/A</v>
      </c>
      <c r="S9" s="111" t="e">
        <f t="shared" si="5"/>
        <v>#N/A</v>
      </c>
      <c r="T9" s="111" t="e">
        <f t="shared" si="6"/>
        <v>#N/A</v>
      </c>
      <c r="U9" s="112" t="e">
        <f t="shared" si="6"/>
        <v>#N/A</v>
      </c>
      <c r="V9" s="110" t="e">
        <f t="shared" si="7"/>
        <v>#N/A</v>
      </c>
      <c r="W9" s="112" t="e">
        <f t="shared" si="7"/>
        <v>#N/A</v>
      </c>
      <c r="X9" s="103" t="e">
        <f t="shared" si="8"/>
        <v>#N/A</v>
      </c>
      <c r="Y9" s="117">
        <f t="shared" si="9"/>
        <v>6.25E-2</v>
      </c>
      <c r="Z9" s="69" t="e">
        <f t="shared" si="10"/>
        <v>#N/A</v>
      </c>
      <c r="AA9" s="69" t="e">
        <f>Z9*'PMI Rate Est'!$J$6/12</f>
        <v>#N/A</v>
      </c>
      <c r="AB9" s="103" t="e">
        <f t="shared" si="11"/>
        <v>#N/A</v>
      </c>
      <c r="AC9" s="103" t="e">
        <f t="shared" si="12"/>
        <v>#N/A</v>
      </c>
      <c r="AD9" s="118">
        <f t="shared" si="13"/>
        <v>0</v>
      </c>
      <c r="AE9" s="115" t="e">
        <f t="shared" si="29"/>
        <v>#N/A</v>
      </c>
      <c r="AF9" s="119" t="e">
        <f t="shared" si="30"/>
        <v>#N/A</v>
      </c>
      <c r="AG9" s="119" t="e">
        <f t="shared" si="14"/>
        <v>#N/A</v>
      </c>
      <c r="AH9" s="120" t="e">
        <f t="shared" si="31"/>
        <v>#N/A</v>
      </c>
      <c r="AI9" s="121">
        <f t="shared" si="32"/>
        <v>6.25E-2</v>
      </c>
      <c r="AJ9" s="120" t="e">
        <f t="shared" si="15"/>
        <v>#N/A</v>
      </c>
      <c r="AK9" s="69" t="e">
        <f t="shared" si="16"/>
        <v>#N/A</v>
      </c>
      <c r="AL9" s="103" t="e">
        <f t="shared" si="33"/>
        <v>#N/A</v>
      </c>
      <c r="AM9" s="103" t="e">
        <f t="shared" si="17"/>
        <v>#N/A</v>
      </c>
      <c r="AN9" s="118">
        <f t="shared" si="18"/>
        <v>0</v>
      </c>
      <c r="AO9" s="115" t="e">
        <f t="shared" si="19"/>
        <v>#N/A</v>
      </c>
      <c r="AP9" s="119" t="e">
        <f t="shared" si="20"/>
        <v>#N/A</v>
      </c>
      <c r="AQ9" s="119" t="e">
        <f t="shared" si="21"/>
        <v>#N/A</v>
      </c>
      <c r="AR9" s="118" t="e">
        <f t="shared" si="22"/>
        <v>#N/A</v>
      </c>
      <c r="AS9" s="118" t="e">
        <f t="shared" si="23"/>
        <v>#N/A</v>
      </c>
      <c r="AT9" s="118" t="e">
        <f t="shared" si="24"/>
        <v>#N/A</v>
      </c>
      <c r="AU9" s="118" t="e">
        <f t="shared" si="34"/>
        <v>#N/A</v>
      </c>
      <c r="AV9" s="121" t="e">
        <f t="shared" si="25"/>
        <v>#N/A</v>
      </c>
      <c r="AW9" s="114" t="e">
        <f t="shared" si="35"/>
        <v>#N/A</v>
      </c>
      <c r="AX9" s="115" t="e">
        <f t="shared" si="36"/>
        <v>#N/A</v>
      </c>
      <c r="AY9" s="116" t="e">
        <f t="shared" si="37"/>
        <v>#N/A</v>
      </c>
      <c r="AZ9" s="115" t="e">
        <f t="shared" si="38"/>
        <v>#N/A</v>
      </c>
      <c r="BA9" s="116" t="e">
        <f t="shared" si="39"/>
        <v>#N/A</v>
      </c>
      <c r="BC9" s="127"/>
    </row>
    <row r="10" spans="1:55" x14ac:dyDescent="0.2">
      <c r="A10" s="100"/>
      <c r="B10" s="266">
        <v>90006</v>
      </c>
      <c r="C10" s="2" t="str">
        <f t="shared" si="26"/>
        <v>No Data</v>
      </c>
      <c r="D10" s="101" t="e">
        <f>_xlfn.XLOOKUP($B10,'Paste Snowflake Data Here'!$B$3:$B$1048576,'Paste Snowflake Data Here'!$D$3:$D$1048576)</f>
        <v>#N/A</v>
      </c>
      <c r="E10" s="67"/>
      <c r="F10" s="69" t="e">
        <f>_xlfn.XLOOKUP($B10,'Paste Snowflake Data Here'!$B$3:$B$1048576,'Paste Snowflake Data Here'!$I$3:$I$1048576)</f>
        <v>#N/A</v>
      </c>
      <c r="G10" s="69" t="e">
        <f>_xlfn.XLOOKUP($B10,'Paste Snowflake Data Here'!$B$3:$B$1048576,'Paste Snowflake Data Here'!$J$3:$J$1048576)</f>
        <v>#N/A</v>
      </c>
      <c r="H10" s="69"/>
      <c r="I10" s="95"/>
      <c r="J10" s="68"/>
      <c r="K10" s="106">
        <f t="shared" si="0"/>
        <v>0.05</v>
      </c>
      <c r="L10" s="145" t="e">
        <f t="shared" si="1"/>
        <v>#N/A</v>
      </c>
      <c r="M10" s="146" t="e">
        <f t="shared" si="40"/>
        <v>#N/A</v>
      </c>
      <c r="N10" s="82" t="e">
        <f t="shared" si="2"/>
        <v>#N/A</v>
      </c>
      <c r="O10" s="82" t="e">
        <f t="shared" si="3"/>
        <v>#N/A</v>
      </c>
      <c r="P10" s="82" t="e">
        <f t="shared" si="4"/>
        <v>#N/A</v>
      </c>
      <c r="Q10" s="110" t="e">
        <f t="shared" si="27"/>
        <v>#N/A</v>
      </c>
      <c r="R10" s="111" t="e">
        <f t="shared" si="28"/>
        <v>#N/A</v>
      </c>
      <c r="S10" s="111" t="e">
        <f t="shared" si="5"/>
        <v>#N/A</v>
      </c>
      <c r="T10" s="111" t="e">
        <f t="shared" si="6"/>
        <v>#N/A</v>
      </c>
      <c r="U10" s="112" t="e">
        <f t="shared" si="6"/>
        <v>#N/A</v>
      </c>
      <c r="V10" s="110" t="e">
        <f t="shared" si="7"/>
        <v>#N/A</v>
      </c>
      <c r="W10" s="112" t="e">
        <f t="shared" si="7"/>
        <v>#N/A</v>
      </c>
      <c r="X10" s="103" t="e">
        <f t="shared" si="8"/>
        <v>#N/A</v>
      </c>
      <c r="Y10" s="117">
        <f t="shared" si="9"/>
        <v>6.25E-2</v>
      </c>
      <c r="Z10" s="69" t="e">
        <f t="shared" si="10"/>
        <v>#N/A</v>
      </c>
      <c r="AA10" s="69" t="e">
        <f>Z10*'PMI Rate Est'!$J$6/12</f>
        <v>#N/A</v>
      </c>
      <c r="AB10" s="103" t="e">
        <f t="shared" si="11"/>
        <v>#N/A</v>
      </c>
      <c r="AC10" s="103" t="e">
        <f t="shared" si="12"/>
        <v>#N/A</v>
      </c>
      <c r="AD10" s="118">
        <f t="shared" si="13"/>
        <v>0</v>
      </c>
      <c r="AE10" s="115" t="e">
        <f t="shared" si="29"/>
        <v>#N/A</v>
      </c>
      <c r="AF10" s="119" t="e">
        <f t="shared" si="30"/>
        <v>#N/A</v>
      </c>
      <c r="AG10" s="119" t="e">
        <f t="shared" si="14"/>
        <v>#N/A</v>
      </c>
      <c r="AH10" s="120" t="e">
        <f t="shared" si="31"/>
        <v>#N/A</v>
      </c>
      <c r="AI10" s="121">
        <f t="shared" si="32"/>
        <v>6.25E-2</v>
      </c>
      <c r="AJ10" s="120" t="e">
        <f t="shared" si="15"/>
        <v>#N/A</v>
      </c>
      <c r="AK10" s="69" t="e">
        <f t="shared" si="16"/>
        <v>#N/A</v>
      </c>
      <c r="AL10" s="103" t="e">
        <f t="shared" si="33"/>
        <v>#N/A</v>
      </c>
      <c r="AM10" s="103" t="e">
        <f t="shared" si="17"/>
        <v>#N/A</v>
      </c>
      <c r="AN10" s="118">
        <f t="shared" si="18"/>
        <v>0</v>
      </c>
      <c r="AO10" s="115" t="e">
        <f t="shared" si="19"/>
        <v>#N/A</v>
      </c>
      <c r="AP10" s="119" t="e">
        <f t="shared" si="20"/>
        <v>#N/A</v>
      </c>
      <c r="AQ10" s="119" t="e">
        <f t="shared" si="21"/>
        <v>#N/A</v>
      </c>
      <c r="AR10" s="118" t="e">
        <f t="shared" si="22"/>
        <v>#N/A</v>
      </c>
      <c r="AS10" s="118" t="e">
        <f t="shared" si="23"/>
        <v>#N/A</v>
      </c>
      <c r="AT10" s="118" t="e">
        <f t="shared" si="24"/>
        <v>#N/A</v>
      </c>
      <c r="AU10" s="118" t="e">
        <f t="shared" si="34"/>
        <v>#N/A</v>
      </c>
      <c r="AV10" s="121" t="e">
        <f t="shared" si="25"/>
        <v>#N/A</v>
      </c>
      <c r="AW10" s="114" t="e">
        <f t="shared" si="35"/>
        <v>#N/A</v>
      </c>
      <c r="AX10" s="115" t="e">
        <f t="shared" si="36"/>
        <v>#N/A</v>
      </c>
      <c r="AY10" s="116" t="e">
        <f t="shared" si="37"/>
        <v>#N/A</v>
      </c>
      <c r="AZ10" s="115" t="e">
        <f t="shared" si="38"/>
        <v>#N/A</v>
      </c>
      <c r="BA10" s="116" t="e">
        <f t="shared" si="39"/>
        <v>#N/A</v>
      </c>
      <c r="BC10" s="127"/>
    </row>
    <row r="11" spans="1:55" x14ac:dyDescent="0.2">
      <c r="A11" s="100"/>
      <c r="B11" s="266">
        <v>90007</v>
      </c>
      <c r="C11" s="2" t="str">
        <f t="shared" si="26"/>
        <v>No Data</v>
      </c>
      <c r="D11" s="101" t="e">
        <f>_xlfn.XLOOKUP($B11,'Paste Snowflake Data Here'!$B$3:$B$1048576,'Paste Snowflake Data Here'!$D$3:$D$1048576)</f>
        <v>#N/A</v>
      </c>
      <c r="E11" s="67"/>
      <c r="F11" s="69" t="e">
        <f>_xlfn.XLOOKUP($B11,'Paste Snowflake Data Here'!$B$3:$B$1048576,'Paste Snowflake Data Here'!$I$3:$I$1048576)</f>
        <v>#N/A</v>
      </c>
      <c r="G11" s="69" t="e">
        <f>_xlfn.XLOOKUP($B11,'Paste Snowflake Data Here'!$B$3:$B$1048576,'Paste Snowflake Data Here'!$J$3:$J$1048576)</f>
        <v>#N/A</v>
      </c>
      <c r="H11" s="69"/>
      <c r="I11" s="95"/>
      <c r="J11" s="68"/>
      <c r="K11" s="106">
        <f t="shared" si="0"/>
        <v>0.05</v>
      </c>
      <c r="L11" s="145" t="e">
        <f t="shared" si="1"/>
        <v>#N/A</v>
      </c>
      <c r="M11" s="146" t="e">
        <f t="shared" si="40"/>
        <v>#N/A</v>
      </c>
      <c r="N11" s="82" t="e">
        <f t="shared" si="2"/>
        <v>#N/A</v>
      </c>
      <c r="O11" s="82" t="e">
        <f t="shared" si="3"/>
        <v>#N/A</v>
      </c>
      <c r="P11" s="82" t="e">
        <f t="shared" si="4"/>
        <v>#N/A</v>
      </c>
      <c r="Q11" s="110" t="e">
        <f t="shared" si="27"/>
        <v>#N/A</v>
      </c>
      <c r="R11" s="111" t="e">
        <f t="shared" si="28"/>
        <v>#N/A</v>
      </c>
      <c r="S11" s="111" t="e">
        <f t="shared" si="5"/>
        <v>#N/A</v>
      </c>
      <c r="T11" s="111" t="e">
        <f t="shared" si="6"/>
        <v>#N/A</v>
      </c>
      <c r="U11" s="112" t="e">
        <f t="shared" si="6"/>
        <v>#N/A</v>
      </c>
      <c r="V11" s="110" t="e">
        <f t="shared" si="7"/>
        <v>#N/A</v>
      </c>
      <c r="W11" s="112" t="e">
        <f t="shared" si="7"/>
        <v>#N/A</v>
      </c>
      <c r="X11" s="103" t="e">
        <f t="shared" si="8"/>
        <v>#N/A</v>
      </c>
      <c r="Y11" s="117">
        <f t="shared" si="9"/>
        <v>6.25E-2</v>
      </c>
      <c r="Z11" s="69" t="e">
        <f t="shared" si="10"/>
        <v>#N/A</v>
      </c>
      <c r="AA11" s="69" t="e">
        <f>Z11*'PMI Rate Est'!$J$6/12</f>
        <v>#N/A</v>
      </c>
      <c r="AB11" s="103" t="e">
        <f t="shared" si="11"/>
        <v>#N/A</v>
      </c>
      <c r="AC11" s="103" t="e">
        <f t="shared" si="12"/>
        <v>#N/A</v>
      </c>
      <c r="AD11" s="118">
        <f t="shared" si="13"/>
        <v>0</v>
      </c>
      <c r="AE11" s="115" t="e">
        <f t="shared" si="29"/>
        <v>#N/A</v>
      </c>
      <c r="AF11" s="119" t="e">
        <f t="shared" si="30"/>
        <v>#N/A</v>
      </c>
      <c r="AG11" s="119" t="e">
        <f t="shared" si="14"/>
        <v>#N/A</v>
      </c>
      <c r="AH11" s="120" t="e">
        <f t="shared" si="31"/>
        <v>#N/A</v>
      </c>
      <c r="AI11" s="121">
        <f t="shared" si="32"/>
        <v>6.25E-2</v>
      </c>
      <c r="AJ11" s="120" t="e">
        <f t="shared" si="15"/>
        <v>#N/A</v>
      </c>
      <c r="AK11" s="69" t="e">
        <f t="shared" si="16"/>
        <v>#N/A</v>
      </c>
      <c r="AL11" s="103" t="e">
        <f t="shared" si="33"/>
        <v>#N/A</v>
      </c>
      <c r="AM11" s="103" t="e">
        <f t="shared" si="17"/>
        <v>#N/A</v>
      </c>
      <c r="AN11" s="118">
        <f t="shared" si="18"/>
        <v>0</v>
      </c>
      <c r="AO11" s="115" t="e">
        <f t="shared" si="19"/>
        <v>#N/A</v>
      </c>
      <c r="AP11" s="119" t="e">
        <f t="shared" si="20"/>
        <v>#N/A</v>
      </c>
      <c r="AQ11" s="119" t="e">
        <f t="shared" si="21"/>
        <v>#N/A</v>
      </c>
      <c r="AR11" s="118" t="e">
        <f t="shared" si="22"/>
        <v>#N/A</v>
      </c>
      <c r="AS11" s="118" t="e">
        <f t="shared" si="23"/>
        <v>#N/A</v>
      </c>
      <c r="AT11" s="118" t="e">
        <f t="shared" si="24"/>
        <v>#N/A</v>
      </c>
      <c r="AU11" s="118" t="e">
        <f t="shared" si="34"/>
        <v>#N/A</v>
      </c>
      <c r="AV11" s="121" t="e">
        <f t="shared" si="25"/>
        <v>#N/A</v>
      </c>
      <c r="AW11" s="114" t="e">
        <f t="shared" si="35"/>
        <v>#N/A</v>
      </c>
      <c r="AX11" s="115" t="e">
        <f t="shared" si="36"/>
        <v>#N/A</v>
      </c>
      <c r="AY11" s="116" t="e">
        <f t="shared" si="37"/>
        <v>#N/A</v>
      </c>
      <c r="AZ11" s="115" t="e">
        <f t="shared" si="38"/>
        <v>#N/A</v>
      </c>
      <c r="BA11" s="116" t="e">
        <f t="shared" si="39"/>
        <v>#N/A</v>
      </c>
      <c r="BC11" s="127"/>
    </row>
    <row r="12" spans="1:55" x14ac:dyDescent="0.2">
      <c r="A12" s="100"/>
      <c r="B12" s="266">
        <v>90008</v>
      </c>
      <c r="C12" s="2" t="str">
        <f t="shared" si="26"/>
        <v>No Data</v>
      </c>
      <c r="D12" s="101" t="e">
        <f>_xlfn.XLOOKUP($B12,'Paste Snowflake Data Here'!$B$3:$B$1048576,'Paste Snowflake Data Here'!$D$3:$D$1048576)</f>
        <v>#N/A</v>
      </c>
      <c r="E12" s="67"/>
      <c r="F12" s="69" t="e">
        <f>_xlfn.XLOOKUP($B12,'Paste Snowflake Data Here'!$B$3:$B$1048576,'Paste Snowflake Data Here'!$I$3:$I$1048576)</f>
        <v>#N/A</v>
      </c>
      <c r="G12" s="69" t="e">
        <f>_xlfn.XLOOKUP($B12,'Paste Snowflake Data Here'!$B$3:$B$1048576,'Paste Snowflake Data Here'!$J$3:$J$1048576)</f>
        <v>#N/A</v>
      </c>
      <c r="H12" s="69"/>
      <c r="I12" s="95"/>
      <c r="J12" s="68"/>
      <c r="K12" s="106">
        <f t="shared" si="0"/>
        <v>0.05</v>
      </c>
      <c r="L12" s="145" t="e">
        <f t="shared" si="1"/>
        <v>#N/A</v>
      </c>
      <c r="M12" s="146" t="e">
        <f t="shared" si="40"/>
        <v>#N/A</v>
      </c>
      <c r="N12" s="82" t="e">
        <f t="shared" si="2"/>
        <v>#N/A</v>
      </c>
      <c r="O12" s="82" t="e">
        <f t="shared" si="3"/>
        <v>#N/A</v>
      </c>
      <c r="P12" s="82" t="e">
        <f t="shared" si="4"/>
        <v>#N/A</v>
      </c>
      <c r="Q12" s="110" t="e">
        <f t="shared" si="27"/>
        <v>#N/A</v>
      </c>
      <c r="R12" s="111" t="e">
        <f t="shared" si="28"/>
        <v>#N/A</v>
      </c>
      <c r="S12" s="111" t="e">
        <f t="shared" si="5"/>
        <v>#N/A</v>
      </c>
      <c r="T12" s="111" t="e">
        <f t="shared" si="6"/>
        <v>#N/A</v>
      </c>
      <c r="U12" s="112" t="e">
        <f t="shared" si="6"/>
        <v>#N/A</v>
      </c>
      <c r="V12" s="110" t="e">
        <f t="shared" si="7"/>
        <v>#N/A</v>
      </c>
      <c r="W12" s="112" t="e">
        <f t="shared" si="7"/>
        <v>#N/A</v>
      </c>
      <c r="X12" s="103" t="e">
        <f t="shared" si="8"/>
        <v>#N/A</v>
      </c>
      <c r="Y12" s="117">
        <f t="shared" si="9"/>
        <v>6.25E-2</v>
      </c>
      <c r="Z12" s="69" t="e">
        <f t="shared" si="10"/>
        <v>#N/A</v>
      </c>
      <c r="AA12" s="69" t="e">
        <f>Z12*'PMI Rate Est'!$J$6/12</f>
        <v>#N/A</v>
      </c>
      <c r="AB12" s="103" t="e">
        <f t="shared" si="11"/>
        <v>#N/A</v>
      </c>
      <c r="AC12" s="103" t="e">
        <f t="shared" si="12"/>
        <v>#N/A</v>
      </c>
      <c r="AD12" s="118">
        <f t="shared" si="13"/>
        <v>0</v>
      </c>
      <c r="AE12" s="115" t="e">
        <f t="shared" si="29"/>
        <v>#N/A</v>
      </c>
      <c r="AF12" s="119" t="e">
        <f t="shared" si="30"/>
        <v>#N/A</v>
      </c>
      <c r="AG12" s="119" t="e">
        <f t="shared" si="14"/>
        <v>#N/A</v>
      </c>
      <c r="AH12" s="120" t="e">
        <f t="shared" si="31"/>
        <v>#N/A</v>
      </c>
      <c r="AI12" s="121">
        <f t="shared" si="32"/>
        <v>6.25E-2</v>
      </c>
      <c r="AJ12" s="120" t="e">
        <f t="shared" si="15"/>
        <v>#N/A</v>
      </c>
      <c r="AK12" s="69" t="e">
        <f t="shared" si="16"/>
        <v>#N/A</v>
      </c>
      <c r="AL12" s="103" t="e">
        <f t="shared" si="33"/>
        <v>#N/A</v>
      </c>
      <c r="AM12" s="103" t="e">
        <f t="shared" si="17"/>
        <v>#N/A</v>
      </c>
      <c r="AN12" s="118">
        <f t="shared" si="18"/>
        <v>0</v>
      </c>
      <c r="AO12" s="115" t="e">
        <f t="shared" si="19"/>
        <v>#N/A</v>
      </c>
      <c r="AP12" s="119" t="e">
        <f t="shared" si="20"/>
        <v>#N/A</v>
      </c>
      <c r="AQ12" s="119" t="e">
        <f t="shared" si="21"/>
        <v>#N/A</v>
      </c>
      <c r="AR12" s="118" t="e">
        <f t="shared" si="22"/>
        <v>#N/A</v>
      </c>
      <c r="AS12" s="118" t="e">
        <f t="shared" si="23"/>
        <v>#N/A</v>
      </c>
      <c r="AT12" s="118" t="e">
        <f t="shared" si="24"/>
        <v>#N/A</v>
      </c>
      <c r="AU12" s="118" t="e">
        <f t="shared" si="34"/>
        <v>#N/A</v>
      </c>
      <c r="AV12" s="121" t="e">
        <f t="shared" si="25"/>
        <v>#N/A</v>
      </c>
      <c r="AW12" s="114" t="e">
        <f t="shared" si="35"/>
        <v>#N/A</v>
      </c>
      <c r="AX12" s="115" t="e">
        <f t="shared" si="36"/>
        <v>#N/A</v>
      </c>
      <c r="AY12" s="116" t="e">
        <f t="shared" si="37"/>
        <v>#N/A</v>
      </c>
      <c r="AZ12" s="115" t="e">
        <f t="shared" si="38"/>
        <v>#N/A</v>
      </c>
      <c r="BA12" s="116" t="e">
        <f t="shared" si="39"/>
        <v>#N/A</v>
      </c>
      <c r="BC12" s="127"/>
    </row>
    <row r="13" spans="1:55" x14ac:dyDescent="0.2">
      <c r="A13" s="100"/>
      <c r="B13" s="266">
        <v>90011</v>
      </c>
      <c r="C13" s="2" t="str">
        <f t="shared" si="26"/>
        <v>No Data</v>
      </c>
      <c r="D13" s="101" t="e">
        <f>_xlfn.XLOOKUP($B13,'Paste Snowflake Data Here'!$B$3:$B$1048576,'Paste Snowflake Data Here'!$D$3:$D$1048576)</f>
        <v>#N/A</v>
      </c>
      <c r="E13" s="67"/>
      <c r="F13" s="69" t="e">
        <f>_xlfn.XLOOKUP($B13,'Paste Snowflake Data Here'!$B$3:$B$1048576,'Paste Snowflake Data Here'!$I$3:$I$1048576)</f>
        <v>#N/A</v>
      </c>
      <c r="G13" s="69" t="e">
        <f>_xlfn.XLOOKUP($B13,'Paste Snowflake Data Here'!$B$3:$B$1048576,'Paste Snowflake Data Here'!$J$3:$J$1048576)</f>
        <v>#N/A</v>
      </c>
      <c r="H13" s="69"/>
      <c r="I13" s="95"/>
      <c r="J13" s="68"/>
      <c r="K13" s="106">
        <f t="shared" si="0"/>
        <v>0.05</v>
      </c>
      <c r="L13" s="145" t="e">
        <f t="shared" si="1"/>
        <v>#N/A</v>
      </c>
      <c r="M13" s="146" t="e">
        <f t="shared" si="40"/>
        <v>#N/A</v>
      </c>
      <c r="N13" s="82" t="e">
        <f t="shared" si="2"/>
        <v>#N/A</v>
      </c>
      <c r="O13" s="82" t="e">
        <f t="shared" si="3"/>
        <v>#N/A</v>
      </c>
      <c r="P13" s="82" t="e">
        <f t="shared" si="4"/>
        <v>#N/A</v>
      </c>
      <c r="Q13" s="110" t="e">
        <f t="shared" si="27"/>
        <v>#N/A</v>
      </c>
      <c r="R13" s="111" t="e">
        <f t="shared" si="28"/>
        <v>#N/A</v>
      </c>
      <c r="S13" s="111" t="e">
        <f t="shared" si="5"/>
        <v>#N/A</v>
      </c>
      <c r="T13" s="111" t="e">
        <f t="shared" si="6"/>
        <v>#N/A</v>
      </c>
      <c r="U13" s="112" t="e">
        <f t="shared" si="6"/>
        <v>#N/A</v>
      </c>
      <c r="V13" s="110" t="e">
        <f t="shared" si="7"/>
        <v>#N/A</v>
      </c>
      <c r="W13" s="112" t="e">
        <f t="shared" si="7"/>
        <v>#N/A</v>
      </c>
      <c r="X13" s="103" t="e">
        <f t="shared" si="8"/>
        <v>#N/A</v>
      </c>
      <c r="Y13" s="117">
        <f t="shared" si="9"/>
        <v>6.25E-2</v>
      </c>
      <c r="Z13" s="69" t="e">
        <f t="shared" si="10"/>
        <v>#N/A</v>
      </c>
      <c r="AA13" s="69" t="e">
        <f>Z13*'PMI Rate Est'!$J$6/12</f>
        <v>#N/A</v>
      </c>
      <c r="AB13" s="103" t="e">
        <f t="shared" si="11"/>
        <v>#N/A</v>
      </c>
      <c r="AC13" s="103" t="e">
        <f t="shared" si="12"/>
        <v>#N/A</v>
      </c>
      <c r="AD13" s="118">
        <f t="shared" si="13"/>
        <v>0</v>
      </c>
      <c r="AE13" s="115" t="e">
        <f t="shared" si="29"/>
        <v>#N/A</v>
      </c>
      <c r="AF13" s="119" t="e">
        <f t="shared" si="30"/>
        <v>#N/A</v>
      </c>
      <c r="AG13" s="119" t="e">
        <f t="shared" si="14"/>
        <v>#N/A</v>
      </c>
      <c r="AH13" s="120" t="e">
        <f t="shared" si="31"/>
        <v>#N/A</v>
      </c>
      <c r="AI13" s="121">
        <f t="shared" si="32"/>
        <v>6.25E-2</v>
      </c>
      <c r="AJ13" s="120" t="e">
        <f t="shared" si="15"/>
        <v>#N/A</v>
      </c>
      <c r="AK13" s="69" t="e">
        <f t="shared" si="16"/>
        <v>#N/A</v>
      </c>
      <c r="AL13" s="103" t="e">
        <f t="shared" si="33"/>
        <v>#N/A</v>
      </c>
      <c r="AM13" s="103" t="e">
        <f t="shared" si="17"/>
        <v>#N/A</v>
      </c>
      <c r="AN13" s="118">
        <f t="shared" si="18"/>
        <v>0</v>
      </c>
      <c r="AO13" s="115" t="e">
        <f t="shared" si="19"/>
        <v>#N/A</v>
      </c>
      <c r="AP13" s="119" t="e">
        <f t="shared" si="20"/>
        <v>#N/A</v>
      </c>
      <c r="AQ13" s="119" t="e">
        <f t="shared" si="21"/>
        <v>#N/A</v>
      </c>
      <c r="AR13" s="118" t="e">
        <f t="shared" si="22"/>
        <v>#N/A</v>
      </c>
      <c r="AS13" s="118" t="e">
        <f t="shared" si="23"/>
        <v>#N/A</v>
      </c>
      <c r="AT13" s="118" t="e">
        <f t="shared" si="24"/>
        <v>#N/A</v>
      </c>
      <c r="AU13" s="118" t="e">
        <f t="shared" si="34"/>
        <v>#N/A</v>
      </c>
      <c r="AV13" s="121" t="e">
        <f t="shared" si="25"/>
        <v>#N/A</v>
      </c>
      <c r="AW13" s="114" t="e">
        <f t="shared" si="35"/>
        <v>#N/A</v>
      </c>
      <c r="AX13" s="115" t="e">
        <f t="shared" si="36"/>
        <v>#N/A</v>
      </c>
      <c r="AY13" s="116" t="e">
        <f t="shared" si="37"/>
        <v>#N/A</v>
      </c>
      <c r="AZ13" s="115" t="e">
        <f t="shared" si="38"/>
        <v>#N/A</v>
      </c>
      <c r="BA13" s="116" t="e">
        <f t="shared" si="39"/>
        <v>#N/A</v>
      </c>
      <c r="BC13" s="127"/>
    </row>
    <row r="14" spans="1:55" x14ac:dyDescent="0.2">
      <c r="A14" s="100"/>
      <c r="B14" s="266">
        <v>90012</v>
      </c>
      <c r="C14" s="2" t="str">
        <f t="shared" si="26"/>
        <v>No Data</v>
      </c>
      <c r="D14" s="101" t="e">
        <f>_xlfn.XLOOKUP($B14,'Paste Snowflake Data Here'!$B$3:$B$1048576,'Paste Snowflake Data Here'!$D$3:$D$1048576)</f>
        <v>#N/A</v>
      </c>
      <c r="E14" s="67"/>
      <c r="F14" s="69" t="e">
        <f>_xlfn.XLOOKUP($B14,'Paste Snowflake Data Here'!$B$3:$B$1048576,'Paste Snowflake Data Here'!$I$3:$I$1048576)</f>
        <v>#N/A</v>
      </c>
      <c r="G14" s="69" t="e">
        <f>_xlfn.XLOOKUP($B14,'Paste Snowflake Data Here'!$B$3:$B$1048576,'Paste Snowflake Data Here'!$J$3:$J$1048576)</f>
        <v>#N/A</v>
      </c>
      <c r="H14" s="69"/>
      <c r="I14" s="95"/>
      <c r="J14" s="68"/>
      <c r="K14" s="106">
        <f t="shared" si="0"/>
        <v>0.05</v>
      </c>
      <c r="L14" s="145" t="e">
        <f t="shared" si="1"/>
        <v>#N/A</v>
      </c>
      <c r="M14" s="146" t="e">
        <f t="shared" si="40"/>
        <v>#N/A</v>
      </c>
      <c r="N14" s="82" t="e">
        <f t="shared" si="2"/>
        <v>#N/A</v>
      </c>
      <c r="O14" s="82" t="e">
        <f t="shared" si="3"/>
        <v>#N/A</v>
      </c>
      <c r="P14" s="82" t="e">
        <f t="shared" si="4"/>
        <v>#N/A</v>
      </c>
      <c r="Q14" s="110" t="e">
        <f t="shared" si="27"/>
        <v>#N/A</v>
      </c>
      <c r="R14" s="111" t="e">
        <f t="shared" si="28"/>
        <v>#N/A</v>
      </c>
      <c r="S14" s="111" t="e">
        <f t="shared" si="5"/>
        <v>#N/A</v>
      </c>
      <c r="T14" s="111" t="e">
        <f t="shared" si="6"/>
        <v>#N/A</v>
      </c>
      <c r="U14" s="112" t="e">
        <f t="shared" si="6"/>
        <v>#N/A</v>
      </c>
      <c r="V14" s="110" t="e">
        <f t="shared" si="7"/>
        <v>#N/A</v>
      </c>
      <c r="W14" s="112" t="e">
        <f t="shared" si="7"/>
        <v>#N/A</v>
      </c>
      <c r="X14" s="103" t="e">
        <f t="shared" si="8"/>
        <v>#N/A</v>
      </c>
      <c r="Y14" s="117">
        <f t="shared" si="9"/>
        <v>6.25E-2</v>
      </c>
      <c r="Z14" s="69" t="e">
        <f t="shared" si="10"/>
        <v>#N/A</v>
      </c>
      <c r="AA14" s="69" t="e">
        <f>Z14*'PMI Rate Est'!$J$6/12</f>
        <v>#N/A</v>
      </c>
      <c r="AB14" s="103" t="e">
        <f t="shared" si="11"/>
        <v>#N/A</v>
      </c>
      <c r="AC14" s="103" t="e">
        <f t="shared" si="12"/>
        <v>#N/A</v>
      </c>
      <c r="AD14" s="118">
        <f t="shared" si="13"/>
        <v>0</v>
      </c>
      <c r="AE14" s="115" t="e">
        <f t="shared" si="29"/>
        <v>#N/A</v>
      </c>
      <c r="AF14" s="119" t="e">
        <f t="shared" si="30"/>
        <v>#N/A</v>
      </c>
      <c r="AG14" s="119" t="e">
        <f t="shared" si="14"/>
        <v>#N/A</v>
      </c>
      <c r="AH14" s="120" t="e">
        <f t="shared" si="31"/>
        <v>#N/A</v>
      </c>
      <c r="AI14" s="121">
        <f t="shared" si="32"/>
        <v>6.25E-2</v>
      </c>
      <c r="AJ14" s="120" t="e">
        <f t="shared" si="15"/>
        <v>#N/A</v>
      </c>
      <c r="AK14" s="69" t="e">
        <f t="shared" si="16"/>
        <v>#N/A</v>
      </c>
      <c r="AL14" s="103" t="e">
        <f t="shared" si="33"/>
        <v>#N/A</v>
      </c>
      <c r="AM14" s="103" t="e">
        <f t="shared" si="17"/>
        <v>#N/A</v>
      </c>
      <c r="AN14" s="118">
        <f t="shared" si="18"/>
        <v>0</v>
      </c>
      <c r="AO14" s="115" t="e">
        <f t="shared" si="19"/>
        <v>#N/A</v>
      </c>
      <c r="AP14" s="119" t="e">
        <f t="shared" si="20"/>
        <v>#N/A</v>
      </c>
      <c r="AQ14" s="119" t="e">
        <f t="shared" si="21"/>
        <v>#N/A</v>
      </c>
      <c r="AR14" s="118" t="e">
        <f t="shared" si="22"/>
        <v>#N/A</v>
      </c>
      <c r="AS14" s="118" t="e">
        <f t="shared" si="23"/>
        <v>#N/A</v>
      </c>
      <c r="AT14" s="118" t="e">
        <f t="shared" si="24"/>
        <v>#N/A</v>
      </c>
      <c r="AU14" s="118" t="e">
        <f t="shared" si="34"/>
        <v>#N/A</v>
      </c>
      <c r="AV14" s="121" t="e">
        <f t="shared" si="25"/>
        <v>#N/A</v>
      </c>
      <c r="AW14" s="114" t="e">
        <f t="shared" si="35"/>
        <v>#N/A</v>
      </c>
      <c r="AX14" s="115" t="e">
        <f t="shared" si="36"/>
        <v>#N/A</v>
      </c>
      <c r="AY14" s="116" t="e">
        <f t="shared" si="37"/>
        <v>#N/A</v>
      </c>
      <c r="AZ14" s="115" t="e">
        <f t="shared" si="38"/>
        <v>#N/A</v>
      </c>
      <c r="BA14" s="116" t="e">
        <f t="shared" si="39"/>
        <v>#N/A</v>
      </c>
      <c r="BC14" s="127"/>
    </row>
    <row r="15" spans="1:55" x14ac:dyDescent="0.2">
      <c r="A15" s="100"/>
      <c r="B15" s="266">
        <v>90013</v>
      </c>
      <c r="C15" s="2" t="str">
        <f t="shared" si="26"/>
        <v>No Data</v>
      </c>
      <c r="D15" s="101" t="e">
        <f>_xlfn.XLOOKUP($B15,'Paste Snowflake Data Here'!$B$3:$B$1048576,'Paste Snowflake Data Here'!$D$3:$D$1048576)</f>
        <v>#N/A</v>
      </c>
      <c r="E15" s="67"/>
      <c r="F15" s="69" t="e">
        <f>_xlfn.XLOOKUP($B15,'Paste Snowflake Data Here'!$B$3:$B$1048576,'Paste Snowflake Data Here'!$I$3:$I$1048576)</f>
        <v>#N/A</v>
      </c>
      <c r="G15" s="69" t="e">
        <f>_xlfn.XLOOKUP($B15,'Paste Snowflake Data Here'!$B$3:$B$1048576,'Paste Snowflake Data Here'!$J$3:$J$1048576)</f>
        <v>#N/A</v>
      </c>
      <c r="H15" s="69"/>
      <c r="I15" s="95"/>
      <c r="J15" s="68"/>
      <c r="K15" s="106">
        <f t="shared" si="0"/>
        <v>0.05</v>
      </c>
      <c r="L15" s="145" t="e">
        <f t="shared" si="1"/>
        <v>#N/A</v>
      </c>
      <c r="M15" s="146" t="e">
        <f t="shared" si="40"/>
        <v>#N/A</v>
      </c>
      <c r="N15" s="82" t="e">
        <f t="shared" si="2"/>
        <v>#N/A</v>
      </c>
      <c r="O15" s="82" t="e">
        <f t="shared" si="3"/>
        <v>#N/A</v>
      </c>
      <c r="P15" s="82" t="e">
        <f t="shared" si="4"/>
        <v>#N/A</v>
      </c>
      <c r="Q15" s="110" t="e">
        <f t="shared" si="27"/>
        <v>#N/A</v>
      </c>
      <c r="R15" s="111" t="e">
        <f t="shared" si="28"/>
        <v>#N/A</v>
      </c>
      <c r="S15" s="111" t="e">
        <f t="shared" si="5"/>
        <v>#N/A</v>
      </c>
      <c r="T15" s="111" t="e">
        <f t="shared" si="6"/>
        <v>#N/A</v>
      </c>
      <c r="U15" s="112" t="e">
        <f t="shared" si="6"/>
        <v>#N/A</v>
      </c>
      <c r="V15" s="110" t="e">
        <f t="shared" si="7"/>
        <v>#N/A</v>
      </c>
      <c r="W15" s="112" t="e">
        <f t="shared" si="7"/>
        <v>#N/A</v>
      </c>
      <c r="X15" s="103" t="e">
        <f t="shared" si="8"/>
        <v>#N/A</v>
      </c>
      <c r="Y15" s="117">
        <f t="shared" si="9"/>
        <v>6.25E-2</v>
      </c>
      <c r="Z15" s="69" t="e">
        <f t="shared" si="10"/>
        <v>#N/A</v>
      </c>
      <c r="AA15" s="69" t="e">
        <f>Z15*'PMI Rate Est'!$J$6/12</f>
        <v>#N/A</v>
      </c>
      <c r="AB15" s="103" t="e">
        <f t="shared" si="11"/>
        <v>#N/A</v>
      </c>
      <c r="AC15" s="103" t="e">
        <f t="shared" si="12"/>
        <v>#N/A</v>
      </c>
      <c r="AD15" s="118">
        <f t="shared" si="13"/>
        <v>0</v>
      </c>
      <c r="AE15" s="115" t="e">
        <f t="shared" si="29"/>
        <v>#N/A</v>
      </c>
      <c r="AF15" s="119" t="e">
        <f t="shared" si="30"/>
        <v>#N/A</v>
      </c>
      <c r="AG15" s="119" t="e">
        <f t="shared" si="14"/>
        <v>#N/A</v>
      </c>
      <c r="AH15" s="120" t="e">
        <f t="shared" si="31"/>
        <v>#N/A</v>
      </c>
      <c r="AI15" s="121">
        <f t="shared" si="32"/>
        <v>6.25E-2</v>
      </c>
      <c r="AJ15" s="120" t="e">
        <f t="shared" si="15"/>
        <v>#N/A</v>
      </c>
      <c r="AK15" s="69" t="e">
        <f t="shared" si="16"/>
        <v>#N/A</v>
      </c>
      <c r="AL15" s="103" t="e">
        <f t="shared" si="33"/>
        <v>#N/A</v>
      </c>
      <c r="AM15" s="103" t="e">
        <f t="shared" si="17"/>
        <v>#N/A</v>
      </c>
      <c r="AN15" s="118">
        <f t="shared" si="18"/>
        <v>0</v>
      </c>
      <c r="AO15" s="115" t="e">
        <f t="shared" si="19"/>
        <v>#N/A</v>
      </c>
      <c r="AP15" s="119" t="e">
        <f t="shared" si="20"/>
        <v>#N/A</v>
      </c>
      <c r="AQ15" s="119" t="e">
        <f t="shared" si="21"/>
        <v>#N/A</v>
      </c>
      <c r="AR15" s="118" t="e">
        <f t="shared" si="22"/>
        <v>#N/A</v>
      </c>
      <c r="AS15" s="118" t="e">
        <f t="shared" si="23"/>
        <v>#N/A</v>
      </c>
      <c r="AT15" s="118" t="e">
        <f t="shared" si="24"/>
        <v>#N/A</v>
      </c>
      <c r="AU15" s="118" t="e">
        <f t="shared" si="34"/>
        <v>#N/A</v>
      </c>
      <c r="AV15" s="121" t="e">
        <f t="shared" si="25"/>
        <v>#N/A</v>
      </c>
      <c r="AW15" s="114" t="e">
        <f t="shared" si="35"/>
        <v>#N/A</v>
      </c>
      <c r="AX15" s="115" t="e">
        <f t="shared" si="36"/>
        <v>#N/A</v>
      </c>
      <c r="AY15" s="116" t="e">
        <f t="shared" si="37"/>
        <v>#N/A</v>
      </c>
      <c r="AZ15" s="115" t="e">
        <f t="shared" si="38"/>
        <v>#N/A</v>
      </c>
      <c r="BA15" s="116" t="e">
        <f t="shared" si="39"/>
        <v>#N/A</v>
      </c>
      <c r="BC15" s="127"/>
    </row>
    <row r="16" spans="1:55" x14ac:dyDescent="0.2">
      <c r="A16" s="100"/>
      <c r="B16" s="266">
        <v>90014</v>
      </c>
      <c r="C16" s="2" t="str">
        <f t="shared" si="26"/>
        <v>No Data</v>
      </c>
      <c r="D16" s="101" t="e">
        <f>_xlfn.XLOOKUP($B16,'Paste Snowflake Data Here'!$B$3:$B$1048576,'Paste Snowflake Data Here'!$D$3:$D$1048576)</f>
        <v>#N/A</v>
      </c>
      <c r="E16" s="67"/>
      <c r="F16" s="69" t="e">
        <f>_xlfn.XLOOKUP($B16,'Paste Snowflake Data Here'!$B$3:$B$1048576,'Paste Snowflake Data Here'!$I$3:$I$1048576)</f>
        <v>#N/A</v>
      </c>
      <c r="G16" s="69" t="e">
        <f>_xlfn.XLOOKUP($B16,'Paste Snowflake Data Here'!$B$3:$B$1048576,'Paste Snowflake Data Here'!$J$3:$J$1048576)</f>
        <v>#N/A</v>
      </c>
      <c r="H16" s="69"/>
      <c r="I16" s="95"/>
      <c r="J16" s="68"/>
      <c r="K16" s="106">
        <f t="shared" si="0"/>
        <v>0.05</v>
      </c>
      <c r="L16" s="145" t="e">
        <f t="shared" si="1"/>
        <v>#N/A</v>
      </c>
      <c r="M16" s="146" t="e">
        <f t="shared" si="40"/>
        <v>#N/A</v>
      </c>
      <c r="N16" s="82" t="e">
        <f t="shared" si="2"/>
        <v>#N/A</v>
      </c>
      <c r="O16" s="82" t="e">
        <f t="shared" si="3"/>
        <v>#N/A</v>
      </c>
      <c r="P16" s="82" t="e">
        <f t="shared" si="4"/>
        <v>#N/A</v>
      </c>
      <c r="Q16" s="110" t="e">
        <f t="shared" si="27"/>
        <v>#N/A</v>
      </c>
      <c r="R16" s="111" t="e">
        <f t="shared" si="28"/>
        <v>#N/A</v>
      </c>
      <c r="S16" s="111" t="e">
        <f t="shared" si="5"/>
        <v>#N/A</v>
      </c>
      <c r="T16" s="111" t="e">
        <f t="shared" si="6"/>
        <v>#N/A</v>
      </c>
      <c r="U16" s="112" t="e">
        <f t="shared" si="6"/>
        <v>#N/A</v>
      </c>
      <c r="V16" s="110" t="e">
        <f t="shared" si="7"/>
        <v>#N/A</v>
      </c>
      <c r="W16" s="112" t="e">
        <f t="shared" si="7"/>
        <v>#N/A</v>
      </c>
      <c r="X16" s="103" t="e">
        <f t="shared" si="8"/>
        <v>#N/A</v>
      </c>
      <c r="Y16" s="117">
        <f t="shared" si="9"/>
        <v>6.25E-2</v>
      </c>
      <c r="Z16" s="69" t="e">
        <f t="shared" si="10"/>
        <v>#N/A</v>
      </c>
      <c r="AA16" s="69" t="e">
        <f>Z16*'PMI Rate Est'!$J$6/12</f>
        <v>#N/A</v>
      </c>
      <c r="AB16" s="103" t="e">
        <f t="shared" si="11"/>
        <v>#N/A</v>
      </c>
      <c r="AC16" s="103" t="e">
        <f t="shared" si="12"/>
        <v>#N/A</v>
      </c>
      <c r="AD16" s="118">
        <f t="shared" si="13"/>
        <v>0</v>
      </c>
      <c r="AE16" s="115" t="e">
        <f t="shared" si="29"/>
        <v>#N/A</v>
      </c>
      <c r="AF16" s="119" t="e">
        <f t="shared" si="30"/>
        <v>#N/A</v>
      </c>
      <c r="AG16" s="119" t="e">
        <f t="shared" si="14"/>
        <v>#N/A</v>
      </c>
      <c r="AH16" s="120" t="e">
        <f t="shared" si="31"/>
        <v>#N/A</v>
      </c>
      <c r="AI16" s="121">
        <f t="shared" si="32"/>
        <v>6.25E-2</v>
      </c>
      <c r="AJ16" s="120" t="e">
        <f t="shared" si="15"/>
        <v>#N/A</v>
      </c>
      <c r="AK16" s="69" t="e">
        <f t="shared" si="16"/>
        <v>#N/A</v>
      </c>
      <c r="AL16" s="103" t="e">
        <f t="shared" si="33"/>
        <v>#N/A</v>
      </c>
      <c r="AM16" s="103" t="e">
        <f t="shared" si="17"/>
        <v>#N/A</v>
      </c>
      <c r="AN16" s="118">
        <f t="shared" si="18"/>
        <v>0</v>
      </c>
      <c r="AO16" s="115" t="e">
        <f t="shared" si="19"/>
        <v>#N/A</v>
      </c>
      <c r="AP16" s="119" t="e">
        <f t="shared" si="20"/>
        <v>#N/A</v>
      </c>
      <c r="AQ16" s="119" t="e">
        <f t="shared" si="21"/>
        <v>#N/A</v>
      </c>
      <c r="AR16" s="118" t="e">
        <f t="shared" si="22"/>
        <v>#N/A</v>
      </c>
      <c r="AS16" s="118" t="e">
        <f t="shared" si="23"/>
        <v>#N/A</v>
      </c>
      <c r="AT16" s="118" t="e">
        <f t="shared" si="24"/>
        <v>#N/A</v>
      </c>
      <c r="AU16" s="118" t="e">
        <f t="shared" si="34"/>
        <v>#N/A</v>
      </c>
      <c r="AV16" s="121" t="e">
        <f t="shared" si="25"/>
        <v>#N/A</v>
      </c>
      <c r="AW16" s="114" t="e">
        <f t="shared" si="35"/>
        <v>#N/A</v>
      </c>
      <c r="AX16" s="115" t="e">
        <f t="shared" si="36"/>
        <v>#N/A</v>
      </c>
      <c r="AY16" s="116" t="e">
        <f t="shared" si="37"/>
        <v>#N/A</v>
      </c>
      <c r="AZ16" s="115" t="e">
        <f t="shared" si="38"/>
        <v>#N/A</v>
      </c>
      <c r="BA16" s="116" t="e">
        <f t="shared" si="39"/>
        <v>#N/A</v>
      </c>
      <c r="BC16" s="127"/>
    </row>
    <row r="17" spans="1:55" x14ac:dyDescent="0.2">
      <c r="A17" s="100"/>
      <c r="B17" s="266">
        <v>90015</v>
      </c>
      <c r="C17" s="2" t="str">
        <f t="shared" si="26"/>
        <v>No Data</v>
      </c>
      <c r="D17" s="101" t="e">
        <f>_xlfn.XLOOKUP($B17,'Paste Snowflake Data Here'!$B$3:$B$1048576,'Paste Snowflake Data Here'!$D$3:$D$1048576)</f>
        <v>#N/A</v>
      </c>
      <c r="E17" s="67"/>
      <c r="F17" s="69" t="e">
        <f>_xlfn.XLOOKUP($B17,'Paste Snowflake Data Here'!$B$3:$B$1048576,'Paste Snowflake Data Here'!$I$3:$I$1048576)</f>
        <v>#N/A</v>
      </c>
      <c r="G17" s="69" t="e">
        <f>_xlfn.XLOOKUP($B17,'Paste Snowflake Data Here'!$B$3:$B$1048576,'Paste Snowflake Data Here'!$J$3:$J$1048576)</f>
        <v>#N/A</v>
      </c>
      <c r="H17" s="69"/>
      <c r="I17" s="95"/>
      <c r="J17" s="68"/>
      <c r="K17" s="106">
        <f t="shared" si="0"/>
        <v>0.05</v>
      </c>
      <c r="L17" s="145" t="e">
        <f t="shared" si="1"/>
        <v>#N/A</v>
      </c>
      <c r="M17" s="146" t="e">
        <f t="shared" si="40"/>
        <v>#N/A</v>
      </c>
      <c r="N17" s="82" t="e">
        <f t="shared" si="2"/>
        <v>#N/A</v>
      </c>
      <c r="O17" s="82" t="e">
        <f t="shared" si="3"/>
        <v>#N/A</v>
      </c>
      <c r="P17" s="82" t="e">
        <f t="shared" si="4"/>
        <v>#N/A</v>
      </c>
      <c r="Q17" s="110" t="e">
        <f t="shared" si="27"/>
        <v>#N/A</v>
      </c>
      <c r="R17" s="111" t="e">
        <f t="shared" si="28"/>
        <v>#N/A</v>
      </c>
      <c r="S17" s="111" t="e">
        <f t="shared" si="5"/>
        <v>#N/A</v>
      </c>
      <c r="T17" s="111" t="e">
        <f t="shared" si="6"/>
        <v>#N/A</v>
      </c>
      <c r="U17" s="112" t="e">
        <f t="shared" si="6"/>
        <v>#N/A</v>
      </c>
      <c r="V17" s="110" t="e">
        <f t="shared" si="7"/>
        <v>#N/A</v>
      </c>
      <c r="W17" s="112" t="e">
        <f t="shared" si="7"/>
        <v>#N/A</v>
      </c>
      <c r="X17" s="103" t="e">
        <f t="shared" si="8"/>
        <v>#N/A</v>
      </c>
      <c r="Y17" s="117">
        <f t="shared" si="9"/>
        <v>6.25E-2</v>
      </c>
      <c r="Z17" s="69" t="e">
        <f t="shared" si="10"/>
        <v>#N/A</v>
      </c>
      <c r="AA17" s="69" t="e">
        <f>Z17*'PMI Rate Est'!$J$6/12</f>
        <v>#N/A</v>
      </c>
      <c r="AB17" s="103" t="e">
        <f t="shared" si="11"/>
        <v>#N/A</v>
      </c>
      <c r="AC17" s="103" t="e">
        <f t="shared" si="12"/>
        <v>#N/A</v>
      </c>
      <c r="AD17" s="118">
        <f t="shared" si="13"/>
        <v>0</v>
      </c>
      <c r="AE17" s="115" t="e">
        <f t="shared" si="29"/>
        <v>#N/A</v>
      </c>
      <c r="AF17" s="119" t="e">
        <f t="shared" si="30"/>
        <v>#N/A</v>
      </c>
      <c r="AG17" s="119" t="e">
        <f t="shared" si="14"/>
        <v>#N/A</v>
      </c>
      <c r="AH17" s="120" t="e">
        <f t="shared" si="31"/>
        <v>#N/A</v>
      </c>
      <c r="AI17" s="121">
        <f t="shared" si="32"/>
        <v>6.25E-2</v>
      </c>
      <c r="AJ17" s="120" t="e">
        <f t="shared" si="15"/>
        <v>#N/A</v>
      </c>
      <c r="AK17" s="69" t="e">
        <f t="shared" si="16"/>
        <v>#N/A</v>
      </c>
      <c r="AL17" s="103" t="e">
        <f t="shared" si="33"/>
        <v>#N/A</v>
      </c>
      <c r="AM17" s="103" t="e">
        <f t="shared" si="17"/>
        <v>#N/A</v>
      </c>
      <c r="AN17" s="118">
        <f t="shared" si="18"/>
        <v>0</v>
      </c>
      <c r="AO17" s="115" t="e">
        <f t="shared" si="19"/>
        <v>#N/A</v>
      </c>
      <c r="AP17" s="119" t="e">
        <f t="shared" si="20"/>
        <v>#N/A</v>
      </c>
      <c r="AQ17" s="119" t="e">
        <f t="shared" si="21"/>
        <v>#N/A</v>
      </c>
      <c r="AR17" s="118" t="e">
        <f t="shared" si="22"/>
        <v>#N/A</v>
      </c>
      <c r="AS17" s="118" t="e">
        <f t="shared" si="23"/>
        <v>#N/A</v>
      </c>
      <c r="AT17" s="118" t="e">
        <f t="shared" si="24"/>
        <v>#N/A</v>
      </c>
      <c r="AU17" s="118" t="e">
        <f t="shared" si="34"/>
        <v>#N/A</v>
      </c>
      <c r="AV17" s="121" t="e">
        <f t="shared" si="25"/>
        <v>#N/A</v>
      </c>
      <c r="AW17" s="114" t="e">
        <f t="shared" si="35"/>
        <v>#N/A</v>
      </c>
      <c r="AX17" s="115" t="e">
        <f t="shared" si="36"/>
        <v>#N/A</v>
      </c>
      <c r="AY17" s="116" t="e">
        <f t="shared" si="37"/>
        <v>#N/A</v>
      </c>
      <c r="AZ17" s="115" t="e">
        <f t="shared" si="38"/>
        <v>#N/A</v>
      </c>
      <c r="BA17" s="116" t="e">
        <f t="shared" si="39"/>
        <v>#N/A</v>
      </c>
      <c r="BC17" s="127"/>
    </row>
    <row r="18" spans="1:55" x14ac:dyDescent="0.2">
      <c r="A18" s="100"/>
      <c r="B18" s="266">
        <v>90016</v>
      </c>
      <c r="C18" s="2" t="str">
        <f t="shared" si="26"/>
        <v>No Data</v>
      </c>
      <c r="D18" s="101" t="e">
        <f>_xlfn.XLOOKUP($B18,'Paste Snowflake Data Here'!$B$3:$B$1048576,'Paste Snowflake Data Here'!$D$3:$D$1048576)</f>
        <v>#N/A</v>
      </c>
      <c r="E18" s="67"/>
      <c r="F18" s="69" t="e">
        <f>_xlfn.XLOOKUP($B18,'Paste Snowflake Data Here'!$B$3:$B$1048576,'Paste Snowflake Data Here'!$I$3:$I$1048576)</f>
        <v>#N/A</v>
      </c>
      <c r="G18" s="69" t="e">
        <f>_xlfn.XLOOKUP($B18,'Paste Snowflake Data Here'!$B$3:$B$1048576,'Paste Snowflake Data Here'!$J$3:$J$1048576)</f>
        <v>#N/A</v>
      </c>
      <c r="H18" s="69"/>
      <c r="I18" s="95"/>
      <c r="J18" s="68"/>
      <c r="K18" s="106">
        <f t="shared" si="0"/>
        <v>0.05</v>
      </c>
      <c r="L18" s="145" t="e">
        <f t="shared" si="1"/>
        <v>#N/A</v>
      </c>
      <c r="M18" s="146" t="e">
        <f t="shared" si="40"/>
        <v>#N/A</v>
      </c>
      <c r="N18" s="82" t="e">
        <f t="shared" si="2"/>
        <v>#N/A</v>
      </c>
      <c r="O18" s="82" t="e">
        <f t="shared" si="3"/>
        <v>#N/A</v>
      </c>
      <c r="P18" s="82" t="e">
        <f t="shared" si="4"/>
        <v>#N/A</v>
      </c>
      <c r="Q18" s="110" t="e">
        <f t="shared" si="27"/>
        <v>#N/A</v>
      </c>
      <c r="R18" s="111" t="e">
        <f t="shared" si="28"/>
        <v>#N/A</v>
      </c>
      <c r="S18" s="111" t="e">
        <f t="shared" si="5"/>
        <v>#N/A</v>
      </c>
      <c r="T18" s="111" t="e">
        <f t="shared" si="6"/>
        <v>#N/A</v>
      </c>
      <c r="U18" s="112" t="e">
        <f t="shared" si="6"/>
        <v>#N/A</v>
      </c>
      <c r="V18" s="110" t="e">
        <f t="shared" si="7"/>
        <v>#N/A</v>
      </c>
      <c r="W18" s="112" t="e">
        <f t="shared" si="7"/>
        <v>#N/A</v>
      </c>
      <c r="X18" s="103" t="e">
        <f t="shared" si="8"/>
        <v>#N/A</v>
      </c>
      <c r="Y18" s="117">
        <f t="shared" si="9"/>
        <v>6.25E-2</v>
      </c>
      <c r="Z18" s="69" t="e">
        <f t="shared" si="10"/>
        <v>#N/A</v>
      </c>
      <c r="AA18" s="69" t="e">
        <f>Z18*'PMI Rate Est'!$J$6/12</f>
        <v>#N/A</v>
      </c>
      <c r="AB18" s="103" t="e">
        <f t="shared" si="11"/>
        <v>#N/A</v>
      </c>
      <c r="AC18" s="103" t="e">
        <f t="shared" si="12"/>
        <v>#N/A</v>
      </c>
      <c r="AD18" s="118">
        <f t="shared" si="13"/>
        <v>0</v>
      </c>
      <c r="AE18" s="115" t="e">
        <f t="shared" si="29"/>
        <v>#N/A</v>
      </c>
      <c r="AF18" s="119" t="e">
        <f t="shared" si="30"/>
        <v>#N/A</v>
      </c>
      <c r="AG18" s="119" t="e">
        <f t="shared" si="14"/>
        <v>#N/A</v>
      </c>
      <c r="AH18" s="120" t="e">
        <f t="shared" si="31"/>
        <v>#N/A</v>
      </c>
      <c r="AI18" s="121">
        <f t="shared" si="32"/>
        <v>6.25E-2</v>
      </c>
      <c r="AJ18" s="120" t="e">
        <f t="shared" si="15"/>
        <v>#N/A</v>
      </c>
      <c r="AK18" s="69" t="e">
        <f t="shared" si="16"/>
        <v>#N/A</v>
      </c>
      <c r="AL18" s="103" t="e">
        <f t="shared" si="33"/>
        <v>#N/A</v>
      </c>
      <c r="AM18" s="103" t="e">
        <f t="shared" si="17"/>
        <v>#N/A</v>
      </c>
      <c r="AN18" s="118">
        <f t="shared" si="18"/>
        <v>0</v>
      </c>
      <c r="AO18" s="115" t="e">
        <f t="shared" si="19"/>
        <v>#N/A</v>
      </c>
      <c r="AP18" s="119" t="e">
        <f t="shared" si="20"/>
        <v>#N/A</v>
      </c>
      <c r="AQ18" s="119" t="e">
        <f t="shared" si="21"/>
        <v>#N/A</v>
      </c>
      <c r="AR18" s="118" t="e">
        <f t="shared" si="22"/>
        <v>#N/A</v>
      </c>
      <c r="AS18" s="118" t="e">
        <f t="shared" si="23"/>
        <v>#N/A</v>
      </c>
      <c r="AT18" s="118" t="e">
        <f t="shared" si="24"/>
        <v>#N/A</v>
      </c>
      <c r="AU18" s="118" t="e">
        <f t="shared" si="34"/>
        <v>#N/A</v>
      </c>
      <c r="AV18" s="121" t="e">
        <f t="shared" si="25"/>
        <v>#N/A</v>
      </c>
      <c r="AW18" s="114" t="e">
        <f t="shared" si="35"/>
        <v>#N/A</v>
      </c>
      <c r="AX18" s="115" t="e">
        <f t="shared" si="36"/>
        <v>#N/A</v>
      </c>
      <c r="AY18" s="116" t="e">
        <f t="shared" si="37"/>
        <v>#N/A</v>
      </c>
      <c r="AZ18" s="115" t="e">
        <f t="shared" si="38"/>
        <v>#N/A</v>
      </c>
      <c r="BA18" s="116" t="e">
        <f t="shared" si="39"/>
        <v>#N/A</v>
      </c>
      <c r="BC18" s="127"/>
    </row>
    <row r="19" spans="1:55" x14ac:dyDescent="0.2">
      <c r="A19" s="100"/>
      <c r="B19" s="266">
        <v>90017</v>
      </c>
      <c r="C19" s="2" t="str">
        <f t="shared" si="26"/>
        <v>No Data</v>
      </c>
      <c r="D19" s="101" t="e">
        <f>_xlfn.XLOOKUP($B19,'Paste Snowflake Data Here'!$B$3:$B$1048576,'Paste Snowflake Data Here'!$D$3:$D$1048576)</f>
        <v>#N/A</v>
      </c>
      <c r="E19" s="67"/>
      <c r="F19" s="69" t="e">
        <f>_xlfn.XLOOKUP($B19,'Paste Snowflake Data Here'!$B$3:$B$1048576,'Paste Snowflake Data Here'!$I$3:$I$1048576)</f>
        <v>#N/A</v>
      </c>
      <c r="G19" s="69" t="e">
        <f>_xlfn.XLOOKUP($B19,'Paste Snowflake Data Here'!$B$3:$B$1048576,'Paste Snowflake Data Here'!$J$3:$J$1048576)</f>
        <v>#N/A</v>
      </c>
      <c r="H19" s="69"/>
      <c r="I19" s="95"/>
      <c r="J19" s="68"/>
      <c r="K19" s="106">
        <f t="shared" si="0"/>
        <v>0.05</v>
      </c>
      <c r="L19" s="145" t="e">
        <f t="shared" si="1"/>
        <v>#N/A</v>
      </c>
      <c r="M19" s="146" t="e">
        <f t="shared" si="40"/>
        <v>#N/A</v>
      </c>
      <c r="N19" s="82" t="e">
        <f t="shared" si="2"/>
        <v>#N/A</v>
      </c>
      <c r="O19" s="82" t="e">
        <f t="shared" si="3"/>
        <v>#N/A</v>
      </c>
      <c r="P19" s="82" t="e">
        <f t="shared" si="4"/>
        <v>#N/A</v>
      </c>
      <c r="Q19" s="110" t="e">
        <f t="shared" si="27"/>
        <v>#N/A</v>
      </c>
      <c r="R19" s="111" t="e">
        <f t="shared" si="28"/>
        <v>#N/A</v>
      </c>
      <c r="S19" s="111" t="e">
        <f t="shared" si="5"/>
        <v>#N/A</v>
      </c>
      <c r="T19" s="111" t="e">
        <f t="shared" si="6"/>
        <v>#N/A</v>
      </c>
      <c r="U19" s="112" t="e">
        <f t="shared" si="6"/>
        <v>#N/A</v>
      </c>
      <c r="V19" s="110" t="e">
        <f t="shared" si="7"/>
        <v>#N/A</v>
      </c>
      <c r="W19" s="112" t="e">
        <f t="shared" si="7"/>
        <v>#N/A</v>
      </c>
      <c r="X19" s="103" t="e">
        <f t="shared" si="8"/>
        <v>#N/A</v>
      </c>
      <c r="Y19" s="117">
        <f t="shared" si="9"/>
        <v>6.25E-2</v>
      </c>
      <c r="Z19" s="69" t="e">
        <f t="shared" si="10"/>
        <v>#N/A</v>
      </c>
      <c r="AA19" s="69" t="e">
        <f>Z19*'PMI Rate Est'!$J$6/12</f>
        <v>#N/A</v>
      </c>
      <c r="AB19" s="103" t="e">
        <f t="shared" si="11"/>
        <v>#N/A</v>
      </c>
      <c r="AC19" s="103" t="e">
        <f t="shared" si="12"/>
        <v>#N/A</v>
      </c>
      <c r="AD19" s="118">
        <f t="shared" si="13"/>
        <v>0</v>
      </c>
      <c r="AE19" s="115" t="e">
        <f t="shared" si="29"/>
        <v>#N/A</v>
      </c>
      <c r="AF19" s="119" t="e">
        <f t="shared" si="30"/>
        <v>#N/A</v>
      </c>
      <c r="AG19" s="119" t="e">
        <f t="shared" si="14"/>
        <v>#N/A</v>
      </c>
      <c r="AH19" s="120" t="e">
        <f t="shared" si="31"/>
        <v>#N/A</v>
      </c>
      <c r="AI19" s="121">
        <f t="shared" si="32"/>
        <v>6.25E-2</v>
      </c>
      <c r="AJ19" s="120" t="e">
        <f t="shared" si="15"/>
        <v>#N/A</v>
      </c>
      <c r="AK19" s="69" t="e">
        <f t="shared" si="16"/>
        <v>#N/A</v>
      </c>
      <c r="AL19" s="103" t="e">
        <f t="shared" si="33"/>
        <v>#N/A</v>
      </c>
      <c r="AM19" s="103" t="e">
        <f t="shared" si="17"/>
        <v>#N/A</v>
      </c>
      <c r="AN19" s="118">
        <f t="shared" si="18"/>
        <v>0</v>
      </c>
      <c r="AO19" s="115" t="e">
        <f t="shared" si="19"/>
        <v>#N/A</v>
      </c>
      <c r="AP19" s="119" t="e">
        <f t="shared" si="20"/>
        <v>#N/A</v>
      </c>
      <c r="AQ19" s="119" t="e">
        <f t="shared" si="21"/>
        <v>#N/A</v>
      </c>
      <c r="AR19" s="118" t="e">
        <f t="shared" si="22"/>
        <v>#N/A</v>
      </c>
      <c r="AS19" s="118" t="e">
        <f t="shared" si="23"/>
        <v>#N/A</v>
      </c>
      <c r="AT19" s="118" t="e">
        <f t="shared" si="24"/>
        <v>#N/A</v>
      </c>
      <c r="AU19" s="118" t="e">
        <f t="shared" si="34"/>
        <v>#N/A</v>
      </c>
      <c r="AV19" s="121" t="e">
        <f t="shared" si="25"/>
        <v>#N/A</v>
      </c>
      <c r="AW19" s="114" t="e">
        <f t="shared" si="35"/>
        <v>#N/A</v>
      </c>
      <c r="AX19" s="115" t="e">
        <f t="shared" si="36"/>
        <v>#N/A</v>
      </c>
      <c r="AY19" s="116" t="e">
        <f t="shared" si="37"/>
        <v>#N/A</v>
      </c>
      <c r="AZ19" s="115" t="e">
        <f t="shared" si="38"/>
        <v>#N/A</v>
      </c>
      <c r="BA19" s="116" t="e">
        <f t="shared" si="39"/>
        <v>#N/A</v>
      </c>
      <c r="BC19" s="127"/>
    </row>
    <row r="20" spans="1:55" x14ac:dyDescent="0.2">
      <c r="A20" s="100"/>
      <c r="B20" s="266">
        <v>90018</v>
      </c>
      <c r="C20" s="2"/>
      <c r="D20" s="101"/>
      <c r="E20" s="67"/>
      <c r="F20" s="69"/>
      <c r="G20" s="69"/>
      <c r="H20" s="69"/>
      <c r="I20" s="95"/>
      <c r="J20" s="68"/>
      <c r="K20" s="106"/>
      <c r="L20" s="145"/>
      <c r="M20" s="146"/>
      <c r="N20" s="82"/>
      <c r="O20" s="82"/>
      <c r="P20" s="82"/>
      <c r="Q20" s="110"/>
      <c r="R20" s="111"/>
      <c r="S20" s="111"/>
      <c r="T20" s="111"/>
      <c r="U20" s="112"/>
      <c r="V20" s="110"/>
      <c r="W20" s="112"/>
      <c r="X20" s="103"/>
      <c r="Y20" s="117"/>
      <c r="Z20" s="69"/>
      <c r="AA20" s="69"/>
      <c r="AB20" s="103"/>
      <c r="AC20" s="103"/>
      <c r="AD20" s="118"/>
      <c r="AE20" s="115"/>
      <c r="AF20" s="119"/>
      <c r="AG20" s="119"/>
      <c r="AH20" s="120"/>
      <c r="AI20" s="121"/>
      <c r="AJ20" s="120"/>
      <c r="AK20" s="69"/>
      <c r="AL20" s="103"/>
      <c r="AM20" s="103"/>
      <c r="AN20" s="118"/>
      <c r="AO20" s="115"/>
      <c r="AP20" s="119"/>
      <c r="AQ20" s="119"/>
      <c r="AR20" s="118"/>
      <c r="AS20" s="118"/>
      <c r="AT20" s="118"/>
      <c r="AU20" s="118"/>
      <c r="AV20" s="121"/>
      <c r="AW20" s="114"/>
      <c r="AX20" s="115"/>
      <c r="AY20" s="116"/>
      <c r="AZ20" s="115"/>
      <c r="BA20" s="116"/>
      <c r="BC20" s="127"/>
    </row>
    <row r="21" spans="1:55" x14ac:dyDescent="0.2">
      <c r="A21" s="100"/>
      <c r="B21" s="266">
        <v>90019</v>
      </c>
      <c r="C21" s="2"/>
      <c r="D21" s="101"/>
      <c r="E21" s="67"/>
      <c r="F21" s="69"/>
      <c r="G21" s="69"/>
      <c r="H21" s="69"/>
      <c r="I21" s="95"/>
      <c r="J21" s="68"/>
      <c r="K21" s="106"/>
      <c r="L21" s="145"/>
      <c r="M21" s="146"/>
      <c r="N21" s="82"/>
      <c r="O21" s="82"/>
      <c r="P21" s="82"/>
      <c r="Q21" s="110"/>
      <c r="R21" s="111"/>
      <c r="S21" s="111"/>
      <c r="T21" s="111"/>
      <c r="U21" s="112"/>
      <c r="V21" s="110"/>
      <c r="W21" s="112"/>
      <c r="X21" s="103"/>
      <c r="Y21" s="117"/>
      <c r="Z21" s="69"/>
      <c r="AA21" s="69"/>
      <c r="AB21" s="103"/>
      <c r="AC21" s="103"/>
      <c r="AD21" s="118"/>
      <c r="AE21" s="115"/>
      <c r="AF21" s="119"/>
      <c r="AG21" s="119"/>
      <c r="AH21" s="120"/>
      <c r="AI21" s="121"/>
      <c r="AJ21" s="120"/>
      <c r="AK21" s="69"/>
      <c r="AL21" s="103"/>
      <c r="AM21" s="103"/>
      <c r="AN21" s="118"/>
      <c r="AO21" s="115"/>
      <c r="AP21" s="119"/>
      <c r="AQ21" s="119"/>
      <c r="AR21" s="118"/>
      <c r="AS21" s="118"/>
      <c r="AT21" s="118"/>
      <c r="AU21" s="118"/>
      <c r="AV21" s="121"/>
      <c r="AW21" s="114"/>
      <c r="AX21" s="115"/>
      <c r="AY21" s="116"/>
      <c r="AZ21" s="115"/>
      <c r="BA21" s="116"/>
      <c r="BC21" s="127"/>
    </row>
    <row r="22" spans="1:55" x14ac:dyDescent="0.2">
      <c r="A22" s="100"/>
      <c r="B22" s="266">
        <v>90020</v>
      </c>
      <c r="C22" s="2"/>
      <c r="D22" s="101"/>
      <c r="E22" s="67"/>
      <c r="F22" s="69"/>
      <c r="G22" s="69"/>
      <c r="H22" s="69"/>
      <c r="I22" s="95"/>
      <c r="J22" s="68"/>
      <c r="K22" s="106"/>
      <c r="L22" s="145"/>
      <c r="M22" s="146"/>
      <c r="N22" s="82"/>
      <c r="O22" s="82"/>
      <c r="P22" s="82"/>
      <c r="Q22" s="110"/>
      <c r="R22" s="111"/>
      <c r="S22" s="111"/>
      <c r="T22" s="111"/>
      <c r="U22" s="112"/>
      <c r="V22" s="110"/>
      <c r="W22" s="112"/>
      <c r="X22" s="103"/>
      <c r="Y22" s="117"/>
      <c r="Z22" s="69"/>
      <c r="AA22" s="69"/>
      <c r="AB22" s="103"/>
      <c r="AC22" s="103"/>
      <c r="AD22" s="118"/>
      <c r="AE22" s="115"/>
      <c r="AF22" s="119"/>
      <c r="AG22" s="119"/>
      <c r="AH22" s="120"/>
      <c r="AI22" s="121"/>
      <c r="AJ22" s="120"/>
      <c r="AK22" s="69"/>
      <c r="AL22" s="103"/>
      <c r="AM22" s="103"/>
      <c r="AN22" s="118"/>
      <c r="AO22" s="115"/>
      <c r="AP22" s="119"/>
      <c r="AQ22" s="119"/>
      <c r="AR22" s="118"/>
      <c r="AS22" s="118"/>
      <c r="AT22" s="118"/>
      <c r="AU22" s="118"/>
      <c r="AV22" s="121"/>
      <c r="AW22" s="114"/>
      <c r="AX22" s="115"/>
      <c r="AY22" s="116"/>
      <c r="AZ22" s="115"/>
      <c r="BA22" s="116"/>
      <c r="BC22" s="127"/>
    </row>
    <row r="23" spans="1:55" x14ac:dyDescent="0.2">
      <c r="A23" s="100"/>
      <c r="B23" s="266">
        <v>90021</v>
      </c>
      <c r="C23" s="2"/>
      <c r="D23" s="101"/>
      <c r="E23" s="67"/>
      <c r="F23" s="69"/>
      <c r="G23" s="69"/>
      <c r="H23" s="69"/>
      <c r="I23" s="95"/>
      <c r="J23" s="68"/>
      <c r="K23" s="106"/>
      <c r="L23" s="145"/>
      <c r="M23" s="146"/>
      <c r="N23" s="82"/>
      <c r="O23" s="82"/>
      <c r="P23" s="82"/>
      <c r="Q23" s="110"/>
      <c r="R23" s="111"/>
      <c r="S23" s="111"/>
      <c r="T23" s="111"/>
      <c r="U23" s="112"/>
      <c r="V23" s="110"/>
      <c r="W23" s="112"/>
      <c r="X23" s="103"/>
      <c r="Y23" s="117"/>
      <c r="Z23" s="69"/>
      <c r="AA23" s="69"/>
      <c r="AB23" s="103"/>
      <c r="AC23" s="103"/>
      <c r="AD23" s="118"/>
      <c r="AE23" s="115"/>
      <c r="AF23" s="119"/>
      <c r="AG23" s="119"/>
      <c r="AH23" s="120"/>
      <c r="AI23" s="121"/>
      <c r="AJ23" s="120"/>
      <c r="AK23" s="69"/>
      <c r="AL23" s="103"/>
      <c r="AM23" s="103"/>
      <c r="AN23" s="118"/>
      <c r="AO23" s="115"/>
      <c r="AP23" s="119"/>
      <c r="AQ23" s="119"/>
      <c r="AR23" s="118"/>
      <c r="AS23" s="118"/>
      <c r="AT23" s="118"/>
      <c r="AU23" s="118"/>
      <c r="AV23" s="121"/>
      <c r="AW23" s="114"/>
      <c r="AX23" s="115"/>
      <c r="AY23" s="116"/>
      <c r="AZ23" s="115"/>
      <c r="BA23" s="116"/>
      <c r="BC23" s="127"/>
    </row>
    <row r="24" spans="1:55" x14ac:dyDescent="0.2">
      <c r="A24" s="100"/>
      <c r="B24" s="266">
        <v>90022</v>
      </c>
      <c r="C24" s="2"/>
      <c r="D24" s="101"/>
      <c r="E24" s="67"/>
      <c r="F24" s="69"/>
      <c r="G24" s="69"/>
      <c r="H24" s="69"/>
      <c r="I24" s="95"/>
      <c r="J24" s="68"/>
      <c r="K24" s="106"/>
      <c r="L24" s="145"/>
      <c r="M24" s="146"/>
      <c r="N24" s="82"/>
      <c r="O24" s="82"/>
      <c r="P24" s="82"/>
      <c r="Q24" s="110"/>
      <c r="R24" s="111"/>
      <c r="S24" s="111"/>
      <c r="T24" s="111"/>
      <c r="U24" s="112"/>
      <c r="V24" s="110"/>
      <c r="W24" s="112"/>
      <c r="X24" s="103"/>
      <c r="Y24" s="117"/>
      <c r="Z24" s="69"/>
      <c r="AA24" s="69"/>
      <c r="AB24" s="103"/>
      <c r="AC24" s="103"/>
      <c r="AD24" s="118"/>
      <c r="AE24" s="115"/>
      <c r="AF24" s="119"/>
      <c r="AG24" s="119"/>
      <c r="AH24" s="120"/>
      <c r="AI24" s="121"/>
      <c r="AJ24" s="120"/>
      <c r="AK24" s="69"/>
      <c r="AL24" s="103"/>
      <c r="AM24" s="103"/>
      <c r="AN24" s="118"/>
      <c r="AO24" s="115"/>
      <c r="AP24" s="119"/>
      <c r="AQ24" s="119"/>
      <c r="AR24" s="118"/>
      <c r="AS24" s="118"/>
      <c r="AT24" s="118"/>
      <c r="AU24" s="118"/>
      <c r="AV24" s="121"/>
      <c r="AW24" s="114"/>
      <c r="AX24" s="115"/>
      <c r="AY24" s="116"/>
      <c r="AZ24" s="115"/>
      <c r="BA24" s="116"/>
      <c r="BC24" s="127"/>
    </row>
    <row r="25" spans="1:55" x14ac:dyDescent="0.2">
      <c r="A25" s="100"/>
      <c r="B25" s="266">
        <v>90023</v>
      </c>
      <c r="C25" s="2"/>
      <c r="D25" s="101"/>
      <c r="E25" s="102"/>
      <c r="F25" s="103"/>
      <c r="G25" s="103"/>
      <c r="H25" s="103"/>
      <c r="I25" s="104"/>
      <c r="J25" s="101"/>
      <c r="K25" s="105"/>
      <c r="L25" s="145"/>
      <c r="M25" s="146"/>
      <c r="N25" s="81"/>
      <c r="O25" s="81"/>
      <c r="P25" s="81"/>
      <c r="Q25" s="110"/>
      <c r="R25" s="111"/>
      <c r="S25" s="111"/>
      <c r="T25" s="111"/>
      <c r="U25" s="112"/>
      <c r="V25" s="110"/>
      <c r="W25" s="112"/>
      <c r="X25" s="103"/>
      <c r="Y25" s="113"/>
      <c r="Z25" s="103"/>
      <c r="AA25" s="103"/>
      <c r="AB25" s="103"/>
      <c r="AC25" s="103"/>
      <c r="AD25" s="114"/>
      <c r="AE25" s="115"/>
      <c r="AF25" s="116"/>
      <c r="AG25" s="116"/>
      <c r="AH25" s="110"/>
      <c r="AI25" s="112"/>
      <c r="AJ25" s="110"/>
      <c r="AK25" s="103"/>
      <c r="AL25" s="103"/>
      <c r="AM25" s="103"/>
      <c r="AN25" s="114"/>
      <c r="AO25" s="115"/>
      <c r="AP25" s="116"/>
      <c r="AQ25" s="116"/>
      <c r="AR25" s="114"/>
      <c r="AS25" s="114"/>
      <c r="AT25" s="114"/>
      <c r="AU25" s="114"/>
      <c r="AV25" s="112"/>
      <c r="AW25" s="114"/>
      <c r="AX25" s="115"/>
      <c r="AY25" s="116"/>
      <c r="AZ25" s="115"/>
      <c r="BA25" s="116"/>
      <c r="BB25" s="142"/>
      <c r="BC25" s="115"/>
    </row>
    <row r="26" spans="1:55" x14ac:dyDescent="0.2">
      <c r="A26" s="100"/>
      <c r="B26" s="266">
        <v>90024</v>
      </c>
      <c r="C26" s="2"/>
      <c r="D26" s="101"/>
      <c r="E26" s="102"/>
      <c r="F26" s="103"/>
      <c r="G26" s="103"/>
      <c r="H26" s="103"/>
      <c r="I26" s="104"/>
      <c r="J26" s="101"/>
      <c r="K26" s="105"/>
      <c r="L26" s="145"/>
      <c r="M26" s="146"/>
      <c r="N26" s="81"/>
      <c r="O26" s="81"/>
      <c r="P26" s="81"/>
      <c r="Q26" s="110"/>
      <c r="R26" s="111"/>
      <c r="S26" s="111"/>
      <c r="T26" s="111"/>
      <c r="U26" s="112"/>
      <c r="V26" s="110"/>
      <c r="W26" s="112"/>
      <c r="X26" s="103"/>
      <c r="Y26" s="113"/>
      <c r="Z26" s="103"/>
      <c r="AA26" s="103"/>
      <c r="AB26" s="103"/>
      <c r="AC26" s="103"/>
      <c r="AD26" s="114"/>
      <c r="AE26" s="115"/>
      <c r="AF26" s="116"/>
      <c r="AG26" s="116"/>
      <c r="AH26" s="110"/>
      <c r="AI26" s="112"/>
      <c r="AJ26" s="110"/>
      <c r="AK26" s="103"/>
      <c r="AL26" s="103"/>
      <c r="AM26" s="103"/>
      <c r="AN26" s="114"/>
      <c r="AO26" s="115"/>
      <c r="AP26" s="116"/>
      <c r="AQ26" s="116"/>
      <c r="AR26" s="114"/>
      <c r="AS26" s="114"/>
      <c r="AT26" s="114"/>
      <c r="AU26" s="114"/>
      <c r="AV26" s="112"/>
      <c r="AW26" s="114"/>
      <c r="AX26" s="115"/>
      <c r="AY26" s="116"/>
      <c r="AZ26" s="115"/>
      <c r="BA26" s="116"/>
      <c r="BC26" s="2"/>
    </row>
    <row r="27" spans="1:55" x14ac:dyDescent="0.2">
      <c r="A27" s="100"/>
      <c r="B27" s="266">
        <v>90025</v>
      </c>
      <c r="C27" s="2"/>
      <c r="D27" s="101"/>
      <c r="E27" s="67"/>
      <c r="F27" s="69"/>
      <c r="G27" s="69"/>
      <c r="H27" s="69"/>
      <c r="I27" s="95"/>
      <c r="J27" s="68"/>
      <c r="K27" s="106"/>
      <c r="L27" s="145"/>
      <c r="M27" s="146"/>
      <c r="N27" s="82"/>
      <c r="O27" s="82"/>
      <c r="P27" s="82"/>
      <c r="Q27" s="110"/>
      <c r="R27" s="111"/>
      <c r="S27" s="111"/>
      <c r="T27" s="111"/>
      <c r="U27" s="112"/>
      <c r="V27" s="110"/>
      <c r="W27" s="112"/>
      <c r="X27" s="103"/>
      <c r="Y27" s="117"/>
      <c r="Z27" s="69"/>
      <c r="AA27" s="69"/>
      <c r="AB27" s="103"/>
      <c r="AC27" s="103"/>
      <c r="AD27" s="118"/>
      <c r="AE27" s="115"/>
      <c r="AF27" s="119"/>
      <c r="AG27" s="119"/>
      <c r="AH27" s="120"/>
      <c r="AI27" s="121"/>
      <c r="AJ27" s="120"/>
      <c r="AK27" s="69"/>
      <c r="AL27" s="103"/>
      <c r="AM27" s="103"/>
      <c r="AN27" s="118"/>
      <c r="AO27" s="115"/>
      <c r="AP27" s="119"/>
      <c r="AQ27" s="119"/>
      <c r="AR27" s="118"/>
      <c r="AS27" s="118"/>
      <c r="AT27" s="118"/>
      <c r="AU27" s="118"/>
      <c r="AV27" s="121"/>
      <c r="AW27" s="114"/>
      <c r="AX27" s="115"/>
      <c r="AY27" s="116"/>
      <c r="AZ27" s="115"/>
      <c r="BA27" s="116"/>
      <c r="BC27" s="127"/>
    </row>
    <row r="28" spans="1:55" x14ac:dyDescent="0.2">
      <c r="A28" s="100"/>
      <c r="B28" s="266">
        <v>90026</v>
      </c>
      <c r="C28" s="2"/>
      <c r="D28" s="101"/>
      <c r="E28" s="67"/>
      <c r="F28" s="69"/>
      <c r="G28" s="69"/>
      <c r="H28" s="69"/>
      <c r="I28" s="95"/>
      <c r="J28" s="68"/>
      <c r="K28" s="106"/>
      <c r="L28" s="145"/>
      <c r="M28" s="146"/>
      <c r="N28" s="82"/>
      <c r="O28" s="82"/>
      <c r="P28" s="82"/>
      <c r="Q28" s="110"/>
      <c r="R28" s="111"/>
      <c r="S28" s="111"/>
      <c r="T28" s="111"/>
      <c r="U28" s="112"/>
      <c r="V28" s="110"/>
      <c r="W28" s="112"/>
      <c r="X28" s="103"/>
      <c r="Y28" s="117"/>
      <c r="Z28" s="69"/>
      <c r="AA28" s="69"/>
      <c r="AB28" s="103"/>
      <c r="AC28" s="103"/>
      <c r="AD28" s="118"/>
      <c r="AE28" s="115"/>
      <c r="AF28" s="119"/>
      <c r="AG28" s="119"/>
      <c r="AH28" s="120"/>
      <c r="AI28" s="121"/>
      <c r="AJ28" s="120"/>
      <c r="AK28" s="69"/>
      <c r="AL28" s="103"/>
      <c r="AM28" s="103"/>
      <c r="AN28" s="118"/>
      <c r="AO28" s="115"/>
      <c r="AP28" s="119"/>
      <c r="AQ28" s="119"/>
      <c r="AR28" s="118"/>
      <c r="AS28" s="118"/>
      <c r="AT28" s="118"/>
      <c r="AU28" s="118"/>
      <c r="AV28" s="121"/>
      <c r="AW28" s="114"/>
      <c r="AX28" s="115"/>
      <c r="AY28" s="116"/>
      <c r="AZ28" s="115"/>
      <c r="BA28" s="116"/>
      <c r="BC28" s="127"/>
    </row>
    <row r="29" spans="1:55" x14ac:dyDescent="0.2">
      <c r="A29" s="100"/>
      <c r="B29" s="266">
        <v>90027</v>
      </c>
      <c r="C29" s="2"/>
      <c r="D29" s="101"/>
      <c r="E29" s="67"/>
      <c r="F29" s="69"/>
      <c r="G29" s="69"/>
      <c r="H29" s="69"/>
      <c r="I29" s="95"/>
      <c r="J29" s="68"/>
      <c r="K29" s="106"/>
      <c r="L29" s="145"/>
      <c r="M29" s="146"/>
      <c r="N29" s="82"/>
      <c r="O29" s="82"/>
      <c r="P29" s="82"/>
      <c r="Q29" s="110"/>
      <c r="R29" s="111"/>
      <c r="S29" s="111"/>
      <c r="T29" s="111"/>
      <c r="U29" s="112"/>
      <c r="V29" s="110"/>
      <c r="W29" s="112"/>
      <c r="X29" s="103"/>
      <c r="Y29" s="117"/>
      <c r="Z29" s="69"/>
      <c r="AA29" s="69"/>
      <c r="AB29" s="103"/>
      <c r="AC29" s="103"/>
      <c r="AD29" s="118"/>
      <c r="AE29" s="115"/>
      <c r="AF29" s="119"/>
      <c r="AG29" s="119"/>
      <c r="AH29" s="120"/>
      <c r="AI29" s="121"/>
      <c r="AJ29" s="120"/>
      <c r="AK29" s="69"/>
      <c r="AL29" s="103"/>
      <c r="AM29" s="103"/>
      <c r="AN29" s="118"/>
      <c r="AO29" s="115"/>
      <c r="AP29" s="119"/>
      <c r="AQ29" s="119"/>
      <c r="AR29" s="118"/>
      <c r="AS29" s="118"/>
      <c r="AT29" s="118"/>
      <c r="AU29" s="118"/>
      <c r="AV29" s="121"/>
      <c r="AW29" s="114"/>
      <c r="AX29" s="115"/>
      <c r="AY29" s="116"/>
      <c r="AZ29" s="115"/>
      <c r="BA29" s="116"/>
      <c r="BC29" s="127"/>
    </row>
    <row r="30" spans="1:55" x14ac:dyDescent="0.2">
      <c r="A30" s="100"/>
      <c r="B30" s="266">
        <v>90028</v>
      </c>
      <c r="C30" s="2"/>
      <c r="D30" s="101"/>
      <c r="E30" s="67"/>
      <c r="F30" s="69"/>
      <c r="G30" s="69"/>
      <c r="H30" s="69"/>
      <c r="I30" s="95"/>
      <c r="J30" s="68"/>
      <c r="K30" s="106"/>
      <c r="L30" s="145"/>
      <c r="M30" s="146"/>
      <c r="N30" s="82"/>
      <c r="O30" s="82"/>
      <c r="P30" s="82"/>
      <c r="Q30" s="110"/>
      <c r="R30" s="111"/>
      <c r="S30" s="111"/>
      <c r="T30" s="111"/>
      <c r="U30" s="112"/>
      <c r="V30" s="110"/>
      <c r="W30" s="112"/>
      <c r="X30" s="103"/>
      <c r="Y30" s="117"/>
      <c r="Z30" s="69"/>
      <c r="AA30" s="69"/>
      <c r="AB30" s="103"/>
      <c r="AC30" s="103"/>
      <c r="AD30" s="118"/>
      <c r="AE30" s="115"/>
      <c r="AF30" s="119"/>
      <c r="AG30" s="119"/>
      <c r="AH30" s="120"/>
      <c r="AI30" s="121"/>
      <c r="AJ30" s="120"/>
      <c r="AK30" s="69"/>
      <c r="AL30" s="103"/>
      <c r="AM30" s="103"/>
      <c r="AN30" s="118"/>
      <c r="AO30" s="115"/>
      <c r="AP30" s="119"/>
      <c r="AQ30" s="119"/>
      <c r="AR30" s="118"/>
      <c r="AS30" s="118"/>
      <c r="AT30" s="118"/>
      <c r="AU30" s="118"/>
      <c r="AV30" s="121"/>
      <c r="AW30" s="114"/>
      <c r="AX30" s="115"/>
      <c r="AY30" s="116"/>
      <c r="AZ30" s="115"/>
      <c r="BA30" s="116"/>
      <c r="BC30" s="127"/>
    </row>
    <row r="31" spans="1:55" x14ac:dyDescent="0.2">
      <c r="A31" s="100"/>
      <c r="B31" s="266">
        <v>90029</v>
      </c>
      <c r="C31" s="2"/>
      <c r="D31" s="101"/>
      <c r="E31" s="67"/>
      <c r="F31" s="69"/>
      <c r="G31" s="69"/>
      <c r="H31" s="69"/>
      <c r="I31" s="95"/>
      <c r="J31" s="68"/>
      <c r="K31" s="106"/>
      <c r="L31" s="145"/>
      <c r="M31" s="146"/>
      <c r="N31" s="82"/>
      <c r="O31" s="82"/>
      <c r="P31" s="82"/>
      <c r="Q31" s="110"/>
      <c r="R31" s="111"/>
      <c r="S31" s="111"/>
      <c r="T31" s="111"/>
      <c r="U31" s="112"/>
      <c r="V31" s="110"/>
      <c r="W31" s="112"/>
      <c r="X31" s="103"/>
      <c r="Y31" s="117"/>
      <c r="Z31" s="69"/>
      <c r="AA31" s="69"/>
      <c r="AB31" s="103"/>
      <c r="AC31" s="103"/>
      <c r="AD31" s="118"/>
      <c r="AE31" s="115"/>
      <c r="AF31" s="119"/>
      <c r="AG31" s="119"/>
      <c r="AH31" s="120"/>
      <c r="AI31" s="121"/>
      <c r="AJ31" s="120"/>
      <c r="AK31" s="69"/>
      <c r="AL31" s="103"/>
      <c r="AM31" s="103"/>
      <c r="AN31" s="118"/>
      <c r="AO31" s="115"/>
      <c r="AP31" s="119"/>
      <c r="AQ31" s="119"/>
      <c r="AR31" s="118"/>
      <c r="AS31" s="118"/>
      <c r="AT31" s="118"/>
      <c r="AU31" s="118"/>
      <c r="AV31" s="121"/>
      <c r="AW31" s="114"/>
      <c r="AX31" s="115"/>
      <c r="AY31" s="116"/>
      <c r="AZ31" s="115"/>
      <c r="BA31" s="116"/>
      <c r="BC31" s="127"/>
    </row>
    <row r="32" spans="1:55" x14ac:dyDescent="0.2">
      <c r="A32" s="100"/>
      <c r="B32" s="266">
        <v>90031</v>
      </c>
      <c r="C32" s="2"/>
      <c r="D32" s="101"/>
      <c r="E32" s="67"/>
      <c r="F32" s="69"/>
      <c r="G32" s="69"/>
      <c r="H32" s="69"/>
      <c r="I32" s="95"/>
      <c r="J32" s="68"/>
      <c r="K32" s="106"/>
      <c r="L32" s="145"/>
      <c r="M32" s="146"/>
      <c r="N32" s="82"/>
      <c r="O32" s="82"/>
      <c r="P32" s="82"/>
      <c r="Q32" s="110"/>
      <c r="R32" s="111"/>
      <c r="S32" s="111"/>
      <c r="T32" s="111"/>
      <c r="U32" s="112"/>
      <c r="V32" s="110"/>
      <c r="W32" s="112"/>
      <c r="X32" s="103"/>
      <c r="Y32" s="117"/>
      <c r="Z32" s="69"/>
      <c r="AA32" s="69"/>
      <c r="AB32" s="103"/>
      <c r="AC32" s="103"/>
      <c r="AD32" s="118"/>
      <c r="AE32" s="115"/>
      <c r="AF32" s="119"/>
      <c r="AG32" s="119"/>
      <c r="AH32" s="120"/>
      <c r="AI32" s="121"/>
      <c r="AJ32" s="120"/>
      <c r="AK32" s="69"/>
      <c r="AL32" s="103"/>
      <c r="AM32" s="103"/>
      <c r="AN32" s="118"/>
      <c r="AO32" s="115"/>
      <c r="AP32" s="119"/>
      <c r="AQ32" s="119"/>
      <c r="AR32" s="118"/>
      <c r="AS32" s="118"/>
      <c r="AT32" s="118"/>
      <c r="AU32" s="118"/>
      <c r="AV32" s="121"/>
      <c r="AW32" s="114"/>
      <c r="AX32" s="115"/>
      <c r="AY32" s="116"/>
      <c r="AZ32" s="115"/>
      <c r="BA32" s="116"/>
      <c r="BC32" s="127"/>
    </row>
    <row r="33" spans="1:55" x14ac:dyDescent="0.2">
      <c r="A33" s="100"/>
      <c r="B33" s="266">
        <v>90032</v>
      </c>
      <c r="C33" s="2"/>
      <c r="D33" s="101"/>
      <c r="E33" s="67"/>
      <c r="F33" s="69"/>
      <c r="G33" s="69"/>
      <c r="H33" s="69"/>
      <c r="I33" s="95"/>
      <c r="J33" s="68"/>
      <c r="K33" s="106"/>
      <c r="L33" s="145"/>
      <c r="M33" s="146"/>
      <c r="N33" s="82"/>
      <c r="O33" s="82"/>
      <c r="P33" s="82"/>
      <c r="Q33" s="110"/>
      <c r="R33" s="111"/>
      <c r="S33" s="111"/>
      <c r="T33" s="111"/>
      <c r="U33" s="112"/>
      <c r="V33" s="110"/>
      <c r="W33" s="112"/>
      <c r="X33" s="103"/>
      <c r="Y33" s="117"/>
      <c r="Z33" s="69"/>
      <c r="AA33" s="69"/>
      <c r="AB33" s="103"/>
      <c r="AC33" s="103"/>
      <c r="AD33" s="118"/>
      <c r="AE33" s="115"/>
      <c r="AF33" s="119"/>
      <c r="AG33" s="119"/>
      <c r="AH33" s="120"/>
      <c r="AI33" s="121"/>
      <c r="AJ33" s="120"/>
      <c r="AK33" s="69"/>
      <c r="AL33" s="103"/>
      <c r="AM33" s="103"/>
      <c r="AN33" s="118"/>
      <c r="AO33" s="115"/>
      <c r="AP33" s="119"/>
      <c r="AQ33" s="119"/>
      <c r="AR33" s="118"/>
      <c r="AS33" s="118"/>
      <c r="AT33" s="118"/>
      <c r="AU33" s="118"/>
      <c r="AV33" s="121"/>
      <c r="AW33" s="114"/>
      <c r="AX33" s="115"/>
      <c r="AY33" s="116"/>
      <c r="AZ33" s="115"/>
      <c r="BA33" s="116"/>
      <c r="BC33" s="127"/>
    </row>
    <row r="34" spans="1:55" x14ac:dyDescent="0.2">
      <c r="A34" s="100"/>
      <c r="B34" s="266">
        <v>90033</v>
      </c>
      <c r="C34" s="2"/>
      <c r="D34" s="101"/>
      <c r="E34" s="67"/>
      <c r="F34" s="69"/>
      <c r="G34" s="69"/>
      <c r="H34" s="69"/>
      <c r="I34" s="95"/>
      <c r="J34" s="68"/>
      <c r="K34" s="106"/>
      <c r="L34" s="145"/>
      <c r="M34" s="146"/>
      <c r="N34" s="82"/>
      <c r="O34" s="82"/>
      <c r="P34" s="82"/>
      <c r="Q34" s="110"/>
      <c r="R34" s="111"/>
      <c r="S34" s="111"/>
      <c r="T34" s="111"/>
      <c r="U34" s="112"/>
      <c r="V34" s="110"/>
      <c r="W34" s="112"/>
      <c r="X34" s="103"/>
      <c r="Y34" s="117"/>
      <c r="Z34" s="69"/>
      <c r="AA34" s="69"/>
      <c r="AB34" s="103"/>
      <c r="AC34" s="103"/>
      <c r="AD34" s="118"/>
      <c r="AE34" s="115"/>
      <c r="AF34" s="119"/>
      <c r="AG34" s="119"/>
      <c r="AH34" s="120"/>
      <c r="AI34" s="121"/>
      <c r="AJ34" s="120"/>
      <c r="AK34" s="69"/>
      <c r="AL34" s="103"/>
      <c r="AM34" s="103"/>
      <c r="AN34" s="118"/>
      <c r="AO34" s="115"/>
      <c r="AP34" s="119"/>
      <c r="AQ34" s="119"/>
      <c r="AR34" s="118"/>
      <c r="AS34" s="118"/>
      <c r="AT34" s="118"/>
      <c r="AU34" s="118"/>
      <c r="AV34" s="121"/>
      <c r="AW34" s="114"/>
      <c r="AX34" s="115"/>
      <c r="AY34" s="116"/>
      <c r="AZ34" s="115"/>
      <c r="BA34" s="116"/>
      <c r="BC34" s="127"/>
    </row>
    <row r="35" spans="1:55" x14ac:dyDescent="0.2">
      <c r="A35" s="100"/>
      <c r="B35" s="266">
        <v>90034</v>
      </c>
      <c r="C35" s="2"/>
      <c r="D35" s="101"/>
      <c r="E35" s="67"/>
      <c r="F35" s="69"/>
      <c r="G35" s="69"/>
      <c r="H35" s="69"/>
      <c r="I35" s="95"/>
      <c r="J35" s="68"/>
      <c r="K35" s="106"/>
      <c r="L35" s="145"/>
      <c r="M35" s="146"/>
      <c r="N35" s="82"/>
      <c r="O35" s="82"/>
      <c r="P35" s="82"/>
      <c r="Q35" s="110"/>
      <c r="R35" s="111"/>
      <c r="S35" s="111"/>
      <c r="T35" s="111"/>
      <c r="U35" s="112"/>
      <c r="V35" s="110"/>
      <c r="W35" s="112"/>
      <c r="X35" s="103"/>
      <c r="Y35" s="117"/>
      <c r="Z35" s="69"/>
      <c r="AA35" s="69"/>
      <c r="AB35" s="103"/>
      <c r="AC35" s="103"/>
      <c r="AD35" s="118"/>
      <c r="AE35" s="115"/>
      <c r="AF35" s="119"/>
      <c r="AG35" s="119"/>
      <c r="AH35" s="120"/>
      <c r="AI35" s="121"/>
      <c r="AJ35" s="120"/>
      <c r="AK35" s="69"/>
      <c r="AL35" s="103"/>
      <c r="AM35" s="103"/>
      <c r="AN35" s="118"/>
      <c r="AO35" s="115"/>
      <c r="AP35" s="119"/>
      <c r="AQ35" s="119"/>
      <c r="AR35" s="118"/>
      <c r="AS35" s="118"/>
      <c r="AT35" s="118"/>
      <c r="AU35" s="118"/>
      <c r="AV35" s="121"/>
      <c r="AW35" s="114"/>
      <c r="AX35" s="115"/>
      <c r="AY35" s="116"/>
      <c r="AZ35" s="115"/>
      <c r="BA35" s="116"/>
      <c r="BC35" s="127"/>
    </row>
    <row r="36" spans="1:55" x14ac:dyDescent="0.2">
      <c r="A36" s="100"/>
      <c r="B36" s="266">
        <v>90035</v>
      </c>
      <c r="C36" s="2"/>
      <c r="D36" s="101"/>
      <c r="E36" s="67"/>
      <c r="F36" s="69"/>
      <c r="G36" s="69"/>
      <c r="H36" s="69"/>
      <c r="I36" s="95"/>
      <c r="J36" s="68"/>
      <c r="K36" s="106"/>
      <c r="L36" s="145"/>
      <c r="M36" s="146"/>
      <c r="N36" s="82"/>
      <c r="O36" s="82"/>
      <c r="P36" s="82"/>
      <c r="Q36" s="110"/>
      <c r="R36" s="111"/>
      <c r="S36" s="111"/>
      <c r="T36" s="111"/>
      <c r="U36" s="112"/>
      <c r="V36" s="110"/>
      <c r="W36" s="112"/>
      <c r="X36" s="103"/>
      <c r="Y36" s="117"/>
      <c r="Z36" s="69"/>
      <c r="AA36" s="69"/>
      <c r="AB36" s="103"/>
      <c r="AC36" s="103"/>
      <c r="AD36" s="118"/>
      <c r="AE36" s="115"/>
      <c r="AF36" s="119"/>
      <c r="AG36" s="119"/>
      <c r="AH36" s="120"/>
      <c r="AI36" s="121"/>
      <c r="AJ36" s="120"/>
      <c r="AK36" s="69"/>
      <c r="AL36" s="103"/>
      <c r="AM36" s="103"/>
      <c r="AN36" s="118"/>
      <c r="AO36" s="115"/>
      <c r="AP36" s="119"/>
      <c r="AQ36" s="119"/>
      <c r="AR36" s="118"/>
      <c r="AS36" s="118"/>
      <c r="AT36" s="118"/>
      <c r="AU36" s="118"/>
      <c r="AV36" s="121"/>
      <c r="AW36" s="114"/>
      <c r="AX36" s="115"/>
      <c r="AY36" s="116"/>
      <c r="AZ36" s="115"/>
      <c r="BA36" s="116"/>
      <c r="BC36" s="127"/>
    </row>
    <row r="37" spans="1:55" x14ac:dyDescent="0.2">
      <c r="A37" s="100"/>
      <c r="B37" s="266">
        <v>90036</v>
      </c>
      <c r="C37" s="2"/>
      <c r="D37" s="101"/>
      <c r="E37" s="67"/>
      <c r="F37" s="69"/>
      <c r="G37" s="69"/>
      <c r="H37" s="69"/>
      <c r="I37" s="95"/>
      <c r="J37" s="68"/>
      <c r="K37" s="106"/>
      <c r="L37" s="145"/>
      <c r="M37" s="146"/>
      <c r="N37" s="82"/>
      <c r="O37" s="82"/>
      <c r="P37" s="82"/>
      <c r="Q37" s="110"/>
      <c r="R37" s="111"/>
      <c r="S37" s="111"/>
      <c r="T37" s="111"/>
      <c r="U37" s="112"/>
      <c r="V37" s="110"/>
      <c r="W37" s="112"/>
      <c r="X37" s="103"/>
      <c r="Y37" s="117"/>
      <c r="Z37" s="69"/>
      <c r="AA37" s="69"/>
      <c r="AB37" s="103"/>
      <c r="AC37" s="103"/>
      <c r="AD37" s="118"/>
      <c r="AE37" s="115"/>
      <c r="AF37" s="119"/>
      <c r="AG37" s="119"/>
      <c r="AH37" s="120"/>
      <c r="AI37" s="121"/>
      <c r="AJ37" s="120"/>
      <c r="AK37" s="69"/>
      <c r="AL37" s="103"/>
      <c r="AM37" s="103"/>
      <c r="AN37" s="118"/>
      <c r="AO37" s="115"/>
      <c r="AP37" s="119"/>
      <c r="AQ37" s="119"/>
      <c r="AR37" s="118"/>
      <c r="AS37" s="118"/>
      <c r="AT37" s="118"/>
      <c r="AU37" s="118"/>
      <c r="AV37" s="121"/>
      <c r="AW37" s="114"/>
      <c r="AX37" s="115"/>
      <c r="AY37" s="116"/>
      <c r="AZ37" s="115"/>
      <c r="BA37" s="116"/>
      <c r="BC37" s="127"/>
    </row>
    <row r="38" spans="1:55" x14ac:dyDescent="0.2">
      <c r="A38" s="100"/>
      <c r="B38" s="266">
        <v>90037</v>
      </c>
      <c r="C38" s="2"/>
      <c r="D38" s="101"/>
      <c r="E38" s="67"/>
      <c r="F38" s="69"/>
      <c r="G38" s="69"/>
      <c r="H38" s="69"/>
      <c r="I38" s="95"/>
      <c r="J38" s="68"/>
      <c r="K38" s="106"/>
      <c r="L38" s="145"/>
      <c r="M38" s="146"/>
      <c r="N38" s="82"/>
      <c r="O38" s="82"/>
      <c r="P38" s="82"/>
      <c r="Q38" s="110"/>
      <c r="R38" s="111"/>
      <c r="S38" s="111"/>
      <c r="T38" s="111"/>
      <c r="U38" s="112"/>
      <c r="V38" s="110"/>
      <c r="W38" s="112"/>
      <c r="X38" s="103"/>
      <c r="Y38" s="117"/>
      <c r="Z38" s="69"/>
      <c r="AA38" s="69"/>
      <c r="AB38" s="103"/>
      <c r="AC38" s="103"/>
      <c r="AD38" s="118"/>
      <c r="AE38" s="115"/>
      <c r="AF38" s="119"/>
      <c r="AG38" s="119"/>
      <c r="AH38" s="120"/>
      <c r="AI38" s="121"/>
      <c r="AJ38" s="120"/>
      <c r="AK38" s="69"/>
      <c r="AL38" s="103"/>
      <c r="AM38" s="103"/>
      <c r="AN38" s="118"/>
      <c r="AO38" s="115"/>
      <c r="AP38" s="119"/>
      <c r="AQ38" s="119"/>
      <c r="AR38" s="118"/>
      <c r="AS38" s="118"/>
      <c r="AT38" s="118"/>
      <c r="AU38" s="118"/>
      <c r="AV38" s="121"/>
      <c r="AW38" s="114"/>
      <c r="AX38" s="115"/>
      <c r="AY38" s="116"/>
      <c r="AZ38" s="115"/>
      <c r="BA38" s="116"/>
      <c r="BC38" s="127"/>
    </row>
    <row r="39" spans="1:55" x14ac:dyDescent="0.2">
      <c r="A39" s="100"/>
      <c r="B39" s="266">
        <v>90038</v>
      </c>
      <c r="C39" s="2"/>
      <c r="D39" s="101"/>
      <c r="E39" s="67"/>
      <c r="F39" s="69"/>
      <c r="G39" s="69"/>
      <c r="H39" s="69"/>
      <c r="I39" s="95"/>
      <c r="J39" s="68"/>
      <c r="K39" s="106"/>
      <c r="L39" s="145"/>
      <c r="M39" s="146"/>
      <c r="N39" s="82"/>
      <c r="O39" s="82"/>
      <c r="P39" s="82"/>
      <c r="Q39" s="110"/>
      <c r="R39" s="111"/>
      <c r="S39" s="111"/>
      <c r="T39" s="111"/>
      <c r="U39" s="112"/>
      <c r="V39" s="110"/>
      <c r="W39" s="112"/>
      <c r="X39" s="103"/>
      <c r="Y39" s="117"/>
      <c r="Z39" s="69"/>
      <c r="AA39" s="69"/>
      <c r="AB39" s="103"/>
      <c r="AC39" s="103"/>
      <c r="AD39" s="118"/>
      <c r="AE39" s="115"/>
      <c r="AF39" s="119"/>
      <c r="AG39" s="119"/>
      <c r="AH39" s="120"/>
      <c r="AI39" s="121"/>
      <c r="AJ39" s="120"/>
      <c r="AK39" s="69"/>
      <c r="AL39" s="103"/>
      <c r="AM39" s="103"/>
      <c r="AN39" s="118"/>
      <c r="AO39" s="115"/>
      <c r="AP39" s="119"/>
      <c r="AQ39" s="119"/>
      <c r="AR39" s="118"/>
      <c r="AS39" s="118"/>
      <c r="AT39" s="118"/>
      <c r="AU39" s="118"/>
      <c r="AV39" s="121"/>
      <c r="AW39" s="114"/>
      <c r="AX39" s="115"/>
      <c r="AY39" s="116"/>
      <c r="AZ39" s="115"/>
      <c r="BA39" s="116"/>
      <c r="BC39" s="127"/>
    </row>
    <row r="40" spans="1:55" x14ac:dyDescent="0.2">
      <c r="A40" s="100"/>
      <c r="B40" s="266">
        <v>90039</v>
      </c>
      <c r="C40" s="2"/>
      <c r="D40" s="101"/>
      <c r="E40" s="67"/>
      <c r="F40" s="69"/>
      <c r="G40" s="69"/>
      <c r="H40" s="69"/>
      <c r="I40" s="95"/>
      <c r="J40" s="68"/>
      <c r="K40" s="106"/>
      <c r="L40" s="145"/>
      <c r="M40" s="146"/>
      <c r="N40" s="82"/>
      <c r="O40" s="82"/>
      <c r="P40" s="82"/>
      <c r="Q40" s="110"/>
      <c r="R40" s="111"/>
      <c r="S40" s="111"/>
      <c r="T40" s="111"/>
      <c r="U40" s="112"/>
      <c r="V40" s="110"/>
      <c r="W40" s="112"/>
      <c r="X40" s="103"/>
      <c r="Y40" s="117"/>
      <c r="Z40" s="69"/>
      <c r="AA40" s="69"/>
      <c r="AB40" s="103"/>
      <c r="AC40" s="103"/>
      <c r="AD40" s="118"/>
      <c r="AE40" s="115"/>
      <c r="AF40" s="119"/>
      <c r="AG40" s="119"/>
      <c r="AH40" s="120"/>
      <c r="AI40" s="121"/>
      <c r="AJ40" s="120"/>
      <c r="AK40" s="69"/>
      <c r="AL40" s="103"/>
      <c r="AM40" s="103"/>
      <c r="AN40" s="118"/>
      <c r="AO40" s="115"/>
      <c r="AP40" s="119"/>
      <c r="AQ40" s="119"/>
      <c r="AR40" s="118"/>
      <c r="AS40" s="118"/>
      <c r="AT40" s="118"/>
      <c r="AU40" s="118"/>
      <c r="AV40" s="121"/>
      <c r="AW40" s="114"/>
      <c r="AX40" s="115"/>
      <c r="AY40" s="116"/>
      <c r="AZ40" s="115"/>
      <c r="BA40" s="116"/>
      <c r="BC40" s="127"/>
    </row>
    <row r="41" spans="1:55" x14ac:dyDescent="0.2">
      <c r="A41" s="100"/>
      <c r="B41" s="266">
        <v>90040</v>
      </c>
      <c r="C41" s="2"/>
      <c r="D41" s="101"/>
      <c r="E41" s="67"/>
      <c r="F41" s="69"/>
      <c r="G41" s="69"/>
      <c r="H41" s="69"/>
      <c r="I41" s="95"/>
      <c r="J41" s="68"/>
      <c r="K41" s="106"/>
      <c r="L41" s="145"/>
      <c r="M41" s="146"/>
      <c r="N41" s="82"/>
      <c r="O41" s="82"/>
      <c r="P41" s="82"/>
      <c r="Q41" s="110"/>
      <c r="R41" s="111"/>
      <c r="S41" s="111"/>
      <c r="T41" s="111"/>
      <c r="U41" s="112"/>
      <c r="V41" s="110"/>
      <c r="W41" s="112"/>
      <c r="X41" s="103"/>
      <c r="Y41" s="117"/>
      <c r="Z41" s="69"/>
      <c r="AA41" s="69"/>
      <c r="AB41" s="103"/>
      <c r="AC41" s="103"/>
      <c r="AD41" s="118"/>
      <c r="AE41" s="115"/>
      <c r="AF41" s="119"/>
      <c r="AG41" s="119"/>
      <c r="AH41" s="120"/>
      <c r="AI41" s="121"/>
      <c r="AJ41" s="120"/>
      <c r="AK41" s="69"/>
      <c r="AL41" s="103"/>
      <c r="AM41" s="103"/>
      <c r="AN41" s="118"/>
      <c r="AO41" s="115"/>
      <c r="AP41" s="119"/>
      <c r="AQ41" s="119"/>
      <c r="AR41" s="118"/>
      <c r="AS41" s="118"/>
      <c r="AT41" s="118"/>
      <c r="AU41" s="118"/>
      <c r="AV41" s="121"/>
      <c r="AW41" s="114"/>
      <c r="AX41" s="115"/>
      <c r="AY41" s="116"/>
      <c r="AZ41" s="115"/>
      <c r="BA41" s="116"/>
      <c r="BC41" s="127"/>
    </row>
    <row r="42" spans="1:55" x14ac:dyDescent="0.2">
      <c r="A42" s="100"/>
      <c r="B42" s="266">
        <v>90041</v>
      </c>
      <c r="C42" s="2"/>
      <c r="D42" s="101"/>
      <c r="E42" s="102"/>
      <c r="F42" s="103"/>
      <c r="G42" s="103"/>
      <c r="H42" s="103"/>
      <c r="I42" s="104"/>
      <c r="J42" s="101"/>
      <c r="K42" s="105"/>
      <c r="L42" s="145"/>
      <c r="M42" s="146"/>
      <c r="N42" s="81"/>
      <c r="O42" s="81"/>
      <c r="P42" s="81"/>
      <c r="Q42" s="110"/>
      <c r="R42" s="111"/>
      <c r="S42" s="111"/>
      <c r="T42" s="111"/>
      <c r="U42" s="112"/>
      <c r="V42" s="110"/>
      <c r="W42" s="112"/>
      <c r="X42" s="103"/>
      <c r="Y42" s="113"/>
      <c r="Z42" s="103"/>
      <c r="AA42" s="103"/>
      <c r="AB42" s="103"/>
      <c r="AC42" s="103"/>
      <c r="AD42" s="114"/>
      <c r="AE42" s="115"/>
      <c r="AF42" s="116"/>
      <c r="AG42" s="116"/>
      <c r="AH42" s="110"/>
      <c r="AI42" s="112"/>
      <c r="AJ42" s="110"/>
      <c r="AK42" s="103"/>
      <c r="AL42" s="103"/>
      <c r="AM42" s="103"/>
      <c r="AN42" s="114"/>
      <c r="AO42" s="115"/>
      <c r="AP42" s="116"/>
      <c r="AQ42" s="116"/>
      <c r="AR42" s="114"/>
      <c r="AS42" s="114"/>
      <c r="AT42" s="114"/>
      <c r="AU42" s="114"/>
      <c r="AV42" s="112"/>
      <c r="AW42" s="114"/>
      <c r="AX42" s="115"/>
      <c r="AY42" s="116"/>
      <c r="AZ42" s="115"/>
      <c r="BA42" s="116"/>
      <c r="BB42" s="142"/>
      <c r="BC42" s="115"/>
    </row>
    <row r="43" spans="1:55" x14ac:dyDescent="0.2">
      <c r="A43" s="100"/>
      <c r="B43" s="266">
        <v>90042</v>
      </c>
      <c r="C43" s="2"/>
      <c r="D43" s="101"/>
      <c r="E43" s="67"/>
      <c r="F43" s="69"/>
      <c r="G43" s="69"/>
      <c r="H43" s="69"/>
      <c r="I43" s="95"/>
      <c r="J43" s="68"/>
      <c r="K43" s="106"/>
      <c r="L43" s="145"/>
      <c r="M43" s="146"/>
      <c r="N43" s="82"/>
      <c r="O43" s="82"/>
      <c r="P43" s="82"/>
      <c r="Q43" s="110"/>
      <c r="R43" s="111"/>
      <c r="S43" s="111"/>
      <c r="T43" s="111"/>
      <c r="U43" s="112"/>
      <c r="V43" s="110"/>
      <c r="W43" s="112"/>
      <c r="X43" s="103"/>
      <c r="Y43" s="117"/>
      <c r="Z43" s="69"/>
      <c r="AA43" s="69"/>
      <c r="AB43" s="103"/>
      <c r="AC43" s="103"/>
      <c r="AD43" s="118"/>
      <c r="AE43" s="115"/>
      <c r="AF43" s="119"/>
      <c r="AG43" s="119"/>
      <c r="AH43" s="120"/>
      <c r="AI43" s="121"/>
      <c r="AJ43" s="120"/>
      <c r="AK43" s="69"/>
      <c r="AL43" s="103"/>
      <c r="AM43" s="103"/>
      <c r="AN43" s="118"/>
      <c r="AO43" s="115"/>
      <c r="AP43" s="119"/>
      <c r="AQ43" s="119"/>
      <c r="AR43" s="118"/>
      <c r="AS43" s="118"/>
      <c r="AT43" s="118"/>
      <c r="AU43" s="118"/>
      <c r="AV43" s="121"/>
      <c r="AW43" s="114"/>
      <c r="AX43" s="115"/>
      <c r="AY43" s="116"/>
      <c r="AZ43" s="115"/>
      <c r="BA43" s="116"/>
      <c r="BC43" s="127"/>
    </row>
    <row r="44" spans="1:55" x14ac:dyDescent="0.2">
      <c r="A44" s="100"/>
      <c r="B44" s="266">
        <v>90043</v>
      </c>
      <c r="C44" s="2"/>
      <c r="D44" s="101"/>
      <c r="E44" s="67"/>
      <c r="F44" s="69"/>
      <c r="G44" s="69"/>
      <c r="H44" s="69"/>
      <c r="I44" s="95"/>
      <c r="J44" s="68"/>
      <c r="K44" s="106"/>
      <c r="L44" s="145"/>
      <c r="M44" s="146"/>
      <c r="N44" s="82"/>
      <c r="O44" s="82"/>
      <c r="P44" s="82"/>
      <c r="Q44" s="110"/>
      <c r="R44" s="111"/>
      <c r="S44" s="111"/>
      <c r="T44" s="111"/>
      <c r="U44" s="112"/>
      <c r="V44" s="110"/>
      <c r="W44" s="112"/>
      <c r="X44" s="103"/>
      <c r="Y44" s="117"/>
      <c r="Z44" s="69"/>
      <c r="AA44" s="69"/>
      <c r="AB44" s="103"/>
      <c r="AC44" s="103"/>
      <c r="AD44" s="118"/>
      <c r="AE44" s="115"/>
      <c r="AF44" s="119"/>
      <c r="AG44" s="119"/>
      <c r="AH44" s="120"/>
      <c r="AI44" s="121"/>
      <c r="AJ44" s="120"/>
      <c r="AK44" s="69"/>
      <c r="AL44" s="103"/>
      <c r="AM44" s="103"/>
      <c r="AN44" s="118"/>
      <c r="AO44" s="115"/>
      <c r="AP44" s="119"/>
      <c r="AQ44" s="119"/>
      <c r="AR44" s="118"/>
      <c r="AS44" s="118"/>
      <c r="AT44" s="118"/>
      <c r="AU44" s="118"/>
      <c r="AV44" s="121"/>
      <c r="AW44" s="114"/>
      <c r="AX44" s="115"/>
      <c r="AY44" s="116"/>
      <c r="AZ44" s="115"/>
      <c r="BA44" s="116"/>
      <c r="BC44" s="127"/>
    </row>
    <row r="45" spans="1:55" x14ac:dyDescent="0.2">
      <c r="A45" s="100"/>
      <c r="B45" s="266">
        <v>90044</v>
      </c>
      <c r="C45" s="2"/>
      <c r="D45" s="101"/>
      <c r="E45" s="67"/>
      <c r="F45" s="69"/>
      <c r="G45" s="69"/>
      <c r="H45" s="69"/>
      <c r="I45" s="95"/>
      <c r="J45" s="68"/>
      <c r="K45" s="106"/>
      <c r="L45" s="145"/>
      <c r="M45" s="146"/>
      <c r="N45" s="82"/>
      <c r="O45" s="82"/>
      <c r="P45" s="82"/>
      <c r="Q45" s="110"/>
      <c r="R45" s="111"/>
      <c r="S45" s="111"/>
      <c r="T45" s="111"/>
      <c r="U45" s="112"/>
      <c r="V45" s="110"/>
      <c r="W45" s="112"/>
      <c r="X45" s="103"/>
      <c r="Y45" s="117"/>
      <c r="Z45" s="69"/>
      <c r="AA45" s="69"/>
      <c r="AB45" s="103"/>
      <c r="AC45" s="103"/>
      <c r="AD45" s="118"/>
      <c r="AE45" s="115"/>
      <c r="AF45" s="119"/>
      <c r="AG45" s="119"/>
      <c r="AH45" s="120"/>
      <c r="AI45" s="121"/>
      <c r="AJ45" s="120"/>
      <c r="AK45" s="69"/>
      <c r="AL45" s="103"/>
      <c r="AM45" s="103"/>
      <c r="AN45" s="118"/>
      <c r="AO45" s="115"/>
      <c r="AP45" s="119"/>
      <c r="AQ45" s="119"/>
      <c r="AR45" s="118"/>
      <c r="AS45" s="118"/>
      <c r="AT45" s="118"/>
      <c r="AU45" s="118"/>
      <c r="AV45" s="121"/>
      <c r="AW45" s="114"/>
      <c r="AX45" s="115"/>
      <c r="AY45" s="116"/>
      <c r="AZ45" s="115"/>
      <c r="BA45" s="116"/>
      <c r="BC45" s="127"/>
    </row>
    <row r="46" spans="1:55" x14ac:dyDescent="0.2">
      <c r="A46" s="100"/>
      <c r="B46" s="266">
        <v>90045</v>
      </c>
      <c r="C46" s="2"/>
      <c r="D46" s="101"/>
      <c r="E46" s="67"/>
      <c r="F46" s="69"/>
      <c r="G46" s="69"/>
      <c r="H46" s="69"/>
      <c r="I46" s="95"/>
      <c r="J46" s="68"/>
      <c r="K46" s="106"/>
      <c r="L46" s="145"/>
      <c r="M46" s="146"/>
      <c r="N46" s="82"/>
      <c r="O46" s="82"/>
      <c r="P46" s="82"/>
      <c r="Q46" s="110"/>
      <c r="R46" s="111"/>
      <c r="S46" s="111"/>
      <c r="T46" s="111"/>
      <c r="U46" s="112"/>
      <c r="V46" s="110"/>
      <c r="W46" s="112"/>
      <c r="X46" s="103"/>
      <c r="Y46" s="117"/>
      <c r="Z46" s="69"/>
      <c r="AA46" s="69"/>
      <c r="AB46" s="103"/>
      <c r="AC46" s="103"/>
      <c r="AD46" s="118"/>
      <c r="AE46" s="115"/>
      <c r="AF46" s="119"/>
      <c r="AG46" s="119"/>
      <c r="AH46" s="120"/>
      <c r="AI46" s="121"/>
      <c r="AJ46" s="120"/>
      <c r="AK46" s="69"/>
      <c r="AL46" s="103"/>
      <c r="AM46" s="103"/>
      <c r="AN46" s="118"/>
      <c r="AO46" s="115"/>
      <c r="AP46" s="119"/>
      <c r="AQ46" s="119"/>
      <c r="AR46" s="118"/>
      <c r="AS46" s="118"/>
      <c r="AT46" s="118"/>
      <c r="AU46" s="118"/>
      <c r="AV46" s="121"/>
      <c r="AW46" s="114"/>
      <c r="AX46" s="115"/>
      <c r="AY46" s="116"/>
      <c r="AZ46" s="115"/>
      <c r="BA46" s="116"/>
      <c r="BC46" s="127"/>
    </row>
    <row r="47" spans="1:55" x14ac:dyDescent="0.2">
      <c r="A47" s="100"/>
      <c r="B47" s="266">
        <v>90046</v>
      </c>
      <c r="C47" s="2"/>
      <c r="D47" s="101"/>
      <c r="E47" s="67"/>
      <c r="F47" s="69"/>
      <c r="G47" s="69"/>
      <c r="H47" s="69"/>
      <c r="I47" s="95"/>
      <c r="J47" s="68"/>
      <c r="K47" s="106"/>
      <c r="L47" s="145"/>
      <c r="M47" s="146"/>
      <c r="N47" s="82"/>
      <c r="O47" s="82"/>
      <c r="P47" s="82"/>
      <c r="Q47" s="110"/>
      <c r="R47" s="111"/>
      <c r="S47" s="111"/>
      <c r="T47" s="111"/>
      <c r="U47" s="112"/>
      <c r="V47" s="110"/>
      <c r="W47" s="112"/>
      <c r="X47" s="103"/>
      <c r="Y47" s="117"/>
      <c r="Z47" s="69"/>
      <c r="AA47" s="69"/>
      <c r="AB47" s="103"/>
      <c r="AC47" s="103"/>
      <c r="AD47" s="118"/>
      <c r="AE47" s="115"/>
      <c r="AF47" s="119"/>
      <c r="AG47" s="119"/>
      <c r="AH47" s="120"/>
      <c r="AI47" s="121"/>
      <c r="AJ47" s="120"/>
      <c r="AK47" s="69"/>
      <c r="AL47" s="103"/>
      <c r="AM47" s="103"/>
      <c r="AN47" s="118"/>
      <c r="AO47" s="115"/>
      <c r="AP47" s="119"/>
      <c r="AQ47" s="119"/>
      <c r="AR47" s="118"/>
      <c r="AS47" s="118"/>
      <c r="AT47" s="118"/>
      <c r="AU47" s="118"/>
      <c r="AV47" s="121"/>
      <c r="AW47" s="114"/>
      <c r="AX47" s="115"/>
      <c r="AY47" s="116"/>
      <c r="AZ47" s="115"/>
      <c r="BA47" s="116"/>
      <c r="BC47" s="127"/>
    </row>
    <row r="48" spans="1:55" x14ac:dyDescent="0.2">
      <c r="A48" s="100"/>
      <c r="B48" s="266">
        <v>90047</v>
      </c>
      <c r="C48" s="2"/>
      <c r="D48" s="101"/>
      <c r="E48" s="67"/>
      <c r="F48" s="69"/>
      <c r="G48" s="69"/>
      <c r="H48" s="69"/>
      <c r="I48" s="95"/>
      <c r="J48" s="68"/>
      <c r="K48" s="106"/>
      <c r="L48" s="145"/>
      <c r="M48" s="146"/>
      <c r="N48" s="82"/>
      <c r="O48" s="82"/>
      <c r="P48" s="82"/>
      <c r="Q48" s="110"/>
      <c r="R48" s="111"/>
      <c r="S48" s="111"/>
      <c r="T48" s="111"/>
      <c r="U48" s="112"/>
      <c r="V48" s="110"/>
      <c r="W48" s="112"/>
      <c r="X48" s="103"/>
      <c r="Y48" s="117"/>
      <c r="Z48" s="69"/>
      <c r="AA48" s="69"/>
      <c r="AB48" s="103"/>
      <c r="AC48" s="103"/>
      <c r="AD48" s="118"/>
      <c r="AE48" s="115"/>
      <c r="AF48" s="119"/>
      <c r="AG48" s="119"/>
      <c r="AH48" s="120"/>
      <c r="AI48" s="121"/>
      <c r="AJ48" s="120"/>
      <c r="AK48" s="69"/>
      <c r="AL48" s="103"/>
      <c r="AM48" s="103"/>
      <c r="AN48" s="118"/>
      <c r="AO48" s="115"/>
      <c r="AP48" s="119"/>
      <c r="AQ48" s="119"/>
      <c r="AR48" s="118"/>
      <c r="AS48" s="118"/>
      <c r="AT48" s="118"/>
      <c r="AU48" s="118"/>
      <c r="AV48" s="121"/>
      <c r="AW48" s="114"/>
      <c r="AX48" s="115"/>
      <c r="AY48" s="116"/>
      <c r="AZ48" s="115"/>
      <c r="BA48" s="116"/>
      <c r="BC48" s="127"/>
    </row>
    <row r="49" spans="1:55" x14ac:dyDescent="0.2">
      <c r="A49" s="100"/>
      <c r="B49" s="266">
        <v>90048</v>
      </c>
      <c r="C49" s="2"/>
      <c r="D49" s="101"/>
      <c r="E49" s="67"/>
      <c r="F49" s="69"/>
      <c r="G49" s="69"/>
      <c r="H49" s="69"/>
      <c r="I49" s="95"/>
      <c r="J49" s="68"/>
      <c r="K49" s="106"/>
      <c r="L49" s="145"/>
      <c r="M49" s="146"/>
      <c r="N49" s="82"/>
      <c r="O49" s="82"/>
      <c r="P49" s="82"/>
      <c r="Q49" s="110"/>
      <c r="R49" s="111"/>
      <c r="S49" s="111"/>
      <c r="T49" s="111"/>
      <c r="U49" s="112"/>
      <c r="V49" s="110"/>
      <c r="W49" s="112"/>
      <c r="X49" s="103"/>
      <c r="Y49" s="117"/>
      <c r="Z49" s="69"/>
      <c r="AA49" s="69"/>
      <c r="AB49" s="103"/>
      <c r="AC49" s="103"/>
      <c r="AD49" s="118"/>
      <c r="AE49" s="115"/>
      <c r="AF49" s="119"/>
      <c r="AG49" s="119"/>
      <c r="AH49" s="120"/>
      <c r="AI49" s="121"/>
      <c r="AJ49" s="120"/>
      <c r="AK49" s="69"/>
      <c r="AL49" s="103"/>
      <c r="AM49" s="103"/>
      <c r="AN49" s="118"/>
      <c r="AO49" s="115"/>
      <c r="AP49" s="119"/>
      <c r="AQ49" s="119"/>
      <c r="AR49" s="118"/>
      <c r="AS49" s="118"/>
      <c r="AT49" s="118"/>
      <c r="AU49" s="118"/>
      <c r="AV49" s="121"/>
      <c r="AW49" s="114"/>
      <c r="AX49" s="115"/>
      <c r="AY49" s="116"/>
      <c r="AZ49" s="115"/>
      <c r="BA49" s="116"/>
      <c r="BC49" s="127"/>
    </row>
    <row r="50" spans="1:55" x14ac:dyDescent="0.2">
      <c r="A50" s="100"/>
      <c r="B50" s="266">
        <v>90049</v>
      </c>
      <c r="C50" s="2"/>
      <c r="D50" s="101"/>
      <c r="E50" s="67"/>
      <c r="F50" s="69"/>
      <c r="G50" s="69"/>
      <c r="H50" s="69"/>
      <c r="I50" s="95"/>
      <c r="J50" s="68"/>
      <c r="K50" s="106"/>
      <c r="L50" s="145"/>
      <c r="M50" s="146"/>
      <c r="N50" s="82"/>
      <c r="O50" s="82"/>
      <c r="P50" s="82"/>
      <c r="Q50" s="110"/>
      <c r="R50" s="111"/>
      <c r="S50" s="111"/>
      <c r="T50" s="111"/>
      <c r="U50" s="112"/>
      <c r="V50" s="110"/>
      <c r="W50" s="112"/>
      <c r="X50" s="103"/>
      <c r="Y50" s="117"/>
      <c r="Z50" s="69"/>
      <c r="AA50" s="69"/>
      <c r="AB50" s="103"/>
      <c r="AC50" s="103"/>
      <c r="AD50" s="118"/>
      <c r="AE50" s="115"/>
      <c r="AF50" s="119"/>
      <c r="AG50" s="119"/>
      <c r="AH50" s="120"/>
      <c r="AI50" s="121"/>
      <c r="AJ50" s="120"/>
      <c r="AK50" s="69"/>
      <c r="AL50" s="103"/>
      <c r="AM50" s="103"/>
      <c r="AN50" s="118"/>
      <c r="AO50" s="115"/>
      <c r="AP50" s="119"/>
      <c r="AQ50" s="119"/>
      <c r="AR50" s="118"/>
      <c r="AS50" s="118"/>
      <c r="AT50" s="118"/>
      <c r="AU50" s="118"/>
      <c r="AV50" s="121"/>
      <c r="AW50" s="114"/>
      <c r="AX50" s="115"/>
      <c r="AY50" s="116"/>
      <c r="AZ50" s="115"/>
      <c r="BA50" s="116"/>
      <c r="BC50" s="127"/>
    </row>
    <row r="51" spans="1:55" x14ac:dyDescent="0.2">
      <c r="A51" s="100"/>
      <c r="B51" s="266">
        <v>90056</v>
      </c>
      <c r="C51" s="2"/>
      <c r="D51" s="101"/>
      <c r="E51" s="67"/>
      <c r="F51" s="69"/>
      <c r="G51" s="69"/>
      <c r="H51" s="69"/>
      <c r="I51" s="95"/>
      <c r="J51" s="68"/>
      <c r="K51" s="106"/>
      <c r="L51" s="145"/>
      <c r="M51" s="146"/>
      <c r="N51" s="82"/>
      <c r="O51" s="82"/>
      <c r="P51" s="82"/>
      <c r="Q51" s="110"/>
      <c r="R51" s="111"/>
      <c r="S51" s="111"/>
      <c r="T51" s="111"/>
      <c r="U51" s="112"/>
      <c r="V51" s="110"/>
      <c r="W51" s="112"/>
      <c r="X51" s="103"/>
      <c r="Y51" s="117"/>
      <c r="Z51" s="69"/>
      <c r="AA51" s="69"/>
      <c r="AB51" s="103"/>
      <c r="AC51" s="103"/>
      <c r="AD51" s="118"/>
      <c r="AE51" s="115"/>
      <c r="AF51" s="119"/>
      <c r="AG51" s="119"/>
      <c r="AH51" s="120"/>
      <c r="AI51" s="121"/>
      <c r="AJ51" s="120"/>
      <c r="AK51" s="69"/>
      <c r="AL51" s="103"/>
      <c r="AM51" s="103"/>
      <c r="AN51" s="118"/>
      <c r="AO51" s="115"/>
      <c r="AP51" s="119"/>
      <c r="AQ51" s="119"/>
      <c r="AR51" s="118"/>
      <c r="AS51" s="118"/>
      <c r="AT51" s="118"/>
      <c r="AU51" s="118"/>
      <c r="AV51" s="121"/>
      <c r="AW51" s="114"/>
      <c r="AX51" s="115"/>
      <c r="AY51" s="116"/>
      <c r="AZ51" s="115"/>
      <c r="BA51" s="116"/>
      <c r="BC51" s="127"/>
    </row>
    <row r="52" spans="1:55" x14ac:dyDescent="0.2">
      <c r="A52" s="100"/>
      <c r="B52" s="266">
        <v>90057</v>
      </c>
      <c r="C52" s="2"/>
      <c r="D52" s="101"/>
      <c r="E52" s="67"/>
      <c r="F52" s="69"/>
      <c r="G52" s="69"/>
      <c r="H52" s="69"/>
      <c r="I52" s="95"/>
      <c r="J52" s="68"/>
      <c r="K52" s="106"/>
      <c r="L52" s="145"/>
      <c r="M52" s="146"/>
      <c r="N52" s="82"/>
      <c r="O52" s="82"/>
      <c r="P52" s="82"/>
      <c r="Q52" s="110"/>
      <c r="R52" s="111"/>
      <c r="S52" s="111"/>
      <c r="T52" s="111"/>
      <c r="U52" s="112"/>
      <c r="V52" s="110"/>
      <c r="W52" s="112"/>
      <c r="X52" s="103"/>
      <c r="Y52" s="117"/>
      <c r="Z52" s="69"/>
      <c r="AA52" s="69"/>
      <c r="AB52" s="103"/>
      <c r="AC52" s="103"/>
      <c r="AD52" s="118"/>
      <c r="AE52" s="115"/>
      <c r="AF52" s="119"/>
      <c r="AG52" s="119"/>
      <c r="AH52" s="120"/>
      <c r="AI52" s="121"/>
      <c r="AJ52" s="120"/>
      <c r="AK52" s="69"/>
      <c r="AL52" s="103"/>
      <c r="AM52" s="103"/>
      <c r="AN52" s="118"/>
      <c r="AO52" s="115"/>
      <c r="AP52" s="119"/>
      <c r="AQ52" s="119"/>
      <c r="AR52" s="118"/>
      <c r="AS52" s="118"/>
      <c r="AT52" s="118"/>
      <c r="AU52" s="118"/>
      <c r="AV52" s="121"/>
      <c r="AW52" s="114"/>
      <c r="AX52" s="115"/>
      <c r="AY52" s="116"/>
      <c r="AZ52" s="115"/>
      <c r="BA52" s="116"/>
      <c r="BC52" s="127"/>
    </row>
    <row r="53" spans="1:55" x14ac:dyDescent="0.2">
      <c r="A53" s="100"/>
      <c r="B53" s="266">
        <v>90058</v>
      </c>
      <c r="C53" s="2"/>
      <c r="D53" s="101"/>
      <c r="E53" s="67"/>
      <c r="F53" s="69"/>
      <c r="G53" s="69"/>
      <c r="H53" s="69"/>
      <c r="I53" s="95"/>
      <c r="J53" s="68"/>
      <c r="K53" s="106"/>
      <c r="L53" s="145"/>
      <c r="M53" s="146"/>
      <c r="N53" s="82"/>
      <c r="O53" s="82"/>
      <c r="P53" s="82"/>
      <c r="Q53" s="110"/>
      <c r="R53" s="111"/>
      <c r="S53" s="111"/>
      <c r="T53" s="111"/>
      <c r="U53" s="112"/>
      <c r="V53" s="110"/>
      <c r="W53" s="112"/>
      <c r="X53" s="103"/>
      <c r="Y53" s="117"/>
      <c r="Z53" s="69"/>
      <c r="AA53" s="69"/>
      <c r="AB53" s="103"/>
      <c r="AC53" s="103"/>
      <c r="AD53" s="118"/>
      <c r="AE53" s="115"/>
      <c r="AF53" s="119"/>
      <c r="AG53" s="119"/>
      <c r="AH53" s="120"/>
      <c r="AI53" s="121"/>
      <c r="AJ53" s="120"/>
      <c r="AK53" s="69"/>
      <c r="AL53" s="103"/>
      <c r="AM53" s="103"/>
      <c r="AN53" s="118"/>
      <c r="AO53" s="115"/>
      <c r="AP53" s="119"/>
      <c r="AQ53" s="119"/>
      <c r="AR53" s="118"/>
      <c r="AS53" s="118"/>
      <c r="AT53" s="118"/>
      <c r="AU53" s="118"/>
      <c r="AV53" s="121"/>
      <c r="AW53" s="114"/>
      <c r="AX53" s="115"/>
      <c r="AY53" s="116"/>
      <c r="AZ53" s="115"/>
      <c r="BA53" s="116"/>
      <c r="BC53" s="127"/>
    </row>
    <row r="54" spans="1:55" x14ac:dyDescent="0.2">
      <c r="A54" s="100"/>
      <c r="B54" s="266">
        <v>90059</v>
      </c>
      <c r="C54" s="2"/>
      <c r="D54" s="101"/>
      <c r="E54" s="67"/>
      <c r="F54" s="69"/>
      <c r="G54" s="69"/>
      <c r="H54" s="69"/>
      <c r="I54" s="95"/>
      <c r="J54" s="68"/>
      <c r="K54" s="106"/>
      <c r="L54" s="145"/>
      <c r="M54" s="146"/>
      <c r="N54" s="82"/>
      <c r="O54" s="82"/>
      <c r="P54" s="82"/>
      <c r="Q54" s="110"/>
      <c r="R54" s="111"/>
      <c r="S54" s="111"/>
      <c r="T54" s="111"/>
      <c r="U54" s="112"/>
      <c r="V54" s="110"/>
      <c r="W54" s="112"/>
      <c r="X54" s="103"/>
      <c r="Y54" s="117"/>
      <c r="Z54" s="69"/>
      <c r="AA54" s="69"/>
      <c r="AB54" s="103"/>
      <c r="AC54" s="103"/>
      <c r="AD54" s="118"/>
      <c r="AE54" s="115"/>
      <c r="AF54" s="119"/>
      <c r="AG54" s="119"/>
      <c r="AH54" s="120"/>
      <c r="AI54" s="121"/>
      <c r="AJ54" s="120"/>
      <c r="AK54" s="69"/>
      <c r="AL54" s="103"/>
      <c r="AM54" s="103"/>
      <c r="AN54" s="118"/>
      <c r="AO54" s="115"/>
      <c r="AP54" s="119"/>
      <c r="AQ54" s="119"/>
      <c r="AR54" s="118"/>
      <c r="AS54" s="118"/>
      <c r="AT54" s="118"/>
      <c r="AU54" s="118"/>
      <c r="AV54" s="121"/>
      <c r="AW54" s="114"/>
      <c r="AX54" s="115"/>
      <c r="AY54" s="116"/>
      <c r="AZ54" s="115"/>
      <c r="BA54" s="116"/>
      <c r="BC54" s="127"/>
    </row>
    <row r="55" spans="1:55" x14ac:dyDescent="0.2">
      <c r="A55" s="100"/>
      <c r="B55" s="266">
        <v>90061</v>
      </c>
      <c r="C55" s="2"/>
      <c r="D55" s="101"/>
      <c r="E55" s="67"/>
      <c r="F55" s="69"/>
      <c r="G55" s="69"/>
      <c r="H55" s="69"/>
      <c r="I55" s="95"/>
      <c r="J55" s="68"/>
      <c r="K55" s="106"/>
      <c r="L55" s="145"/>
      <c r="M55" s="146"/>
      <c r="N55" s="82"/>
      <c r="O55" s="82"/>
      <c r="P55" s="82"/>
      <c r="Q55" s="110"/>
      <c r="R55" s="111"/>
      <c r="S55" s="111"/>
      <c r="T55" s="111"/>
      <c r="U55" s="112"/>
      <c r="V55" s="110"/>
      <c r="W55" s="112"/>
      <c r="X55" s="103"/>
      <c r="Y55" s="117"/>
      <c r="Z55" s="69"/>
      <c r="AA55" s="69"/>
      <c r="AB55" s="103"/>
      <c r="AC55" s="103"/>
      <c r="AD55" s="118"/>
      <c r="AE55" s="115"/>
      <c r="AF55" s="119"/>
      <c r="AG55" s="119"/>
      <c r="AH55" s="120"/>
      <c r="AI55" s="121"/>
      <c r="AJ55" s="120"/>
      <c r="AK55" s="69"/>
      <c r="AL55" s="103"/>
      <c r="AM55" s="103"/>
      <c r="AN55" s="118"/>
      <c r="AO55" s="115"/>
      <c r="AP55" s="119"/>
      <c r="AQ55" s="119"/>
      <c r="AR55" s="118"/>
      <c r="AS55" s="118"/>
      <c r="AT55" s="118"/>
      <c r="AU55" s="118"/>
      <c r="AV55" s="121"/>
      <c r="AW55" s="114"/>
      <c r="AX55" s="115"/>
      <c r="AY55" s="116"/>
      <c r="AZ55" s="115"/>
      <c r="BA55" s="116"/>
      <c r="BC55" s="127"/>
    </row>
    <row r="56" spans="1:55" x14ac:dyDescent="0.2">
      <c r="A56" s="100"/>
      <c r="B56" s="266">
        <v>90062</v>
      </c>
      <c r="C56" s="2"/>
      <c r="D56" s="101"/>
      <c r="E56" s="67"/>
      <c r="F56" s="69"/>
      <c r="G56" s="69"/>
      <c r="H56" s="69"/>
      <c r="I56" s="95"/>
      <c r="J56" s="68"/>
      <c r="K56" s="106"/>
      <c r="L56" s="145"/>
      <c r="M56" s="146"/>
      <c r="N56" s="82"/>
      <c r="O56" s="82"/>
      <c r="P56" s="82"/>
      <c r="Q56" s="110"/>
      <c r="R56" s="111"/>
      <c r="S56" s="111"/>
      <c r="T56" s="111"/>
      <c r="U56" s="112"/>
      <c r="V56" s="110"/>
      <c r="W56" s="112"/>
      <c r="X56" s="103"/>
      <c r="Y56" s="117"/>
      <c r="Z56" s="69"/>
      <c r="AA56" s="69"/>
      <c r="AB56" s="103"/>
      <c r="AC56" s="103"/>
      <c r="AD56" s="118"/>
      <c r="AE56" s="115"/>
      <c r="AF56" s="119"/>
      <c r="AG56" s="119"/>
      <c r="AH56" s="120"/>
      <c r="AI56" s="121"/>
      <c r="AJ56" s="120"/>
      <c r="AK56" s="69"/>
      <c r="AL56" s="103"/>
      <c r="AM56" s="103"/>
      <c r="AN56" s="118"/>
      <c r="AO56" s="115"/>
      <c r="AP56" s="119"/>
      <c r="AQ56" s="119"/>
      <c r="AR56" s="118"/>
      <c r="AS56" s="118"/>
      <c r="AT56" s="118"/>
      <c r="AU56" s="118"/>
      <c r="AV56" s="121"/>
      <c r="AW56" s="114"/>
      <c r="AX56" s="115"/>
      <c r="AY56" s="116"/>
      <c r="AZ56" s="115"/>
      <c r="BA56" s="116"/>
      <c r="BC56" s="127"/>
    </row>
    <row r="57" spans="1:55" x14ac:dyDescent="0.2">
      <c r="A57" s="100"/>
      <c r="B57" s="266">
        <v>90063</v>
      </c>
      <c r="C57" s="2"/>
      <c r="D57" s="101"/>
      <c r="E57" s="67"/>
      <c r="F57" s="69"/>
      <c r="G57" s="69"/>
      <c r="H57" s="69"/>
      <c r="I57" s="95"/>
      <c r="J57" s="68"/>
      <c r="K57" s="106"/>
      <c r="L57" s="145"/>
      <c r="M57" s="146"/>
      <c r="N57" s="82"/>
      <c r="O57" s="82"/>
      <c r="P57" s="82"/>
      <c r="Q57" s="110"/>
      <c r="R57" s="111"/>
      <c r="S57" s="111"/>
      <c r="T57" s="111"/>
      <c r="U57" s="112"/>
      <c r="V57" s="110"/>
      <c r="W57" s="112"/>
      <c r="X57" s="103"/>
      <c r="Y57" s="117"/>
      <c r="Z57" s="69"/>
      <c r="AA57" s="69"/>
      <c r="AB57" s="103"/>
      <c r="AC57" s="103"/>
      <c r="AD57" s="118"/>
      <c r="AE57" s="115"/>
      <c r="AF57" s="119"/>
      <c r="AG57" s="119"/>
      <c r="AH57" s="120"/>
      <c r="AI57" s="121"/>
      <c r="AJ57" s="120"/>
      <c r="AK57" s="69"/>
      <c r="AL57" s="103"/>
      <c r="AM57" s="103"/>
      <c r="AN57" s="118"/>
      <c r="AO57" s="115"/>
      <c r="AP57" s="119"/>
      <c r="AQ57" s="119"/>
      <c r="AR57" s="118"/>
      <c r="AS57" s="118"/>
      <c r="AT57" s="118"/>
      <c r="AU57" s="118"/>
      <c r="AV57" s="121"/>
      <c r="AW57" s="114"/>
      <c r="AX57" s="115"/>
      <c r="AY57" s="116"/>
      <c r="AZ57" s="115"/>
      <c r="BA57" s="116"/>
      <c r="BC57" s="127"/>
    </row>
    <row r="58" spans="1:55" x14ac:dyDescent="0.2">
      <c r="A58" s="100"/>
      <c r="B58" s="266">
        <v>90064</v>
      </c>
      <c r="C58" s="2"/>
      <c r="D58" s="101"/>
      <c r="E58" s="67"/>
      <c r="F58" s="69"/>
      <c r="G58" s="69"/>
      <c r="H58" s="69"/>
      <c r="I58" s="95"/>
      <c r="J58" s="68"/>
      <c r="K58" s="106"/>
      <c r="L58" s="145"/>
      <c r="M58" s="146"/>
      <c r="N58" s="82"/>
      <c r="O58" s="82"/>
      <c r="P58" s="82"/>
      <c r="Q58" s="110"/>
      <c r="R58" s="111"/>
      <c r="S58" s="111"/>
      <c r="T58" s="111"/>
      <c r="U58" s="112"/>
      <c r="V58" s="110"/>
      <c r="W58" s="112"/>
      <c r="X58" s="103"/>
      <c r="Y58" s="117"/>
      <c r="Z58" s="69"/>
      <c r="AA58" s="69"/>
      <c r="AB58" s="103"/>
      <c r="AC58" s="103"/>
      <c r="AD58" s="118"/>
      <c r="AE58" s="115"/>
      <c r="AF58" s="119"/>
      <c r="AG58" s="119"/>
      <c r="AH58" s="120"/>
      <c r="AI58" s="121"/>
      <c r="AJ58" s="120"/>
      <c r="AK58" s="69"/>
      <c r="AL58" s="103"/>
      <c r="AM58" s="103"/>
      <c r="AN58" s="118"/>
      <c r="AO58" s="115"/>
      <c r="AP58" s="119"/>
      <c r="AQ58" s="119"/>
      <c r="AR58" s="118"/>
      <c r="AS58" s="118"/>
      <c r="AT58" s="118"/>
      <c r="AU58" s="118"/>
      <c r="AV58" s="121"/>
      <c r="AW58" s="114"/>
      <c r="AX58" s="115"/>
      <c r="AY58" s="116"/>
      <c r="AZ58" s="115"/>
      <c r="BA58" s="116"/>
      <c r="BC58" s="127"/>
    </row>
    <row r="59" spans="1:55" x14ac:dyDescent="0.2">
      <c r="A59" s="100"/>
      <c r="B59" s="266">
        <v>90065</v>
      </c>
      <c r="C59" s="2"/>
      <c r="D59" s="101"/>
      <c r="E59" s="67"/>
      <c r="F59" s="69"/>
      <c r="G59" s="69"/>
      <c r="H59" s="69"/>
      <c r="I59" s="95"/>
      <c r="J59" s="68"/>
      <c r="K59" s="106"/>
      <c r="L59" s="145"/>
      <c r="M59" s="146"/>
      <c r="N59" s="82"/>
      <c r="O59" s="82"/>
      <c r="P59" s="82"/>
      <c r="Q59" s="110"/>
      <c r="R59" s="111"/>
      <c r="S59" s="111"/>
      <c r="T59" s="111"/>
      <c r="U59" s="112"/>
      <c r="V59" s="110"/>
      <c r="W59" s="112"/>
      <c r="X59" s="103"/>
      <c r="Y59" s="117"/>
      <c r="Z59" s="69"/>
      <c r="AA59" s="69"/>
      <c r="AB59" s="103"/>
      <c r="AC59" s="103"/>
      <c r="AD59" s="118"/>
      <c r="AE59" s="115"/>
      <c r="AF59" s="119"/>
      <c r="AG59" s="119"/>
      <c r="AH59" s="120"/>
      <c r="AI59" s="121"/>
      <c r="AJ59" s="120"/>
      <c r="AK59" s="69"/>
      <c r="AL59" s="103"/>
      <c r="AM59" s="103"/>
      <c r="AN59" s="118"/>
      <c r="AO59" s="115"/>
      <c r="AP59" s="119"/>
      <c r="AQ59" s="119"/>
      <c r="AR59" s="118"/>
      <c r="AS59" s="118"/>
      <c r="AT59" s="118"/>
      <c r="AU59" s="118"/>
      <c r="AV59" s="121"/>
      <c r="AW59" s="114"/>
      <c r="AX59" s="115"/>
      <c r="AY59" s="116"/>
      <c r="AZ59" s="115"/>
      <c r="BA59" s="116"/>
      <c r="BC59" s="127"/>
    </row>
    <row r="60" spans="1:55" x14ac:dyDescent="0.2">
      <c r="A60" s="100"/>
      <c r="B60" s="266">
        <v>90066</v>
      </c>
      <c r="C60" s="2"/>
      <c r="D60" s="101"/>
      <c r="E60" s="67"/>
      <c r="F60" s="69"/>
      <c r="G60" s="69"/>
      <c r="H60" s="69"/>
      <c r="I60" s="95"/>
      <c r="J60" s="68"/>
      <c r="K60" s="106"/>
      <c r="L60" s="145"/>
      <c r="M60" s="146"/>
      <c r="N60" s="82"/>
      <c r="O60" s="82"/>
      <c r="P60" s="82"/>
      <c r="Q60" s="110"/>
      <c r="R60" s="111"/>
      <c r="S60" s="111"/>
      <c r="T60" s="111"/>
      <c r="U60" s="112"/>
      <c r="V60" s="110"/>
      <c r="W60" s="112"/>
      <c r="X60" s="103"/>
      <c r="Y60" s="117"/>
      <c r="Z60" s="69"/>
      <c r="AA60" s="69"/>
      <c r="AB60" s="103"/>
      <c r="AC60" s="103"/>
      <c r="AD60" s="118"/>
      <c r="AE60" s="115"/>
      <c r="AF60" s="119"/>
      <c r="AG60" s="119"/>
      <c r="AH60" s="120"/>
      <c r="AI60" s="121"/>
      <c r="AJ60" s="120"/>
      <c r="AK60" s="69"/>
      <c r="AL60" s="103"/>
      <c r="AM60" s="103"/>
      <c r="AN60" s="118"/>
      <c r="AO60" s="115"/>
      <c r="AP60" s="119"/>
      <c r="AQ60" s="119"/>
      <c r="AR60" s="118"/>
      <c r="AS60" s="118"/>
      <c r="AT60" s="118"/>
      <c r="AU60" s="118"/>
      <c r="AV60" s="121"/>
      <c r="AW60" s="114"/>
      <c r="AX60" s="115"/>
      <c r="AY60" s="116"/>
      <c r="AZ60" s="115"/>
      <c r="BA60" s="116"/>
      <c r="BC60" s="127"/>
    </row>
    <row r="61" spans="1:55" x14ac:dyDescent="0.2">
      <c r="A61" s="100"/>
      <c r="B61" s="266">
        <v>90067</v>
      </c>
      <c r="C61" s="2"/>
      <c r="D61" s="101"/>
      <c r="E61" s="102"/>
      <c r="F61" s="103"/>
      <c r="G61" s="103"/>
      <c r="H61" s="103"/>
      <c r="I61" s="104"/>
      <c r="J61" s="101"/>
      <c r="K61" s="105"/>
      <c r="L61" s="145"/>
      <c r="M61" s="146"/>
      <c r="N61" s="81"/>
      <c r="O61" s="81"/>
      <c r="P61" s="81"/>
      <c r="Q61" s="110"/>
      <c r="R61" s="111"/>
      <c r="S61" s="111"/>
      <c r="T61" s="111"/>
      <c r="U61" s="112"/>
      <c r="V61" s="110"/>
      <c r="W61" s="112"/>
      <c r="X61" s="103"/>
      <c r="Y61" s="113"/>
      <c r="Z61" s="103"/>
      <c r="AA61" s="103"/>
      <c r="AB61" s="103"/>
      <c r="AC61" s="103"/>
      <c r="AD61" s="114"/>
      <c r="AE61" s="115"/>
      <c r="AF61" s="116"/>
      <c r="AG61" s="116"/>
      <c r="AH61" s="110"/>
      <c r="AI61" s="112"/>
      <c r="AJ61" s="110"/>
      <c r="AK61" s="103"/>
      <c r="AL61" s="103"/>
      <c r="AM61" s="103"/>
      <c r="AN61" s="114"/>
      <c r="AO61" s="115"/>
      <c r="AP61" s="116"/>
      <c r="AQ61" s="116"/>
      <c r="AR61" s="114"/>
      <c r="AS61" s="114"/>
      <c r="AT61" s="114"/>
      <c r="AU61" s="114"/>
      <c r="AV61" s="112"/>
      <c r="AW61" s="114"/>
      <c r="AX61" s="115"/>
      <c r="AY61" s="116"/>
      <c r="AZ61" s="115"/>
      <c r="BA61" s="116"/>
      <c r="BB61" s="142"/>
      <c r="BC61" s="115"/>
    </row>
    <row r="62" spans="1:55" x14ac:dyDescent="0.2">
      <c r="A62" s="100"/>
      <c r="B62" s="266">
        <v>90068</v>
      </c>
      <c r="C62" s="2"/>
      <c r="D62" s="101"/>
      <c r="E62" s="102"/>
      <c r="F62" s="103"/>
      <c r="G62" s="103"/>
      <c r="H62" s="103"/>
      <c r="I62" s="104"/>
      <c r="J62" s="101"/>
      <c r="K62" s="105"/>
      <c r="L62" s="145"/>
      <c r="M62" s="146"/>
      <c r="N62" s="81"/>
      <c r="O62" s="81"/>
      <c r="P62" s="81"/>
      <c r="Q62" s="110"/>
      <c r="R62" s="111"/>
      <c r="S62" s="111"/>
      <c r="T62" s="111"/>
      <c r="U62" s="112"/>
      <c r="V62" s="110"/>
      <c r="W62" s="112"/>
      <c r="X62" s="103"/>
      <c r="Y62" s="113"/>
      <c r="Z62" s="103"/>
      <c r="AA62" s="103"/>
      <c r="AB62" s="103"/>
      <c r="AC62" s="103"/>
      <c r="AD62" s="114"/>
      <c r="AE62" s="115"/>
      <c r="AF62" s="116"/>
      <c r="AG62" s="116"/>
      <c r="AH62" s="110"/>
      <c r="AI62" s="112"/>
      <c r="AJ62" s="110"/>
      <c r="AK62" s="103"/>
      <c r="AL62" s="103"/>
      <c r="AM62" s="103"/>
      <c r="AN62" s="114"/>
      <c r="AO62" s="115"/>
      <c r="AP62" s="116"/>
      <c r="AQ62" s="116"/>
      <c r="AR62" s="114"/>
      <c r="AS62" s="114"/>
      <c r="AT62" s="114"/>
      <c r="AU62" s="114"/>
      <c r="AV62" s="112"/>
      <c r="AW62" s="114"/>
      <c r="AX62" s="115"/>
      <c r="AY62" s="116"/>
      <c r="AZ62" s="115"/>
      <c r="BA62" s="116"/>
      <c r="BC62" s="2"/>
    </row>
    <row r="63" spans="1:55" x14ac:dyDescent="0.2">
      <c r="A63" s="100"/>
      <c r="B63" s="266">
        <v>90069</v>
      </c>
      <c r="C63" s="2"/>
      <c r="D63" s="101"/>
      <c r="E63" s="67"/>
      <c r="F63" s="69"/>
      <c r="G63" s="69"/>
      <c r="H63" s="69"/>
      <c r="I63" s="95"/>
      <c r="J63" s="68"/>
      <c r="K63" s="106"/>
      <c r="L63" s="145"/>
      <c r="M63" s="146"/>
      <c r="N63" s="82"/>
      <c r="O63" s="82"/>
      <c r="P63" s="82"/>
      <c r="Q63" s="110"/>
      <c r="R63" s="111"/>
      <c r="S63" s="111"/>
      <c r="T63" s="111"/>
      <c r="U63" s="112"/>
      <c r="V63" s="110"/>
      <c r="W63" s="112"/>
      <c r="X63" s="103"/>
      <c r="Y63" s="117"/>
      <c r="Z63" s="69"/>
      <c r="AA63" s="69"/>
      <c r="AB63" s="103"/>
      <c r="AC63" s="103"/>
      <c r="AD63" s="118"/>
      <c r="AE63" s="115"/>
      <c r="AF63" s="119"/>
      <c r="AG63" s="119"/>
      <c r="AH63" s="120"/>
      <c r="AI63" s="121"/>
      <c r="AJ63" s="120"/>
      <c r="AK63" s="69"/>
      <c r="AL63" s="103"/>
      <c r="AM63" s="103"/>
      <c r="AN63" s="118"/>
      <c r="AO63" s="115"/>
      <c r="AP63" s="119"/>
      <c r="AQ63" s="119"/>
      <c r="AR63" s="118"/>
      <c r="AS63" s="118"/>
      <c r="AT63" s="118"/>
      <c r="AU63" s="118"/>
      <c r="AV63" s="121"/>
      <c r="AW63" s="114"/>
      <c r="AX63" s="115"/>
      <c r="AY63" s="116"/>
      <c r="AZ63" s="115"/>
      <c r="BA63" s="116"/>
      <c r="BC63" s="127"/>
    </row>
    <row r="64" spans="1:55" x14ac:dyDescent="0.2">
      <c r="A64" s="100"/>
      <c r="B64" s="266">
        <v>90071</v>
      </c>
      <c r="C64" s="2"/>
      <c r="D64" s="101"/>
      <c r="E64" s="67"/>
      <c r="F64" s="69"/>
      <c r="G64" s="69"/>
      <c r="H64" s="69"/>
      <c r="I64" s="95"/>
      <c r="J64" s="68"/>
      <c r="K64" s="106"/>
      <c r="L64" s="145"/>
      <c r="M64" s="146"/>
      <c r="N64" s="82"/>
      <c r="O64" s="82"/>
      <c r="P64" s="82"/>
      <c r="Q64" s="110"/>
      <c r="R64" s="111"/>
      <c r="S64" s="111"/>
      <c r="T64" s="111"/>
      <c r="U64" s="112"/>
      <c r="V64" s="110"/>
      <c r="W64" s="112"/>
      <c r="X64" s="103"/>
      <c r="Y64" s="117"/>
      <c r="Z64" s="69"/>
      <c r="AA64" s="69"/>
      <c r="AB64" s="103"/>
      <c r="AC64" s="103"/>
      <c r="AD64" s="118"/>
      <c r="AE64" s="115"/>
      <c r="AF64" s="119"/>
      <c r="AG64" s="119"/>
      <c r="AH64" s="120"/>
      <c r="AI64" s="121"/>
      <c r="AJ64" s="120"/>
      <c r="AK64" s="69"/>
      <c r="AL64" s="103"/>
      <c r="AM64" s="103"/>
      <c r="AN64" s="118"/>
      <c r="AO64" s="115"/>
      <c r="AP64" s="119"/>
      <c r="AQ64" s="119"/>
      <c r="AR64" s="118"/>
      <c r="AS64" s="118"/>
      <c r="AT64" s="118"/>
      <c r="AU64" s="118"/>
      <c r="AV64" s="121"/>
      <c r="AW64" s="114"/>
      <c r="AX64" s="115"/>
      <c r="AY64" s="116"/>
      <c r="AZ64" s="115"/>
      <c r="BA64" s="116"/>
      <c r="BC64" s="127"/>
    </row>
    <row r="65" spans="1:57" x14ac:dyDescent="0.2">
      <c r="A65" s="100"/>
      <c r="B65" s="266">
        <v>90077</v>
      </c>
      <c r="C65" s="2"/>
      <c r="D65" s="101"/>
      <c r="E65" s="67"/>
      <c r="F65" s="69"/>
      <c r="G65" s="69"/>
      <c r="H65" s="69"/>
      <c r="I65" s="95"/>
      <c r="J65" s="68"/>
      <c r="K65" s="106"/>
      <c r="L65" s="145"/>
      <c r="M65" s="146"/>
      <c r="N65" s="82"/>
      <c r="O65" s="82"/>
      <c r="P65" s="82"/>
      <c r="Q65" s="110"/>
      <c r="R65" s="111"/>
      <c r="S65" s="111"/>
      <c r="T65" s="111"/>
      <c r="U65" s="112"/>
      <c r="V65" s="110"/>
      <c r="W65" s="112"/>
      <c r="X65" s="103"/>
      <c r="Y65" s="117"/>
      <c r="Z65" s="69"/>
      <c r="AA65" s="69"/>
      <c r="AB65" s="103"/>
      <c r="AC65" s="103"/>
      <c r="AD65" s="118"/>
      <c r="AE65" s="115"/>
      <c r="AF65" s="119"/>
      <c r="AG65" s="119"/>
      <c r="AH65" s="120"/>
      <c r="AI65" s="121"/>
      <c r="AJ65" s="120"/>
      <c r="AK65" s="69"/>
      <c r="AL65" s="103"/>
      <c r="AM65" s="103"/>
      <c r="AN65" s="118"/>
      <c r="AO65" s="115"/>
      <c r="AP65" s="119"/>
      <c r="AQ65" s="119"/>
      <c r="AR65" s="118"/>
      <c r="AS65" s="118"/>
      <c r="AT65" s="118"/>
      <c r="AU65" s="118"/>
      <c r="AV65" s="121"/>
      <c r="AW65" s="114"/>
      <c r="AX65" s="115"/>
      <c r="AY65" s="116"/>
      <c r="AZ65" s="115"/>
      <c r="BA65" s="116"/>
      <c r="BC65" s="127"/>
    </row>
    <row r="66" spans="1:57" x14ac:dyDescent="0.2">
      <c r="A66" s="100"/>
      <c r="B66" s="266">
        <v>90089</v>
      </c>
      <c r="C66" s="2"/>
      <c r="D66" s="101"/>
      <c r="E66" s="67"/>
      <c r="F66" s="69"/>
      <c r="G66" s="69"/>
      <c r="H66" s="69"/>
      <c r="I66" s="95"/>
      <c r="J66" s="68"/>
      <c r="K66" s="106"/>
      <c r="L66" s="145"/>
      <c r="M66" s="146"/>
      <c r="N66" s="82"/>
      <c r="O66" s="82"/>
      <c r="P66" s="82"/>
      <c r="Q66" s="110"/>
      <c r="R66" s="111"/>
      <c r="S66" s="111"/>
      <c r="T66" s="111"/>
      <c r="U66" s="112"/>
      <c r="V66" s="110"/>
      <c r="W66" s="112"/>
      <c r="X66" s="103"/>
      <c r="Y66" s="117"/>
      <c r="Z66" s="69"/>
      <c r="AA66" s="69"/>
      <c r="AB66" s="103"/>
      <c r="AC66" s="103"/>
      <c r="AD66" s="118"/>
      <c r="AE66" s="115"/>
      <c r="AF66" s="119"/>
      <c r="AG66" s="119"/>
      <c r="AH66" s="120"/>
      <c r="AI66" s="121"/>
      <c r="AJ66" s="120"/>
      <c r="AK66" s="69"/>
      <c r="AL66" s="103"/>
      <c r="AM66" s="103"/>
      <c r="AN66" s="118"/>
      <c r="AO66" s="115"/>
      <c r="AP66" s="119"/>
      <c r="AQ66" s="119"/>
      <c r="AR66" s="118"/>
      <c r="AS66" s="118"/>
      <c r="AT66" s="118"/>
      <c r="AU66" s="118"/>
      <c r="AV66" s="121"/>
      <c r="AW66" s="114"/>
      <c r="AX66" s="115"/>
      <c r="AY66" s="116"/>
      <c r="AZ66" s="115"/>
      <c r="BA66" s="116"/>
      <c r="BC66" s="127"/>
    </row>
    <row r="67" spans="1:57" x14ac:dyDescent="0.2">
      <c r="A67" s="100"/>
      <c r="B67" s="266">
        <v>90094</v>
      </c>
      <c r="C67" s="2"/>
      <c r="D67" s="101"/>
      <c r="E67" s="67"/>
      <c r="F67" s="69"/>
      <c r="G67" s="69"/>
      <c r="H67" s="69"/>
      <c r="I67" s="95"/>
      <c r="J67" s="68"/>
      <c r="K67" s="106"/>
      <c r="L67" s="145"/>
      <c r="M67" s="146"/>
      <c r="N67" s="82"/>
      <c r="O67" s="82"/>
      <c r="P67" s="82"/>
      <c r="Q67" s="110"/>
      <c r="R67" s="111"/>
      <c r="S67" s="111"/>
      <c r="T67" s="111"/>
      <c r="U67" s="112"/>
      <c r="V67" s="110"/>
      <c r="W67" s="112"/>
      <c r="X67" s="103"/>
      <c r="Y67" s="117"/>
      <c r="Z67" s="69"/>
      <c r="AA67" s="69"/>
      <c r="AB67" s="103"/>
      <c r="AC67" s="103"/>
      <c r="AD67" s="118"/>
      <c r="AE67" s="115"/>
      <c r="AF67" s="119"/>
      <c r="AG67" s="119"/>
      <c r="AH67" s="120"/>
      <c r="AI67" s="121"/>
      <c r="AJ67" s="120"/>
      <c r="AK67" s="69"/>
      <c r="AL67" s="103"/>
      <c r="AM67" s="103"/>
      <c r="AN67" s="118"/>
      <c r="AO67" s="115"/>
      <c r="AP67" s="119"/>
      <c r="AQ67" s="119"/>
      <c r="AR67" s="118"/>
      <c r="AS67" s="118"/>
      <c r="AT67" s="118"/>
      <c r="AU67" s="118"/>
      <c r="AV67" s="121"/>
      <c r="AW67" s="114"/>
      <c r="AX67" s="115"/>
      <c r="AY67" s="116"/>
      <c r="AZ67" s="115"/>
      <c r="BA67" s="116"/>
      <c r="BC67" s="127"/>
    </row>
    <row r="68" spans="1:57" x14ac:dyDescent="0.2">
      <c r="A68" s="100"/>
      <c r="B68" s="266">
        <v>90095</v>
      </c>
      <c r="C68" s="2"/>
      <c r="D68" s="101"/>
      <c r="E68" s="67"/>
      <c r="F68" s="69"/>
      <c r="G68" s="69"/>
      <c r="H68" s="69"/>
      <c r="I68" s="95"/>
      <c r="J68" s="68"/>
      <c r="K68" s="106"/>
      <c r="L68" s="145"/>
      <c r="M68" s="146"/>
      <c r="N68" s="82"/>
      <c r="O68" s="82"/>
      <c r="P68" s="82"/>
      <c r="Q68" s="110"/>
      <c r="R68" s="111"/>
      <c r="S68" s="111"/>
      <c r="T68" s="111"/>
      <c r="U68" s="112"/>
      <c r="V68" s="110"/>
      <c r="W68" s="112"/>
      <c r="X68" s="103"/>
      <c r="Y68" s="117"/>
      <c r="Z68" s="69"/>
      <c r="AA68" s="69"/>
      <c r="AB68" s="103"/>
      <c r="AC68" s="103"/>
      <c r="AD68" s="118"/>
      <c r="AE68" s="115"/>
      <c r="AF68" s="119"/>
      <c r="AG68" s="119"/>
      <c r="AH68" s="120"/>
      <c r="AI68" s="121"/>
      <c r="AJ68" s="120"/>
      <c r="AK68" s="69"/>
      <c r="AL68" s="103"/>
      <c r="AM68" s="103"/>
      <c r="AN68" s="118"/>
      <c r="AO68" s="115"/>
      <c r="AP68" s="119"/>
      <c r="AQ68" s="119"/>
      <c r="AR68" s="118"/>
      <c r="AS68" s="118"/>
      <c r="AT68" s="118"/>
      <c r="AU68" s="118"/>
      <c r="AV68" s="121"/>
      <c r="AW68" s="114"/>
      <c r="AX68" s="115"/>
      <c r="AY68" s="116"/>
      <c r="AZ68" s="115"/>
      <c r="BA68" s="116"/>
      <c r="BC68" s="127"/>
    </row>
    <row r="69" spans="1:57" x14ac:dyDescent="0.2">
      <c r="A69" s="100"/>
      <c r="B69" s="266">
        <v>90201</v>
      </c>
      <c r="C69" s="2"/>
      <c r="D69" s="101"/>
      <c r="E69" s="67"/>
      <c r="F69" s="69"/>
      <c r="G69" s="69"/>
      <c r="H69" s="69"/>
      <c r="I69" s="95"/>
      <c r="J69" s="68"/>
      <c r="K69" s="106"/>
      <c r="L69" s="145"/>
      <c r="M69" s="146"/>
      <c r="N69" s="82"/>
      <c r="O69" s="82"/>
      <c r="P69" s="82"/>
      <c r="Q69" s="110"/>
      <c r="R69" s="111"/>
      <c r="S69" s="111"/>
      <c r="T69" s="111"/>
      <c r="U69" s="112"/>
      <c r="V69" s="110"/>
      <c r="W69" s="112"/>
      <c r="X69" s="103"/>
      <c r="Y69" s="117"/>
      <c r="Z69" s="69"/>
      <c r="AA69" s="69"/>
      <c r="AB69" s="103"/>
      <c r="AC69" s="103"/>
      <c r="AD69" s="118"/>
      <c r="AE69" s="115"/>
      <c r="AF69" s="119"/>
      <c r="AG69" s="119"/>
      <c r="AH69" s="120"/>
      <c r="AI69" s="121"/>
      <c r="AJ69" s="120"/>
      <c r="AK69" s="69"/>
      <c r="AL69" s="103"/>
      <c r="AM69" s="103"/>
      <c r="AN69" s="118"/>
      <c r="AO69" s="115"/>
      <c r="AP69" s="119"/>
      <c r="AQ69" s="119"/>
      <c r="AR69" s="118"/>
      <c r="AS69" s="118"/>
      <c r="AT69" s="118"/>
      <c r="AU69" s="118"/>
      <c r="AV69" s="121"/>
      <c r="AW69" s="114"/>
      <c r="AX69" s="115"/>
      <c r="AY69" s="116"/>
      <c r="AZ69" s="115"/>
      <c r="BA69" s="116"/>
      <c r="BC69" s="127"/>
    </row>
    <row r="70" spans="1:57" x14ac:dyDescent="0.2">
      <c r="A70" s="100"/>
      <c r="B70" s="266">
        <v>90210</v>
      </c>
      <c r="C70" s="2"/>
      <c r="D70" s="101"/>
      <c r="E70" s="67"/>
      <c r="F70" s="69"/>
      <c r="G70" s="69"/>
      <c r="H70" s="69"/>
      <c r="I70" s="95"/>
      <c r="J70" s="68"/>
      <c r="K70" s="106"/>
      <c r="L70" s="145"/>
      <c r="M70" s="146"/>
      <c r="N70" s="82"/>
      <c r="O70" s="82"/>
      <c r="P70" s="82"/>
      <c r="Q70" s="110"/>
      <c r="R70" s="111"/>
      <c r="S70" s="111"/>
      <c r="T70" s="111"/>
      <c r="U70" s="112"/>
      <c r="V70" s="110"/>
      <c r="W70" s="112"/>
      <c r="X70" s="103"/>
      <c r="Y70" s="117"/>
      <c r="Z70" s="69"/>
      <c r="AA70" s="69"/>
      <c r="AB70" s="103"/>
      <c r="AC70" s="103"/>
      <c r="AD70" s="118"/>
      <c r="AE70" s="115"/>
      <c r="AF70" s="119"/>
      <c r="AG70" s="119"/>
      <c r="AH70" s="120"/>
      <c r="AI70" s="121"/>
      <c r="AJ70" s="120"/>
      <c r="AK70" s="69"/>
      <c r="AL70" s="103"/>
      <c r="AM70" s="103"/>
      <c r="AN70" s="118"/>
      <c r="AO70" s="115"/>
      <c r="AP70" s="119"/>
      <c r="AQ70" s="119"/>
      <c r="AR70" s="118"/>
      <c r="AS70" s="118"/>
      <c r="AT70" s="118"/>
      <c r="AU70" s="118"/>
      <c r="AV70" s="121"/>
      <c r="AW70" s="114"/>
      <c r="AX70" s="115"/>
      <c r="AY70" s="116"/>
      <c r="AZ70" s="115"/>
      <c r="BA70" s="116"/>
      <c r="BC70" s="127"/>
    </row>
    <row r="71" spans="1:57" x14ac:dyDescent="0.2">
      <c r="A71" s="100"/>
      <c r="B71" s="266">
        <v>90211</v>
      </c>
      <c r="C71" s="2"/>
      <c r="D71" s="101"/>
      <c r="E71" s="67"/>
      <c r="F71" s="69"/>
      <c r="G71" s="69"/>
      <c r="H71" s="69"/>
      <c r="I71" s="95"/>
      <c r="J71" s="68"/>
      <c r="K71" s="106"/>
      <c r="L71" s="145"/>
      <c r="M71" s="146"/>
      <c r="N71" s="82"/>
      <c r="O71" s="82"/>
      <c r="P71" s="82"/>
      <c r="Q71" s="110"/>
      <c r="R71" s="111"/>
      <c r="S71" s="111"/>
      <c r="T71" s="111"/>
      <c r="U71" s="112"/>
      <c r="V71" s="110"/>
      <c r="W71" s="112"/>
      <c r="X71" s="103"/>
      <c r="Y71" s="117"/>
      <c r="Z71" s="69"/>
      <c r="AA71" s="69"/>
      <c r="AB71" s="103"/>
      <c r="AC71" s="103"/>
      <c r="AD71" s="118"/>
      <c r="AE71" s="115"/>
      <c r="AF71" s="119"/>
      <c r="AG71" s="119"/>
      <c r="AH71" s="120"/>
      <c r="AI71" s="121"/>
      <c r="AJ71" s="120"/>
      <c r="AK71" s="69"/>
      <c r="AL71" s="103"/>
      <c r="AM71" s="103"/>
      <c r="AN71" s="118"/>
      <c r="AO71" s="115"/>
      <c r="AP71" s="119"/>
      <c r="AQ71" s="119"/>
      <c r="AR71" s="118"/>
      <c r="AS71" s="118"/>
      <c r="AT71" s="118"/>
      <c r="AU71" s="118"/>
      <c r="AV71" s="121"/>
      <c r="AW71" s="114"/>
      <c r="AX71" s="115"/>
      <c r="AY71" s="116"/>
      <c r="AZ71" s="115"/>
      <c r="BA71" s="116"/>
      <c r="BC71" s="127"/>
    </row>
    <row r="72" spans="1:57" x14ac:dyDescent="0.2">
      <c r="A72" s="100"/>
      <c r="B72" s="266">
        <v>90212</v>
      </c>
      <c r="C72" s="2"/>
      <c r="D72" s="101"/>
      <c r="E72" s="67"/>
      <c r="F72" s="69"/>
      <c r="G72" s="69"/>
      <c r="H72" s="69"/>
      <c r="I72" s="95"/>
      <c r="J72" s="68"/>
      <c r="K72" s="106"/>
      <c r="L72" s="145"/>
      <c r="M72" s="146"/>
      <c r="N72" s="82"/>
      <c r="O72" s="82"/>
      <c r="P72" s="82"/>
      <c r="Q72" s="110"/>
      <c r="R72" s="111"/>
      <c r="S72" s="111"/>
      <c r="T72" s="111"/>
      <c r="U72" s="112"/>
      <c r="V72" s="110"/>
      <c r="W72" s="112"/>
      <c r="X72" s="103"/>
      <c r="Y72" s="117"/>
      <c r="Z72" s="69"/>
      <c r="AA72" s="69"/>
      <c r="AB72" s="103"/>
      <c r="AC72" s="103"/>
      <c r="AD72" s="118"/>
      <c r="AE72" s="115"/>
      <c r="AF72" s="119"/>
      <c r="AG72" s="119"/>
      <c r="AH72" s="120"/>
      <c r="AI72" s="121"/>
      <c r="AJ72" s="120"/>
      <c r="AK72" s="69"/>
      <c r="AL72" s="103"/>
      <c r="AM72" s="103"/>
      <c r="AN72" s="118"/>
      <c r="AO72" s="115"/>
      <c r="AP72" s="119"/>
      <c r="AQ72" s="119"/>
      <c r="AR72" s="118"/>
      <c r="AS72" s="118"/>
      <c r="AT72" s="118"/>
      <c r="AU72" s="118"/>
      <c r="AV72" s="121"/>
      <c r="AW72" s="114"/>
      <c r="AX72" s="115"/>
      <c r="AY72" s="116"/>
      <c r="AZ72" s="115"/>
      <c r="BA72" s="116"/>
      <c r="BC72" s="127"/>
    </row>
    <row r="73" spans="1:57" x14ac:dyDescent="0.2">
      <c r="A73" s="100"/>
      <c r="B73" s="266">
        <v>90220</v>
      </c>
      <c r="C73" s="2"/>
      <c r="D73" s="101"/>
      <c r="E73" s="67"/>
      <c r="F73" s="69"/>
      <c r="G73" s="69"/>
      <c r="H73" s="69"/>
      <c r="I73" s="95"/>
      <c r="J73" s="68"/>
      <c r="K73" s="106"/>
      <c r="L73" s="145"/>
      <c r="M73" s="146"/>
      <c r="N73" s="82"/>
      <c r="O73" s="82"/>
      <c r="P73" s="82"/>
      <c r="Q73" s="110"/>
      <c r="R73" s="111"/>
      <c r="S73" s="111"/>
      <c r="T73" s="111"/>
      <c r="U73" s="112"/>
      <c r="V73" s="110"/>
      <c r="W73" s="112"/>
      <c r="X73" s="103"/>
      <c r="Y73" s="117"/>
      <c r="Z73" s="69"/>
      <c r="AA73" s="69"/>
      <c r="AB73" s="103"/>
      <c r="AC73" s="103"/>
      <c r="AD73" s="118"/>
      <c r="AE73" s="115"/>
      <c r="AF73" s="119"/>
      <c r="AG73" s="119"/>
      <c r="AH73" s="120"/>
      <c r="AI73" s="121"/>
      <c r="AJ73" s="120"/>
      <c r="AK73" s="69"/>
      <c r="AL73" s="103"/>
      <c r="AM73" s="103"/>
      <c r="AN73" s="118"/>
      <c r="AO73" s="115"/>
      <c r="AP73" s="119"/>
      <c r="AQ73" s="119"/>
      <c r="AR73" s="118"/>
      <c r="AS73" s="118"/>
      <c r="AT73" s="118"/>
      <c r="AU73" s="118"/>
      <c r="AV73" s="121"/>
      <c r="AW73" s="114"/>
      <c r="AX73" s="115"/>
      <c r="AY73" s="116"/>
      <c r="AZ73" s="115"/>
      <c r="BA73" s="116"/>
      <c r="BC73" s="127"/>
    </row>
    <row r="74" spans="1:57" x14ac:dyDescent="0.2">
      <c r="A74" s="100"/>
      <c r="B74" s="266">
        <v>90221</v>
      </c>
      <c r="C74" s="2"/>
      <c r="D74" s="101"/>
      <c r="E74" s="67"/>
      <c r="F74" s="69"/>
      <c r="G74" s="69"/>
      <c r="H74" s="69"/>
      <c r="I74" s="95"/>
      <c r="J74" s="68"/>
      <c r="K74" s="106"/>
      <c r="L74" s="145"/>
      <c r="M74" s="146"/>
      <c r="N74" s="82"/>
      <c r="O74" s="82"/>
      <c r="P74" s="82"/>
      <c r="Q74" s="110"/>
      <c r="R74" s="111"/>
      <c r="S74" s="111"/>
      <c r="T74" s="111"/>
      <c r="U74" s="112"/>
      <c r="V74" s="110"/>
      <c r="W74" s="112"/>
      <c r="X74" s="103"/>
      <c r="Y74" s="117"/>
      <c r="Z74" s="69"/>
      <c r="AA74" s="69"/>
      <c r="AB74" s="103"/>
      <c r="AC74" s="103"/>
      <c r="AD74" s="118"/>
      <c r="AE74" s="115"/>
      <c r="AF74" s="119"/>
      <c r="AG74" s="119"/>
      <c r="AH74" s="120"/>
      <c r="AI74" s="121"/>
      <c r="AJ74" s="120"/>
      <c r="AK74" s="69"/>
      <c r="AL74" s="103"/>
      <c r="AM74" s="103"/>
      <c r="AN74" s="118"/>
      <c r="AO74" s="115"/>
      <c r="AP74" s="119"/>
      <c r="AQ74" s="119"/>
      <c r="AR74" s="118"/>
      <c r="AS74" s="118"/>
      <c r="AT74" s="118"/>
      <c r="AU74" s="118"/>
      <c r="AV74" s="121"/>
      <c r="AW74" s="114"/>
      <c r="AX74" s="115"/>
      <c r="AY74" s="116"/>
      <c r="AZ74" s="115"/>
      <c r="BA74" s="116"/>
      <c r="BC74" s="127"/>
    </row>
    <row r="75" spans="1:57" x14ac:dyDescent="0.2">
      <c r="A75" s="100"/>
      <c r="B75" s="266">
        <v>90222</v>
      </c>
      <c r="C75" s="2"/>
      <c r="D75" s="101"/>
      <c r="E75" s="67"/>
      <c r="F75" s="69"/>
      <c r="G75" s="69"/>
      <c r="H75" s="69"/>
      <c r="I75" s="95"/>
      <c r="J75" s="68"/>
      <c r="K75" s="106"/>
      <c r="L75" s="145"/>
      <c r="M75" s="146"/>
      <c r="N75" s="82"/>
      <c r="O75" s="82"/>
      <c r="P75" s="82"/>
      <c r="Q75" s="110"/>
      <c r="R75" s="111"/>
      <c r="S75" s="111"/>
      <c r="T75" s="111"/>
      <c r="U75" s="112"/>
      <c r="V75" s="110"/>
      <c r="W75" s="112"/>
      <c r="X75" s="103"/>
      <c r="Y75" s="117"/>
      <c r="Z75" s="69"/>
      <c r="AA75" s="69"/>
      <c r="AB75" s="103"/>
      <c r="AC75" s="103"/>
      <c r="AD75" s="118"/>
      <c r="AE75" s="115"/>
      <c r="AF75" s="119"/>
      <c r="AG75" s="119"/>
      <c r="AH75" s="120"/>
      <c r="AI75" s="121"/>
      <c r="AJ75" s="120"/>
      <c r="AK75" s="69"/>
      <c r="AL75" s="103"/>
      <c r="AM75" s="103"/>
      <c r="AN75" s="118"/>
      <c r="AO75" s="115"/>
      <c r="AP75" s="119"/>
      <c r="AQ75" s="119"/>
      <c r="AR75" s="118"/>
      <c r="AS75" s="118"/>
      <c r="AT75" s="118"/>
      <c r="AU75" s="118"/>
      <c r="AV75" s="121"/>
      <c r="AW75" s="114"/>
      <c r="AX75" s="115"/>
      <c r="AY75" s="116"/>
      <c r="AZ75" s="115"/>
      <c r="BA75" s="116"/>
      <c r="BC75" s="127"/>
    </row>
    <row r="76" spans="1:57" x14ac:dyDescent="0.2">
      <c r="A76" s="100"/>
      <c r="B76" s="266">
        <v>90230</v>
      </c>
      <c r="C76" s="2"/>
      <c r="D76" s="101"/>
      <c r="E76" s="67"/>
      <c r="F76" s="69"/>
      <c r="G76" s="69"/>
      <c r="H76" s="69"/>
      <c r="I76" s="95"/>
      <c r="J76" s="68"/>
      <c r="K76" s="106"/>
      <c r="L76" s="145"/>
      <c r="M76" s="146"/>
      <c r="N76" s="82"/>
      <c r="O76" s="82"/>
      <c r="P76" s="82"/>
      <c r="Q76" s="110"/>
      <c r="R76" s="111"/>
      <c r="S76" s="111"/>
      <c r="T76" s="111"/>
      <c r="U76" s="112"/>
      <c r="V76" s="110"/>
      <c r="W76" s="112"/>
      <c r="X76" s="103"/>
      <c r="Y76" s="117"/>
      <c r="Z76" s="69"/>
      <c r="AA76" s="69"/>
      <c r="AB76" s="103"/>
      <c r="AC76" s="103"/>
      <c r="AD76" s="118"/>
      <c r="AE76" s="115"/>
      <c r="AF76" s="119"/>
      <c r="AG76" s="119"/>
      <c r="AH76" s="120"/>
      <c r="AI76" s="121"/>
      <c r="AJ76" s="120"/>
      <c r="AK76" s="69"/>
      <c r="AL76" s="103"/>
      <c r="AM76" s="103"/>
      <c r="AN76" s="118"/>
      <c r="AO76" s="115"/>
      <c r="AP76" s="119"/>
      <c r="AQ76" s="119"/>
      <c r="AR76" s="118"/>
      <c r="AS76" s="118"/>
      <c r="AT76" s="118"/>
      <c r="AU76" s="118"/>
      <c r="AV76" s="121"/>
      <c r="AW76" s="114"/>
      <c r="AX76" s="115"/>
      <c r="AY76" s="116"/>
      <c r="AZ76" s="115"/>
      <c r="BA76" s="116"/>
      <c r="BC76" s="127"/>
    </row>
    <row r="77" spans="1:57" customFormat="1" x14ac:dyDescent="0.2">
      <c r="A77" s="100"/>
      <c r="B77" s="266">
        <v>90232</v>
      </c>
      <c r="C77" s="2"/>
      <c r="D77" s="101"/>
      <c r="E77" s="67"/>
      <c r="F77" s="69"/>
      <c r="G77" s="69"/>
      <c r="H77" s="69"/>
      <c r="I77" s="95"/>
      <c r="J77" s="68"/>
      <c r="K77" s="106"/>
      <c r="L77" s="145"/>
      <c r="M77" s="146"/>
      <c r="N77" s="82"/>
      <c r="O77" s="82"/>
      <c r="P77" s="82"/>
      <c r="Q77" s="110"/>
      <c r="R77" s="111"/>
      <c r="S77" s="111"/>
      <c r="T77" s="111"/>
      <c r="U77" s="112"/>
      <c r="V77" s="110"/>
      <c r="W77" s="112"/>
      <c r="X77" s="103"/>
      <c r="Y77" s="117"/>
      <c r="Z77" s="69"/>
      <c r="AA77" s="69"/>
      <c r="AB77" s="103"/>
      <c r="AC77" s="103"/>
      <c r="AD77" s="118"/>
      <c r="AE77" s="115"/>
      <c r="AF77" s="119"/>
      <c r="AG77" s="119"/>
      <c r="AH77" s="120"/>
      <c r="AI77" s="121"/>
      <c r="AJ77" s="120"/>
      <c r="AK77" s="69"/>
      <c r="AL77" s="103"/>
      <c r="AM77" s="103"/>
      <c r="AN77" s="118"/>
      <c r="AO77" s="115"/>
      <c r="AP77" s="119"/>
      <c r="AQ77" s="119"/>
      <c r="AR77" s="118"/>
      <c r="AS77" s="118"/>
      <c r="AT77" s="118"/>
      <c r="AU77" s="118"/>
      <c r="AV77" s="121"/>
      <c r="AW77" s="114"/>
      <c r="AX77" s="115"/>
      <c r="AY77" s="116"/>
      <c r="AZ77" s="115"/>
      <c r="BA77" s="116"/>
      <c r="BB77" s="172"/>
      <c r="BD77" s="173"/>
    </row>
    <row r="78" spans="1:57" customFormat="1" x14ac:dyDescent="0.2">
      <c r="A78" s="1"/>
      <c r="B78" s="266">
        <v>90240</v>
      </c>
      <c r="C78" s="2"/>
      <c r="D78" s="101"/>
      <c r="E78" s="67"/>
      <c r="F78" s="69"/>
      <c r="G78" s="69"/>
      <c r="H78" s="69"/>
      <c r="I78" s="95"/>
      <c r="J78" s="68"/>
      <c r="K78" s="106"/>
      <c r="L78" s="145"/>
      <c r="M78" s="146"/>
      <c r="N78" s="82"/>
      <c r="O78" s="82"/>
      <c r="P78" s="82"/>
      <c r="Q78" s="110"/>
      <c r="R78" s="111"/>
      <c r="S78" s="111"/>
      <c r="T78" s="111"/>
      <c r="U78" s="112"/>
      <c r="V78" s="110"/>
      <c r="W78" s="112"/>
      <c r="X78" s="103"/>
      <c r="Y78" s="117"/>
      <c r="Z78" s="69"/>
      <c r="AA78" s="69"/>
      <c r="AB78" s="103"/>
      <c r="AC78" s="103"/>
      <c r="AD78" s="118"/>
      <c r="AE78" s="115"/>
      <c r="AF78" s="119"/>
      <c r="AG78" s="119"/>
      <c r="AH78" s="120"/>
      <c r="AI78" s="121"/>
      <c r="AJ78" s="120"/>
      <c r="AK78" s="69"/>
      <c r="AL78" s="103"/>
      <c r="AM78" s="103"/>
      <c r="AN78" s="118"/>
      <c r="AO78" s="115"/>
      <c r="AP78" s="119"/>
      <c r="AQ78" s="119"/>
      <c r="AR78" s="118"/>
      <c r="AS78" s="118"/>
      <c r="AT78" s="118"/>
      <c r="AU78" s="118"/>
      <c r="AV78" s="121"/>
      <c r="AW78" s="114"/>
      <c r="AX78" s="115"/>
      <c r="AY78" s="116"/>
      <c r="AZ78" s="115"/>
      <c r="BA78" s="116"/>
      <c r="BB78" s="172"/>
      <c r="BD78" s="173"/>
    </row>
    <row r="79" spans="1:57" x14ac:dyDescent="0.2">
      <c r="B79" s="266">
        <v>90241</v>
      </c>
      <c r="F79" s="93"/>
      <c r="G79" s="93"/>
      <c r="H79" s="94"/>
      <c r="I79" s="95"/>
      <c r="J79" s="1"/>
      <c r="K79" s="96"/>
      <c r="L79" s="90"/>
      <c r="M79" s="90"/>
      <c r="O79" s="2"/>
      <c r="P79" s="2"/>
      <c r="Q79" s="2"/>
      <c r="R79" s="2"/>
      <c r="S79" s="120"/>
      <c r="T79" s="122"/>
      <c r="U79" s="122"/>
      <c r="V79" s="2"/>
      <c r="W79" s="2"/>
      <c r="X79" s="123"/>
      <c r="Y79" s="2"/>
      <c r="Z79" s="69"/>
      <c r="AA79" s="123"/>
      <c r="AB79" s="123"/>
      <c r="AC79" s="123"/>
      <c r="AD79" s="2"/>
      <c r="AE79" s="123"/>
      <c r="AF79" s="124"/>
      <c r="AG79" s="2"/>
      <c r="AH79" s="123"/>
      <c r="AI79" s="2"/>
      <c r="AJ79" s="125"/>
      <c r="AK79" s="126"/>
      <c r="AL79" s="2"/>
      <c r="AM79" s="2"/>
      <c r="AN79" s="2"/>
      <c r="AO79" s="123"/>
      <c r="AP79" s="124"/>
      <c r="AS79" s="2"/>
      <c r="AT79" s="118"/>
      <c r="AU79" s="118"/>
      <c r="AV79" s="118"/>
      <c r="AW79" s="118"/>
      <c r="AX79" s="121"/>
      <c r="AY79" s="2"/>
      <c r="AZ79" s="2"/>
      <c r="BA79" s="66"/>
      <c r="BB79" s="2"/>
      <c r="BC79" s="66"/>
    </row>
    <row r="80" spans="1:57" x14ac:dyDescent="0.2">
      <c r="B80" s="266">
        <v>90242</v>
      </c>
      <c r="G80" s="50"/>
      <c r="H80" s="50"/>
      <c r="I80" s="97"/>
      <c r="J80" s="95"/>
      <c r="M80" s="171"/>
      <c r="N80" s="171"/>
      <c r="O80" s="48"/>
      <c r="P80" s="48"/>
      <c r="Q80" s="48"/>
      <c r="R80" s="48"/>
      <c r="S80" s="2"/>
      <c r="T80" s="2"/>
      <c r="U80" s="2"/>
      <c r="V80" s="2"/>
      <c r="W80" s="2"/>
      <c r="X80" s="2"/>
      <c r="Y80" s="2"/>
      <c r="Z80" s="2"/>
      <c r="AA80" s="2"/>
      <c r="AB80" s="67"/>
      <c r="AC80" s="2"/>
      <c r="AD80" s="103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66"/>
      <c r="BB80" s="109"/>
      <c r="BC80" s="143"/>
      <c r="BE80" s="142"/>
    </row>
    <row r="81" spans="2:57" x14ac:dyDescent="0.2">
      <c r="B81" s="266">
        <v>90245</v>
      </c>
      <c r="G81" s="2"/>
      <c r="H81" s="2"/>
      <c r="I81" s="97"/>
      <c r="J81" s="95"/>
      <c r="M81" s="2"/>
      <c r="N81" s="154"/>
      <c r="O81" s="154"/>
      <c r="P81" s="154"/>
      <c r="Q81" s="154"/>
      <c r="R81" s="21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127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115"/>
      <c r="AR81" s="2"/>
      <c r="AS81" s="2"/>
      <c r="AT81" s="2"/>
      <c r="AU81" s="2"/>
      <c r="AV81" s="2"/>
      <c r="AW81" s="2"/>
      <c r="AX81" s="2"/>
      <c r="AY81" s="2"/>
      <c r="AZ81" s="2"/>
      <c r="BA81" s="66"/>
      <c r="BB81" s="144"/>
      <c r="BC81" s="143"/>
      <c r="BE81" s="142"/>
    </row>
    <row r="82" spans="2:57" x14ac:dyDescent="0.2">
      <c r="B82" s="266">
        <v>90247</v>
      </c>
      <c r="G82" s="93"/>
      <c r="H82" s="50"/>
      <c r="I82" s="97"/>
      <c r="J82" s="95"/>
      <c r="M82" s="2"/>
      <c r="N82" s="154"/>
      <c r="O82" s="154"/>
      <c r="P82" s="154"/>
      <c r="Q82" s="48"/>
      <c r="R82" s="48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66"/>
      <c r="BB82" s="2"/>
      <c r="BC82" s="66"/>
      <c r="BE82" s="142"/>
    </row>
    <row r="83" spans="2:57" x14ac:dyDescent="0.2">
      <c r="B83" s="266">
        <v>90248</v>
      </c>
      <c r="G83" s="50"/>
      <c r="H83" s="50"/>
      <c r="I83" s="97"/>
      <c r="J83" s="95"/>
      <c r="M83" s="90"/>
      <c r="N83" s="90"/>
      <c r="O83" s="91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66"/>
      <c r="BB83" s="2"/>
      <c r="BC83" s="66"/>
    </row>
    <row r="84" spans="2:57" x14ac:dyDescent="0.2">
      <c r="B84" s="266">
        <v>90249</v>
      </c>
      <c r="G84" s="2"/>
      <c r="H84" s="2"/>
      <c r="I84" s="97"/>
      <c r="J84" s="95"/>
      <c r="M84" s="92"/>
      <c r="N84" s="83"/>
      <c r="O84" s="83"/>
      <c r="P84" s="83"/>
      <c r="Q84" s="83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66"/>
      <c r="BB84" s="144"/>
      <c r="BC84" s="66"/>
      <c r="BE84" s="142"/>
    </row>
    <row r="85" spans="2:57" x14ac:dyDescent="0.2">
      <c r="B85" s="266">
        <v>90250</v>
      </c>
      <c r="G85" s="67"/>
      <c r="H85" s="67"/>
      <c r="I85" s="97"/>
      <c r="J85" s="95"/>
      <c r="M85" s="2"/>
      <c r="N85" s="2"/>
      <c r="O85" s="2"/>
      <c r="P85" s="2"/>
      <c r="Q85" s="84"/>
      <c r="R85" s="2"/>
      <c r="Z85" s="70"/>
      <c r="AH85" s="70"/>
      <c r="AJ85" s="70"/>
      <c r="AR85" s="2"/>
      <c r="AS85" s="2"/>
      <c r="AT85" s="2"/>
      <c r="AU85" s="2"/>
      <c r="AV85" s="2"/>
      <c r="AW85" s="2"/>
      <c r="AX85" s="2"/>
      <c r="AY85" s="2"/>
      <c r="AZ85" s="2"/>
      <c r="BA85" s="66"/>
      <c r="BB85" s="144"/>
      <c r="BC85" s="66"/>
      <c r="BE85" s="142"/>
    </row>
    <row r="86" spans="2:57" x14ac:dyDescent="0.2">
      <c r="B86" s="266">
        <v>90254</v>
      </c>
      <c r="M86" s="154"/>
      <c r="N86" s="181"/>
      <c r="O86" s="181"/>
      <c r="P86" s="181"/>
      <c r="Q86" s="181"/>
      <c r="R86" s="2"/>
      <c r="Z86" s="51"/>
      <c r="AH86" s="51"/>
      <c r="AJ86" s="51"/>
      <c r="BE86" s="142"/>
    </row>
    <row r="87" spans="2:57" x14ac:dyDescent="0.2">
      <c r="B87" s="266">
        <v>90255</v>
      </c>
      <c r="G87" s="154"/>
      <c r="M87" s="154"/>
      <c r="N87" s="181"/>
      <c r="O87" s="181"/>
      <c r="P87" s="181"/>
      <c r="Q87" s="182"/>
      <c r="R87" s="2"/>
      <c r="Z87" s="53"/>
      <c r="AH87" s="53"/>
      <c r="AJ87" s="53"/>
      <c r="BB87" s="142"/>
    </row>
    <row r="88" spans="2:57" x14ac:dyDescent="0.2">
      <c r="B88" s="266">
        <v>90260</v>
      </c>
      <c r="G88" s="170"/>
      <c r="M88" s="48"/>
      <c r="N88" s="182"/>
      <c r="O88" s="182"/>
      <c r="P88" s="182"/>
      <c r="Q88" s="182"/>
      <c r="R88" s="2"/>
      <c r="Z88" s="53"/>
      <c r="AH88" s="53"/>
      <c r="AJ88" s="53"/>
      <c r="BE88" s="142"/>
    </row>
    <row r="89" spans="2:57" x14ac:dyDescent="0.2">
      <c r="B89" s="266">
        <v>90262</v>
      </c>
      <c r="G89" s="154"/>
      <c r="M89" s="48"/>
      <c r="N89" s="182"/>
      <c r="O89" s="182"/>
      <c r="P89" s="182"/>
      <c r="Q89" s="183"/>
      <c r="Z89" s="85"/>
      <c r="AH89" s="128"/>
      <c r="AJ89" s="85"/>
      <c r="BE89" s="142"/>
    </row>
    <row r="90" spans="2:57" x14ac:dyDescent="0.2">
      <c r="B90" s="266">
        <v>90263</v>
      </c>
      <c r="G90" s="154"/>
      <c r="M90" s="154"/>
      <c r="N90" s="184"/>
      <c r="O90" s="183"/>
      <c r="P90" s="183"/>
      <c r="Q90" s="185"/>
      <c r="R90" s="2"/>
      <c r="Z90" s="63"/>
      <c r="AH90" s="55"/>
      <c r="AJ90" s="63"/>
    </row>
    <row r="91" spans="2:57" x14ac:dyDescent="0.2">
      <c r="B91" s="266">
        <v>90265</v>
      </c>
      <c r="G91" s="170"/>
      <c r="M91" s="48"/>
      <c r="N91" s="186"/>
      <c r="O91" s="186"/>
      <c r="P91" s="186"/>
      <c r="Q91" s="185"/>
      <c r="R91" s="2"/>
      <c r="Z91" s="64"/>
      <c r="AH91" s="53"/>
      <c r="AJ91" s="64"/>
      <c r="BE91" s="142"/>
    </row>
    <row r="92" spans="2:57" x14ac:dyDescent="0.2">
      <c r="B92" s="266">
        <v>90266</v>
      </c>
      <c r="M92" s="48"/>
      <c r="N92" s="182"/>
      <c r="O92" s="187"/>
      <c r="P92" s="187"/>
      <c r="Q92" s="183"/>
      <c r="R92" s="2"/>
      <c r="Z92" s="85"/>
      <c r="AH92" s="128"/>
      <c r="AJ92" s="85"/>
    </row>
    <row r="93" spans="2:57" x14ac:dyDescent="0.2">
      <c r="B93" s="266">
        <v>90270</v>
      </c>
      <c r="M93" s="154"/>
      <c r="N93" s="184"/>
      <c r="O93" s="184"/>
      <c r="P93" s="184"/>
      <c r="Q93" s="185"/>
      <c r="R93" s="2"/>
      <c r="Z93" s="63"/>
      <c r="AH93" s="55"/>
      <c r="AJ93" s="63"/>
    </row>
    <row r="94" spans="2:57" x14ac:dyDescent="0.2">
      <c r="B94" s="266">
        <v>90272</v>
      </c>
      <c r="M94" s="48"/>
      <c r="N94" s="186"/>
      <c r="O94" s="186"/>
      <c r="P94" s="186"/>
      <c r="Q94" s="187"/>
      <c r="R94" s="2"/>
      <c r="Z94" s="64"/>
      <c r="AH94" s="53"/>
      <c r="AJ94" s="64"/>
    </row>
    <row r="95" spans="2:57" x14ac:dyDescent="0.2">
      <c r="B95" s="266">
        <v>90274</v>
      </c>
      <c r="H95" s="135"/>
      <c r="M95" s="48"/>
      <c r="N95" s="186"/>
      <c r="O95" s="186"/>
      <c r="P95" s="186"/>
      <c r="Q95" s="187"/>
      <c r="R95" s="2"/>
      <c r="Z95" s="64"/>
      <c r="AH95" s="53"/>
      <c r="AJ95" s="64"/>
    </row>
    <row r="96" spans="2:57" x14ac:dyDescent="0.2">
      <c r="B96" s="266">
        <v>90275</v>
      </c>
      <c r="H96" s="135"/>
      <c r="L96" s="149"/>
      <c r="M96" s="48"/>
      <c r="N96" s="186"/>
      <c r="O96" s="186"/>
      <c r="P96" s="186"/>
      <c r="Q96" s="188"/>
      <c r="R96" s="2"/>
      <c r="Z96" s="86"/>
      <c r="AH96" s="129"/>
      <c r="AJ96" s="86"/>
    </row>
    <row r="97" spans="2:43" x14ac:dyDescent="0.2">
      <c r="B97" s="266">
        <v>90277</v>
      </c>
      <c r="H97" s="135"/>
      <c r="M97" s="48"/>
      <c r="N97" s="186"/>
      <c r="O97" s="186"/>
      <c r="P97" s="186"/>
      <c r="Q97" s="189"/>
      <c r="R97" s="2"/>
      <c r="Z97" s="87"/>
      <c r="AH97" s="130"/>
      <c r="AJ97" s="87"/>
    </row>
    <row r="98" spans="2:43" ht="18" x14ac:dyDescent="0.2">
      <c r="B98" s="266">
        <v>90278</v>
      </c>
      <c r="M98" s="156"/>
      <c r="N98" s="186"/>
      <c r="O98" s="186"/>
      <c r="P98" s="186"/>
      <c r="Q98" s="185"/>
      <c r="R98" s="2"/>
      <c r="Z98" s="64"/>
      <c r="AH98" s="53"/>
      <c r="AJ98" s="64"/>
    </row>
    <row r="99" spans="2:43" x14ac:dyDescent="0.2">
      <c r="B99" s="266">
        <v>90280</v>
      </c>
      <c r="L99" s="149"/>
      <c r="M99" s="48"/>
      <c r="N99" s="186"/>
      <c r="O99" s="186"/>
      <c r="P99" s="186"/>
      <c r="Q99" s="190"/>
      <c r="R99" s="2"/>
      <c r="Z99" s="63"/>
      <c r="AH99" s="55"/>
      <c r="AJ99" s="63"/>
    </row>
    <row r="100" spans="2:43" hidden="1" outlineLevel="1" x14ac:dyDescent="0.2">
      <c r="B100" s="266">
        <v>90290</v>
      </c>
      <c r="M100" s="48"/>
      <c r="N100" s="186"/>
      <c r="O100" s="186"/>
      <c r="P100" s="186"/>
      <c r="Q100" s="191"/>
      <c r="R100" s="2"/>
      <c r="Z100" s="63"/>
      <c r="AH100" s="55"/>
      <c r="AJ100" s="63"/>
    </row>
    <row r="101" spans="2:43" hidden="1" outlineLevel="1" x14ac:dyDescent="0.2">
      <c r="B101" s="266">
        <v>90291</v>
      </c>
      <c r="M101" s="48"/>
      <c r="N101" s="186"/>
      <c r="O101" s="186"/>
      <c r="P101" s="186"/>
      <c r="Q101"/>
      <c r="R101" s="2"/>
      <c r="Z101" s="63"/>
      <c r="AH101" s="55"/>
      <c r="AJ101" s="63"/>
    </row>
    <row r="102" spans="2:43" hidden="1" outlineLevel="1" x14ac:dyDescent="0.2">
      <c r="B102" s="266">
        <v>90292</v>
      </c>
      <c r="M102" s="48"/>
      <c r="N102" s="186"/>
      <c r="O102" s="186"/>
      <c r="P102" s="186"/>
      <c r="Q102" s="192"/>
      <c r="R102" s="2"/>
      <c r="Z102" s="88"/>
      <c r="AH102" s="131"/>
      <c r="AJ102" s="88"/>
    </row>
    <row r="103" spans="2:43" hidden="1" outlineLevel="1" x14ac:dyDescent="0.2">
      <c r="B103" s="266">
        <v>90293</v>
      </c>
      <c r="M103" s="48"/>
      <c r="N103" s="186"/>
      <c r="O103" s="186"/>
      <c r="P103" s="186"/>
      <c r="Q103" s="185"/>
      <c r="R103" s="2"/>
      <c r="Z103" s="63"/>
      <c r="AH103" s="55"/>
      <c r="AJ103" s="63"/>
    </row>
    <row r="104" spans="2:43" collapsed="1" x14ac:dyDescent="0.2">
      <c r="B104" s="266">
        <v>90301</v>
      </c>
      <c r="M104" s="154"/>
      <c r="N104" s="155"/>
      <c r="O104" s="155"/>
      <c r="P104" s="155"/>
      <c r="Q104" s="185"/>
      <c r="R104" s="2"/>
      <c r="Z104" s="63"/>
      <c r="AH104" s="55"/>
      <c r="AJ104" s="63"/>
    </row>
    <row r="105" spans="2:43" x14ac:dyDescent="0.2">
      <c r="B105" s="266">
        <v>90302</v>
      </c>
      <c r="M105" s="193"/>
      <c r="N105" s="194"/>
      <c r="O105" s="194"/>
      <c r="P105" s="194"/>
      <c r="Q105" s="185"/>
      <c r="R105" s="2"/>
      <c r="Z105" s="63"/>
      <c r="AH105" s="55"/>
      <c r="AJ105" s="63"/>
    </row>
    <row r="106" spans="2:43" x14ac:dyDescent="0.2">
      <c r="B106" s="266">
        <v>90303</v>
      </c>
      <c r="M106" s="48"/>
      <c r="N106" s="186"/>
      <c r="O106" s="186"/>
      <c r="P106" s="186"/>
      <c r="Q106" s="195"/>
      <c r="R106" s="2"/>
      <c r="Z106" s="89"/>
      <c r="AH106" s="132"/>
      <c r="AJ106" s="89"/>
    </row>
    <row r="107" spans="2:43" ht="18" x14ac:dyDescent="0.2">
      <c r="B107" s="266">
        <v>90304</v>
      </c>
      <c r="M107" s="156"/>
      <c r="N107" s="186"/>
      <c r="O107" s="186"/>
      <c r="P107" s="186"/>
      <c r="Q107" s="182"/>
      <c r="R107" s="2"/>
      <c r="Z107" s="53"/>
      <c r="AH107" s="53"/>
      <c r="AJ107" s="53"/>
    </row>
    <row r="108" spans="2:43" x14ac:dyDescent="0.2">
      <c r="B108" s="266">
        <v>90305</v>
      </c>
      <c r="L108" s="151"/>
      <c r="M108" s="48"/>
      <c r="N108" s="196"/>
      <c r="O108" s="196"/>
      <c r="P108" s="196"/>
      <c r="Q108" s="197"/>
      <c r="R108" s="2"/>
      <c r="Z108" s="57"/>
      <c r="AH108" s="57"/>
      <c r="AJ108" s="57"/>
    </row>
    <row r="109" spans="2:43" x14ac:dyDescent="0.2">
      <c r="B109" s="266">
        <v>90401</v>
      </c>
      <c r="L109" s="151"/>
      <c r="M109" s="48"/>
      <c r="N109" s="196"/>
      <c r="O109" s="196"/>
      <c r="P109" s="196"/>
      <c r="Q109" s="198"/>
      <c r="R109" s="2"/>
      <c r="Z109" s="58"/>
      <c r="AH109" s="58"/>
      <c r="AJ109" s="58"/>
    </row>
    <row r="110" spans="2:43" hidden="1" outlineLevel="1" x14ac:dyDescent="0.2">
      <c r="B110" s="266">
        <v>90402</v>
      </c>
      <c r="M110" s="48"/>
      <c r="N110" s="196"/>
      <c r="O110" s="196"/>
      <c r="P110" s="196"/>
      <c r="Q110" s="182"/>
      <c r="R110" s="2"/>
      <c r="Z110" s="53"/>
      <c r="AH110" s="53"/>
      <c r="AJ110" s="53"/>
    </row>
    <row r="111" spans="2:43" ht="14.25" customHeight="1" collapsed="1" x14ac:dyDescent="0.2">
      <c r="B111" s="266">
        <v>90403</v>
      </c>
      <c r="M111" s="154"/>
      <c r="N111" s="199"/>
      <c r="O111" s="199"/>
      <c r="P111" s="199"/>
      <c r="Q111" s="200"/>
      <c r="R111" s="50"/>
      <c r="Z111" s="60"/>
      <c r="AH111" s="59"/>
      <c r="AJ111" s="133"/>
      <c r="AQ111" s="49"/>
    </row>
    <row r="112" spans="2:43" ht="14.25" customHeight="1" x14ac:dyDescent="0.2">
      <c r="B112" s="266">
        <v>90404</v>
      </c>
      <c r="M112" s="154"/>
      <c r="N112" s="194"/>
      <c r="O112" s="194"/>
      <c r="P112" s="194"/>
      <c r="Q112" s="201"/>
      <c r="R112" s="47"/>
      <c r="Z112" s="65"/>
      <c r="AH112" s="65"/>
      <c r="AJ112" s="134"/>
      <c r="AQ112" s="49"/>
    </row>
    <row r="113" spans="2:43" ht="14.25" customHeight="1" x14ac:dyDescent="0.2">
      <c r="B113" s="266">
        <v>90405</v>
      </c>
      <c r="M113" s="154"/>
      <c r="N113" s="194"/>
      <c r="O113" s="194"/>
      <c r="P113" s="194"/>
      <c r="Q113" s="201"/>
      <c r="R113" s="47"/>
      <c r="Z113" s="65"/>
      <c r="AH113" s="65"/>
      <c r="AJ113" s="134"/>
      <c r="AQ113" s="49"/>
    </row>
    <row r="114" spans="2:43" ht="14.25" customHeight="1" x14ac:dyDescent="0.2">
      <c r="B114" s="266">
        <v>90501</v>
      </c>
      <c r="M114" s="156"/>
      <c r="N114" s="196"/>
      <c r="O114" s="196"/>
      <c r="P114" s="196"/>
      <c r="Q114"/>
      <c r="R114" s="47"/>
      <c r="Z114" s="65"/>
      <c r="AH114" s="65"/>
      <c r="AJ114" s="134"/>
      <c r="AQ114" s="49"/>
    </row>
    <row r="115" spans="2:43" ht="14.25" customHeight="1" x14ac:dyDescent="0.2">
      <c r="B115" s="266">
        <v>90502</v>
      </c>
      <c r="M115" s="154"/>
      <c r="N115" s="155"/>
      <c r="O115" s="155"/>
      <c r="P115" s="155"/>
      <c r="Q115"/>
      <c r="R115" s="47"/>
      <c r="Z115" s="65"/>
      <c r="AH115" s="65"/>
      <c r="AJ115" s="134"/>
      <c r="AQ115" s="49"/>
    </row>
    <row r="116" spans="2:43" x14ac:dyDescent="0.2">
      <c r="B116" s="266">
        <v>90503</v>
      </c>
      <c r="M116" s="154"/>
      <c r="N116" s="155"/>
      <c r="O116" s="155"/>
      <c r="P116" s="155"/>
      <c r="Q116"/>
      <c r="R116" s="2"/>
    </row>
    <row r="117" spans="2:43" ht="18" x14ac:dyDescent="0.2">
      <c r="B117" s="266">
        <v>90504</v>
      </c>
      <c r="M117" s="156"/>
      <c r="N117" s="155"/>
      <c r="O117" s="155"/>
      <c r="P117" s="155"/>
      <c r="Q117"/>
    </row>
    <row r="118" spans="2:43" x14ac:dyDescent="0.2">
      <c r="B118" s="266">
        <v>90505</v>
      </c>
      <c r="M118" s="154"/>
      <c r="N118" s="184"/>
      <c r="O118" s="183"/>
      <c r="P118" s="183"/>
      <c r="Q118" s="182"/>
      <c r="R118" s="2"/>
    </row>
    <row r="119" spans="2:43" x14ac:dyDescent="0.2">
      <c r="B119" s="266">
        <v>90601</v>
      </c>
      <c r="M119" s="48"/>
      <c r="N119" s="202"/>
      <c r="O119" s="203"/>
      <c r="P119" s="203"/>
      <c r="Q119" s="182"/>
    </row>
    <row r="120" spans="2:43" x14ac:dyDescent="0.2">
      <c r="B120" s="266">
        <v>90602</v>
      </c>
      <c r="I120" s="25"/>
      <c r="J120" s="30"/>
      <c r="K120"/>
      <c r="M120" s="48"/>
      <c r="N120" s="202"/>
      <c r="O120" s="203"/>
      <c r="P120" s="203"/>
      <c r="Q120" s="204"/>
    </row>
    <row r="121" spans="2:43" ht="25" customHeight="1" x14ac:dyDescent="0.2">
      <c r="B121" s="266">
        <v>90603</v>
      </c>
      <c r="M121" s="154"/>
      <c r="N121" s="184"/>
      <c r="O121" s="184"/>
      <c r="P121" s="184"/>
      <c r="Q121" s="205"/>
    </row>
    <row r="122" spans="2:43" ht="25" customHeight="1" x14ac:dyDescent="0.2">
      <c r="B122" s="266">
        <v>90604</v>
      </c>
      <c r="M122" s="154"/>
      <c r="N122" s="182"/>
      <c r="O122" s="182"/>
      <c r="P122" s="182"/>
      <c r="Q122" s="205"/>
    </row>
    <row r="123" spans="2:43" ht="25" customHeight="1" x14ac:dyDescent="0.2">
      <c r="B123" s="266">
        <v>90605</v>
      </c>
      <c r="M123" s="206"/>
      <c r="N123" s="207"/>
      <c r="O123" s="207"/>
      <c r="P123" s="207"/>
      <c r="Q123" s="205"/>
    </row>
    <row r="124" spans="2:43" x14ac:dyDescent="0.2">
      <c r="B124" s="266">
        <v>90606</v>
      </c>
      <c r="M124" s="206"/>
      <c r="N124" s="208"/>
      <c r="O124" s="208"/>
      <c r="P124" s="208"/>
      <c r="Q124"/>
    </row>
    <row r="125" spans="2:43" x14ac:dyDescent="0.2">
      <c r="B125" s="266">
        <v>90620</v>
      </c>
      <c r="M125" s="206"/>
      <c r="N125" s="208"/>
      <c r="O125" s="208"/>
      <c r="P125" s="208"/>
      <c r="Q125"/>
    </row>
    <row r="126" spans="2:43" x14ac:dyDescent="0.2">
      <c r="B126" s="266">
        <v>90621</v>
      </c>
      <c r="M126" s="209"/>
      <c r="N126" s="208"/>
      <c r="O126" s="208"/>
      <c r="P126" s="208"/>
      <c r="Q126"/>
    </row>
    <row r="127" spans="2:43" x14ac:dyDescent="0.2">
      <c r="B127" s="266">
        <v>90623</v>
      </c>
      <c r="M127" s="48"/>
      <c r="N127" s="210"/>
      <c r="O127" s="182"/>
      <c r="P127" s="182"/>
      <c r="Q127"/>
    </row>
    <row r="128" spans="2:43" x14ac:dyDescent="0.2">
      <c r="B128" s="266">
        <v>90630</v>
      </c>
      <c r="M128" s="154"/>
      <c r="N128" s="200"/>
      <c r="O128" s="182"/>
      <c r="P128" s="182"/>
      <c r="Q128"/>
    </row>
    <row r="129" spans="2:33" x14ac:dyDescent="0.2">
      <c r="B129" s="266">
        <v>90631</v>
      </c>
      <c r="N129" s="45"/>
    </row>
    <row r="130" spans="2:33" x14ac:dyDescent="0.2">
      <c r="B130" s="266">
        <v>90638</v>
      </c>
      <c r="M130" s="50"/>
      <c r="N130" s="59"/>
      <c r="O130" s="60"/>
      <c r="P130" s="60"/>
      <c r="AG130" s="135"/>
    </row>
    <row r="131" spans="2:33" x14ac:dyDescent="0.2">
      <c r="B131" s="266">
        <v>90639</v>
      </c>
      <c r="M131" s="50"/>
      <c r="N131" s="45"/>
      <c r="O131" s="45"/>
      <c r="P131" s="45"/>
      <c r="AG131" s="46"/>
    </row>
    <row r="132" spans="2:33" x14ac:dyDescent="0.2">
      <c r="B132" s="266">
        <v>90640</v>
      </c>
      <c r="M132" s="50"/>
      <c r="N132" s="45"/>
      <c r="O132" s="45"/>
      <c r="P132" s="45"/>
      <c r="Q132" s="65"/>
    </row>
    <row r="133" spans="2:33" x14ac:dyDescent="0.2">
      <c r="B133" s="266">
        <v>90650</v>
      </c>
      <c r="M133" s="50"/>
      <c r="N133" s="45"/>
      <c r="O133" s="45"/>
      <c r="P133" s="45"/>
      <c r="Q133" s="65"/>
    </row>
    <row r="134" spans="2:33" x14ac:dyDescent="0.2">
      <c r="B134" s="266">
        <v>90660</v>
      </c>
      <c r="M134" s="2"/>
      <c r="N134" s="52"/>
      <c r="O134" s="53"/>
      <c r="P134" s="53"/>
      <c r="Q134" s="65"/>
    </row>
    <row r="135" spans="2:33" x14ac:dyDescent="0.2">
      <c r="B135" s="266">
        <v>90670</v>
      </c>
      <c r="M135" s="50"/>
      <c r="N135" s="60"/>
      <c r="O135" s="53"/>
      <c r="P135" s="53"/>
    </row>
    <row r="136" spans="2:33" x14ac:dyDescent="0.2">
      <c r="B136" s="266">
        <v>90680</v>
      </c>
      <c r="AG136" s="46"/>
    </row>
    <row r="137" spans="2:33" x14ac:dyDescent="0.2">
      <c r="B137" s="266">
        <v>90701</v>
      </c>
    </row>
    <row r="138" spans="2:33" x14ac:dyDescent="0.2">
      <c r="B138" s="266">
        <v>90703</v>
      </c>
    </row>
    <row r="139" spans="2:33" x14ac:dyDescent="0.2">
      <c r="B139" s="266">
        <v>90704</v>
      </c>
    </row>
    <row r="140" spans="2:33" x14ac:dyDescent="0.2">
      <c r="B140" s="266">
        <v>90706</v>
      </c>
    </row>
    <row r="141" spans="2:33" x14ac:dyDescent="0.2">
      <c r="B141" s="266">
        <v>90710</v>
      </c>
    </row>
    <row r="142" spans="2:33" x14ac:dyDescent="0.2">
      <c r="B142" s="266">
        <v>90712</v>
      </c>
    </row>
    <row r="143" spans="2:33" x14ac:dyDescent="0.2">
      <c r="B143" s="266">
        <v>90713</v>
      </c>
    </row>
    <row r="144" spans="2:33" x14ac:dyDescent="0.2">
      <c r="B144" s="266">
        <v>90715</v>
      </c>
    </row>
    <row r="145" spans="2:2" x14ac:dyDescent="0.2">
      <c r="B145" s="266">
        <v>90716</v>
      </c>
    </row>
    <row r="146" spans="2:2" x14ac:dyDescent="0.2">
      <c r="B146" s="266">
        <v>90717</v>
      </c>
    </row>
    <row r="147" spans="2:2" x14ac:dyDescent="0.2">
      <c r="B147" s="266">
        <v>90720</v>
      </c>
    </row>
    <row r="148" spans="2:2" x14ac:dyDescent="0.2">
      <c r="B148" s="266">
        <v>90723</v>
      </c>
    </row>
    <row r="149" spans="2:2" x14ac:dyDescent="0.2">
      <c r="B149" s="266">
        <v>90731</v>
      </c>
    </row>
    <row r="150" spans="2:2" x14ac:dyDescent="0.2">
      <c r="B150" s="266">
        <v>90732</v>
      </c>
    </row>
    <row r="151" spans="2:2" x14ac:dyDescent="0.2">
      <c r="B151" s="266">
        <v>90740</v>
      </c>
    </row>
    <row r="152" spans="2:2" x14ac:dyDescent="0.2">
      <c r="B152" s="266">
        <v>90742</v>
      </c>
    </row>
    <row r="153" spans="2:2" x14ac:dyDescent="0.2">
      <c r="B153" s="266">
        <v>90743</v>
      </c>
    </row>
    <row r="154" spans="2:2" x14ac:dyDescent="0.2">
      <c r="B154" s="266">
        <v>90744</v>
      </c>
    </row>
    <row r="155" spans="2:2" x14ac:dyDescent="0.2">
      <c r="B155" s="266">
        <v>90745</v>
      </c>
    </row>
    <row r="156" spans="2:2" x14ac:dyDescent="0.2">
      <c r="B156" s="266">
        <v>90746</v>
      </c>
    </row>
    <row r="157" spans="2:2" x14ac:dyDescent="0.2">
      <c r="B157" s="266">
        <v>90747</v>
      </c>
    </row>
    <row r="158" spans="2:2" x14ac:dyDescent="0.2">
      <c r="B158" s="266">
        <v>90755</v>
      </c>
    </row>
    <row r="159" spans="2:2" x14ac:dyDescent="0.2">
      <c r="B159" s="266">
        <v>90802</v>
      </c>
    </row>
    <row r="160" spans="2:2" x14ac:dyDescent="0.2">
      <c r="B160" s="266">
        <v>90803</v>
      </c>
    </row>
    <row r="161" spans="2:2" x14ac:dyDescent="0.2">
      <c r="B161" s="266">
        <v>90804</v>
      </c>
    </row>
    <row r="162" spans="2:2" x14ac:dyDescent="0.2">
      <c r="B162" s="266">
        <v>90805</v>
      </c>
    </row>
    <row r="163" spans="2:2" x14ac:dyDescent="0.2">
      <c r="B163" s="266">
        <v>90806</v>
      </c>
    </row>
    <row r="164" spans="2:2" x14ac:dyDescent="0.2">
      <c r="B164" s="266">
        <v>90807</v>
      </c>
    </row>
    <row r="165" spans="2:2" x14ac:dyDescent="0.2">
      <c r="B165" s="266">
        <v>90808</v>
      </c>
    </row>
    <row r="166" spans="2:2" x14ac:dyDescent="0.2">
      <c r="B166" s="266">
        <v>90810</v>
      </c>
    </row>
    <row r="167" spans="2:2" x14ac:dyDescent="0.2">
      <c r="B167" s="266">
        <v>90813</v>
      </c>
    </row>
    <row r="168" spans="2:2" x14ac:dyDescent="0.2">
      <c r="B168" s="266">
        <v>90814</v>
      </c>
    </row>
    <row r="169" spans="2:2" x14ac:dyDescent="0.2">
      <c r="B169" s="266">
        <v>90815</v>
      </c>
    </row>
    <row r="170" spans="2:2" x14ac:dyDescent="0.2">
      <c r="B170" s="266">
        <v>90840</v>
      </c>
    </row>
    <row r="171" spans="2:2" x14ac:dyDescent="0.2">
      <c r="B171" s="266">
        <v>91001</v>
      </c>
    </row>
    <row r="172" spans="2:2" x14ac:dyDescent="0.2">
      <c r="B172" s="266">
        <v>91006</v>
      </c>
    </row>
    <row r="173" spans="2:2" x14ac:dyDescent="0.2">
      <c r="B173" s="266">
        <v>91007</v>
      </c>
    </row>
    <row r="174" spans="2:2" x14ac:dyDescent="0.2">
      <c r="B174" s="266">
        <v>91008</v>
      </c>
    </row>
    <row r="175" spans="2:2" x14ac:dyDescent="0.2">
      <c r="B175" s="266">
        <v>91010</v>
      </c>
    </row>
    <row r="176" spans="2:2" x14ac:dyDescent="0.2">
      <c r="B176" s="266">
        <v>91011</v>
      </c>
    </row>
    <row r="177" spans="2:2" x14ac:dyDescent="0.2">
      <c r="B177" s="266">
        <v>91016</v>
      </c>
    </row>
    <row r="178" spans="2:2" x14ac:dyDescent="0.2">
      <c r="B178" s="266">
        <v>91020</v>
      </c>
    </row>
    <row r="179" spans="2:2" x14ac:dyDescent="0.2">
      <c r="B179" s="266">
        <v>91024</v>
      </c>
    </row>
    <row r="180" spans="2:2" x14ac:dyDescent="0.2">
      <c r="B180" s="266">
        <v>91030</v>
      </c>
    </row>
    <row r="181" spans="2:2" x14ac:dyDescent="0.2">
      <c r="B181" s="266">
        <v>91040</v>
      </c>
    </row>
    <row r="182" spans="2:2" x14ac:dyDescent="0.2">
      <c r="B182" s="266">
        <v>91042</v>
      </c>
    </row>
    <row r="183" spans="2:2" x14ac:dyDescent="0.2">
      <c r="B183" s="266">
        <v>91101</v>
      </c>
    </row>
    <row r="184" spans="2:2" x14ac:dyDescent="0.2">
      <c r="B184" s="266">
        <v>91103</v>
      </c>
    </row>
    <row r="185" spans="2:2" x14ac:dyDescent="0.2">
      <c r="B185" s="266">
        <v>91104</v>
      </c>
    </row>
    <row r="186" spans="2:2" x14ac:dyDescent="0.2">
      <c r="B186" s="266">
        <v>91105</v>
      </c>
    </row>
    <row r="187" spans="2:2" x14ac:dyDescent="0.2">
      <c r="B187" s="266">
        <v>91106</v>
      </c>
    </row>
    <row r="188" spans="2:2" x14ac:dyDescent="0.2">
      <c r="B188" s="266">
        <v>91107</v>
      </c>
    </row>
    <row r="189" spans="2:2" x14ac:dyDescent="0.2">
      <c r="B189" s="266">
        <v>91108</v>
      </c>
    </row>
    <row r="190" spans="2:2" x14ac:dyDescent="0.2">
      <c r="B190" s="266">
        <v>91123</v>
      </c>
    </row>
    <row r="191" spans="2:2" x14ac:dyDescent="0.2">
      <c r="B191" s="266">
        <v>91201</v>
      </c>
    </row>
    <row r="192" spans="2:2" x14ac:dyDescent="0.2">
      <c r="B192" s="266">
        <v>91202</v>
      </c>
    </row>
    <row r="193" spans="2:2" x14ac:dyDescent="0.2">
      <c r="B193" s="266">
        <v>91203</v>
      </c>
    </row>
    <row r="194" spans="2:2" x14ac:dyDescent="0.2">
      <c r="B194" s="266">
        <v>91204</v>
      </c>
    </row>
    <row r="195" spans="2:2" x14ac:dyDescent="0.2">
      <c r="B195" s="266">
        <v>91205</v>
      </c>
    </row>
    <row r="196" spans="2:2" x14ac:dyDescent="0.2">
      <c r="B196" s="266">
        <v>91206</v>
      </c>
    </row>
    <row r="197" spans="2:2" x14ac:dyDescent="0.2">
      <c r="B197" s="266">
        <v>91207</v>
      </c>
    </row>
    <row r="198" spans="2:2" x14ac:dyDescent="0.2">
      <c r="B198" s="266">
        <v>91208</v>
      </c>
    </row>
    <row r="199" spans="2:2" x14ac:dyDescent="0.2">
      <c r="B199" s="266">
        <v>91210</v>
      </c>
    </row>
    <row r="200" spans="2:2" x14ac:dyDescent="0.2">
      <c r="B200" s="266">
        <v>91214</v>
      </c>
    </row>
    <row r="201" spans="2:2" x14ac:dyDescent="0.2">
      <c r="B201" s="266">
        <v>91301</v>
      </c>
    </row>
    <row r="202" spans="2:2" x14ac:dyDescent="0.2">
      <c r="B202" s="266">
        <v>91302</v>
      </c>
    </row>
    <row r="203" spans="2:2" x14ac:dyDescent="0.2">
      <c r="B203" s="266">
        <v>91303</v>
      </c>
    </row>
    <row r="204" spans="2:2" x14ac:dyDescent="0.2">
      <c r="B204" s="266">
        <v>91304</v>
      </c>
    </row>
    <row r="205" spans="2:2" x14ac:dyDescent="0.2">
      <c r="B205" s="266">
        <v>91306</v>
      </c>
    </row>
    <row r="206" spans="2:2" x14ac:dyDescent="0.2">
      <c r="B206" s="266">
        <v>91307</v>
      </c>
    </row>
    <row r="207" spans="2:2" x14ac:dyDescent="0.2">
      <c r="B207" s="266">
        <v>91311</v>
      </c>
    </row>
    <row r="208" spans="2:2" x14ac:dyDescent="0.2">
      <c r="B208" s="266">
        <v>91316</v>
      </c>
    </row>
    <row r="209" spans="2:2" x14ac:dyDescent="0.2">
      <c r="B209" s="266">
        <v>91320</v>
      </c>
    </row>
    <row r="210" spans="2:2" x14ac:dyDescent="0.2">
      <c r="B210" s="266">
        <v>91321</v>
      </c>
    </row>
    <row r="211" spans="2:2" x14ac:dyDescent="0.2">
      <c r="B211" s="266">
        <v>91324</v>
      </c>
    </row>
    <row r="212" spans="2:2" x14ac:dyDescent="0.2">
      <c r="B212" s="266">
        <v>91325</v>
      </c>
    </row>
    <row r="213" spans="2:2" x14ac:dyDescent="0.2">
      <c r="B213" s="266">
        <v>91326</v>
      </c>
    </row>
    <row r="214" spans="2:2" x14ac:dyDescent="0.2">
      <c r="B214" s="266">
        <v>91330</v>
      </c>
    </row>
    <row r="215" spans="2:2" x14ac:dyDescent="0.2">
      <c r="B215" s="266">
        <v>91331</v>
      </c>
    </row>
    <row r="216" spans="2:2" x14ac:dyDescent="0.2">
      <c r="B216" s="266">
        <v>91335</v>
      </c>
    </row>
    <row r="217" spans="2:2" x14ac:dyDescent="0.2">
      <c r="B217" s="266">
        <v>91340</v>
      </c>
    </row>
    <row r="218" spans="2:2" x14ac:dyDescent="0.2">
      <c r="B218" s="266">
        <v>91342</v>
      </c>
    </row>
    <row r="219" spans="2:2" x14ac:dyDescent="0.2">
      <c r="B219" s="266">
        <v>91343</v>
      </c>
    </row>
    <row r="220" spans="2:2" x14ac:dyDescent="0.2">
      <c r="B220" s="266">
        <v>91344</v>
      </c>
    </row>
    <row r="221" spans="2:2" x14ac:dyDescent="0.2">
      <c r="B221" s="266">
        <v>91345</v>
      </c>
    </row>
    <row r="222" spans="2:2" x14ac:dyDescent="0.2">
      <c r="B222" s="266">
        <v>91350</v>
      </c>
    </row>
    <row r="223" spans="2:2" x14ac:dyDescent="0.2">
      <c r="B223" s="266">
        <v>91351</v>
      </c>
    </row>
    <row r="224" spans="2:2" x14ac:dyDescent="0.2">
      <c r="B224" s="266">
        <v>91352</v>
      </c>
    </row>
    <row r="225" spans="2:2" x14ac:dyDescent="0.2">
      <c r="B225" s="266">
        <v>91354</v>
      </c>
    </row>
    <row r="226" spans="2:2" x14ac:dyDescent="0.2">
      <c r="B226" s="266">
        <v>91355</v>
      </c>
    </row>
    <row r="227" spans="2:2" x14ac:dyDescent="0.2">
      <c r="B227" s="266">
        <v>91356</v>
      </c>
    </row>
    <row r="228" spans="2:2" x14ac:dyDescent="0.2">
      <c r="B228" s="266">
        <v>91360</v>
      </c>
    </row>
    <row r="229" spans="2:2" x14ac:dyDescent="0.2">
      <c r="B229" s="266">
        <v>91361</v>
      </c>
    </row>
    <row r="230" spans="2:2" x14ac:dyDescent="0.2">
      <c r="B230" s="266">
        <v>91362</v>
      </c>
    </row>
    <row r="231" spans="2:2" x14ac:dyDescent="0.2">
      <c r="B231" s="266">
        <v>91364</v>
      </c>
    </row>
    <row r="232" spans="2:2" x14ac:dyDescent="0.2">
      <c r="B232" s="266">
        <v>91367</v>
      </c>
    </row>
    <row r="233" spans="2:2" x14ac:dyDescent="0.2">
      <c r="B233" s="266">
        <v>91371</v>
      </c>
    </row>
    <row r="234" spans="2:2" x14ac:dyDescent="0.2">
      <c r="B234" s="266">
        <v>91377</v>
      </c>
    </row>
    <row r="235" spans="2:2" x14ac:dyDescent="0.2">
      <c r="B235" s="266">
        <v>91381</v>
      </c>
    </row>
    <row r="236" spans="2:2" x14ac:dyDescent="0.2">
      <c r="B236" s="266">
        <v>91384</v>
      </c>
    </row>
    <row r="237" spans="2:2" x14ac:dyDescent="0.2">
      <c r="B237" s="266">
        <v>91387</v>
      </c>
    </row>
    <row r="238" spans="2:2" x14ac:dyDescent="0.2">
      <c r="B238" s="266">
        <v>91390</v>
      </c>
    </row>
    <row r="239" spans="2:2" x14ac:dyDescent="0.2">
      <c r="B239" s="266">
        <v>91401</v>
      </c>
    </row>
    <row r="240" spans="2:2" x14ac:dyDescent="0.2">
      <c r="B240" s="266">
        <v>91402</v>
      </c>
    </row>
    <row r="241" spans="2:2" x14ac:dyDescent="0.2">
      <c r="B241" s="266">
        <v>91403</v>
      </c>
    </row>
    <row r="242" spans="2:2" x14ac:dyDescent="0.2">
      <c r="B242" s="266">
        <v>91405</v>
      </c>
    </row>
    <row r="243" spans="2:2" x14ac:dyDescent="0.2">
      <c r="B243" s="266">
        <v>91406</v>
      </c>
    </row>
    <row r="244" spans="2:2" x14ac:dyDescent="0.2">
      <c r="B244" s="266">
        <v>91411</v>
      </c>
    </row>
    <row r="245" spans="2:2" x14ac:dyDescent="0.2">
      <c r="B245" s="266">
        <v>91423</v>
      </c>
    </row>
    <row r="246" spans="2:2" x14ac:dyDescent="0.2">
      <c r="B246" s="266">
        <v>91436</v>
      </c>
    </row>
    <row r="247" spans="2:2" x14ac:dyDescent="0.2">
      <c r="B247" s="266">
        <v>91501</v>
      </c>
    </row>
    <row r="248" spans="2:2" x14ac:dyDescent="0.2">
      <c r="B248" s="266">
        <v>91502</v>
      </c>
    </row>
    <row r="249" spans="2:2" x14ac:dyDescent="0.2">
      <c r="B249" s="266">
        <v>91504</v>
      </c>
    </row>
    <row r="250" spans="2:2" x14ac:dyDescent="0.2">
      <c r="B250" s="266">
        <v>91505</v>
      </c>
    </row>
    <row r="251" spans="2:2" x14ac:dyDescent="0.2">
      <c r="B251" s="266">
        <v>91506</v>
      </c>
    </row>
    <row r="252" spans="2:2" x14ac:dyDescent="0.2">
      <c r="B252" s="266">
        <v>91522</v>
      </c>
    </row>
    <row r="253" spans="2:2" x14ac:dyDescent="0.2">
      <c r="B253" s="266">
        <v>91601</v>
      </c>
    </row>
    <row r="254" spans="2:2" x14ac:dyDescent="0.2">
      <c r="B254" s="266">
        <v>91602</v>
      </c>
    </row>
    <row r="255" spans="2:2" x14ac:dyDescent="0.2">
      <c r="B255" s="266">
        <v>91604</v>
      </c>
    </row>
    <row r="256" spans="2:2" x14ac:dyDescent="0.2">
      <c r="B256" s="266">
        <v>91605</v>
      </c>
    </row>
    <row r="257" spans="2:2" x14ac:dyDescent="0.2">
      <c r="B257" s="266">
        <v>91606</v>
      </c>
    </row>
    <row r="258" spans="2:2" x14ac:dyDescent="0.2">
      <c r="B258" s="266">
        <v>91607</v>
      </c>
    </row>
    <row r="259" spans="2:2" x14ac:dyDescent="0.2">
      <c r="B259" s="266">
        <v>91608</v>
      </c>
    </row>
    <row r="260" spans="2:2" x14ac:dyDescent="0.2">
      <c r="B260" s="266">
        <v>91701</v>
      </c>
    </row>
    <row r="261" spans="2:2" x14ac:dyDescent="0.2">
      <c r="B261" s="266">
        <v>91702</v>
      </c>
    </row>
    <row r="262" spans="2:2" x14ac:dyDescent="0.2">
      <c r="B262" s="266">
        <v>91706</v>
      </c>
    </row>
    <row r="263" spans="2:2" x14ac:dyDescent="0.2">
      <c r="B263" s="266">
        <v>91708</v>
      </c>
    </row>
    <row r="264" spans="2:2" x14ac:dyDescent="0.2">
      <c r="B264" s="266">
        <v>91709</v>
      </c>
    </row>
    <row r="265" spans="2:2" x14ac:dyDescent="0.2">
      <c r="B265" s="266">
        <v>91710</v>
      </c>
    </row>
    <row r="266" spans="2:2" x14ac:dyDescent="0.2">
      <c r="B266" s="266">
        <v>91711</v>
      </c>
    </row>
    <row r="267" spans="2:2" x14ac:dyDescent="0.2">
      <c r="B267" s="266">
        <v>91722</v>
      </c>
    </row>
    <row r="268" spans="2:2" x14ac:dyDescent="0.2">
      <c r="B268" s="266">
        <v>91723</v>
      </c>
    </row>
    <row r="269" spans="2:2" x14ac:dyDescent="0.2">
      <c r="B269" s="266">
        <v>91724</v>
      </c>
    </row>
    <row r="270" spans="2:2" x14ac:dyDescent="0.2">
      <c r="B270" s="266">
        <v>91730</v>
      </c>
    </row>
    <row r="271" spans="2:2" x14ac:dyDescent="0.2">
      <c r="B271" s="266">
        <v>91731</v>
      </c>
    </row>
    <row r="272" spans="2:2" x14ac:dyDescent="0.2">
      <c r="B272" s="266">
        <v>91732</v>
      </c>
    </row>
    <row r="273" spans="2:2" x14ac:dyDescent="0.2">
      <c r="B273" s="266">
        <v>91733</v>
      </c>
    </row>
    <row r="274" spans="2:2" x14ac:dyDescent="0.2">
      <c r="B274" s="266">
        <v>91737</v>
      </c>
    </row>
    <row r="275" spans="2:2" x14ac:dyDescent="0.2">
      <c r="B275" s="266">
        <v>91739</v>
      </c>
    </row>
    <row r="276" spans="2:2" x14ac:dyDescent="0.2">
      <c r="B276" s="266">
        <v>91740</v>
      </c>
    </row>
    <row r="277" spans="2:2" x14ac:dyDescent="0.2">
      <c r="B277" s="266">
        <v>91741</v>
      </c>
    </row>
    <row r="278" spans="2:2" x14ac:dyDescent="0.2">
      <c r="B278" s="266">
        <v>91744</v>
      </c>
    </row>
    <row r="279" spans="2:2" x14ac:dyDescent="0.2">
      <c r="B279" s="266">
        <v>91745</v>
      </c>
    </row>
    <row r="280" spans="2:2" x14ac:dyDescent="0.2">
      <c r="B280" s="266">
        <v>91746</v>
      </c>
    </row>
    <row r="281" spans="2:2" x14ac:dyDescent="0.2">
      <c r="B281" s="266">
        <v>91748</v>
      </c>
    </row>
    <row r="282" spans="2:2" x14ac:dyDescent="0.2">
      <c r="B282" s="266">
        <v>91750</v>
      </c>
    </row>
    <row r="283" spans="2:2" x14ac:dyDescent="0.2">
      <c r="B283" s="266">
        <v>91752</v>
      </c>
    </row>
    <row r="284" spans="2:2" x14ac:dyDescent="0.2">
      <c r="B284" s="266">
        <v>91754</v>
      </c>
    </row>
    <row r="285" spans="2:2" x14ac:dyDescent="0.2">
      <c r="B285" s="266">
        <v>91755</v>
      </c>
    </row>
    <row r="286" spans="2:2" x14ac:dyDescent="0.2">
      <c r="B286" s="266">
        <v>91759</v>
      </c>
    </row>
    <row r="287" spans="2:2" x14ac:dyDescent="0.2">
      <c r="B287" s="266">
        <v>91761</v>
      </c>
    </row>
    <row r="288" spans="2:2" x14ac:dyDescent="0.2">
      <c r="B288" s="266">
        <v>91762</v>
      </c>
    </row>
    <row r="289" spans="2:2" x14ac:dyDescent="0.2">
      <c r="B289" s="266">
        <v>91763</v>
      </c>
    </row>
    <row r="290" spans="2:2" x14ac:dyDescent="0.2">
      <c r="B290" s="266">
        <v>91764</v>
      </c>
    </row>
    <row r="291" spans="2:2" x14ac:dyDescent="0.2">
      <c r="B291" s="266">
        <v>91765</v>
      </c>
    </row>
    <row r="292" spans="2:2" x14ac:dyDescent="0.2">
      <c r="B292" s="266">
        <v>91766</v>
      </c>
    </row>
    <row r="293" spans="2:2" x14ac:dyDescent="0.2">
      <c r="B293" s="266">
        <v>91767</v>
      </c>
    </row>
    <row r="294" spans="2:2" x14ac:dyDescent="0.2">
      <c r="B294" s="266">
        <v>91768</v>
      </c>
    </row>
    <row r="295" spans="2:2" x14ac:dyDescent="0.2">
      <c r="B295" s="266">
        <v>91770</v>
      </c>
    </row>
    <row r="296" spans="2:2" x14ac:dyDescent="0.2">
      <c r="B296" s="266">
        <v>91773</v>
      </c>
    </row>
    <row r="297" spans="2:2" x14ac:dyDescent="0.2">
      <c r="B297" s="266">
        <v>91775</v>
      </c>
    </row>
    <row r="298" spans="2:2" x14ac:dyDescent="0.2">
      <c r="B298" s="266">
        <v>91776</v>
      </c>
    </row>
    <row r="299" spans="2:2" x14ac:dyDescent="0.2">
      <c r="B299" s="266">
        <v>91780</v>
      </c>
    </row>
    <row r="300" spans="2:2" x14ac:dyDescent="0.2">
      <c r="B300" s="266">
        <v>91784</v>
      </c>
    </row>
    <row r="301" spans="2:2" x14ac:dyDescent="0.2">
      <c r="B301" s="266">
        <v>91786</v>
      </c>
    </row>
    <row r="302" spans="2:2" x14ac:dyDescent="0.2">
      <c r="B302" s="266">
        <v>91789</v>
      </c>
    </row>
    <row r="303" spans="2:2" x14ac:dyDescent="0.2">
      <c r="B303" s="266">
        <v>91790</v>
      </c>
    </row>
    <row r="304" spans="2:2" x14ac:dyDescent="0.2">
      <c r="B304" s="266">
        <v>91791</v>
      </c>
    </row>
    <row r="305" spans="2:2" x14ac:dyDescent="0.2">
      <c r="B305" s="266">
        <v>91792</v>
      </c>
    </row>
    <row r="306" spans="2:2" x14ac:dyDescent="0.2">
      <c r="B306" s="266">
        <v>91801</v>
      </c>
    </row>
    <row r="307" spans="2:2" x14ac:dyDescent="0.2">
      <c r="B307" s="266">
        <v>91803</v>
      </c>
    </row>
    <row r="308" spans="2:2" x14ac:dyDescent="0.2">
      <c r="B308" s="266">
        <v>91901</v>
      </c>
    </row>
    <row r="309" spans="2:2" x14ac:dyDescent="0.2">
      <c r="B309" s="266">
        <v>91902</v>
      </c>
    </row>
    <row r="310" spans="2:2" x14ac:dyDescent="0.2">
      <c r="B310" s="266">
        <v>91905</v>
      </c>
    </row>
    <row r="311" spans="2:2" x14ac:dyDescent="0.2">
      <c r="B311" s="266">
        <v>91906</v>
      </c>
    </row>
    <row r="312" spans="2:2" x14ac:dyDescent="0.2">
      <c r="B312" s="266">
        <v>91910</v>
      </c>
    </row>
    <row r="313" spans="2:2" x14ac:dyDescent="0.2">
      <c r="B313" s="266">
        <v>91911</v>
      </c>
    </row>
    <row r="314" spans="2:2" x14ac:dyDescent="0.2">
      <c r="B314" s="266">
        <v>91913</v>
      </c>
    </row>
    <row r="315" spans="2:2" x14ac:dyDescent="0.2">
      <c r="B315" s="266">
        <v>91914</v>
      </c>
    </row>
    <row r="316" spans="2:2" x14ac:dyDescent="0.2">
      <c r="B316" s="266">
        <v>91915</v>
      </c>
    </row>
    <row r="317" spans="2:2" x14ac:dyDescent="0.2">
      <c r="B317" s="266">
        <v>91916</v>
      </c>
    </row>
    <row r="318" spans="2:2" x14ac:dyDescent="0.2">
      <c r="B318" s="266">
        <v>91917</v>
      </c>
    </row>
    <row r="319" spans="2:2" x14ac:dyDescent="0.2">
      <c r="B319" s="266">
        <v>91931</v>
      </c>
    </row>
    <row r="320" spans="2:2" x14ac:dyDescent="0.2">
      <c r="B320" s="266">
        <v>91932</v>
      </c>
    </row>
    <row r="321" spans="2:2" x14ac:dyDescent="0.2">
      <c r="B321" s="266">
        <v>91934</v>
      </c>
    </row>
    <row r="322" spans="2:2" x14ac:dyDescent="0.2">
      <c r="B322" s="266">
        <v>91935</v>
      </c>
    </row>
    <row r="323" spans="2:2" x14ac:dyDescent="0.2">
      <c r="B323" s="266">
        <v>91941</v>
      </c>
    </row>
    <row r="324" spans="2:2" x14ac:dyDescent="0.2">
      <c r="B324" s="266">
        <v>91942</v>
      </c>
    </row>
    <row r="325" spans="2:2" x14ac:dyDescent="0.2">
      <c r="B325" s="266">
        <v>91945</v>
      </c>
    </row>
    <row r="326" spans="2:2" x14ac:dyDescent="0.2">
      <c r="B326" s="266">
        <v>91950</v>
      </c>
    </row>
    <row r="327" spans="2:2" x14ac:dyDescent="0.2">
      <c r="B327" s="266">
        <v>91962</v>
      </c>
    </row>
    <row r="328" spans="2:2" x14ac:dyDescent="0.2">
      <c r="B328" s="266">
        <v>91963</v>
      </c>
    </row>
    <row r="329" spans="2:2" x14ac:dyDescent="0.2">
      <c r="B329" s="266">
        <v>91977</v>
      </c>
    </row>
    <row r="330" spans="2:2" x14ac:dyDescent="0.2">
      <c r="B330" s="266">
        <v>91978</v>
      </c>
    </row>
    <row r="331" spans="2:2" x14ac:dyDescent="0.2">
      <c r="B331" s="266">
        <v>91980</v>
      </c>
    </row>
    <row r="332" spans="2:2" x14ac:dyDescent="0.2">
      <c r="B332" s="266">
        <v>92003</v>
      </c>
    </row>
    <row r="333" spans="2:2" x14ac:dyDescent="0.2">
      <c r="B333" s="266">
        <v>92004</v>
      </c>
    </row>
    <row r="334" spans="2:2" x14ac:dyDescent="0.2">
      <c r="B334" s="266">
        <v>92007</v>
      </c>
    </row>
    <row r="335" spans="2:2" x14ac:dyDescent="0.2">
      <c r="B335" s="266">
        <v>92008</v>
      </c>
    </row>
    <row r="336" spans="2:2" x14ac:dyDescent="0.2">
      <c r="B336" s="266">
        <v>92009</v>
      </c>
    </row>
    <row r="337" spans="2:2" x14ac:dyDescent="0.2">
      <c r="B337" s="266">
        <v>92010</v>
      </c>
    </row>
    <row r="338" spans="2:2" x14ac:dyDescent="0.2">
      <c r="B338" s="266">
        <v>92011</v>
      </c>
    </row>
    <row r="339" spans="2:2" x14ac:dyDescent="0.2">
      <c r="B339" s="266">
        <v>92014</v>
      </c>
    </row>
    <row r="340" spans="2:2" x14ac:dyDescent="0.2">
      <c r="B340" s="266">
        <v>92019</v>
      </c>
    </row>
    <row r="341" spans="2:2" x14ac:dyDescent="0.2">
      <c r="B341" s="266">
        <v>92020</v>
      </c>
    </row>
    <row r="342" spans="2:2" x14ac:dyDescent="0.2">
      <c r="B342" s="266">
        <v>92021</v>
      </c>
    </row>
    <row r="343" spans="2:2" x14ac:dyDescent="0.2">
      <c r="B343" s="266">
        <v>92024</v>
      </c>
    </row>
    <row r="344" spans="2:2" x14ac:dyDescent="0.2">
      <c r="B344" s="266">
        <v>92025</v>
      </c>
    </row>
    <row r="345" spans="2:2" x14ac:dyDescent="0.2">
      <c r="B345" s="266">
        <v>92026</v>
      </c>
    </row>
    <row r="346" spans="2:2" x14ac:dyDescent="0.2">
      <c r="B346" s="266">
        <v>92027</v>
      </c>
    </row>
    <row r="347" spans="2:2" x14ac:dyDescent="0.2">
      <c r="B347" s="266">
        <v>92028</v>
      </c>
    </row>
    <row r="348" spans="2:2" x14ac:dyDescent="0.2">
      <c r="B348" s="266">
        <v>92029</v>
      </c>
    </row>
    <row r="349" spans="2:2" x14ac:dyDescent="0.2">
      <c r="B349" s="266">
        <v>92036</v>
      </c>
    </row>
    <row r="350" spans="2:2" x14ac:dyDescent="0.2">
      <c r="B350" s="266">
        <v>92037</v>
      </c>
    </row>
    <row r="351" spans="2:2" x14ac:dyDescent="0.2">
      <c r="B351" s="266">
        <v>92040</v>
      </c>
    </row>
    <row r="352" spans="2:2" x14ac:dyDescent="0.2">
      <c r="B352" s="266">
        <v>92054</v>
      </c>
    </row>
    <row r="353" spans="2:2" x14ac:dyDescent="0.2">
      <c r="B353" s="266">
        <v>92055</v>
      </c>
    </row>
    <row r="354" spans="2:2" x14ac:dyDescent="0.2">
      <c r="B354" s="266">
        <v>92056</v>
      </c>
    </row>
    <row r="355" spans="2:2" x14ac:dyDescent="0.2">
      <c r="B355" s="266">
        <v>92057</v>
      </c>
    </row>
    <row r="356" spans="2:2" x14ac:dyDescent="0.2">
      <c r="B356" s="266">
        <v>92058</v>
      </c>
    </row>
    <row r="357" spans="2:2" x14ac:dyDescent="0.2">
      <c r="B357" s="266">
        <v>92059</v>
      </c>
    </row>
    <row r="358" spans="2:2" x14ac:dyDescent="0.2">
      <c r="B358" s="266">
        <v>92060</v>
      </c>
    </row>
    <row r="359" spans="2:2" x14ac:dyDescent="0.2">
      <c r="B359" s="266">
        <v>92061</v>
      </c>
    </row>
    <row r="360" spans="2:2" x14ac:dyDescent="0.2">
      <c r="B360" s="266">
        <v>92064</v>
      </c>
    </row>
    <row r="361" spans="2:2" x14ac:dyDescent="0.2">
      <c r="B361" s="266">
        <v>92065</v>
      </c>
    </row>
    <row r="362" spans="2:2" x14ac:dyDescent="0.2">
      <c r="B362" s="266">
        <v>92066</v>
      </c>
    </row>
    <row r="363" spans="2:2" x14ac:dyDescent="0.2">
      <c r="B363" s="266">
        <v>92067</v>
      </c>
    </row>
    <row r="364" spans="2:2" x14ac:dyDescent="0.2">
      <c r="B364" s="266">
        <v>92069</v>
      </c>
    </row>
    <row r="365" spans="2:2" x14ac:dyDescent="0.2">
      <c r="B365" s="266">
        <v>92070</v>
      </c>
    </row>
    <row r="366" spans="2:2" x14ac:dyDescent="0.2">
      <c r="B366" s="266">
        <v>92071</v>
      </c>
    </row>
    <row r="367" spans="2:2" x14ac:dyDescent="0.2">
      <c r="B367" s="266">
        <v>92075</v>
      </c>
    </row>
    <row r="368" spans="2:2" x14ac:dyDescent="0.2">
      <c r="B368" s="266">
        <v>92078</v>
      </c>
    </row>
    <row r="369" spans="2:2" x14ac:dyDescent="0.2">
      <c r="B369" s="266">
        <v>92081</v>
      </c>
    </row>
    <row r="370" spans="2:2" x14ac:dyDescent="0.2">
      <c r="B370" s="266">
        <v>92082</v>
      </c>
    </row>
    <row r="371" spans="2:2" x14ac:dyDescent="0.2">
      <c r="B371" s="266">
        <v>92083</v>
      </c>
    </row>
    <row r="372" spans="2:2" x14ac:dyDescent="0.2">
      <c r="B372" s="266">
        <v>92084</v>
      </c>
    </row>
    <row r="373" spans="2:2" x14ac:dyDescent="0.2">
      <c r="B373" s="266">
        <v>92086</v>
      </c>
    </row>
    <row r="374" spans="2:2" x14ac:dyDescent="0.2">
      <c r="B374" s="266">
        <v>92091</v>
      </c>
    </row>
    <row r="375" spans="2:2" x14ac:dyDescent="0.2">
      <c r="B375" s="266">
        <v>92093</v>
      </c>
    </row>
    <row r="376" spans="2:2" x14ac:dyDescent="0.2">
      <c r="B376" s="266">
        <v>92096</v>
      </c>
    </row>
    <row r="377" spans="2:2" x14ac:dyDescent="0.2">
      <c r="B377" s="266">
        <v>92101</v>
      </c>
    </row>
    <row r="378" spans="2:2" x14ac:dyDescent="0.2">
      <c r="B378" s="266">
        <v>92102</v>
      </c>
    </row>
    <row r="379" spans="2:2" x14ac:dyDescent="0.2">
      <c r="B379" s="266">
        <v>92103</v>
      </c>
    </row>
    <row r="380" spans="2:2" x14ac:dyDescent="0.2">
      <c r="B380" s="266">
        <v>92104</v>
      </c>
    </row>
    <row r="381" spans="2:2" x14ac:dyDescent="0.2">
      <c r="B381" s="266">
        <v>92105</v>
      </c>
    </row>
    <row r="382" spans="2:2" x14ac:dyDescent="0.2">
      <c r="B382" s="266">
        <v>92106</v>
      </c>
    </row>
    <row r="383" spans="2:2" x14ac:dyDescent="0.2">
      <c r="B383" s="266">
        <v>92107</v>
      </c>
    </row>
    <row r="384" spans="2:2" x14ac:dyDescent="0.2">
      <c r="B384" s="266">
        <v>92108</v>
      </c>
    </row>
    <row r="385" spans="2:2" x14ac:dyDescent="0.2">
      <c r="B385" s="266">
        <v>92109</v>
      </c>
    </row>
    <row r="386" spans="2:2" x14ac:dyDescent="0.2">
      <c r="B386" s="266">
        <v>92110</v>
      </c>
    </row>
    <row r="387" spans="2:2" x14ac:dyDescent="0.2">
      <c r="B387" s="266">
        <v>92111</v>
      </c>
    </row>
    <row r="388" spans="2:2" x14ac:dyDescent="0.2">
      <c r="B388" s="266">
        <v>92113</v>
      </c>
    </row>
    <row r="389" spans="2:2" x14ac:dyDescent="0.2">
      <c r="B389" s="266">
        <v>92114</v>
      </c>
    </row>
    <row r="390" spans="2:2" x14ac:dyDescent="0.2">
      <c r="B390" s="266">
        <v>92115</v>
      </c>
    </row>
    <row r="391" spans="2:2" x14ac:dyDescent="0.2">
      <c r="B391" s="266">
        <v>92116</v>
      </c>
    </row>
    <row r="392" spans="2:2" x14ac:dyDescent="0.2">
      <c r="B392" s="266">
        <v>92117</v>
      </c>
    </row>
    <row r="393" spans="2:2" x14ac:dyDescent="0.2">
      <c r="B393" s="266">
        <v>92118</v>
      </c>
    </row>
    <row r="394" spans="2:2" x14ac:dyDescent="0.2">
      <c r="B394" s="266">
        <v>92119</v>
      </c>
    </row>
    <row r="395" spans="2:2" x14ac:dyDescent="0.2">
      <c r="B395" s="266">
        <v>92120</v>
      </c>
    </row>
    <row r="396" spans="2:2" x14ac:dyDescent="0.2">
      <c r="B396" s="266">
        <v>92121</v>
      </c>
    </row>
    <row r="397" spans="2:2" x14ac:dyDescent="0.2">
      <c r="B397" s="266">
        <v>92122</v>
      </c>
    </row>
    <row r="398" spans="2:2" x14ac:dyDescent="0.2">
      <c r="B398" s="266">
        <v>92123</v>
      </c>
    </row>
    <row r="399" spans="2:2" x14ac:dyDescent="0.2">
      <c r="B399" s="266">
        <v>92124</v>
      </c>
    </row>
    <row r="400" spans="2:2" x14ac:dyDescent="0.2">
      <c r="B400" s="266">
        <v>92126</v>
      </c>
    </row>
    <row r="401" spans="2:2" x14ac:dyDescent="0.2">
      <c r="B401" s="266">
        <v>92127</v>
      </c>
    </row>
    <row r="402" spans="2:2" x14ac:dyDescent="0.2">
      <c r="B402" s="266">
        <v>92128</v>
      </c>
    </row>
    <row r="403" spans="2:2" x14ac:dyDescent="0.2">
      <c r="B403" s="266">
        <v>92129</v>
      </c>
    </row>
    <row r="404" spans="2:2" x14ac:dyDescent="0.2">
      <c r="B404" s="266">
        <v>92130</v>
      </c>
    </row>
    <row r="405" spans="2:2" x14ac:dyDescent="0.2">
      <c r="B405" s="266">
        <v>92131</v>
      </c>
    </row>
    <row r="406" spans="2:2" x14ac:dyDescent="0.2">
      <c r="B406" s="266">
        <v>92134</v>
      </c>
    </row>
    <row r="407" spans="2:2" x14ac:dyDescent="0.2">
      <c r="B407" s="266">
        <v>92135</v>
      </c>
    </row>
    <row r="408" spans="2:2" x14ac:dyDescent="0.2">
      <c r="B408" s="266">
        <v>92136</v>
      </c>
    </row>
    <row r="409" spans="2:2" x14ac:dyDescent="0.2">
      <c r="B409" s="266">
        <v>92139</v>
      </c>
    </row>
    <row r="410" spans="2:2" x14ac:dyDescent="0.2">
      <c r="B410" s="266">
        <v>92140</v>
      </c>
    </row>
    <row r="411" spans="2:2" x14ac:dyDescent="0.2">
      <c r="B411" s="266">
        <v>92145</v>
      </c>
    </row>
    <row r="412" spans="2:2" x14ac:dyDescent="0.2">
      <c r="B412" s="266">
        <v>92147</v>
      </c>
    </row>
    <row r="413" spans="2:2" x14ac:dyDescent="0.2">
      <c r="B413" s="266">
        <v>92152</v>
      </c>
    </row>
    <row r="414" spans="2:2" x14ac:dyDescent="0.2">
      <c r="B414" s="266">
        <v>92154</v>
      </c>
    </row>
    <row r="415" spans="2:2" x14ac:dyDescent="0.2">
      <c r="B415" s="266">
        <v>92155</v>
      </c>
    </row>
    <row r="416" spans="2:2" x14ac:dyDescent="0.2">
      <c r="B416" s="266">
        <v>92173</v>
      </c>
    </row>
    <row r="417" spans="2:2" x14ac:dyDescent="0.2">
      <c r="B417" s="266">
        <v>92182</v>
      </c>
    </row>
    <row r="418" spans="2:2" x14ac:dyDescent="0.2">
      <c r="B418" s="266">
        <v>92201</v>
      </c>
    </row>
    <row r="419" spans="2:2" x14ac:dyDescent="0.2">
      <c r="B419" s="266">
        <v>92203</v>
      </c>
    </row>
    <row r="420" spans="2:2" x14ac:dyDescent="0.2">
      <c r="B420" s="266">
        <v>92210</v>
      </c>
    </row>
    <row r="421" spans="2:2" x14ac:dyDescent="0.2">
      <c r="B421" s="266">
        <v>92211</v>
      </c>
    </row>
    <row r="422" spans="2:2" x14ac:dyDescent="0.2">
      <c r="B422" s="266">
        <v>92220</v>
      </c>
    </row>
    <row r="423" spans="2:2" x14ac:dyDescent="0.2">
      <c r="B423" s="266">
        <v>92223</v>
      </c>
    </row>
    <row r="424" spans="2:2" x14ac:dyDescent="0.2">
      <c r="B424" s="266">
        <v>92225</v>
      </c>
    </row>
    <row r="425" spans="2:2" x14ac:dyDescent="0.2">
      <c r="B425" s="266">
        <v>92227</v>
      </c>
    </row>
    <row r="426" spans="2:2" x14ac:dyDescent="0.2">
      <c r="B426" s="266">
        <v>92230</v>
      </c>
    </row>
    <row r="427" spans="2:2" x14ac:dyDescent="0.2">
      <c r="B427" s="266">
        <v>92231</v>
      </c>
    </row>
    <row r="428" spans="2:2" x14ac:dyDescent="0.2">
      <c r="B428" s="266">
        <v>92233</v>
      </c>
    </row>
    <row r="429" spans="2:2" x14ac:dyDescent="0.2">
      <c r="B429" s="266">
        <v>92234</v>
      </c>
    </row>
    <row r="430" spans="2:2" x14ac:dyDescent="0.2">
      <c r="B430" s="266">
        <v>92236</v>
      </c>
    </row>
    <row r="431" spans="2:2" x14ac:dyDescent="0.2">
      <c r="B431" s="266">
        <v>92239</v>
      </c>
    </row>
    <row r="432" spans="2:2" x14ac:dyDescent="0.2">
      <c r="B432" s="266">
        <v>92240</v>
      </c>
    </row>
    <row r="433" spans="2:2" x14ac:dyDescent="0.2">
      <c r="B433" s="266">
        <v>92241</v>
      </c>
    </row>
    <row r="434" spans="2:2" x14ac:dyDescent="0.2">
      <c r="B434" s="266">
        <v>92242</v>
      </c>
    </row>
    <row r="435" spans="2:2" x14ac:dyDescent="0.2">
      <c r="B435" s="266">
        <v>92243</v>
      </c>
    </row>
    <row r="436" spans="2:2" x14ac:dyDescent="0.2">
      <c r="B436" s="266">
        <v>92249</v>
      </c>
    </row>
    <row r="437" spans="2:2" x14ac:dyDescent="0.2">
      <c r="B437" s="266">
        <v>92250</v>
      </c>
    </row>
    <row r="438" spans="2:2" x14ac:dyDescent="0.2">
      <c r="B438" s="266">
        <v>92251</v>
      </c>
    </row>
    <row r="439" spans="2:2" x14ac:dyDescent="0.2">
      <c r="B439" s="266">
        <v>92252</v>
      </c>
    </row>
    <row r="440" spans="2:2" x14ac:dyDescent="0.2">
      <c r="B440" s="266">
        <v>92253</v>
      </c>
    </row>
    <row r="441" spans="2:2" x14ac:dyDescent="0.2">
      <c r="B441" s="266">
        <v>92254</v>
      </c>
    </row>
    <row r="442" spans="2:2" x14ac:dyDescent="0.2">
      <c r="B442" s="266">
        <v>92256</v>
      </c>
    </row>
    <row r="443" spans="2:2" x14ac:dyDescent="0.2">
      <c r="B443" s="266">
        <v>92257</v>
      </c>
    </row>
    <row r="444" spans="2:2" x14ac:dyDescent="0.2">
      <c r="B444" s="266">
        <v>92258</v>
      </c>
    </row>
    <row r="445" spans="2:2" x14ac:dyDescent="0.2">
      <c r="B445" s="266">
        <v>92259</v>
      </c>
    </row>
    <row r="446" spans="2:2" x14ac:dyDescent="0.2">
      <c r="B446" s="266">
        <v>92260</v>
      </c>
    </row>
    <row r="447" spans="2:2" x14ac:dyDescent="0.2">
      <c r="B447" s="266">
        <v>92262</v>
      </c>
    </row>
    <row r="448" spans="2:2" x14ac:dyDescent="0.2">
      <c r="B448" s="266">
        <v>92264</v>
      </c>
    </row>
    <row r="449" spans="2:2" x14ac:dyDescent="0.2">
      <c r="B449" s="266">
        <v>92266</v>
      </c>
    </row>
    <row r="450" spans="2:2" x14ac:dyDescent="0.2">
      <c r="B450" s="266">
        <v>92267</v>
      </c>
    </row>
    <row r="451" spans="2:2" x14ac:dyDescent="0.2">
      <c r="B451" s="266">
        <v>92268</v>
      </c>
    </row>
    <row r="452" spans="2:2" x14ac:dyDescent="0.2">
      <c r="B452" s="266">
        <v>92270</v>
      </c>
    </row>
    <row r="453" spans="2:2" x14ac:dyDescent="0.2">
      <c r="B453" s="266">
        <v>92273</v>
      </c>
    </row>
    <row r="454" spans="2:2" x14ac:dyDescent="0.2">
      <c r="B454" s="266">
        <v>92274</v>
      </c>
    </row>
    <row r="455" spans="2:2" x14ac:dyDescent="0.2">
      <c r="B455" s="266">
        <v>92275</v>
      </c>
    </row>
    <row r="456" spans="2:2" x14ac:dyDescent="0.2">
      <c r="B456" s="266">
        <v>92276</v>
      </c>
    </row>
    <row r="457" spans="2:2" x14ac:dyDescent="0.2">
      <c r="B457" s="266">
        <v>92277</v>
      </c>
    </row>
    <row r="458" spans="2:2" x14ac:dyDescent="0.2">
      <c r="B458" s="266">
        <v>92278</v>
      </c>
    </row>
    <row r="459" spans="2:2" x14ac:dyDescent="0.2">
      <c r="B459" s="266">
        <v>92280</v>
      </c>
    </row>
    <row r="460" spans="2:2" x14ac:dyDescent="0.2">
      <c r="B460" s="266">
        <v>92281</v>
      </c>
    </row>
    <row r="461" spans="2:2" x14ac:dyDescent="0.2">
      <c r="B461" s="266">
        <v>92282</v>
      </c>
    </row>
    <row r="462" spans="2:2" x14ac:dyDescent="0.2">
      <c r="B462" s="266">
        <v>92283</v>
      </c>
    </row>
    <row r="463" spans="2:2" x14ac:dyDescent="0.2">
      <c r="B463" s="266">
        <v>92284</v>
      </c>
    </row>
    <row r="464" spans="2:2" x14ac:dyDescent="0.2">
      <c r="B464" s="266">
        <v>92285</v>
      </c>
    </row>
    <row r="465" spans="2:2" x14ac:dyDescent="0.2">
      <c r="B465" s="266">
        <v>92301</v>
      </c>
    </row>
    <row r="466" spans="2:2" x14ac:dyDescent="0.2">
      <c r="B466" s="266">
        <v>92304</v>
      </c>
    </row>
    <row r="467" spans="2:2" x14ac:dyDescent="0.2">
      <c r="B467" s="266">
        <v>92305</v>
      </c>
    </row>
    <row r="468" spans="2:2" x14ac:dyDescent="0.2">
      <c r="B468" s="266">
        <v>92307</v>
      </c>
    </row>
    <row r="469" spans="2:2" x14ac:dyDescent="0.2">
      <c r="B469" s="266">
        <v>92308</v>
      </c>
    </row>
    <row r="470" spans="2:2" x14ac:dyDescent="0.2">
      <c r="B470" s="266">
        <v>92309</v>
      </c>
    </row>
    <row r="471" spans="2:2" x14ac:dyDescent="0.2">
      <c r="B471" s="266">
        <v>92310</v>
      </c>
    </row>
    <row r="472" spans="2:2" x14ac:dyDescent="0.2">
      <c r="B472" s="266">
        <v>92311</v>
      </c>
    </row>
    <row r="473" spans="2:2" x14ac:dyDescent="0.2">
      <c r="B473" s="266">
        <v>92313</v>
      </c>
    </row>
    <row r="474" spans="2:2" x14ac:dyDescent="0.2">
      <c r="B474" s="266">
        <v>92314</v>
      </c>
    </row>
    <row r="475" spans="2:2" x14ac:dyDescent="0.2">
      <c r="B475" s="266">
        <v>92315</v>
      </c>
    </row>
    <row r="476" spans="2:2" x14ac:dyDescent="0.2">
      <c r="B476" s="266">
        <v>92316</v>
      </c>
    </row>
    <row r="477" spans="2:2" x14ac:dyDescent="0.2">
      <c r="B477" s="266">
        <v>92317</v>
      </c>
    </row>
    <row r="478" spans="2:2" x14ac:dyDescent="0.2">
      <c r="B478" s="266">
        <v>92318</v>
      </c>
    </row>
    <row r="479" spans="2:2" x14ac:dyDescent="0.2">
      <c r="B479" s="266">
        <v>92320</v>
      </c>
    </row>
    <row r="480" spans="2:2" x14ac:dyDescent="0.2">
      <c r="B480" s="266">
        <v>92321</v>
      </c>
    </row>
    <row r="481" spans="2:2" x14ac:dyDescent="0.2">
      <c r="B481" s="266">
        <v>92322</v>
      </c>
    </row>
    <row r="482" spans="2:2" x14ac:dyDescent="0.2">
      <c r="B482" s="266">
        <v>92324</v>
      </c>
    </row>
    <row r="483" spans="2:2" x14ac:dyDescent="0.2">
      <c r="B483" s="266">
        <v>92325</v>
      </c>
    </row>
    <row r="484" spans="2:2" x14ac:dyDescent="0.2">
      <c r="B484" s="266">
        <v>92327</v>
      </c>
    </row>
    <row r="485" spans="2:2" x14ac:dyDescent="0.2">
      <c r="B485" s="266">
        <v>92328</v>
      </c>
    </row>
    <row r="486" spans="2:2" x14ac:dyDescent="0.2">
      <c r="B486" s="266">
        <v>92332</v>
      </c>
    </row>
    <row r="487" spans="2:2" x14ac:dyDescent="0.2">
      <c r="B487" s="266">
        <v>92333</v>
      </c>
    </row>
    <row r="488" spans="2:2" x14ac:dyDescent="0.2">
      <c r="B488" s="266">
        <v>92335</v>
      </c>
    </row>
    <row r="489" spans="2:2" x14ac:dyDescent="0.2">
      <c r="B489" s="266">
        <v>92336</v>
      </c>
    </row>
    <row r="490" spans="2:2" x14ac:dyDescent="0.2">
      <c r="B490" s="266">
        <v>92337</v>
      </c>
    </row>
    <row r="491" spans="2:2" x14ac:dyDescent="0.2">
      <c r="B491" s="266">
        <v>92338</v>
      </c>
    </row>
    <row r="492" spans="2:2" x14ac:dyDescent="0.2">
      <c r="B492" s="266">
        <v>92339</v>
      </c>
    </row>
    <row r="493" spans="2:2" x14ac:dyDescent="0.2">
      <c r="B493" s="266">
        <v>92341</v>
      </c>
    </row>
    <row r="494" spans="2:2" x14ac:dyDescent="0.2">
      <c r="B494" s="266">
        <v>92342</v>
      </c>
    </row>
    <row r="495" spans="2:2" x14ac:dyDescent="0.2">
      <c r="B495" s="266">
        <v>92344</v>
      </c>
    </row>
    <row r="496" spans="2:2" x14ac:dyDescent="0.2">
      <c r="B496" s="266">
        <v>92345</v>
      </c>
    </row>
    <row r="497" spans="2:2" x14ac:dyDescent="0.2">
      <c r="B497" s="266">
        <v>92346</v>
      </c>
    </row>
    <row r="498" spans="2:2" x14ac:dyDescent="0.2">
      <c r="B498" s="266">
        <v>92347</v>
      </c>
    </row>
    <row r="499" spans="2:2" x14ac:dyDescent="0.2">
      <c r="B499" s="266">
        <v>92350</v>
      </c>
    </row>
    <row r="500" spans="2:2" x14ac:dyDescent="0.2">
      <c r="B500" s="266">
        <v>92352</v>
      </c>
    </row>
    <row r="501" spans="2:2" x14ac:dyDescent="0.2">
      <c r="B501" s="266">
        <v>92354</v>
      </c>
    </row>
    <row r="502" spans="2:2" x14ac:dyDescent="0.2">
      <c r="B502" s="266">
        <v>92356</v>
      </c>
    </row>
    <row r="503" spans="2:2" x14ac:dyDescent="0.2">
      <c r="B503" s="266">
        <v>92358</v>
      </c>
    </row>
    <row r="504" spans="2:2" x14ac:dyDescent="0.2">
      <c r="B504" s="266">
        <v>92359</v>
      </c>
    </row>
    <row r="505" spans="2:2" x14ac:dyDescent="0.2">
      <c r="B505" s="266">
        <v>92363</v>
      </c>
    </row>
    <row r="506" spans="2:2" x14ac:dyDescent="0.2">
      <c r="B506" s="266">
        <v>92364</v>
      </c>
    </row>
    <row r="507" spans="2:2" x14ac:dyDescent="0.2">
      <c r="B507" s="266">
        <v>92365</v>
      </c>
    </row>
    <row r="508" spans="2:2" x14ac:dyDescent="0.2">
      <c r="B508" s="266">
        <v>92368</v>
      </c>
    </row>
    <row r="509" spans="2:2" x14ac:dyDescent="0.2">
      <c r="B509" s="266">
        <v>92371</v>
      </c>
    </row>
    <row r="510" spans="2:2" x14ac:dyDescent="0.2">
      <c r="B510" s="266">
        <v>92372</v>
      </c>
    </row>
    <row r="511" spans="2:2" x14ac:dyDescent="0.2">
      <c r="B511" s="266">
        <v>92373</v>
      </c>
    </row>
    <row r="512" spans="2:2" x14ac:dyDescent="0.2">
      <c r="B512" s="266">
        <v>92374</v>
      </c>
    </row>
    <row r="513" spans="2:2" x14ac:dyDescent="0.2">
      <c r="B513" s="266">
        <v>92376</v>
      </c>
    </row>
    <row r="514" spans="2:2" x14ac:dyDescent="0.2">
      <c r="B514" s="266">
        <v>92377</v>
      </c>
    </row>
    <row r="515" spans="2:2" x14ac:dyDescent="0.2">
      <c r="B515" s="266">
        <v>92378</v>
      </c>
    </row>
    <row r="516" spans="2:2" x14ac:dyDescent="0.2">
      <c r="B516" s="266">
        <v>92382</v>
      </c>
    </row>
    <row r="517" spans="2:2" x14ac:dyDescent="0.2">
      <c r="B517" s="266">
        <v>92384</v>
      </c>
    </row>
    <row r="518" spans="2:2" x14ac:dyDescent="0.2">
      <c r="B518" s="266">
        <v>92385</v>
      </c>
    </row>
    <row r="519" spans="2:2" x14ac:dyDescent="0.2">
      <c r="B519" s="266">
        <v>92386</v>
      </c>
    </row>
    <row r="520" spans="2:2" x14ac:dyDescent="0.2">
      <c r="B520" s="266">
        <v>92389</v>
      </c>
    </row>
    <row r="521" spans="2:2" x14ac:dyDescent="0.2">
      <c r="B521" s="266">
        <v>92391</v>
      </c>
    </row>
    <row r="522" spans="2:2" x14ac:dyDescent="0.2">
      <c r="B522" s="266">
        <v>92392</v>
      </c>
    </row>
    <row r="523" spans="2:2" x14ac:dyDescent="0.2">
      <c r="B523" s="266">
        <v>92394</v>
      </c>
    </row>
    <row r="524" spans="2:2" x14ac:dyDescent="0.2">
      <c r="B524" s="266">
        <v>92395</v>
      </c>
    </row>
    <row r="525" spans="2:2" x14ac:dyDescent="0.2">
      <c r="B525" s="266">
        <v>92397</v>
      </c>
    </row>
    <row r="526" spans="2:2" x14ac:dyDescent="0.2">
      <c r="B526" s="266">
        <v>92398</v>
      </c>
    </row>
    <row r="527" spans="2:2" x14ac:dyDescent="0.2">
      <c r="B527" s="266">
        <v>92399</v>
      </c>
    </row>
    <row r="528" spans="2:2" x14ac:dyDescent="0.2">
      <c r="B528" s="266">
        <v>92401</v>
      </c>
    </row>
    <row r="529" spans="2:2" x14ac:dyDescent="0.2">
      <c r="B529" s="266">
        <v>92404</v>
      </c>
    </row>
    <row r="530" spans="2:2" x14ac:dyDescent="0.2">
      <c r="B530" s="266">
        <v>92405</v>
      </c>
    </row>
    <row r="531" spans="2:2" x14ac:dyDescent="0.2">
      <c r="B531" s="266">
        <v>92407</v>
      </c>
    </row>
    <row r="532" spans="2:2" x14ac:dyDescent="0.2">
      <c r="B532" s="266">
        <v>92408</v>
      </c>
    </row>
    <row r="533" spans="2:2" x14ac:dyDescent="0.2">
      <c r="B533" s="266">
        <v>92410</v>
      </c>
    </row>
    <row r="534" spans="2:2" x14ac:dyDescent="0.2">
      <c r="B534" s="266">
        <v>92411</v>
      </c>
    </row>
    <row r="535" spans="2:2" x14ac:dyDescent="0.2">
      <c r="B535" s="266">
        <v>92501</v>
      </c>
    </row>
    <row r="536" spans="2:2" x14ac:dyDescent="0.2">
      <c r="B536" s="266">
        <v>92503</v>
      </c>
    </row>
    <row r="537" spans="2:2" x14ac:dyDescent="0.2">
      <c r="B537" s="266">
        <v>92504</v>
      </c>
    </row>
    <row r="538" spans="2:2" x14ac:dyDescent="0.2">
      <c r="B538" s="266">
        <v>92505</v>
      </c>
    </row>
    <row r="539" spans="2:2" x14ac:dyDescent="0.2">
      <c r="B539" s="266">
        <v>92506</v>
      </c>
    </row>
    <row r="540" spans="2:2" x14ac:dyDescent="0.2">
      <c r="B540" s="266">
        <v>92507</v>
      </c>
    </row>
    <row r="541" spans="2:2" x14ac:dyDescent="0.2">
      <c r="B541" s="266">
        <v>92508</v>
      </c>
    </row>
    <row r="542" spans="2:2" x14ac:dyDescent="0.2">
      <c r="B542" s="266">
        <v>92509</v>
      </c>
    </row>
    <row r="543" spans="2:2" x14ac:dyDescent="0.2">
      <c r="B543" s="266">
        <v>92518</v>
      </c>
    </row>
    <row r="544" spans="2:2" x14ac:dyDescent="0.2">
      <c r="B544" s="266">
        <v>92521</v>
      </c>
    </row>
    <row r="545" spans="2:2" x14ac:dyDescent="0.2">
      <c r="B545" s="266">
        <v>92530</v>
      </c>
    </row>
    <row r="546" spans="2:2" x14ac:dyDescent="0.2">
      <c r="B546" s="266">
        <v>92532</v>
      </c>
    </row>
    <row r="547" spans="2:2" x14ac:dyDescent="0.2">
      <c r="B547" s="266">
        <v>92536</v>
      </c>
    </row>
    <row r="548" spans="2:2" x14ac:dyDescent="0.2">
      <c r="B548" s="266">
        <v>92539</v>
      </c>
    </row>
    <row r="549" spans="2:2" x14ac:dyDescent="0.2">
      <c r="B549" s="266">
        <v>92543</v>
      </c>
    </row>
    <row r="550" spans="2:2" x14ac:dyDescent="0.2">
      <c r="B550" s="266">
        <v>92544</v>
      </c>
    </row>
    <row r="551" spans="2:2" x14ac:dyDescent="0.2">
      <c r="B551" s="266">
        <v>92545</v>
      </c>
    </row>
    <row r="552" spans="2:2" x14ac:dyDescent="0.2">
      <c r="B552" s="266">
        <v>92548</v>
      </c>
    </row>
    <row r="553" spans="2:2" x14ac:dyDescent="0.2">
      <c r="B553" s="266">
        <v>92549</v>
      </c>
    </row>
    <row r="554" spans="2:2" x14ac:dyDescent="0.2">
      <c r="B554" s="266">
        <v>92551</v>
      </c>
    </row>
    <row r="555" spans="2:2" x14ac:dyDescent="0.2">
      <c r="B555" s="266">
        <v>92553</v>
      </c>
    </row>
    <row r="556" spans="2:2" x14ac:dyDescent="0.2">
      <c r="B556" s="266">
        <v>92555</v>
      </c>
    </row>
    <row r="557" spans="2:2" x14ac:dyDescent="0.2">
      <c r="B557" s="266">
        <v>92557</v>
      </c>
    </row>
    <row r="558" spans="2:2" x14ac:dyDescent="0.2">
      <c r="B558" s="266">
        <v>92561</v>
      </c>
    </row>
    <row r="559" spans="2:2" x14ac:dyDescent="0.2">
      <c r="B559" s="266">
        <v>92562</v>
      </c>
    </row>
    <row r="560" spans="2:2" x14ac:dyDescent="0.2">
      <c r="B560" s="266">
        <v>92563</v>
      </c>
    </row>
    <row r="561" spans="2:2" x14ac:dyDescent="0.2">
      <c r="B561" s="266">
        <v>92567</v>
      </c>
    </row>
    <row r="562" spans="2:2" x14ac:dyDescent="0.2">
      <c r="B562" s="266">
        <v>92570</v>
      </c>
    </row>
    <row r="563" spans="2:2" x14ac:dyDescent="0.2">
      <c r="B563" s="266">
        <v>92571</v>
      </c>
    </row>
    <row r="564" spans="2:2" x14ac:dyDescent="0.2">
      <c r="B564" s="266">
        <v>92582</v>
      </c>
    </row>
    <row r="565" spans="2:2" x14ac:dyDescent="0.2">
      <c r="B565" s="266">
        <v>92583</v>
      </c>
    </row>
    <row r="566" spans="2:2" x14ac:dyDescent="0.2">
      <c r="B566" s="266">
        <v>92584</v>
      </c>
    </row>
    <row r="567" spans="2:2" x14ac:dyDescent="0.2">
      <c r="B567" s="266">
        <v>92585</v>
      </c>
    </row>
    <row r="568" spans="2:2" x14ac:dyDescent="0.2">
      <c r="B568" s="266">
        <v>92586</v>
      </c>
    </row>
    <row r="569" spans="2:2" x14ac:dyDescent="0.2">
      <c r="B569" s="266">
        <v>92587</v>
      </c>
    </row>
    <row r="570" spans="2:2" x14ac:dyDescent="0.2">
      <c r="B570" s="266">
        <v>92590</v>
      </c>
    </row>
    <row r="571" spans="2:2" x14ac:dyDescent="0.2">
      <c r="B571" s="266">
        <v>92591</v>
      </c>
    </row>
    <row r="572" spans="2:2" x14ac:dyDescent="0.2">
      <c r="B572" s="266">
        <v>92592</v>
      </c>
    </row>
    <row r="573" spans="2:2" x14ac:dyDescent="0.2">
      <c r="B573" s="266">
        <v>92595</v>
      </c>
    </row>
    <row r="574" spans="2:2" x14ac:dyDescent="0.2">
      <c r="B574" s="266">
        <v>92596</v>
      </c>
    </row>
    <row r="575" spans="2:2" x14ac:dyDescent="0.2">
      <c r="B575" s="266">
        <v>92602</v>
      </c>
    </row>
    <row r="576" spans="2:2" x14ac:dyDescent="0.2">
      <c r="B576" s="266">
        <v>92603</v>
      </c>
    </row>
    <row r="577" spans="2:2" x14ac:dyDescent="0.2">
      <c r="B577" s="266">
        <v>92604</v>
      </c>
    </row>
    <row r="578" spans="2:2" x14ac:dyDescent="0.2">
      <c r="B578" s="266">
        <v>92606</v>
      </c>
    </row>
    <row r="579" spans="2:2" x14ac:dyDescent="0.2">
      <c r="B579" s="266">
        <v>92610</v>
      </c>
    </row>
    <row r="580" spans="2:2" x14ac:dyDescent="0.2">
      <c r="B580" s="266">
        <v>92612</v>
      </c>
    </row>
    <row r="581" spans="2:2" x14ac:dyDescent="0.2">
      <c r="B581" s="266">
        <v>92614</v>
      </c>
    </row>
    <row r="582" spans="2:2" x14ac:dyDescent="0.2">
      <c r="B582" s="266">
        <v>92617</v>
      </c>
    </row>
    <row r="583" spans="2:2" x14ac:dyDescent="0.2">
      <c r="B583" s="266">
        <v>92618</v>
      </c>
    </row>
    <row r="584" spans="2:2" x14ac:dyDescent="0.2">
      <c r="B584" s="266">
        <v>92620</v>
      </c>
    </row>
    <row r="585" spans="2:2" x14ac:dyDescent="0.2">
      <c r="B585" s="266">
        <v>92624</v>
      </c>
    </row>
    <row r="586" spans="2:2" x14ac:dyDescent="0.2">
      <c r="B586" s="266">
        <v>92625</v>
      </c>
    </row>
    <row r="587" spans="2:2" x14ac:dyDescent="0.2">
      <c r="B587" s="266">
        <v>92626</v>
      </c>
    </row>
    <row r="588" spans="2:2" x14ac:dyDescent="0.2">
      <c r="B588" s="266">
        <v>92627</v>
      </c>
    </row>
    <row r="589" spans="2:2" x14ac:dyDescent="0.2">
      <c r="B589" s="266">
        <v>92629</v>
      </c>
    </row>
    <row r="590" spans="2:2" x14ac:dyDescent="0.2">
      <c r="B590" s="266">
        <v>92630</v>
      </c>
    </row>
    <row r="591" spans="2:2" x14ac:dyDescent="0.2">
      <c r="B591" s="266">
        <v>92637</v>
      </c>
    </row>
    <row r="592" spans="2:2" x14ac:dyDescent="0.2">
      <c r="B592" s="266">
        <v>92646</v>
      </c>
    </row>
    <row r="593" spans="2:2" x14ac:dyDescent="0.2">
      <c r="B593" s="266">
        <v>92647</v>
      </c>
    </row>
    <row r="594" spans="2:2" x14ac:dyDescent="0.2">
      <c r="B594" s="266">
        <v>92648</v>
      </c>
    </row>
    <row r="595" spans="2:2" x14ac:dyDescent="0.2">
      <c r="B595" s="266">
        <v>92649</v>
      </c>
    </row>
    <row r="596" spans="2:2" x14ac:dyDescent="0.2">
      <c r="B596" s="266">
        <v>92651</v>
      </c>
    </row>
    <row r="597" spans="2:2" x14ac:dyDescent="0.2">
      <c r="B597" s="266">
        <v>92653</v>
      </c>
    </row>
    <row r="598" spans="2:2" x14ac:dyDescent="0.2">
      <c r="B598" s="266">
        <v>92655</v>
      </c>
    </row>
    <row r="599" spans="2:2" x14ac:dyDescent="0.2">
      <c r="B599" s="266">
        <v>92656</v>
      </c>
    </row>
    <row r="600" spans="2:2" x14ac:dyDescent="0.2">
      <c r="B600" s="266">
        <v>92657</v>
      </c>
    </row>
    <row r="601" spans="2:2" x14ac:dyDescent="0.2">
      <c r="B601" s="266">
        <v>92660</v>
      </c>
    </row>
    <row r="602" spans="2:2" x14ac:dyDescent="0.2">
      <c r="B602" s="266">
        <v>92661</v>
      </c>
    </row>
    <row r="603" spans="2:2" x14ac:dyDescent="0.2">
      <c r="B603" s="266">
        <v>92662</v>
      </c>
    </row>
    <row r="604" spans="2:2" x14ac:dyDescent="0.2">
      <c r="B604" s="266">
        <v>92663</v>
      </c>
    </row>
    <row r="605" spans="2:2" x14ac:dyDescent="0.2">
      <c r="B605" s="266">
        <v>92672</v>
      </c>
    </row>
    <row r="606" spans="2:2" x14ac:dyDescent="0.2">
      <c r="B606" s="266">
        <v>92673</v>
      </c>
    </row>
    <row r="607" spans="2:2" x14ac:dyDescent="0.2">
      <c r="B607" s="266">
        <v>92675</v>
      </c>
    </row>
    <row r="608" spans="2:2" x14ac:dyDescent="0.2">
      <c r="B608" s="266">
        <v>92676</v>
      </c>
    </row>
    <row r="609" spans="2:2" x14ac:dyDescent="0.2">
      <c r="B609" s="266">
        <v>92677</v>
      </c>
    </row>
    <row r="610" spans="2:2" x14ac:dyDescent="0.2">
      <c r="B610" s="266">
        <v>92679</v>
      </c>
    </row>
    <row r="611" spans="2:2" x14ac:dyDescent="0.2">
      <c r="B611" s="266">
        <v>92683</v>
      </c>
    </row>
    <row r="612" spans="2:2" x14ac:dyDescent="0.2">
      <c r="B612" s="266">
        <v>92688</v>
      </c>
    </row>
    <row r="613" spans="2:2" x14ac:dyDescent="0.2">
      <c r="B613" s="266">
        <v>92691</v>
      </c>
    </row>
    <row r="614" spans="2:2" x14ac:dyDescent="0.2">
      <c r="B614" s="266">
        <v>92692</v>
      </c>
    </row>
    <row r="615" spans="2:2" x14ac:dyDescent="0.2">
      <c r="B615" s="266">
        <v>92694</v>
      </c>
    </row>
    <row r="616" spans="2:2" x14ac:dyDescent="0.2">
      <c r="B616" s="266">
        <v>92697</v>
      </c>
    </row>
    <row r="617" spans="2:2" x14ac:dyDescent="0.2">
      <c r="B617" s="266">
        <v>92701</v>
      </c>
    </row>
    <row r="618" spans="2:2" x14ac:dyDescent="0.2">
      <c r="B618" s="266">
        <v>92703</v>
      </c>
    </row>
    <row r="619" spans="2:2" x14ac:dyDescent="0.2">
      <c r="B619" s="266">
        <v>92704</v>
      </c>
    </row>
    <row r="620" spans="2:2" x14ac:dyDescent="0.2">
      <c r="B620" s="266">
        <v>92705</v>
      </c>
    </row>
    <row r="621" spans="2:2" x14ac:dyDescent="0.2">
      <c r="B621" s="266">
        <v>92706</v>
      </c>
    </row>
    <row r="622" spans="2:2" x14ac:dyDescent="0.2">
      <c r="B622" s="266">
        <v>92707</v>
      </c>
    </row>
    <row r="623" spans="2:2" x14ac:dyDescent="0.2">
      <c r="B623" s="266">
        <v>92708</v>
      </c>
    </row>
    <row r="624" spans="2:2" x14ac:dyDescent="0.2">
      <c r="B624" s="266">
        <v>92780</v>
      </c>
    </row>
    <row r="625" spans="2:2" x14ac:dyDescent="0.2">
      <c r="B625" s="266">
        <v>92782</v>
      </c>
    </row>
    <row r="626" spans="2:2" x14ac:dyDescent="0.2">
      <c r="B626" s="266">
        <v>92801</v>
      </c>
    </row>
    <row r="627" spans="2:2" x14ac:dyDescent="0.2">
      <c r="B627" s="266">
        <v>92802</v>
      </c>
    </row>
    <row r="628" spans="2:2" x14ac:dyDescent="0.2">
      <c r="B628" s="266">
        <v>92804</v>
      </c>
    </row>
    <row r="629" spans="2:2" x14ac:dyDescent="0.2">
      <c r="B629" s="266">
        <v>92805</v>
      </c>
    </row>
    <row r="630" spans="2:2" x14ac:dyDescent="0.2">
      <c r="B630" s="266">
        <v>92806</v>
      </c>
    </row>
    <row r="631" spans="2:2" x14ac:dyDescent="0.2">
      <c r="B631" s="266">
        <v>92807</v>
      </c>
    </row>
    <row r="632" spans="2:2" x14ac:dyDescent="0.2">
      <c r="B632" s="266">
        <v>92808</v>
      </c>
    </row>
    <row r="633" spans="2:2" x14ac:dyDescent="0.2">
      <c r="B633" s="266">
        <v>92821</v>
      </c>
    </row>
    <row r="634" spans="2:2" x14ac:dyDescent="0.2">
      <c r="B634" s="266">
        <v>92823</v>
      </c>
    </row>
    <row r="635" spans="2:2" x14ac:dyDescent="0.2">
      <c r="B635" s="266">
        <v>92831</v>
      </c>
    </row>
    <row r="636" spans="2:2" x14ac:dyDescent="0.2">
      <c r="B636" s="266">
        <v>92832</v>
      </c>
    </row>
    <row r="637" spans="2:2" x14ac:dyDescent="0.2">
      <c r="B637" s="266">
        <v>92833</v>
      </c>
    </row>
    <row r="638" spans="2:2" x14ac:dyDescent="0.2">
      <c r="B638" s="266">
        <v>92835</v>
      </c>
    </row>
    <row r="639" spans="2:2" x14ac:dyDescent="0.2">
      <c r="B639" s="266">
        <v>92840</v>
      </c>
    </row>
    <row r="640" spans="2:2" x14ac:dyDescent="0.2">
      <c r="B640" s="266">
        <v>92841</v>
      </c>
    </row>
    <row r="641" spans="2:2" x14ac:dyDescent="0.2">
      <c r="B641" s="266">
        <v>92843</v>
      </c>
    </row>
    <row r="642" spans="2:2" x14ac:dyDescent="0.2">
      <c r="B642" s="266">
        <v>92844</v>
      </c>
    </row>
    <row r="643" spans="2:2" x14ac:dyDescent="0.2">
      <c r="B643" s="266">
        <v>92845</v>
      </c>
    </row>
    <row r="644" spans="2:2" x14ac:dyDescent="0.2">
      <c r="B644" s="266">
        <v>92860</v>
      </c>
    </row>
    <row r="645" spans="2:2" x14ac:dyDescent="0.2">
      <c r="B645" s="266">
        <v>92861</v>
      </c>
    </row>
    <row r="646" spans="2:2" x14ac:dyDescent="0.2">
      <c r="B646" s="266">
        <v>92865</v>
      </c>
    </row>
    <row r="647" spans="2:2" x14ac:dyDescent="0.2">
      <c r="B647" s="266">
        <v>92866</v>
      </c>
    </row>
    <row r="648" spans="2:2" x14ac:dyDescent="0.2">
      <c r="B648" s="266">
        <v>92867</v>
      </c>
    </row>
    <row r="649" spans="2:2" x14ac:dyDescent="0.2">
      <c r="B649" s="266">
        <v>92868</v>
      </c>
    </row>
    <row r="650" spans="2:2" x14ac:dyDescent="0.2">
      <c r="B650" s="266">
        <v>92869</v>
      </c>
    </row>
    <row r="651" spans="2:2" x14ac:dyDescent="0.2">
      <c r="B651" s="266">
        <v>92870</v>
      </c>
    </row>
    <row r="652" spans="2:2" x14ac:dyDescent="0.2">
      <c r="B652" s="266">
        <v>92878</v>
      </c>
    </row>
    <row r="653" spans="2:2" x14ac:dyDescent="0.2">
      <c r="B653" s="266">
        <v>92879</v>
      </c>
    </row>
    <row r="654" spans="2:2" x14ac:dyDescent="0.2">
      <c r="B654" s="266">
        <v>92880</v>
      </c>
    </row>
    <row r="655" spans="2:2" x14ac:dyDescent="0.2">
      <c r="B655" s="266">
        <v>92881</v>
      </c>
    </row>
    <row r="656" spans="2:2" x14ac:dyDescent="0.2">
      <c r="B656" s="266">
        <v>92882</v>
      </c>
    </row>
    <row r="657" spans="2:2" x14ac:dyDescent="0.2">
      <c r="B657" s="266">
        <v>92883</v>
      </c>
    </row>
    <row r="658" spans="2:2" x14ac:dyDescent="0.2">
      <c r="B658" s="266">
        <v>92886</v>
      </c>
    </row>
    <row r="659" spans="2:2" x14ac:dyDescent="0.2">
      <c r="B659" s="266">
        <v>92887</v>
      </c>
    </row>
    <row r="660" spans="2:2" x14ac:dyDescent="0.2">
      <c r="B660" s="266">
        <v>93001</v>
      </c>
    </row>
    <row r="661" spans="2:2" x14ac:dyDescent="0.2">
      <c r="B661" s="266">
        <v>93003</v>
      </c>
    </row>
    <row r="662" spans="2:2" x14ac:dyDescent="0.2">
      <c r="B662" s="266">
        <v>93004</v>
      </c>
    </row>
    <row r="663" spans="2:2" x14ac:dyDescent="0.2">
      <c r="B663" s="266">
        <v>93010</v>
      </c>
    </row>
    <row r="664" spans="2:2" x14ac:dyDescent="0.2">
      <c r="B664" s="266">
        <v>93012</v>
      </c>
    </row>
    <row r="665" spans="2:2" x14ac:dyDescent="0.2">
      <c r="B665" s="266">
        <v>93013</v>
      </c>
    </row>
    <row r="666" spans="2:2" x14ac:dyDescent="0.2">
      <c r="B666" s="266">
        <v>93015</v>
      </c>
    </row>
    <row r="667" spans="2:2" x14ac:dyDescent="0.2">
      <c r="B667" s="266">
        <v>93021</v>
      </c>
    </row>
    <row r="668" spans="2:2" x14ac:dyDescent="0.2">
      <c r="B668" s="266">
        <v>93022</v>
      </c>
    </row>
    <row r="669" spans="2:2" x14ac:dyDescent="0.2">
      <c r="B669" s="266">
        <v>93023</v>
      </c>
    </row>
    <row r="670" spans="2:2" x14ac:dyDescent="0.2">
      <c r="B670" s="266">
        <v>93030</v>
      </c>
    </row>
    <row r="671" spans="2:2" x14ac:dyDescent="0.2">
      <c r="B671" s="266">
        <v>93033</v>
      </c>
    </row>
    <row r="672" spans="2:2" x14ac:dyDescent="0.2">
      <c r="B672" s="266">
        <v>93035</v>
      </c>
    </row>
    <row r="673" spans="2:2" x14ac:dyDescent="0.2">
      <c r="B673" s="266">
        <v>93036</v>
      </c>
    </row>
    <row r="674" spans="2:2" x14ac:dyDescent="0.2">
      <c r="B674" s="266">
        <v>93040</v>
      </c>
    </row>
    <row r="675" spans="2:2" x14ac:dyDescent="0.2">
      <c r="B675" s="266">
        <v>93041</v>
      </c>
    </row>
    <row r="676" spans="2:2" x14ac:dyDescent="0.2">
      <c r="B676" s="266">
        <v>93042</v>
      </c>
    </row>
    <row r="677" spans="2:2" x14ac:dyDescent="0.2">
      <c r="B677" s="266">
        <v>93043</v>
      </c>
    </row>
    <row r="678" spans="2:2" x14ac:dyDescent="0.2">
      <c r="B678" s="266">
        <v>93060</v>
      </c>
    </row>
    <row r="679" spans="2:2" x14ac:dyDescent="0.2">
      <c r="B679" s="266">
        <v>93063</v>
      </c>
    </row>
    <row r="680" spans="2:2" x14ac:dyDescent="0.2">
      <c r="B680" s="266">
        <v>93065</v>
      </c>
    </row>
    <row r="681" spans="2:2" x14ac:dyDescent="0.2">
      <c r="B681" s="266">
        <v>93066</v>
      </c>
    </row>
    <row r="682" spans="2:2" x14ac:dyDescent="0.2">
      <c r="B682" s="266">
        <v>93067</v>
      </c>
    </row>
    <row r="683" spans="2:2" x14ac:dyDescent="0.2">
      <c r="B683" s="266">
        <v>93101</v>
      </c>
    </row>
    <row r="684" spans="2:2" x14ac:dyDescent="0.2">
      <c r="B684" s="266">
        <v>93103</v>
      </c>
    </row>
    <row r="685" spans="2:2" x14ac:dyDescent="0.2">
      <c r="B685" s="266">
        <v>93105</v>
      </c>
    </row>
    <row r="686" spans="2:2" x14ac:dyDescent="0.2">
      <c r="B686" s="266">
        <v>93106</v>
      </c>
    </row>
    <row r="687" spans="2:2" x14ac:dyDescent="0.2">
      <c r="B687" s="266">
        <v>93108</v>
      </c>
    </row>
    <row r="688" spans="2:2" x14ac:dyDescent="0.2">
      <c r="B688" s="266">
        <v>93109</v>
      </c>
    </row>
    <row r="689" spans="2:2" x14ac:dyDescent="0.2">
      <c r="B689" s="266">
        <v>93110</v>
      </c>
    </row>
    <row r="690" spans="2:2" x14ac:dyDescent="0.2">
      <c r="B690" s="266">
        <v>93111</v>
      </c>
    </row>
    <row r="691" spans="2:2" x14ac:dyDescent="0.2">
      <c r="B691" s="266">
        <v>93117</v>
      </c>
    </row>
    <row r="692" spans="2:2" x14ac:dyDescent="0.2">
      <c r="B692" s="266">
        <v>93201</v>
      </c>
    </row>
    <row r="693" spans="2:2" x14ac:dyDescent="0.2">
      <c r="B693" s="266">
        <v>93202</v>
      </c>
    </row>
    <row r="694" spans="2:2" x14ac:dyDescent="0.2">
      <c r="B694" s="266">
        <v>93203</v>
      </c>
    </row>
    <row r="695" spans="2:2" x14ac:dyDescent="0.2">
      <c r="B695" s="266">
        <v>93204</v>
      </c>
    </row>
    <row r="696" spans="2:2" x14ac:dyDescent="0.2">
      <c r="B696" s="266">
        <v>93205</v>
      </c>
    </row>
    <row r="697" spans="2:2" x14ac:dyDescent="0.2">
      <c r="B697" s="266">
        <v>93206</v>
      </c>
    </row>
    <row r="698" spans="2:2" x14ac:dyDescent="0.2">
      <c r="B698" s="266">
        <v>93207</v>
      </c>
    </row>
    <row r="699" spans="2:2" x14ac:dyDescent="0.2">
      <c r="B699" s="266">
        <v>93208</v>
      </c>
    </row>
    <row r="700" spans="2:2" x14ac:dyDescent="0.2">
      <c r="B700" s="266">
        <v>93210</v>
      </c>
    </row>
    <row r="701" spans="2:2" x14ac:dyDescent="0.2">
      <c r="B701" s="266">
        <v>93212</v>
      </c>
    </row>
    <row r="702" spans="2:2" x14ac:dyDescent="0.2">
      <c r="B702" s="266">
        <v>93215</v>
      </c>
    </row>
    <row r="703" spans="2:2" x14ac:dyDescent="0.2">
      <c r="B703" s="266">
        <v>93218</v>
      </c>
    </row>
    <row r="704" spans="2:2" x14ac:dyDescent="0.2">
      <c r="B704" s="266">
        <v>93219</v>
      </c>
    </row>
    <row r="705" spans="2:2" x14ac:dyDescent="0.2">
      <c r="B705" s="266">
        <v>93221</v>
      </c>
    </row>
    <row r="706" spans="2:2" x14ac:dyDescent="0.2">
      <c r="B706" s="266">
        <v>93222</v>
      </c>
    </row>
    <row r="707" spans="2:2" x14ac:dyDescent="0.2">
      <c r="B707" s="266">
        <v>93223</v>
      </c>
    </row>
    <row r="708" spans="2:2" x14ac:dyDescent="0.2">
      <c r="B708" s="266">
        <v>93224</v>
      </c>
    </row>
    <row r="709" spans="2:2" x14ac:dyDescent="0.2">
      <c r="B709" s="266">
        <v>93225</v>
      </c>
    </row>
    <row r="710" spans="2:2" x14ac:dyDescent="0.2">
      <c r="B710" s="266">
        <v>93226</v>
      </c>
    </row>
    <row r="711" spans="2:2" x14ac:dyDescent="0.2">
      <c r="B711" s="266">
        <v>93230</v>
      </c>
    </row>
    <row r="712" spans="2:2" x14ac:dyDescent="0.2">
      <c r="B712" s="266">
        <v>93234</v>
      </c>
    </row>
    <row r="713" spans="2:2" x14ac:dyDescent="0.2">
      <c r="B713" s="266">
        <v>93235</v>
      </c>
    </row>
    <row r="714" spans="2:2" x14ac:dyDescent="0.2">
      <c r="B714" s="266">
        <v>93238</v>
      </c>
    </row>
    <row r="715" spans="2:2" x14ac:dyDescent="0.2">
      <c r="B715" s="266">
        <v>93239</v>
      </c>
    </row>
    <row r="716" spans="2:2" x14ac:dyDescent="0.2">
      <c r="B716" s="266">
        <v>93240</v>
      </c>
    </row>
    <row r="717" spans="2:2" x14ac:dyDescent="0.2">
      <c r="B717" s="266">
        <v>93241</v>
      </c>
    </row>
    <row r="718" spans="2:2" x14ac:dyDescent="0.2">
      <c r="B718" s="266">
        <v>93242</v>
      </c>
    </row>
    <row r="719" spans="2:2" x14ac:dyDescent="0.2">
      <c r="B719" s="266">
        <v>93243</v>
      </c>
    </row>
    <row r="720" spans="2:2" x14ac:dyDescent="0.2">
      <c r="B720" s="266">
        <v>93244</v>
      </c>
    </row>
    <row r="721" spans="2:2" x14ac:dyDescent="0.2">
      <c r="B721" s="266">
        <v>93245</v>
      </c>
    </row>
    <row r="722" spans="2:2" x14ac:dyDescent="0.2">
      <c r="B722" s="266">
        <v>93246</v>
      </c>
    </row>
    <row r="723" spans="2:2" x14ac:dyDescent="0.2">
      <c r="B723" s="266">
        <v>93247</v>
      </c>
    </row>
    <row r="724" spans="2:2" x14ac:dyDescent="0.2">
      <c r="B724" s="266">
        <v>93249</v>
      </c>
    </row>
    <row r="725" spans="2:2" x14ac:dyDescent="0.2">
      <c r="B725" s="266">
        <v>93250</v>
      </c>
    </row>
    <row r="726" spans="2:2" x14ac:dyDescent="0.2">
      <c r="B726" s="266">
        <v>93251</v>
      </c>
    </row>
    <row r="727" spans="2:2" x14ac:dyDescent="0.2">
      <c r="B727" s="266">
        <v>93252</v>
      </c>
    </row>
    <row r="728" spans="2:2" x14ac:dyDescent="0.2">
      <c r="B728" s="266">
        <v>93254</v>
      </c>
    </row>
    <row r="729" spans="2:2" x14ac:dyDescent="0.2">
      <c r="B729" s="266">
        <v>93255</v>
      </c>
    </row>
    <row r="730" spans="2:2" x14ac:dyDescent="0.2">
      <c r="B730" s="266">
        <v>93256</v>
      </c>
    </row>
    <row r="731" spans="2:2" x14ac:dyDescent="0.2">
      <c r="B731" s="266">
        <v>93257</v>
      </c>
    </row>
    <row r="732" spans="2:2" x14ac:dyDescent="0.2">
      <c r="B732" s="266">
        <v>93260</v>
      </c>
    </row>
    <row r="733" spans="2:2" x14ac:dyDescent="0.2">
      <c r="B733" s="266">
        <v>93262</v>
      </c>
    </row>
    <row r="734" spans="2:2" x14ac:dyDescent="0.2">
      <c r="B734" s="266">
        <v>93263</v>
      </c>
    </row>
    <row r="735" spans="2:2" x14ac:dyDescent="0.2">
      <c r="B735" s="266">
        <v>93265</v>
      </c>
    </row>
    <row r="736" spans="2:2" x14ac:dyDescent="0.2">
      <c r="B736" s="266">
        <v>93266</v>
      </c>
    </row>
    <row r="737" spans="2:2" x14ac:dyDescent="0.2">
      <c r="B737" s="266">
        <v>93267</v>
      </c>
    </row>
    <row r="738" spans="2:2" x14ac:dyDescent="0.2">
      <c r="B738" s="266">
        <v>93268</v>
      </c>
    </row>
    <row r="739" spans="2:2" x14ac:dyDescent="0.2">
      <c r="B739" s="266">
        <v>93270</v>
      </c>
    </row>
    <row r="740" spans="2:2" x14ac:dyDescent="0.2">
      <c r="B740" s="266">
        <v>93271</v>
      </c>
    </row>
    <row r="741" spans="2:2" x14ac:dyDescent="0.2">
      <c r="B741" s="266">
        <v>93272</v>
      </c>
    </row>
    <row r="742" spans="2:2" x14ac:dyDescent="0.2">
      <c r="B742" s="266">
        <v>93274</v>
      </c>
    </row>
    <row r="743" spans="2:2" x14ac:dyDescent="0.2">
      <c r="B743" s="266">
        <v>93276</v>
      </c>
    </row>
    <row r="744" spans="2:2" x14ac:dyDescent="0.2">
      <c r="B744" s="266">
        <v>93277</v>
      </c>
    </row>
    <row r="745" spans="2:2" x14ac:dyDescent="0.2">
      <c r="B745" s="266">
        <v>93280</v>
      </c>
    </row>
    <row r="746" spans="2:2" x14ac:dyDescent="0.2">
      <c r="B746" s="266">
        <v>93283</v>
      </c>
    </row>
    <row r="747" spans="2:2" x14ac:dyDescent="0.2">
      <c r="B747" s="266">
        <v>93285</v>
      </c>
    </row>
    <row r="748" spans="2:2" x14ac:dyDescent="0.2">
      <c r="B748" s="266">
        <v>93286</v>
      </c>
    </row>
    <row r="749" spans="2:2" x14ac:dyDescent="0.2">
      <c r="B749" s="266">
        <v>93287</v>
      </c>
    </row>
    <row r="750" spans="2:2" x14ac:dyDescent="0.2">
      <c r="B750" s="266">
        <v>93291</v>
      </c>
    </row>
    <row r="751" spans="2:2" x14ac:dyDescent="0.2">
      <c r="B751" s="266">
        <v>93292</v>
      </c>
    </row>
    <row r="752" spans="2:2" x14ac:dyDescent="0.2">
      <c r="B752" s="266">
        <v>93301</v>
      </c>
    </row>
    <row r="753" spans="2:2" x14ac:dyDescent="0.2">
      <c r="B753" s="266">
        <v>93304</v>
      </c>
    </row>
    <row r="754" spans="2:2" x14ac:dyDescent="0.2">
      <c r="B754" s="266">
        <v>93305</v>
      </c>
    </row>
    <row r="755" spans="2:2" x14ac:dyDescent="0.2">
      <c r="B755" s="266">
        <v>93306</v>
      </c>
    </row>
    <row r="756" spans="2:2" x14ac:dyDescent="0.2">
      <c r="B756" s="266">
        <v>93307</v>
      </c>
    </row>
    <row r="757" spans="2:2" x14ac:dyDescent="0.2">
      <c r="B757" s="266">
        <v>93308</v>
      </c>
    </row>
    <row r="758" spans="2:2" x14ac:dyDescent="0.2">
      <c r="B758" s="266">
        <v>93309</v>
      </c>
    </row>
    <row r="759" spans="2:2" x14ac:dyDescent="0.2">
      <c r="B759" s="266">
        <v>93311</v>
      </c>
    </row>
    <row r="760" spans="2:2" x14ac:dyDescent="0.2">
      <c r="B760" s="266">
        <v>93312</v>
      </c>
    </row>
    <row r="761" spans="2:2" x14ac:dyDescent="0.2">
      <c r="B761" s="266">
        <v>93313</v>
      </c>
    </row>
    <row r="762" spans="2:2" x14ac:dyDescent="0.2">
      <c r="B762" s="266">
        <v>93314</v>
      </c>
    </row>
    <row r="763" spans="2:2" x14ac:dyDescent="0.2">
      <c r="B763" s="266">
        <v>93401</v>
      </c>
    </row>
    <row r="764" spans="2:2" x14ac:dyDescent="0.2">
      <c r="B764" s="266">
        <v>93402</v>
      </c>
    </row>
    <row r="765" spans="2:2" x14ac:dyDescent="0.2">
      <c r="B765" s="266">
        <v>93405</v>
      </c>
    </row>
    <row r="766" spans="2:2" x14ac:dyDescent="0.2">
      <c r="B766" s="266">
        <v>93407</v>
      </c>
    </row>
    <row r="767" spans="2:2" x14ac:dyDescent="0.2">
      <c r="B767" s="266">
        <v>93410</v>
      </c>
    </row>
    <row r="768" spans="2:2" x14ac:dyDescent="0.2">
      <c r="B768" s="266">
        <v>93420</v>
      </c>
    </row>
    <row r="769" spans="2:2" x14ac:dyDescent="0.2">
      <c r="B769" s="266">
        <v>93421</v>
      </c>
    </row>
    <row r="770" spans="2:2" x14ac:dyDescent="0.2">
      <c r="B770" s="266">
        <v>93422</v>
      </c>
    </row>
    <row r="771" spans="2:2" x14ac:dyDescent="0.2">
      <c r="B771" s="266">
        <v>93424</v>
      </c>
    </row>
    <row r="772" spans="2:2" x14ac:dyDescent="0.2">
      <c r="B772" s="266">
        <v>93426</v>
      </c>
    </row>
    <row r="773" spans="2:2" x14ac:dyDescent="0.2">
      <c r="B773" s="266">
        <v>93427</v>
      </c>
    </row>
    <row r="774" spans="2:2" x14ac:dyDescent="0.2">
      <c r="B774" s="266">
        <v>93428</v>
      </c>
    </row>
    <row r="775" spans="2:2" x14ac:dyDescent="0.2">
      <c r="B775" s="266">
        <v>93430</v>
      </c>
    </row>
    <row r="776" spans="2:2" x14ac:dyDescent="0.2">
      <c r="B776" s="266">
        <v>93432</v>
      </c>
    </row>
    <row r="777" spans="2:2" x14ac:dyDescent="0.2">
      <c r="B777" s="266">
        <v>93433</v>
      </c>
    </row>
    <row r="778" spans="2:2" x14ac:dyDescent="0.2">
      <c r="B778" s="266">
        <v>93434</v>
      </c>
    </row>
    <row r="779" spans="2:2" x14ac:dyDescent="0.2">
      <c r="B779" s="266">
        <v>93435</v>
      </c>
    </row>
    <row r="780" spans="2:2" x14ac:dyDescent="0.2">
      <c r="B780" s="266">
        <v>93436</v>
      </c>
    </row>
    <row r="781" spans="2:2" x14ac:dyDescent="0.2">
      <c r="B781" s="266">
        <v>93437</v>
      </c>
    </row>
    <row r="782" spans="2:2" x14ac:dyDescent="0.2">
      <c r="B782" s="266">
        <v>93440</v>
      </c>
    </row>
    <row r="783" spans="2:2" x14ac:dyDescent="0.2">
      <c r="B783" s="266">
        <v>93441</v>
      </c>
    </row>
    <row r="784" spans="2:2" x14ac:dyDescent="0.2">
      <c r="B784" s="266">
        <v>93442</v>
      </c>
    </row>
    <row r="785" spans="2:2" x14ac:dyDescent="0.2">
      <c r="B785" s="266">
        <v>93444</v>
      </c>
    </row>
    <row r="786" spans="2:2" x14ac:dyDescent="0.2">
      <c r="B786" s="266">
        <v>93445</v>
      </c>
    </row>
    <row r="787" spans="2:2" x14ac:dyDescent="0.2">
      <c r="B787" s="266">
        <v>93446</v>
      </c>
    </row>
    <row r="788" spans="2:2" x14ac:dyDescent="0.2">
      <c r="B788" s="266">
        <v>93449</v>
      </c>
    </row>
    <row r="789" spans="2:2" x14ac:dyDescent="0.2">
      <c r="B789" s="266">
        <v>93450</v>
      </c>
    </row>
    <row r="790" spans="2:2" x14ac:dyDescent="0.2">
      <c r="B790" s="266">
        <v>93451</v>
      </c>
    </row>
    <row r="791" spans="2:2" x14ac:dyDescent="0.2">
      <c r="B791" s="266">
        <v>93452</v>
      </c>
    </row>
    <row r="792" spans="2:2" x14ac:dyDescent="0.2">
      <c r="B792" s="266">
        <v>93453</v>
      </c>
    </row>
    <row r="793" spans="2:2" x14ac:dyDescent="0.2">
      <c r="B793" s="266">
        <v>93454</v>
      </c>
    </row>
    <row r="794" spans="2:2" x14ac:dyDescent="0.2">
      <c r="B794" s="266">
        <v>93455</v>
      </c>
    </row>
    <row r="795" spans="2:2" x14ac:dyDescent="0.2">
      <c r="B795" s="266">
        <v>93458</v>
      </c>
    </row>
    <row r="796" spans="2:2" x14ac:dyDescent="0.2">
      <c r="B796" s="266">
        <v>93460</v>
      </c>
    </row>
    <row r="797" spans="2:2" x14ac:dyDescent="0.2">
      <c r="B797" s="266">
        <v>93461</v>
      </c>
    </row>
    <row r="798" spans="2:2" x14ac:dyDescent="0.2">
      <c r="B798" s="266">
        <v>93463</v>
      </c>
    </row>
    <row r="799" spans="2:2" x14ac:dyDescent="0.2">
      <c r="B799" s="266">
        <v>93465</v>
      </c>
    </row>
    <row r="800" spans="2:2" x14ac:dyDescent="0.2">
      <c r="B800" s="266">
        <v>93501</v>
      </c>
    </row>
    <row r="801" spans="2:2" x14ac:dyDescent="0.2">
      <c r="B801" s="266">
        <v>93505</v>
      </c>
    </row>
    <row r="802" spans="2:2" x14ac:dyDescent="0.2">
      <c r="B802" s="266">
        <v>93510</v>
      </c>
    </row>
    <row r="803" spans="2:2" x14ac:dyDescent="0.2">
      <c r="B803" s="266">
        <v>93512</v>
      </c>
    </row>
    <row r="804" spans="2:2" x14ac:dyDescent="0.2">
      <c r="B804" s="266">
        <v>93513</v>
      </c>
    </row>
    <row r="805" spans="2:2" x14ac:dyDescent="0.2">
      <c r="B805" s="266">
        <v>93514</v>
      </c>
    </row>
    <row r="806" spans="2:2" x14ac:dyDescent="0.2">
      <c r="B806" s="266">
        <v>93516</v>
      </c>
    </row>
    <row r="807" spans="2:2" x14ac:dyDescent="0.2">
      <c r="B807" s="266">
        <v>93517</v>
      </c>
    </row>
    <row r="808" spans="2:2" x14ac:dyDescent="0.2">
      <c r="B808" s="266">
        <v>93518</v>
      </c>
    </row>
    <row r="809" spans="2:2" x14ac:dyDescent="0.2">
      <c r="B809" s="266">
        <v>93519</v>
      </c>
    </row>
    <row r="810" spans="2:2" x14ac:dyDescent="0.2">
      <c r="B810" s="266">
        <v>93523</v>
      </c>
    </row>
    <row r="811" spans="2:2" x14ac:dyDescent="0.2">
      <c r="B811" s="266">
        <v>93524</v>
      </c>
    </row>
    <row r="812" spans="2:2" x14ac:dyDescent="0.2">
      <c r="B812" s="266">
        <v>93526</v>
      </c>
    </row>
    <row r="813" spans="2:2" x14ac:dyDescent="0.2">
      <c r="B813" s="266">
        <v>93527</v>
      </c>
    </row>
    <row r="814" spans="2:2" x14ac:dyDescent="0.2">
      <c r="B814" s="266">
        <v>93528</v>
      </c>
    </row>
    <row r="815" spans="2:2" x14ac:dyDescent="0.2">
      <c r="B815" s="266">
        <v>93529</v>
      </c>
    </row>
    <row r="816" spans="2:2" x14ac:dyDescent="0.2">
      <c r="B816" s="266">
        <v>93531</v>
      </c>
    </row>
    <row r="817" spans="2:2" x14ac:dyDescent="0.2">
      <c r="B817" s="266">
        <v>93532</v>
      </c>
    </row>
    <row r="818" spans="2:2" x14ac:dyDescent="0.2">
      <c r="B818" s="266">
        <v>93534</v>
      </c>
    </row>
    <row r="819" spans="2:2" x14ac:dyDescent="0.2">
      <c r="B819" s="266">
        <v>93535</v>
      </c>
    </row>
    <row r="820" spans="2:2" x14ac:dyDescent="0.2">
      <c r="B820" s="266">
        <v>93536</v>
      </c>
    </row>
    <row r="821" spans="2:2" x14ac:dyDescent="0.2">
      <c r="B821" s="266">
        <v>93541</v>
      </c>
    </row>
    <row r="822" spans="2:2" x14ac:dyDescent="0.2">
      <c r="B822" s="266">
        <v>93543</v>
      </c>
    </row>
    <row r="823" spans="2:2" x14ac:dyDescent="0.2">
      <c r="B823" s="266">
        <v>93544</v>
      </c>
    </row>
    <row r="824" spans="2:2" x14ac:dyDescent="0.2">
      <c r="B824" s="266">
        <v>93545</v>
      </c>
    </row>
    <row r="825" spans="2:2" x14ac:dyDescent="0.2">
      <c r="B825" s="266">
        <v>93546</v>
      </c>
    </row>
    <row r="826" spans="2:2" x14ac:dyDescent="0.2">
      <c r="B826" s="266">
        <v>93549</v>
      </c>
    </row>
    <row r="827" spans="2:2" x14ac:dyDescent="0.2">
      <c r="B827" s="266">
        <v>93550</v>
      </c>
    </row>
    <row r="828" spans="2:2" x14ac:dyDescent="0.2">
      <c r="B828" s="266">
        <v>93551</v>
      </c>
    </row>
    <row r="829" spans="2:2" x14ac:dyDescent="0.2">
      <c r="B829" s="266">
        <v>93552</v>
      </c>
    </row>
    <row r="830" spans="2:2" x14ac:dyDescent="0.2">
      <c r="B830" s="266">
        <v>93553</v>
      </c>
    </row>
    <row r="831" spans="2:2" x14ac:dyDescent="0.2">
      <c r="B831" s="266">
        <v>93554</v>
      </c>
    </row>
    <row r="832" spans="2:2" x14ac:dyDescent="0.2">
      <c r="B832" s="266">
        <v>93555</v>
      </c>
    </row>
    <row r="833" spans="2:2" x14ac:dyDescent="0.2">
      <c r="B833" s="266">
        <v>93560</v>
      </c>
    </row>
    <row r="834" spans="2:2" x14ac:dyDescent="0.2">
      <c r="B834" s="266">
        <v>93561</v>
      </c>
    </row>
    <row r="835" spans="2:2" x14ac:dyDescent="0.2">
      <c r="B835" s="266">
        <v>93562</v>
      </c>
    </row>
    <row r="836" spans="2:2" x14ac:dyDescent="0.2">
      <c r="B836" s="266">
        <v>93563</v>
      </c>
    </row>
    <row r="837" spans="2:2" x14ac:dyDescent="0.2">
      <c r="B837" s="266">
        <v>93591</v>
      </c>
    </row>
    <row r="838" spans="2:2" x14ac:dyDescent="0.2">
      <c r="B838" s="266">
        <v>93601</v>
      </c>
    </row>
    <row r="839" spans="2:2" x14ac:dyDescent="0.2">
      <c r="B839" s="266">
        <v>93602</v>
      </c>
    </row>
    <row r="840" spans="2:2" x14ac:dyDescent="0.2">
      <c r="B840" s="266">
        <v>93603</v>
      </c>
    </row>
    <row r="841" spans="2:2" x14ac:dyDescent="0.2">
      <c r="B841" s="266">
        <v>93604</v>
      </c>
    </row>
    <row r="842" spans="2:2" x14ac:dyDescent="0.2">
      <c r="B842" s="266">
        <v>93606</v>
      </c>
    </row>
    <row r="843" spans="2:2" x14ac:dyDescent="0.2">
      <c r="B843" s="266">
        <v>93608</v>
      </c>
    </row>
    <row r="844" spans="2:2" x14ac:dyDescent="0.2">
      <c r="B844" s="266">
        <v>93609</v>
      </c>
    </row>
    <row r="845" spans="2:2" x14ac:dyDescent="0.2">
      <c r="B845" s="266">
        <v>93610</v>
      </c>
    </row>
    <row r="846" spans="2:2" x14ac:dyDescent="0.2">
      <c r="B846" s="266">
        <v>93611</v>
      </c>
    </row>
    <row r="847" spans="2:2" x14ac:dyDescent="0.2">
      <c r="B847" s="266">
        <v>93612</v>
      </c>
    </row>
    <row r="848" spans="2:2" x14ac:dyDescent="0.2">
      <c r="B848" s="266">
        <v>93614</v>
      </c>
    </row>
    <row r="849" spans="2:2" x14ac:dyDescent="0.2">
      <c r="B849" s="266">
        <v>93615</v>
      </c>
    </row>
    <row r="850" spans="2:2" x14ac:dyDescent="0.2">
      <c r="B850" s="266">
        <v>93616</v>
      </c>
    </row>
    <row r="851" spans="2:2" x14ac:dyDescent="0.2">
      <c r="B851" s="266">
        <v>93618</v>
      </c>
    </row>
    <row r="852" spans="2:2" x14ac:dyDescent="0.2">
      <c r="B852" s="266">
        <v>93619</v>
      </c>
    </row>
    <row r="853" spans="2:2" x14ac:dyDescent="0.2">
      <c r="B853" s="266">
        <v>93620</v>
      </c>
    </row>
    <row r="854" spans="2:2" x14ac:dyDescent="0.2">
      <c r="B854" s="266">
        <v>93621</v>
      </c>
    </row>
    <row r="855" spans="2:2" x14ac:dyDescent="0.2">
      <c r="B855" s="266">
        <v>93622</v>
      </c>
    </row>
    <row r="856" spans="2:2" x14ac:dyDescent="0.2">
      <c r="B856" s="266">
        <v>93623</v>
      </c>
    </row>
    <row r="857" spans="2:2" x14ac:dyDescent="0.2">
      <c r="B857" s="266">
        <v>93624</v>
      </c>
    </row>
    <row r="858" spans="2:2" x14ac:dyDescent="0.2">
      <c r="B858" s="266">
        <v>93625</v>
      </c>
    </row>
    <row r="859" spans="2:2" x14ac:dyDescent="0.2">
      <c r="B859" s="266">
        <v>93626</v>
      </c>
    </row>
    <row r="860" spans="2:2" x14ac:dyDescent="0.2">
      <c r="B860" s="266">
        <v>93627</v>
      </c>
    </row>
    <row r="861" spans="2:2" x14ac:dyDescent="0.2">
      <c r="B861" s="266">
        <v>93628</v>
      </c>
    </row>
    <row r="862" spans="2:2" x14ac:dyDescent="0.2">
      <c r="B862" s="266">
        <v>93630</v>
      </c>
    </row>
    <row r="863" spans="2:2" x14ac:dyDescent="0.2">
      <c r="B863" s="266">
        <v>93631</v>
      </c>
    </row>
    <row r="864" spans="2:2" x14ac:dyDescent="0.2">
      <c r="B864" s="266">
        <v>93633</v>
      </c>
    </row>
    <row r="865" spans="2:2" x14ac:dyDescent="0.2">
      <c r="B865" s="266">
        <v>93634</v>
      </c>
    </row>
    <row r="866" spans="2:2" x14ac:dyDescent="0.2">
      <c r="B866" s="266">
        <v>93635</v>
      </c>
    </row>
    <row r="867" spans="2:2" x14ac:dyDescent="0.2">
      <c r="B867" s="266">
        <v>93636</v>
      </c>
    </row>
    <row r="868" spans="2:2" x14ac:dyDescent="0.2">
      <c r="B868" s="266">
        <v>93637</v>
      </c>
    </row>
    <row r="869" spans="2:2" x14ac:dyDescent="0.2">
      <c r="B869" s="266">
        <v>93638</v>
      </c>
    </row>
    <row r="870" spans="2:2" x14ac:dyDescent="0.2">
      <c r="B870" s="266">
        <v>93640</v>
      </c>
    </row>
    <row r="871" spans="2:2" x14ac:dyDescent="0.2">
      <c r="B871" s="266">
        <v>93641</v>
      </c>
    </row>
    <row r="872" spans="2:2" x14ac:dyDescent="0.2">
      <c r="B872" s="266">
        <v>93643</v>
      </c>
    </row>
    <row r="873" spans="2:2" x14ac:dyDescent="0.2">
      <c r="B873" s="266">
        <v>93644</v>
      </c>
    </row>
    <row r="874" spans="2:2" x14ac:dyDescent="0.2">
      <c r="B874" s="266">
        <v>93645</v>
      </c>
    </row>
    <row r="875" spans="2:2" x14ac:dyDescent="0.2">
      <c r="B875" s="266">
        <v>93646</v>
      </c>
    </row>
    <row r="876" spans="2:2" x14ac:dyDescent="0.2">
      <c r="B876" s="266">
        <v>93647</v>
      </c>
    </row>
    <row r="877" spans="2:2" x14ac:dyDescent="0.2">
      <c r="B877" s="266">
        <v>93648</v>
      </c>
    </row>
    <row r="878" spans="2:2" x14ac:dyDescent="0.2">
      <c r="B878" s="266">
        <v>93650</v>
      </c>
    </row>
    <row r="879" spans="2:2" x14ac:dyDescent="0.2">
      <c r="B879" s="266">
        <v>93651</v>
      </c>
    </row>
    <row r="880" spans="2:2" x14ac:dyDescent="0.2">
      <c r="B880" s="266">
        <v>93652</v>
      </c>
    </row>
    <row r="881" spans="2:2" x14ac:dyDescent="0.2">
      <c r="B881" s="266">
        <v>93653</v>
      </c>
    </row>
    <row r="882" spans="2:2" x14ac:dyDescent="0.2">
      <c r="B882" s="266">
        <v>93654</v>
      </c>
    </row>
    <row r="883" spans="2:2" x14ac:dyDescent="0.2">
      <c r="B883" s="266">
        <v>93656</v>
      </c>
    </row>
    <row r="884" spans="2:2" x14ac:dyDescent="0.2">
      <c r="B884" s="266">
        <v>93657</v>
      </c>
    </row>
    <row r="885" spans="2:2" x14ac:dyDescent="0.2">
      <c r="B885" s="266">
        <v>93660</v>
      </c>
    </row>
    <row r="886" spans="2:2" x14ac:dyDescent="0.2">
      <c r="B886" s="266">
        <v>93662</v>
      </c>
    </row>
    <row r="887" spans="2:2" x14ac:dyDescent="0.2">
      <c r="B887" s="266">
        <v>93664</v>
      </c>
    </row>
    <row r="888" spans="2:2" x14ac:dyDescent="0.2">
      <c r="B888" s="266">
        <v>93666</v>
      </c>
    </row>
    <row r="889" spans="2:2" x14ac:dyDescent="0.2">
      <c r="B889" s="266">
        <v>93667</v>
      </c>
    </row>
    <row r="890" spans="2:2" x14ac:dyDescent="0.2">
      <c r="B890" s="266">
        <v>93668</v>
      </c>
    </row>
    <row r="891" spans="2:2" x14ac:dyDescent="0.2">
      <c r="B891" s="266">
        <v>93669</v>
      </c>
    </row>
    <row r="892" spans="2:2" x14ac:dyDescent="0.2">
      <c r="B892" s="266">
        <v>93673</v>
      </c>
    </row>
    <row r="893" spans="2:2" x14ac:dyDescent="0.2">
      <c r="B893" s="266">
        <v>93675</v>
      </c>
    </row>
    <row r="894" spans="2:2" x14ac:dyDescent="0.2">
      <c r="B894" s="266">
        <v>93701</v>
      </c>
    </row>
    <row r="895" spans="2:2" x14ac:dyDescent="0.2">
      <c r="B895" s="266">
        <v>93702</v>
      </c>
    </row>
    <row r="896" spans="2:2" x14ac:dyDescent="0.2">
      <c r="B896" s="266">
        <v>93703</v>
      </c>
    </row>
    <row r="897" spans="2:2" x14ac:dyDescent="0.2">
      <c r="B897" s="266">
        <v>93704</v>
      </c>
    </row>
    <row r="898" spans="2:2" x14ac:dyDescent="0.2">
      <c r="B898" s="266">
        <v>93705</v>
      </c>
    </row>
    <row r="899" spans="2:2" x14ac:dyDescent="0.2">
      <c r="B899" s="266">
        <v>93706</v>
      </c>
    </row>
    <row r="900" spans="2:2" x14ac:dyDescent="0.2">
      <c r="B900" s="266">
        <v>93710</v>
      </c>
    </row>
    <row r="901" spans="2:2" x14ac:dyDescent="0.2">
      <c r="B901" s="266">
        <v>93711</v>
      </c>
    </row>
    <row r="902" spans="2:2" x14ac:dyDescent="0.2">
      <c r="B902" s="266">
        <v>93720</v>
      </c>
    </row>
    <row r="903" spans="2:2" x14ac:dyDescent="0.2">
      <c r="B903" s="266">
        <v>93721</v>
      </c>
    </row>
    <row r="904" spans="2:2" x14ac:dyDescent="0.2">
      <c r="B904" s="266">
        <v>93722</v>
      </c>
    </row>
    <row r="905" spans="2:2" x14ac:dyDescent="0.2">
      <c r="B905" s="266">
        <v>93723</v>
      </c>
    </row>
    <row r="906" spans="2:2" x14ac:dyDescent="0.2">
      <c r="B906" s="266">
        <v>93725</v>
      </c>
    </row>
    <row r="907" spans="2:2" x14ac:dyDescent="0.2">
      <c r="B907" s="266">
        <v>93726</v>
      </c>
    </row>
    <row r="908" spans="2:2" x14ac:dyDescent="0.2">
      <c r="B908" s="266">
        <v>93727</v>
      </c>
    </row>
    <row r="909" spans="2:2" x14ac:dyDescent="0.2">
      <c r="B909" s="266">
        <v>93728</v>
      </c>
    </row>
    <row r="910" spans="2:2" x14ac:dyDescent="0.2">
      <c r="B910" s="266">
        <v>93730</v>
      </c>
    </row>
    <row r="911" spans="2:2" x14ac:dyDescent="0.2">
      <c r="B911" s="266">
        <v>93737</v>
      </c>
    </row>
    <row r="912" spans="2:2" x14ac:dyDescent="0.2">
      <c r="B912" s="266">
        <v>93741</v>
      </c>
    </row>
    <row r="913" spans="2:2" x14ac:dyDescent="0.2">
      <c r="B913" s="266">
        <v>93901</v>
      </c>
    </row>
    <row r="914" spans="2:2" x14ac:dyDescent="0.2">
      <c r="B914" s="266">
        <v>93905</v>
      </c>
    </row>
    <row r="915" spans="2:2" x14ac:dyDescent="0.2">
      <c r="B915" s="266">
        <v>93906</v>
      </c>
    </row>
    <row r="916" spans="2:2" x14ac:dyDescent="0.2">
      <c r="B916" s="266">
        <v>93907</v>
      </c>
    </row>
    <row r="917" spans="2:2" x14ac:dyDescent="0.2">
      <c r="B917" s="266">
        <v>93908</v>
      </c>
    </row>
    <row r="918" spans="2:2" x14ac:dyDescent="0.2">
      <c r="B918" s="266">
        <v>93920</v>
      </c>
    </row>
    <row r="919" spans="2:2" x14ac:dyDescent="0.2">
      <c r="B919" s="266">
        <v>93923</v>
      </c>
    </row>
    <row r="920" spans="2:2" x14ac:dyDescent="0.2">
      <c r="B920" s="266">
        <v>93924</v>
      </c>
    </row>
    <row r="921" spans="2:2" x14ac:dyDescent="0.2">
      <c r="B921" s="266">
        <v>93925</v>
      </c>
    </row>
    <row r="922" spans="2:2" x14ac:dyDescent="0.2">
      <c r="B922" s="266">
        <v>93926</v>
      </c>
    </row>
    <row r="923" spans="2:2" x14ac:dyDescent="0.2">
      <c r="B923" s="266">
        <v>93927</v>
      </c>
    </row>
    <row r="924" spans="2:2" x14ac:dyDescent="0.2">
      <c r="B924" s="266">
        <v>93930</v>
      </c>
    </row>
    <row r="925" spans="2:2" x14ac:dyDescent="0.2">
      <c r="B925" s="266">
        <v>93932</v>
      </c>
    </row>
    <row r="926" spans="2:2" x14ac:dyDescent="0.2">
      <c r="B926" s="266">
        <v>93933</v>
      </c>
    </row>
    <row r="927" spans="2:2" x14ac:dyDescent="0.2">
      <c r="B927" s="266">
        <v>93940</v>
      </c>
    </row>
    <row r="928" spans="2:2" x14ac:dyDescent="0.2">
      <c r="B928" s="266">
        <v>93943</v>
      </c>
    </row>
    <row r="929" spans="2:2" x14ac:dyDescent="0.2">
      <c r="B929" s="266">
        <v>93944</v>
      </c>
    </row>
    <row r="930" spans="2:2" x14ac:dyDescent="0.2">
      <c r="B930" s="266">
        <v>93950</v>
      </c>
    </row>
    <row r="931" spans="2:2" x14ac:dyDescent="0.2">
      <c r="B931" s="266">
        <v>93953</v>
      </c>
    </row>
    <row r="932" spans="2:2" x14ac:dyDescent="0.2">
      <c r="B932" s="266">
        <v>93954</v>
      </c>
    </row>
    <row r="933" spans="2:2" x14ac:dyDescent="0.2">
      <c r="B933" s="266">
        <v>93955</v>
      </c>
    </row>
    <row r="934" spans="2:2" x14ac:dyDescent="0.2">
      <c r="B934" s="266">
        <v>93960</v>
      </c>
    </row>
    <row r="935" spans="2:2" x14ac:dyDescent="0.2">
      <c r="B935" s="266">
        <v>93962</v>
      </c>
    </row>
    <row r="936" spans="2:2" x14ac:dyDescent="0.2">
      <c r="B936" s="266">
        <v>94002</v>
      </c>
    </row>
    <row r="937" spans="2:2" x14ac:dyDescent="0.2">
      <c r="B937" s="266">
        <v>94005</v>
      </c>
    </row>
    <row r="938" spans="2:2" x14ac:dyDescent="0.2">
      <c r="B938" s="266">
        <v>94010</v>
      </c>
    </row>
    <row r="939" spans="2:2" x14ac:dyDescent="0.2">
      <c r="B939" s="266">
        <v>94014</v>
      </c>
    </row>
    <row r="940" spans="2:2" x14ac:dyDescent="0.2">
      <c r="B940" s="266">
        <v>94015</v>
      </c>
    </row>
    <row r="941" spans="2:2" x14ac:dyDescent="0.2">
      <c r="B941" s="266">
        <v>94018</v>
      </c>
    </row>
    <row r="942" spans="2:2" x14ac:dyDescent="0.2">
      <c r="B942" s="266">
        <v>94019</v>
      </c>
    </row>
    <row r="943" spans="2:2" x14ac:dyDescent="0.2">
      <c r="B943" s="266">
        <v>94020</v>
      </c>
    </row>
    <row r="944" spans="2:2" x14ac:dyDescent="0.2">
      <c r="B944" s="266">
        <v>94021</v>
      </c>
    </row>
    <row r="945" spans="2:2" x14ac:dyDescent="0.2">
      <c r="B945" s="266">
        <v>94022</v>
      </c>
    </row>
    <row r="946" spans="2:2" x14ac:dyDescent="0.2">
      <c r="B946" s="266">
        <v>94024</v>
      </c>
    </row>
    <row r="947" spans="2:2" x14ac:dyDescent="0.2">
      <c r="B947" s="266">
        <v>94025</v>
      </c>
    </row>
    <row r="948" spans="2:2" x14ac:dyDescent="0.2">
      <c r="B948" s="266">
        <v>94027</v>
      </c>
    </row>
    <row r="949" spans="2:2" x14ac:dyDescent="0.2">
      <c r="B949" s="266">
        <v>94028</v>
      </c>
    </row>
    <row r="950" spans="2:2" x14ac:dyDescent="0.2">
      <c r="B950" s="266">
        <v>94030</v>
      </c>
    </row>
    <row r="951" spans="2:2" x14ac:dyDescent="0.2">
      <c r="B951" s="266">
        <v>94037</v>
      </c>
    </row>
    <row r="952" spans="2:2" x14ac:dyDescent="0.2">
      <c r="B952" s="266">
        <v>94038</v>
      </c>
    </row>
    <row r="953" spans="2:2" x14ac:dyDescent="0.2">
      <c r="B953" s="266">
        <v>94040</v>
      </c>
    </row>
    <row r="954" spans="2:2" x14ac:dyDescent="0.2">
      <c r="B954" s="266">
        <v>94041</v>
      </c>
    </row>
    <row r="955" spans="2:2" x14ac:dyDescent="0.2">
      <c r="B955" s="266">
        <v>94043</v>
      </c>
    </row>
    <row r="956" spans="2:2" x14ac:dyDescent="0.2">
      <c r="B956" s="266">
        <v>94044</v>
      </c>
    </row>
    <row r="957" spans="2:2" x14ac:dyDescent="0.2">
      <c r="B957" s="266">
        <v>94060</v>
      </c>
    </row>
    <row r="958" spans="2:2" x14ac:dyDescent="0.2">
      <c r="B958" s="266">
        <v>94061</v>
      </c>
    </row>
    <row r="959" spans="2:2" x14ac:dyDescent="0.2">
      <c r="B959" s="266">
        <v>94062</v>
      </c>
    </row>
    <row r="960" spans="2:2" x14ac:dyDescent="0.2">
      <c r="B960" s="266">
        <v>94063</v>
      </c>
    </row>
    <row r="961" spans="2:2" x14ac:dyDescent="0.2">
      <c r="B961" s="266">
        <v>94065</v>
      </c>
    </row>
    <row r="962" spans="2:2" x14ac:dyDescent="0.2">
      <c r="B962" s="266">
        <v>94066</v>
      </c>
    </row>
    <row r="963" spans="2:2" x14ac:dyDescent="0.2">
      <c r="B963" s="266">
        <v>94070</v>
      </c>
    </row>
    <row r="964" spans="2:2" x14ac:dyDescent="0.2">
      <c r="B964" s="266">
        <v>94074</v>
      </c>
    </row>
    <row r="965" spans="2:2" x14ac:dyDescent="0.2">
      <c r="B965" s="266">
        <v>94080</v>
      </c>
    </row>
    <row r="966" spans="2:2" x14ac:dyDescent="0.2">
      <c r="B966" s="266">
        <v>94085</v>
      </c>
    </row>
    <row r="967" spans="2:2" x14ac:dyDescent="0.2">
      <c r="B967" s="266">
        <v>94086</v>
      </c>
    </row>
    <row r="968" spans="2:2" x14ac:dyDescent="0.2">
      <c r="B968" s="266">
        <v>94087</v>
      </c>
    </row>
    <row r="969" spans="2:2" x14ac:dyDescent="0.2">
      <c r="B969" s="266">
        <v>94089</v>
      </c>
    </row>
    <row r="970" spans="2:2" x14ac:dyDescent="0.2">
      <c r="B970" s="266">
        <v>94102</v>
      </c>
    </row>
    <row r="971" spans="2:2" x14ac:dyDescent="0.2">
      <c r="B971" s="266">
        <v>94103</v>
      </c>
    </row>
    <row r="972" spans="2:2" x14ac:dyDescent="0.2">
      <c r="B972" s="266">
        <v>94104</v>
      </c>
    </row>
    <row r="973" spans="2:2" x14ac:dyDescent="0.2">
      <c r="B973" s="266">
        <v>94105</v>
      </c>
    </row>
    <row r="974" spans="2:2" x14ac:dyDescent="0.2">
      <c r="B974" s="266">
        <v>94107</v>
      </c>
    </row>
    <row r="975" spans="2:2" x14ac:dyDescent="0.2">
      <c r="B975" s="266">
        <v>94108</v>
      </c>
    </row>
    <row r="976" spans="2:2" x14ac:dyDescent="0.2">
      <c r="B976" s="266">
        <v>94109</v>
      </c>
    </row>
    <row r="977" spans="2:2" x14ac:dyDescent="0.2">
      <c r="B977" s="266">
        <v>94110</v>
      </c>
    </row>
    <row r="978" spans="2:2" x14ac:dyDescent="0.2">
      <c r="B978" s="266">
        <v>94111</v>
      </c>
    </row>
    <row r="979" spans="2:2" x14ac:dyDescent="0.2">
      <c r="B979" s="266">
        <v>94112</v>
      </c>
    </row>
    <row r="980" spans="2:2" x14ac:dyDescent="0.2">
      <c r="B980" s="266">
        <v>94114</v>
      </c>
    </row>
    <row r="981" spans="2:2" x14ac:dyDescent="0.2">
      <c r="B981" s="266">
        <v>94115</v>
      </c>
    </row>
    <row r="982" spans="2:2" x14ac:dyDescent="0.2">
      <c r="B982" s="266">
        <v>94116</v>
      </c>
    </row>
    <row r="983" spans="2:2" x14ac:dyDescent="0.2">
      <c r="B983" s="266">
        <v>94117</v>
      </c>
    </row>
    <row r="984" spans="2:2" x14ac:dyDescent="0.2">
      <c r="B984" s="266">
        <v>94118</v>
      </c>
    </row>
    <row r="985" spans="2:2" x14ac:dyDescent="0.2">
      <c r="B985" s="266">
        <v>94121</v>
      </c>
    </row>
    <row r="986" spans="2:2" x14ac:dyDescent="0.2">
      <c r="B986" s="266">
        <v>94122</v>
      </c>
    </row>
    <row r="987" spans="2:2" x14ac:dyDescent="0.2">
      <c r="B987" s="266">
        <v>94123</v>
      </c>
    </row>
    <row r="988" spans="2:2" x14ac:dyDescent="0.2">
      <c r="B988" s="266">
        <v>94124</v>
      </c>
    </row>
    <row r="989" spans="2:2" x14ac:dyDescent="0.2">
      <c r="B989" s="266">
        <v>94127</v>
      </c>
    </row>
    <row r="990" spans="2:2" x14ac:dyDescent="0.2">
      <c r="B990" s="266">
        <v>94128</v>
      </c>
    </row>
    <row r="991" spans="2:2" x14ac:dyDescent="0.2">
      <c r="B991" s="266">
        <v>94129</v>
      </c>
    </row>
    <row r="992" spans="2:2" x14ac:dyDescent="0.2">
      <c r="B992" s="266">
        <v>94130</v>
      </c>
    </row>
    <row r="993" spans="2:2" x14ac:dyDescent="0.2">
      <c r="B993" s="266">
        <v>94131</v>
      </c>
    </row>
    <row r="994" spans="2:2" x14ac:dyDescent="0.2">
      <c r="B994" s="266">
        <v>94132</v>
      </c>
    </row>
    <row r="995" spans="2:2" x14ac:dyDescent="0.2">
      <c r="B995" s="266">
        <v>94133</v>
      </c>
    </row>
    <row r="996" spans="2:2" x14ac:dyDescent="0.2">
      <c r="B996" s="266">
        <v>94134</v>
      </c>
    </row>
    <row r="997" spans="2:2" x14ac:dyDescent="0.2">
      <c r="B997" s="266">
        <v>94143</v>
      </c>
    </row>
    <row r="998" spans="2:2" x14ac:dyDescent="0.2">
      <c r="B998" s="266">
        <v>94158</v>
      </c>
    </row>
    <row r="999" spans="2:2" x14ac:dyDescent="0.2">
      <c r="B999" s="266">
        <v>94301</v>
      </c>
    </row>
    <row r="1000" spans="2:2" x14ac:dyDescent="0.2">
      <c r="B1000" s="266">
        <v>94303</v>
      </c>
    </row>
    <row r="1001" spans="2:2" x14ac:dyDescent="0.2">
      <c r="B1001" s="266">
        <v>94304</v>
      </c>
    </row>
    <row r="1002" spans="2:2" x14ac:dyDescent="0.2">
      <c r="B1002" s="266">
        <v>94305</v>
      </c>
    </row>
    <row r="1003" spans="2:2" x14ac:dyDescent="0.2">
      <c r="B1003" s="266">
        <v>94306</v>
      </c>
    </row>
    <row r="1004" spans="2:2" x14ac:dyDescent="0.2">
      <c r="B1004" s="266">
        <v>94401</v>
      </c>
    </row>
    <row r="1005" spans="2:2" x14ac:dyDescent="0.2">
      <c r="B1005" s="266">
        <v>94402</v>
      </c>
    </row>
    <row r="1006" spans="2:2" x14ac:dyDescent="0.2">
      <c r="B1006" s="266">
        <v>94403</v>
      </c>
    </row>
    <row r="1007" spans="2:2" x14ac:dyDescent="0.2">
      <c r="B1007" s="266">
        <v>94404</v>
      </c>
    </row>
    <row r="1008" spans="2:2" x14ac:dyDescent="0.2">
      <c r="B1008" s="266">
        <v>94501</v>
      </c>
    </row>
    <row r="1009" spans="2:2" x14ac:dyDescent="0.2">
      <c r="B1009" s="266">
        <v>94502</v>
      </c>
    </row>
    <row r="1010" spans="2:2" x14ac:dyDescent="0.2">
      <c r="B1010" s="266">
        <v>94503</v>
      </c>
    </row>
    <row r="1011" spans="2:2" x14ac:dyDescent="0.2">
      <c r="B1011" s="266">
        <v>94505</v>
      </c>
    </row>
    <row r="1012" spans="2:2" x14ac:dyDescent="0.2">
      <c r="B1012" s="266">
        <v>94506</v>
      </c>
    </row>
    <row r="1013" spans="2:2" x14ac:dyDescent="0.2">
      <c r="B1013" s="266">
        <v>94507</v>
      </c>
    </row>
    <row r="1014" spans="2:2" x14ac:dyDescent="0.2">
      <c r="B1014" s="266">
        <v>94508</v>
      </c>
    </row>
    <row r="1015" spans="2:2" x14ac:dyDescent="0.2">
      <c r="B1015" s="266">
        <v>94509</v>
      </c>
    </row>
    <row r="1016" spans="2:2" x14ac:dyDescent="0.2">
      <c r="B1016" s="266">
        <v>94510</v>
      </c>
    </row>
    <row r="1017" spans="2:2" x14ac:dyDescent="0.2">
      <c r="B1017" s="266">
        <v>94511</v>
      </c>
    </row>
    <row r="1018" spans="2:2" x14ac:dyDescent="0.2">
      <c r="B1018" s="266">
        <v>94512</v>
      </c>
    </row>
    <row r="1019" spans="2:2" x14ac:dyDescent="0.2">
      <c r="B1019" s="266">
        <v>94513</v>
      </c>
    </row>
    <row r="1020" spans="2:2" x14ac:dyDescent="0.2">
      <c r="B1020" s="266">
        <v>94514</v>
      </c>
    </row>
    <row r="1021" spans="2:2" x14ac:dyDescent="0.2">
      <c r="B1021" s="266">
        <v>94515</v>
      </c>
    </row>
    <row r="1022" spans="2:2" x14ac:dyDescent="0.2">
      <c r="B1022" s="266">
        <v>94517</v>
      </c>
    </row>
    <row r="1023" spans="2:2" x14ac:dyDescent="0.2">
      <c r="B1023" s="266">
        <v>94518</v>
      </c>
    </row>
    <row r="1024" spans="2:2" x14ac:dyDescent="0.2">
      <c r="B1024" s="266">
        <v>94519</v>
      </c>
    </row>
    <row r="1025" spans="2:2" x14ac:dyDescent="0.2">
      <c r="B1025" s="266">
        <v>94520</v>
      </c>
    </row>
    <row r="1026" spans="2:2" x14ac:dyDescent="0.2">
      <c r="B1026" s="266">
        <v>94521</v>
      </c>
    </row>
    <row r="1027" spans="2:2" x14ac:dyDescent="0.2">
      <c r="B1027" s="266">
        <v>94523</v>
      </c>
    </row>
    <row r="1028" spans="2:2" x14ac:dyDescent="0.2">
      <c r="B1028" s="266">
        <v>94525</v>
      </c>
    </row>
    <row r="1029" spans="2:2" x14ac:dyDescent="0.2">
      <c r="B1029" s="266">
        <v>94526</v>
      </c>
    </row>
    <row r="1030" spans="2:2" x14ac:dyDescent="0.2">
      <c r="B1030" s="266">
        <v>94528</v>
      </c>
    </row>
    <row r="1031" spans="2:2" x14ac:dyDescent="0.2">
      <c r="B1031" s="266">
        <v>94530</v>
      </c>
    </row>
    <row r="1032" spans="2:2" x14ac:dyDescent="0.2">
      <c r="B1032" s="266">
        <v>94531</v>
      </c>
    </row>
    <row r="1033" spans="2:2" x14ac:dyDescent="0.2">
      <c r="B1033" s="266">
        <v>94533</v>
      </c>
    </row>
    <row r="1034" spans="2:2" x14ac:dyDescent="0.2">
      <c r="B1034" s="266">
        <v>94534</v>
      </c>
    </row>
    <row r="1035" spans="2:2" x14ac:dyDescent="0.2">
      <c r="B1035" s="266">
        <v>94535</v>
      </c>
    </row>
    <row r="1036" spans="2:2" x14ac:dyDescent="0.2">
      <c r="B1036" s="266">
        <v>94536</v>
      </c>
    </row>
    <row r="1037" spans="2:2" x14ac:dyDescent="0.2">
      <c r="B1037" s="266">
        <v>94538</v>
      </c>
    </row>
    <row r="1038" spans="2:2" x14ac:dyDescent="0.2">
      <c r="B1038" s="266">
        <v>94539</v>
      </c>
    </row>
    <row r="1039" spans="2:2" x14ac:dyDescent="0.2">
      <c r="B1039" s="266">
        <v>94541</v>
      </c>
    </row>
    <row r="1040" spans="2:2" x14ac:dyDescent="0.2">
      <c r="B1040" s="266">
        <v>94542</v>
      </c>
    </row>
    <row r="1041" spans="2:2" x14ac:dyDescent="0.2">
      <c r="B1041" s="266">
        <v>94544</v>
      </c>
    </row>
    <row r="1042" spans="2:2" x14ac:dyDescent="0.2">
      <c r="B1042" s="266">
        <v>94545</v>
      </c>
    </row>
    <row r="1043" spans="2:2" x14ac:dyDescent="0.2">
      <c r="B1043" s="266">
        <v>94546</v>
      </c>
    </row>
    <row r="1044" spans="2:2" x14ac:dyDescent="0.2">
      <c r="B1044" s="266">
        <v>94547</v>
      </c>
    </row>
    <row r="1045" spans="2:2" x14ac:dyDescent="0.2">
      <c r="B1045" s="266">
        <v>94548</v>
      </c>
    </row>
    <row r="1046" spans="2:2" x14ac:dyDescent="0.2">
      <c r="B1046" s="266">
        <v>94549</v>
      </c>
    </row>
    <row r="1047" spans="2:2" x14ac:dyDescent="0.2">
      <c r="B1047" s="266">
        <v>94550</v>
      </c>
    </row>
    <row r="1048" spans="2:2" x14ac:dyDescent="0.2">
      <c r="B1048" s="266">
        <v>94551</v>
      </c>
    </row>
    <row r="1049" spans="2:2" x14ac:dyDescent="0.2">
      <c r="B1049" s="266">
        <v>94552</v>
      </c>
    </row>
    <row r="1050" spans="2:2" x14ac:dyDescent="0.2">
      <c r="B1050" s="266">
        <v>94553</v>
      </c>
    </row>
    <row r="1051" spans="2:2" x14ac:dyDescent="0.2">
      <c r="B1051" s="266">
        <v>94555</v>
      </c>
    </row>
    <row r="1052" spans="2:2" x14ac:dyDescent="0.2">
      <c r="B1052" s="266">
        <v>94556</v>
      </c>
    </row>
    <row r="1053" spans="2:2" x14ac:dyDescent="0.2">
      <c r="B1053" s="266">
        <v>94558</v>
      </c>
    </row>
    <row r="1054" spans="2:2" x14ac:dyDescent="0.2">
      <c r="B1054" s="266">
        <v>94559</v>
      </c>
    </row>
    <row r="1055" spans="2:2" x14ac:dyDescent="0.2">
      <c r="B1055" s="266">
        <v>94560</v>
      </c>
    </row>
    <row r="1056" spans="2:2" x14ac:dyDescent="0.2">
      <c r="B1056" s="266">
        <v>94561</v>
      </c>
    </row>
    <row r="1057" spans="2:2" x14ac:dyDescent="0.2">
      <c r="B1057" s="266">
        <v>94563</v>
      </c>
    </row>
    <row r="1058" spans="2:2" x14ac:dyDescent="0.2">
      <c r="B1058" s="266">
        <v>94564</v>
      </c>
    </row>
    <row r="1059" spans="2:2" x14ac:dyDescent="0.2">
      <c r="B1059" s="266">
        <v>94565</v>
      </c>
    </row>
    <row r="1060" spans="2:2" x14ac:dyDescent="0.2">
      <c r="B1060" s="266">
        <v>94566</v>
      </c>
    </row>
    <row r="1061" spans="2:2" x14ac:dyDescent="0.2">
      <c r="B1061" s="266">
        <v>94567</v>
      </c>
    </row>
    <row r="1062" spans="2:2" x14ac:dyDescent="0.2">
      <c r="B1062" s="266">
        <v>94568</v>
      </c>
    </row>
    <row r="1063" spans="2:2" x14ac:dyDescent="0.2">
      <c r="B1063" s="266">
        <v>94569</v>
      </c>
    </row>
    <row r="1064" spans="2:2" x14ac:dyDescent="0.2">
      <c r="B1064" s="266">
        <v>94571</v>
      </c>
    </row>
    <row r="1065" spans="2:2" x14ac:dyDescent="0.2">
      <c r="B1065" s="266">
        <v>94572</v>
      </c>
    </row>
    <row r="1066" spans="2:2" x14ac:dyDescent="0.2">
      <c r="B1066" s="266">
        <v>94574</v>
      </c>
    </row>
    <row r="1067" spans="2:2" x14ac:dyDescent="0.2">
      <c r="B1067" s="266">
        <v>94576</v>
      </c>
    </row>
    <row r="1068" spans="2:2" x14ac:dyDescent="0.2">
      <c r="B1068" s="266">
        <v>94577</v>
      </c>
    </row>
    <row r="1069" spans="2:2" x14ac:dyDescent="0.2">
      <c r="B1069" s="266">
        <v>94578</v>
      </c>
    </row>
    <row r="1070" spans="2:2" x14ac:dyDescent="0.2">
      <c r="B1070" s="266">
        <v>94579</v>
      </c>
    </row>
    <row r="1071" spans="2:2" x14ac:dyDescent="0.2">
      <c r="B1071" s="266">
        <v>94580</v>
      </c>
    </row>
    <row r="1072" spans="2:2" x14ac:dyDescent="0.2">
      <c r="B1072" s="266">
        <v>94582</v>
      </c>
    </row>
    <row r="1073" spans="2:2" x14ac:dyDescent="0.2">
      <c r="B1073" s="266">
        <v>94583</v>
      </c>
    </row>
    <row r="1074" spans="2:2" x14ac:dyDescent="0.2">
      <c r="B1074" s="266">
        <v>94585</v>
      </c>
    </row>
    <row r="1075" spans="2:2" x14ac:dyDescent="0.2">
      <c r="B1075" s="266">
        <v>94586</v>
      </c>
    </row>
    <row r="1076" spans="2:2" x14ac:dyDescent="0.2">
      <c r="B1076" s="266">
        <v>94587</v>
      </c>
    </row>
    <row r="1077" spans="2:2" x14ac:dyDescent="0.2">
      <c r="B1077" s="266">
        <v>94588</v>
      </c>
    </row>
    <row r="1078" spans="2:2" x14ac:dyDescent="0.2">
      <c r="B1078" s="266">
        <v>94589</v>
      </c>
    </row>
    <row r="1079" spans="2:2" x14ac:dyDescent="0.2">
      <c r="B1079" s="266">
        <v>94590</v>
      </c>
    </row>
    <row r="1080" spans="2:2" x14ac:dyDescent="0.2">
      <c r="B1080" s="266">
        <v>94591</v>
      </c>
    </row>
    <row r="1081" spans="2:2" x14ac:dyDescent="0.2">
      <c r="B1081" s="266">
        <v>94592</v>
      </c>
    </row>
    <row r="1082" spans="2:2" x14ac:dyDescent="0.2">
      <c r="B1082" s="266">
        <v>94595</v>
      </c>
    </row>
    <row r="1083" spans="2:2" x14ac:dyDescent="0.2">
      <c r="B1083" s="266">
        <v>94596</v>
      </c>
    </row>
    <row r="1084" spans="2:2" x14ac:dyDescent="0.2">
      <c r="B1084" s="266">
        <v>94597</v>
      </c>
    </row>
    <row r="1085" spans="2:2" x14ac:dyDescent="0.2">
      <c r="B1085" s="266">
        <v>94598</v>
      </c>
    </row>
    <row r="1086" spans="2:2" x14ac:dyDescent="0.2">
      <c r="B1086" s="266">
        <v>94599</v>
      </c>
    </row>
    <row r="1087" spans="2:2" x14ac:dyDescent="0.2">
      <c r="B1087" s="266">
        <v>94601</v>
      </c>
    </row>
    <row r="1088" spans="2:2" x14ac:dyDescent="0.2">
      <c r="B1088" s="266">
        <v>94602</v>
      </c>
    </row>
    <row r="1089" spans="2:2" x14ac:dyDescent="0.2">
      <c r="B1089" s="266">
        <v>94603</v>
      </c>
    </row>
    <row r="1090" spans="2:2" x14ac:dyDescent="0.2">
      <c r="B1090" s="266">
        <v>94605</v>
      </c>
    </row>
    <row r="1091" spans="2:2" x14ac:dyDescent="0.2">
      <c r="B1091" s="266">
        <v>94606</v>
      </c>
    </row>
    <row r="1092" spans="2:2" x14ac:dyDescent="0.2">
      <c r="B1092" s="266">
        <v>94607</v>
      </c>
    </row>
    <row r="1093" spans="2:2" x14ac:dyDescent="0.2">
      <c r="B1093" s="266">
        <v>94608</v>
      </c>
    </row>
    <row r="1094" spans="2:2" x14ac:dyDescent="0.2">
      <c r="B1094" s="266">
        <v>94609</v>
      </c>
    </row>
    <row r="1095" spans="2:2" x14ac:dyDescent="0.2">
      <c r="B1095" s="266">
        <v>94610</v>
      </c>
    </row>
    <row r="1096" spans="2:2" x14ac:dyDescent="0.2">
      <c r="B1096" s="266">
        <v>94611</v>
      </c>
    </row>
    <row r="1097" spans="2:2" x14ac:dyDescent="0.2">
      <c r="B1097" s="266">
        <v>94612</v>
      </c>
    </row>
    <row r="1098" spans="2:2" x14ac:dyDescent="0.2">
      <c r="B1098" s="266">
        <v>94613</v>
      </c>
    </row>
    <row r="1099" spans="2:2" x14ac:dyDescent="0.2">
      <c r="B1099" s="266">
        <v>94618</v>
      </c>
    </row>
    <row r="1100" spans="2:2" x14ac:dyDescent="0.2">
      <c r="B1100" s="266">
        <v>94619</v>
      </c>
    </row>
    <row r="1101" spans="2:2" x14ac:dyDescent="0.2">
      <c r="B1101" s="266">
        <v>94621</v>
      </c>
    </row>
    <row r="1102" spans="2:2" x14ac:dyDescent="0.2">
      <c r="B1102" s="266">
        <v>94702</v>
      </c>
    </row>
    <row r="1103" spans="2:2" x14ac:dyDescent="0.2">
      <c r="B1103" s="266">
        <v>94703</v>
      </c>
    </row>
    <row r="1104" spans="2:2" x14ac:dyDescent="0.2">
      <c r="B1104" s="266">
        <v>94704</v>
      </c>
    </row>
    <row r="1105" spans="2:2" x14ac:dyDescent="0.2">
      <c r="B1105" s="266">
        <v>94705</v>
      </c>
    </row>
    <row r="1106" spans="2:2" x14ac:dyDescent="0.2">
      <c r="B1106" s="266">
        <v>94706</v>
      </c>
    </row>
    <row r="1107" spans="2:2" x14ac:dyDescent="0.2">
      <c r="B1107" s="266">
        <v>94707</v>
      </c>
    </row>
    <row r="1108" spans="2:2" x14ac:dyDescent="0.2">
      <c r="B1108" s="266">
        <v>94708</v>
      </c>
    </row>
    <row r="1109" spans="2:2" x14ac:dyDescent="0.2">
      <c r="B1109" s="266">
        <v>94709</v>
      </c>
    </row>
    <row r="1110" spans="2:2" x14ac:dyDescent="0.2">
      <c r="B1110" s="266">
        <v>94710</v>
      </c>
    </row>
    <row r="1111" spans="2:2" x14ac:dyDescent="0.2">
      <c r="B1111" s="266">
        <v>94720</v>
      </c>
    </row>
    <row r="1112" spans="2:2" x14ac:dyDescent="0.2">
      <c r="B1112" s="266">
        <v>94801</v>
      </c>
    </row>
    <row r="1113" spans="2:2" x14ac:dyDescent="0.2">
      <c r="B1113" s="266">
        <v>94803</v>
      </c>
    </row>
    <row r="1114" spans="2:2" x14ac:dyDescent="0.2">
      <c r="B1114" s="266">
        <v>94804</v>
      </c>
    </row>
    <row r="1115" spans="2:2" x14ac:dyDescent="0.2">
      <c r="B1115" s="266">
        <v>94805</v>
      </c>
    </row>
    <row r="1116" spans="2:2" x14ac:dyDescent="0.2">
      <c r="B1116" s="266">
        <v>94806</v>
      </c>
    </row>
    <row r="1117" spans="2:2" x14ac:dyDescent="0.2">
      <c r="B1117" s="266">
        <v>94901</v>
      </c>
    </row>
    <row r="1118" spans="2:2" x14ac:dyDescent="0.2">
      <c r="B1118" s="266">
        <v>94903</v>
      </c>
    </row>
    <row r="1119" spans="2:2" x14ac:dyDescent="0.2">
      <c r="B1119" s="266">
        <v>94904</v>
      </c>
    </row>
    <row r="1120" spans="2:2" x14ac:dyDescent="0.2">
      <c r="B1120" s="266">
        <v>94920</v>
      </c>
    </row>
    <row r="1121" spans="2:2" x14ac:dyDescent="0.2">
      <c r="B1121" s="266">
        <v>94922</v>
      </c>
    </row>
    <row r="1122" spans="2:2" x14ac:dyDescent="0.2">
      <c r="B1122" s="266">
        <v>94923</v>
      </c>
    </row>
    <row r="1123" spans="2:2" x14ac:dyDescent="0.2">
      <c r="B1123" s="266">
        <v>94924</v>
      </c>
    </row>
    <row r="1124" spans="2:2" x14ac:dyDescent="0.2">
      <c r="B1124" s="266">
        <v>94925</v>
      </c>
    </row>
    <row r="1125" spans="2:2" x14ac:dyDescent="0.2">
      <c r="B1125" s="266">
        <v>94928</v>
      </c>
    </row>
    <row r="1126" spans="2:2" x14ac:dyDescent="0.2">
      <c r="B1126" s="266">
        <v>94929</v>
      </c>
    </row>
    <row r="1127" spans="2:2" x14ac:dyDescent="0.2">
      <c r="B1127" s="266">
        <v>94930</v>
      </c>
    </row>
    <row r="1128" spans="2:2" x14ac:dyDescent="0.2">
      <c r="B1128" s="266">
        <v>94931</v>
      </c>
    </row>
    <row r="1129" spans="2:2" x14ac:dyDescent="0.2">
      <c r="B1129" s="266">
        <v>94933</v>
      </c>
    </row>
    <row r="1130" spans="2:2" x14ac:dyDescent="0.2">
      <c r="B1130" s="266">
        <v>94937</v>
      </c>
    </row>
    <row r="1131" spans="2:2" x14ac:dyDescent="0.2">
      <c r="B1131" s="266">
        <v>94938</v>
      </c>
    </row>
    <row r="1132" spans="2:2" x14ac:dyDescent="0.2">
      <c r="B1132" s="266">
        <v>94939</v>
      </c>
    </row>
    <row r="1133" spans="2:2" x14ac:dyDescent="0.2">
      <c r="B1133" s="266">
        <v>94940</v>
      </c>
    </row>
    <row r="1134" spans="2:2" x14ac:dyDescent="0.2">
      <c r="B1134" s="266">
        <v>94941</v>
      </c>
    </row>
    <row r="1135" spans="2:2" x14ac:dyDescent="0.2">
      <c r="B1135" s="266">
        <v>94945</v>
      </c>
    </row>
    <row r="1136" spans="2:2" x14ac:dyDescent="0.2">
      <c r="B1136" s="266">
        <v>94946</v>
      </c>
    </row>
    <row r="1137" spans="2:2" x14ac:dyDescent="0.2">
      <c r="B1137" s="266">
        <v>94947</v>
      </c>
    </row>
    <row r="1138" spans="2:2" x14ac:dyDescent="0.2">
      <c r="B1138" s="266">
        <v>94949</v>
      </c>
    </row>
    <row r="1139" spans="2:2" x14ac:dyDescent="0.2">
      <c r="B1139" s="266">
        <v>94951</v>
      </c>
    </row>
    <row r="1140" spans="2:2" x14ac:dyDescent="0.2">
      <c r="B1140" s="266">
        <v>94952</v>
      </c>
    </row>
    <row r="1141" spans="2:2" x14ac:dyDescent="0.2">
      <c r="B1141" s="266">
        <v>94954</v>
      </c>
    </row>
    <row r="1142" spans="2:2" x14ac:dyDescent="0.2">
      <c r="B1142" s="266">
        <v>94956</v>
      </c>
    </row>
    <row r="1143" spans="2:2" x14ac:dyDescent="0.2">
      <c r="B1143" s="266">
        <v>94957</v>
      </c>
    </row>
    <row r="1144" spans="2:2" x14ac:dyDescent="0.2">
      <c r="B1144" s="266">
        <v>94960</v>
      </c>
    </row>
    <row r="1145" spans="2:2" x14ac:dyDescent="0.2">
      <c r="B1145" s="266">
        <v>94963</v>
      </c>
    </row>
    <row r="1146" spans="2:2" x14ac:dyDescent="0.2">
      <c r="B1146" s="266">
        <v>94964</v>
      </c>
    </row>
    <row r="1147" spans="2:2" x14ac:dyDescent="0.2">
      <c r="B1147" s="266">
        <v>94965</v>
      </c>
    </row>
    <row r="1148" spans="2:2" x14ac:dyDescent="0.2">
      <c r="B1148" s="266">
        <v>94970</v>
      </c>
    </row>
    <row r="1149" spans="2:2" x14ac:dyDescent="0.2">
      <c r="B1149" s="266">
        <v>94971</v>
      </c>
    </row>
    <row r="1150" spans="2:2" x14ac:dyDescent="0.2">
      <c r="B1150" s="266">
        <v>94972</v>
      </c>
    </row>
    <row r="1151" spans="2:2" x14ac:dyDescent="0.2">
      <c r="B1151" s="266">
        <v>94973</v>
      </c>
    </row>
    <row r="1152" spans="2:2" x14ac:dyDescent="0.2">
      <c r="B1152" s="266">
        <v>95002</v>
      </c>
    </row>
    <row r="1153" spans="2:2" x14ac:dyDescent="0.2">
      <c r="B1153" s="266">
        <v>95003</v>
      </c>
    </row>
    <row r="1154" spans="2:2" x14ac:dyDescent="0.2">
      <c r="B1154" s="266">
        <v>95004</v>
      </c>
    </row>
    <row r="1155" spans="2:2" x14ac:dyDescent="0.2">
      <c r="B1155" s="266">
        <v>95005</v>
      </c>
    </row>
    <row r="1156" spans="2:2" x14ac:dyDescent="0.2">
      <c r="B1156" s="266">
        <v>95006</v>
      </c>
    </row>
    <row r="1157" spans="2:2" x14ac:dyDescent="0.2">
      <c r="B1157" s="266">
        <v>95007</v>
      </c>
    </row>
    <row r="1158" spans="2:2" x14ac:dyDescent="0.2">
      <c r="B1158" s="266">
        <v>95008</v>
      </c>
    </row>
    <row r="1159" spans="2:2" x14ac:dyDescent="0.2">
      <c r="B1159" s="266">
        <v>95010</v>
      </c>
    </row>
    <row r="1160" spans="2:2" x14ac:dyDescent="0.2">
      <c r="B1160" s="266">
        <v>95012</v>
      </c>
    </row>
    <row r="1161" spans="2:2" x14ac:dyDescent="0.2">
      <c r="B1161" s="266">
        <v>95013</v>
      </c>
    </row>
    <row r="1162" spans="2:2" x14ac:dyDescent="0.2">
      <c r="B1162" s="266">
        <v>95014</v>
      </c>
    </row>
    <row r="1163" spans="2:2" x14ac:dyDescent="0.2">
      <c r="B1163" s="266">
        <v>95017</v>
      </c>
    </row>
    <row r="1164" spans="2:2" x14ac:dyDescent="0.2">
      <c r="B1164" s="266">
        <v>95018</v>
      </c>
    </row>
    <row r="1165" spans="2:2" x14ac:dyDescent="0.2">
      <c r="B1165" s="266">
        <v>95019</v>
      </c>
    </row>
    <row r="1166" spans="2:2" x14ac:dyDescent="0.2">
      <c r="B1166" s="266">
        <v>95020</v>
      </c>
    </row>
    <row r="1167" spans="2:2" x14ac:dyDescent="0.2">
      <c r="B1167" s="266">
        <v>95023</v>
      </c>
    </row>
    <row r="1168" spans="2:2" x14ac:dyDescent="0.2">
      <c r="B1168" s="266">
        <v>95030</v>
      </c>
    </row>
    <row r="1169" spans="2:2" x14ac:dyDescent="0.2">
      <c r="B1169" s="266">
        <v>95032</v>
      </c>
    </row>
    <row r="1170" spans="2:2" x14ac:dyDescent="0.2">
      <c r="B1170" s="266">
        <v>95033</v>
      </c>
    </row>
    <row r="1171" spans="2:2" x14ac:dyDescent="0.2">
      <c r="B1171" s="266">
        <v>95035</v>
      </c>
    </row>
    <row r="1172" spans="2:2" x14ac:dyDescent="0.2">
      <c r="B1172" s="266">
        <v>95037</v>
      </c>
    </row>
    <row r="1173" spans="2:2" x14ac:dyDescent="0.2">
      <c r="B1173" s="266">
        <v>95039</v>
      </c>
    </row>
    <row r="1174" spans="2:2" x14ac:dyDescent="0.2">
      <c r="B1174" s="266">
        <v>95041</v>
      </c>
    </row>
    <row r="1175" spans="2:2" x14ac:dyDescent="0.2">
      <c r="B1175" s="266">
        <v>95043</v>
      </c>
    </row>
    <row r="1176" spans="2:2" x14ac:dyDescent="0.2">
      <c r="B1176" s="266">
        <v>95045</v>
      </c>
    </row>
    <row r="1177" spans="2:2" x14ac:dyDescent="0.2">
      <c r="B1177" s="266">
        <v>95046</v>
      </c>
    </row>
    <row r="1178" spans="2:2" x14ac:dyDescent="0.2">
      <c r="B1178" s="266">
        <v>95050</v>
      </c>
    </row>
    <row r="1179" spans="2:2" x14ac:dyDescent="0.2">
      <c r="B1179" s="266">
        <v>95051</v>
      </c>
    </row>
    <row r="1180" spans="2:2" x14ac:dyDescent="0.2">
      <c r="B1180" s="266">
        <v>95053</v>
      </c>
    </row>
    <row r="1181" spans="2:2" x14ac:dyDescent="0.2">
      <c r="B1181" s="266">
        <v>95054</v>
      </c>
    </row>
    <row r="1182" spans="2:2" x14ac:dyDescent="0.2">
      <c r="B1182" s="266">
        <v>95060</v>
      </c>
    </row>
    <row r="1183" spans="2:2" x14ac:dyDescent="0.2">
      <c r="B1183" s="266">
        <v>95062</v>
      </c>
    </row>
    <row r="1184" spans="2:2" x14ac:dyDescent="0.2">
      <c r="B1184" s="266">
        <v>95064</v>
      </c>
    </row>
    <row r="1185" spans="2:2" x14ac:dyDescent="0.2">
      <c r="B1185" s="266">
        <v>95065</v>
      </c>
    </row>
    <row r="1186" spans="2:2" x14ac:dyDescent="0.2">
      <c r="B1186" s="266">
        <v>95066</v>
      </c>
    </row>
    <row r="1187" spans="2:2" x14ac:dyDescent="0.2">
      <c r="B1187" s="266">
        <v>95070</v>
      </c>
    </row>
    <row r="1188" spans="2:2" x14ac:dyDescent="0.2">
      <c r="B1188" s="266">
        <v>95073</v>
      </c>
    </row>
    <row r="1189" spans="2:2" x14ac:dyDescent="0.2">
      <c r="B1189" s="266">
        <v>95075</v>
      </c>
    </row>
    <row r="1190" spans="2:2" x14ac:dyDescent="0.2">
      <c r="B1190" s="266">
        <v>95076</v>
      </c>
    </row>
    <row r="1191" spans="2:2" x14ac:dyDescent="0.2">
      <c r="B1191" s="266">
        <v>95110</v>
      </c>
    </row>
    <row r="1192" spans="2:2" x14ac:dyDescent="0.2">
      <c r="B1192" s="266">
        <v>95111</v>
      </c>
    </row>
    <row r="1193" spans="2:2" x14ac:dyDescent="0.2">
      <c r="B1193" s="266">
        <v>95112</v>
      </c>
    </row>
    <row r="1194" spans="2:2" x14ac:dyDescent="0.2">
      <c r="B1194" s="266">
        <v>95113</v>
      </c>
    </row>
    <row r="1195" spans="2:2" x14ac:dyDescent="0.2">
      <c r="B1195" s="266">
        <v>95116</v>
      </c>
    </row>
    <row r="1196" spans="2:2" x14ac:dyDescent="0.2">
      <c r="B1196" s="266">
        <v>95117</v>
      </c>
    </row>
    <row r="1197" spans="2:2" x14ac:dyDescent="0.2">
      <c r="B1197" s="266">
        <v>95118</v>
      </c>
    </row>
    <row r="1198" spans="2:2" x14ac:dyDescent="0.2">
      <c r="B1198" s="266">
        <v>95119</v>
      </c>
    </row>
    <row r="1199" spans="2:2" x14ac:dyDescent="0.2">
      <c r="B1199" s="266">
        <v>95120</v>
      </c>
    </row>
    <row r="1200" spans="2:2" x14ac:dyDescent="0.2">
      <c r="B1200" s="266">
        <v>95121</v>
      </c>
    </row>
    <row r="1201" spans="2:2" x14ac:dyDescent="0.2">
      <c r="B1201" s="266">
        <v>95122</v>
      </c>
    </row>
    <row r="1202" spans="2:2" x14ac:dyDescent="0.2">
      <c r="B1202" s="266">
        <v>95123</v>
      </c>
    </row>
    <row r="1203" spans="2:2" x14ac:dyDescent="0.2">
      <c r="B1203" s="266">
        <v>95124</v>
      </c>
    </row>
    <row r="1204" spans="2:2" x14ac:dyDescent="0.2">
      <c r="B1204" s="266">
        <v>95125</v>
      </c>
    </row>
    <row r="1205" spans="2:2" x14ac:dyDescent="0.2">
      <c r="B1205" s="266">
        <v>95126</v>
      </c>
    </row>
    <row r="1206" spans="2:2" x14ac:dyDescent="0.2">
      <c r="B1206" s="266">
        <v>95127</v>
      </c>
    </row>
    <row r="1207" spans="2:2" x14ac:dyDescent="0.2">
      <c r="B1207" s="266">
        <v>95128</v>
      </c>
    </row>
    <row r="1208" spans="2:2" x14ac:dyDescent="0.2">
      <c r="B1208" s="266">
        <v>95129</v>
      </c>
    </row>
    <row r="1209" spans="2:2" x14ac:dyDescent="0.2">
      <c r="B1209" s="266">
        <v>95130</v>
      </c>
    </row>
    <row r="1210" spans="2:2" x14ac:dyDescent="0.2">
      <c r="B1210" s="266">
        <v>95131</v>
      </c>
    </row>
    <row r="1211" spans="2:2" x14ac:dyDescent="0.2">
      <c r="B1211" s="266">
        <v>95132</v>
      </c>
    </row>
    <row r="1212" spans="2:2" x14ac:dyDescent="0.2">
      <c r="B1212" s="266">
        <v>95133</v>
      </c>
    </row>
    <row r="1213" spans="2:2" x14ac:dyDescent="0.2">
      <c r="B1213" s="266">
        <v>95134</v>
      </c>
    </row>
    <row r="1214" spans="2:2" x14ac:dyDescent="0.2">
      <c r="B1214" s="266">
        <v>95135</v>
      </c>
    </row>
    <row r="1215" spans="2:2" x14ac:dyDescent="0.2">
      <c r="B1215" s="266">
        <v>95136</v>
      </c>
    </row>
    <row r="1216" spans="2:2" x14ac:dyDescent="0.2">
      <c r="B1216" s="266">
        <v>95138</v>
      </c>
    </row>
    <row r="1217" spans="2:2" x14ac:dyDescent="0.2">
      <c r="B1217" s="266">
        <v>95139</v>
      </c>
    </row>
    <row r="1218" spans="2:2" x14ac:dyDescent="0.2">
      <c r="B1218" s="266">
        <v>95140</v>
      </c>
    </row>
    <row r="1219" spans="2:2" x14ac:dyDescent="0.2">
      <c r="B1219" s="266">
        <v>95141</v>
      </c>
    </row>
    <row r="1220" spans="2:2" x14ac:dyDescent="0.2">
      <c r="B1220" s="266">
        <v>95148</v>
      </c>
    </row>
    <row r="1221" spans="2:2" x14ac:dyDescent="0.2">
      <c r="B1221" s="266">
        <v>95192</v>
      </c>
    </row>
    <row r="1222" spans="2:2" x14ac:dyDescent="0.2">
      <c r="B1222" s="266">
        <v>95202</v>
      </c>
    </row>
    <row r="1223" spans="2:2" x14ac:dyDescent="0.2">
      <c r="B1223" s="266">
        <v>95203</v>
      </c>
    </row>
    <row r="1224" spans="2:2" x14ac:dyDescent="0.2">
      <c r="B1224" s="266">
        <v>95204</v>
      </c>
    </row>
    <row r="1225" spans="2:2" x14ac:dyDescent="0.2">
      <c r="B1225" s="266">
        <v>95205</v>
      </c>
    </row>
    <row r="1226" spans="2:2" x14ac:dyDescent="0.2">
      <c r="B1226" s="266">
        <v>95206</v>
      </c>
    </row>
    <row r="1227" spans="2:2" x14ac:dyDescent="0.2">
      <c r="B1227" s="266">
        <v>95207</v>
      </c>
    </row>
    <row r="1228" spans="2:2" x14ac:dyDescent="0.2">
      <c r="B1228" s="266">
        <v>95209</v>
      </c>
    </row>
    <row r="1229" spans="2:2" x14ac:dyDescent="0.2">
      <c r="B1229" s="266">
        <v>95210</v>
      </c>
    </row>
    <row r="1230" spans="2:2" x14ac:dyDescent="0.2">
      <c r="B1230" s="266">
        <v>95211</v>
      </c>
    </row>
    <row r="1231" spans="2:2" x14ac:dyDescent="0.2">
      <c r="B1231" s="266">
        <v>95212</v>
      </c>
    </row>
    <row r="1232" spans="2:2" x14ac:dyDescent="0.2">
      <c r="B1232" s="266">
        <v>95215</v>
      </c>
    </row>
    <row r="1233" spans="2:2" x14ac:dyDescent="0.2">
      <c r="B1233" s="266">
        <v>95219</v>
      </c>
    </row>
    <row r="1234" spans="2:2" x14ac:dyDescent="0.2">
      <c r="B1234" s="266">
        <v>95220</v>
      </c>
    </row>
    <row r="1235" spans="2:2" x14ac:dyDescent="0.2">
      <c r="B1235" s="266">
        <v>95222</v>
      </c>
    </row>
    <row r="1236" spans="2:2" x14ac:dyDescent="0.2">
      <c r="B1236" s="266">
        <v>95223</v>
      </c>
    </row>
    <row r="1237" spans="2:2" x14ac:dyDescent="0.2">
      <c r="B1237" s="266">
        <v>95224</v>
      </c>
    </row>
    <row r="1238" spans="2:2" x14ac:dyDescent="0.2">
      <c r="B1238" s="266">
        <v>95225</v>
      </c>
    </row>
    <row r="1239" spans="2:2" x14ac:dyDescent="0.2">
      <c r="B1239" s="266">
        <v>95226</v>
      </c>
    </row>
    <row r="1240" spans="2:2" x14ac:dyDescent="0.2">
      <c r="B1240" s="266">
        <v>95227</v>
      </c>
    </row>
    <row r="1241" spans="2:2" x14ac:dyDescent="0.2">
      <c r="B1241" s="266">
        <v>95228</v>
      </c>
    </row>
    <row r="1242" spans="2:2" x14ac:dyDescent="0.2">
      <c r="B1242" s="266">
        <v>95230</v>
      </c>
    </row>
    <row r="1243" spans="2:2" x14ac:dyDescent="0.2">
      <c r="B1243" s="266">
        <v>95231</v>
      </c>
    </row>
    <row r="1244" spans="2:2" x14ac:dyDescent="0.2">
      <c r="B1244" s="266">
        <v>95232</v>
      </c>
    </row>
    <row r="1245" spans="2:2" x14ac:dyDescent="0.2">
      <c r="B1245" s="266">
        <v>95236</v>
      </c>
    </row>
    <row r="1246" spans="2:2" x14ac:dyDescent="0.2">
      <c r="B1246" s="266">
        <v>95237</v>
      </c>
    </row>
    <row r="1247" spans="2:2" x14ac:dyDescent="0.2">
      <c r="B1247" s="266">
        <v>95240</v>
      </c>
    </row>
    <row r="1248" spans="2:2" x14ac:dyDescent="0.2">
      <c r="B1248" s="266">
        <v>95242</v>
      </c>
    </row>
    <row r="1249" spans="2:2" x14ac:dyDescent="0.2">
      <c r="B1249" s="266">
        <v>95245</v>
      </c>
    </row>
    <row r="1250" spans="2:2" x14ac:dyDescent="0.2">
      <c r="B1250" s="266">
        <v>95246</v>
      </c>
    </row>
    <row r="1251" spans="2:2" x14ac:dyDescent="0.2">
      <c r="B1251" s="266">
        <v>95247</v>
      </c>
    </row>
    <row r="1252" spans="2:2" x14ac:dyDescent="0.2">
      <c r="B1252" s="266">
        <v>95248</v>
      </c>
    </row>
    <row r="1253" spans="2:2" x14ac:dyDescent="0.2">
      <c r="B1253" s="266">
        <v>95249</v>
      </c>
    </row>
    <row r="1254" spans="2:2" x14ac:dyDescent="0.2">
      <c r="B1254" s="266">
        <v>95251</v>
      </c>
    </row>
    <row r="1255" spans="2:2" x14ac:dyDescent="0.2">
      <c r="B1255" s="266">
        <v>95252</v>
      </c>
    </row>
    <row r="1256" spans="2:2" x14ac:dyDescent="0.2">
      <c r="B1256" s="266">
        <v>95253</v>
      </c>
    </row>
    <row r="1257" spans="2:2" x14ac:dyDescent="0.2">
      <c r="B1257" s="266">
        <v>95254</v>
      </c>
    </row>
    <row r="1258" spans="2:2" x14ac:dyDescent="0.2">
      <c r="B1258" s="266">
        <v>95255</v>
      </c>
    </row>
    <row r="1259" spans="2:2" x14ac:dyDescent="0.2">
      <c r="B1259" s="266">
        <v>95257</v>
      </c>
    </row>
    <row r="1260" spans="2:2" x14ac:dyDescent="0.2">
      <c r="B1260" s="266">
        <v>95258</v>
      </c>
    </row>
    <row r="1261" spans="2:2" x14ac:dyDescent="0.2">
      <c r="B1261" s="266">
        <v>95301</v>
      </c>
    </row>
    <row r="1262" spans="2:2" x14ac:dyDescent="0.2">
      <c r="B1262" s="266">
        <v>95303</v>
      </c>
    </row>
    <row r="1263" spans="2:2" x14ac:dyDescent="0.2">
      <c r="B1263" s="266">
        <v>95304</v>
      </c>
    </row>
    <row r="1264" spans="2:2" x14ac:dyDescent="0.2">
      <c r="B1264" s="266">
        <v>95305</v>
      </c>
    </row>
    <row r="1265" spans="2:2" x14ac:dyDescent="0.2">
      <c r="B1265" s="266">
        <v>95306</v>
      </c>
    </row>
    <row r="1266" spans="2:2" x14ac:dyDescent="0.2">
      <c r="B1266" s="266">
        <v>95307</v>
      </c>
    </row>
    <row r="1267" spans="2:2" x14ac:dyDescent="0.2">
      <c r="B1267" s="266">
        <v>95310</v>
      </c>
    </row>
    <row r="1268" spans="2:2" x14ac:dyDescent="0.2">
      <c r="B1268" s="266">
        <v>95311</v>
      </c>
    </row>
    <row r="1269" spans="2:2" x14ac:dyDescent="0.2">
      <c r="B1269" s="266">
        <v>95312</v>
      </c>
    </row>
    <row r="1270" spans="2:2" x14ac:dyDescent="0.2">
      <c r="B1270" s="266">
        <v>95313</v>
      </c>
    </row>
    <row r="1271" spans="2:2" x14ac:dyDescent="0.2">
      <c r="B1271" s="266">
        <v>95315</v>
      </c>
    </row>
    <row r="1272" spans="2:2" x14ac:dyDescent="0.2">
      <c r="B1272" s="266">
        <v>95316</v>
      </c>
    </row>
    <row r="1273" spans="2:2" x14ac:dyDescent="0.2">
      <c r="B1273" s="266">
        <v>95317</v>
      </c>
    </row>
    <row r="1274" spans="2:2" x14ac:dyDescent="0.2">
      <c r="B1274" s="266">
        <v>95318</v>
      </c>
    </row>
    <row r="1275" spans="2:2" x14ac:dyDescent="0.2">
      <c r="B1275" s="266">
        <v>95319</v>
      </c>
    </row>
    <row r="1276" spans="2:2" x14ac:dyDescent="0.2">
      <c r="B1276" s="266">
        <v>95320</v>
      </c>
    </row>
    <row r="1277" spans="2:2" x14ac:dyDescent="0.2">
      <c r="B1277" s="266">
        <v>95321</v>
      </c>
    </row>
    <row r="1278" spans="2:2" x14ac:dyDescent="0.2">
      <c r="B1278" s="266">
        <v>95322</v>
      </c>
    </row>
    <row r="1279" spans="2:2" x14ac:dyDescent="0.2">
      <c r="B1279" s="266">
        <v>95323</v>
      </c>
    </row>
    <row r="1280" spans="2:2" x14ac:dyDescent="0.2">
      <c r="B1280" s="266">
        <v>95324</v>
      </c>
    </row>
    <row r="1281" spans="2:2" x14ac:dyDescent="0.2">
      <c r="B1281" s="266">
        <v>95326</v>
      </c>
    </row>
    <row r="1282" spans="2:2" x14ac:dyDescent="0.2">
      <c r="B1282" s="266">
        <v>95327</v>
      </c>
    </row>
    <row r="1283" spans="2:2" x14ac:dyDescent="0.2">
      <c r="B1283" s="266">
        <v>95328</v>
      </c>
    </row>
    <row r="1284" spans="2:2" x14ac:dyDescent="0.2">
      <c r="B1284" s="266">
        <v>95329</v>
      </c>
    </row>
    <row r="1285" spans="2:2" x14ac:dyDescent="0.2">
      <c r="B1285" s="266">
        <v>95330</v>
      </c>
    </row>
    <row r="1286" spans="2:2" x14ac:dyDescent="0.2">
      <c r="B1286" s="266">
        <v>95333</v>
      </c>
    </row>
    <row r="1287" spans="2:2" x14ac:dyDescent="0.2">
      <c r="B1287" s="266">
        <v>95334</v>
      </c>
    </row>
    <row r="1288" spans="2:2" x14ac:dyDescent="0.2">
      <c r="B1288" s="266">
        <v>95335</v>
      </c>
    </row>
    <row r="1289" spans="2:2" x14ac:dyDescent="0.2">
      <c r="B1289" s="266">
        <v>95336</v>
      </c>
    </row>
    <row r="1290" spans="2:2" x14ac:dyDescent="0.2">
      <c r="B1290" s="266">
        <v>95337</v>
      </c>
    </row>
    <row r="1291" spans="2:2" x14ac:dyDescent="0.2">
      <c r="B1291" s="266">
        <v>95338</v>
      </c>
    </row>
    <row r="1292" spans="2:2" x14ac:dyDescent="0.2">
      <c r="B1292" s="266">
        <v>95340</v>
      </c>
    </row>
    <row r="1293" spans="2:2" x14ac:dyDescent="0.2">
      <c r="B1293" s="266">
        <v>95341</v>
      </c>
    </row>
    <row r="1294" spans="2:2" x14ac:dyDescent="0.2">
      <c r="B1294" s="266">
        <v>95345</v>
      </c>
    </row>
    <row r="1295" spans="2:2" x14ac:dyDescent="0.2">
      <c r="B1295" s="266">
        <v>95346</v>
      </c>
    </row>
    <row r="1296" spans="2:2" x14ac:dyDescent="0.2">
      <c r="B1296" s="266">
        <v>95348</v>
      </c>
    </row>
    <row r="1297" spans="2:2" x14ac:dyDescent="0.2">
      <c r="B1297" s="266">
        <v>95350</v>
      </c>
    </row>
    <row r="1298" spans="2:2" x14ac:dyDescent="0.2">
      <c r="B1298" s="266">
        <v>95351</v>
      </c>
    </row>
    <row r="1299" spans="2:2" x14ac:dyDescent="0.2">
      <c r="B1299" s="266">
        <v>95354</v>
      </c>
    </row>
    <row r="1300" spans="2:2" x14ac:dyDescent="0.2">
      <c r="B1300" s="266">
        <v>95355</v>
      </c>
    </row>
    <row r="1301" spans="2:2" x14ac:dyDescent="0.2">
      <c r="B1301" s="266">
        <v>95356</v>
      </c>
    </row>
    <row r="1302" spans="2:2" x14ac:dyDescent="0.2">
      <c r="B1302" s="266">
        <v>95357</v>
      </c>
    </row>
    <row r="1303" spans="2:2" x14ac:dyDescent="0.2">
      <c r="B1303" s="266">
        <v>95358</v>
      </c>
    </row>
    <row r="1304" spans="2:2" x14ac:dyDescent="0.2">
      <c r="B1304" s="266">
        <v>95360</v>
      </c>
    </row>
    <row r="1305" spans="2:2" x14ac:dyDescent="0.2">
      <c r="B1305" s="266">
        <v>95361</v>
      </c>
    </row>
    <row r="1306" spans="2:2" x14ac:dyDescent="0.2">
      <c r="B1306" s="266">
        <v>95363</v>
      </c>
    </row>
    <row r="1307" spans="2:2" x14ac:dyDescent="0.2">
      <c r="B1307" s="266">
        <v>95364</v>
      </c>
    </row>
    <row r="1308" spans="2:2" x14ac:dyDescent="0.2">
      <c r="B1308" s="266">
        <v>95365</v>
      </c>
    </row>
    <row r="1309" spans="2:2" x14ac:dyDescent="0.2">
      <c r="B1309" s="266">
        <v>95366</v>
      </c>
    </row>
    <row r="1310" spans="2:2" x14ac:dyDescent="0.2">
      <c r="B1310" s="266">
        <v>95367</v>
      </c>
    </row>
    <row r="1311" spans="2:2" x14ac:dyDescent="0.2">
      <c r="B1311" s="266">
        <v>95368</v>
      </c>
    </row>
    <row r="1312" spans="2:2" x14ac:dyDescent="0.2">
      <c r="B1312" s="266">
        <v>95369</v>
      </c>
    </row>
    <row r="1313" spans="2:2" x14ac:dyDescent="0.2">
      <c r="B1313" s="266">
        <v>95370</v>
      </c>
    </row>
    <row r="1314" spans="2:2" x14ac:dyDescent="0.2">
      <c r="B1314" s="266">
        <v>95372</v>
      </c>
    </row>
    <row r="1315" spans="2:2" x14ac:dyDescent="0.2">
      <c r="B1315" s="266">
        <v>95374</v>
      </c>
    </row>
    <row r="1316" spans="2:2" x14ac:dyDescent="0.2">
      <c r="B1316" s="266">
        <v>95376</v>
      </c>
    </row>
    <row r="1317" spans="2:2" x14ac:dyDescent="0.2">
      <c r="B1317" s="266">
        <v>95377</v>
      </c>
    </row>
    <row r="1318" spans="2:2" x14ac:dyDescent="0.2">
      <c r="B1318" s="266">
        <v>95379</v>
      </c>
    </row>
    <row r="1319" spans="2:2" x14ac:dyDescent="0.2">
      <c r="B1319" s="266">
        <v>95380</v>
      </c>
    </row>
    <row r="1320" spans="2:2" x14ac:dyDescent="0.2">
      <c r="B1320" s="266">
        <v>95382</v>
      </c>
    </row>
    <row r="1321" spans="2:2" x14ac:dyDescent="0.2">
      <c r="B1321" s="266">
        <v>95383</v>
      </c>
    </row>
    <row r="1322" spans="2:2" x14ac:dyDescent="0.2">
      <c r="B1322" s="266">
        <v>95385</v>
      </c>
    </row>
    <row r="1323" spans="2:2" x14ac:dyDescent="0.2">
      <c r="B1323" s="266">
        <v>95386</v>
      </c>
    </row>
    <row r="1324" spans="2:2" x14ac:dyDescent="0.2">
      <c r="B1324" s="266">
        <v>95387</v>
      </c>
    </row>
    <row r="1325" spans="2:2" x14ac:dyDescent="0.2">
      <c r="B1325" s="266">
        <v>95388</v>
      </c>
    </row>
    <row r="1326" spans="2:2" x14ac:dyDescent="0.2">
      <c r="B1326" s="266">
        <v>95389</v>
      </c>
    </row>
    <row r="1327" spans="2:2" x14ac:dyDescent="0.2">
      <c r="B1327" s="266">
        <v>95391</v>
      </c>
    </row>
    <row r="1328" spans="2:2" x14ac:dyDescent="0.2">
      <c r="B1328" s="266">
        <v>95401</v>
      </c>
    </row>
    <row r="1329" spans="2:2" x14ac:dyDescent="0.2">
      <c r="B1329" s="266">
        <v>95403</v>
      </c>
    </row>
    <row r="1330" spans="2:2" x14ac:dyDescent="0.2">
      <c r="B1330" s="266">
        <v>95404</v>
      </c>
    </row>
    <row r="1331" spans="2:2" x14ac:dyDescent="0.2">
      <c r="B1331" s="266">
        <v>95405</v>
      </c>
    </row>
    <row r="1332" spans="2:2" x14ac:dyDescent="0.2">
      <c r="B1332" s="266">
        <v>95407</v>
      </c>
    </row>
    <row r="1333" spans="2:2" x14ac:dyDescent="0.2">
      <c r="B1333" s="266">
        <v>95409</v>
      </c>
    </row>
    <row r="1334" spans="2:2" x14ac:dyDescent="0.2">
      <c r="B1334" s="266">
        <v>95410</v>
      </c>
    </row>
    <row r="1335" spans="2:2" x14ac:dyDescent="0.2">
      <c r="B1335" s="266">
        <v>95412</v>
      </c>
    </row>
    <row r="1336" spans="2:2" x14ac:dyDescent="0.2">
      <c r="B1336" s="266">
        <v>95415</v>
      </c>
    </row>
    <row r="1337" spans="2:2" x14ac:dyDescent="0.2">
      <c r="B1337" s="266">
        <v>95417</v>
      </c>
    </row>
    <row r="1338" spans="2:2" x14ac:dyDescent="0.2">
      <c r="B1338" s="266">
        <v>95419</v>
      </c>
    </row>
    <row r="1339" spans="2:2" x14ac:dyDescent="0.2">
      <c r="B1339" s="266">
        <v>95420</v>
      </c>
    </row>
    <row r="1340" spans="2:2" x14ac:dyDescent="0.2">
      <c r="B1340" s="266">
        <v>95421</v>
      </c>
    </row>
    <row r="1341" spans="2:2" x14ac:dyDescent="0.2">
      <c r="B1341" s="266">
        <v>95422</v>
      </c>
    </row>
    <row r="1342" spans="2:2" x14ac:dyDescent="0.2">
      <c r="B1342" s="266">
        <v>95423</v>
      </c>
    </row>
    <row r="1343" spans="2:2" x14ac:dyDescent="0.2">
      <c r="B1343" s="266">
        <v>95425</v>
      </c>
    </row>
    <row r="1344" spans="2:2" x14ac:dyDescent="0.2">
      <c r="B1344" s="266">
        <v>95426</v>
      </c>
    </row>
    <row r="1345" spans="2:2" x14ac:dyDescent="0.2">
      <c r="B1345" s="266">
        <v>95427</v>
      </c>
    </row>
    <row r="1346" spans="2:2" x14ac:dyDescent="0.2">
      <c r="B1346" s="266">
        <v>95428</v>
      </c>
    </row>
    <row r="1347" spans="2:2" x14ac:dyDescent="0.2">
      <c r="B1347" s="266">
        <v>95429</v>
      </c>
    </row>
    <row r="1348" spans="2:2" x14ac:dyDescent="0.2">
      <c r="B1348" s="266">
        <v>95432</v>
      </c>
    </row>
    <row r="1349" spans="2:2" x14ac:dyDescent="0.2">
      <c r="B1349" s="266">
        <v>95436</v>
      </c>
    </row>
    <row r="1350" spans="2:2" x14ac:dyDescent="0.2">
      <c r="B1350" s="266">
        <v>95437</v>
      </c>
    </row>
    <row r="1351" spans="2:2" x14ac:dyDescent="0.2">
      <c r="B1351" s="266">
        <v>95439</v>
      </c>
    </row>
    <row r="1352" spans="2:2" x14ac:dyDescent="0.2">
      <c r="B1352" s="266">
        <v>95441</v>
      </c>
    </row>
    <row r="1353" spans="2:2" x14ac:dyDescent="0.2">
      <c r="B1353" s="266">
        <v>95442</v>
      </c>
    </row>
    <row r="1354" spans="2:2" x14ac:dyDescent="0.2">
      <c r="B1354" s="266">
        <v>95443</v>
      </c>
    </row>
    <row r="1355" spans="2:2" x14ac:dyDescent="0.2">
      <c r="B1355" s="266">
        <v>95444</v>
      </c>
    </row>
    <row r="1356" spans="2:2" x14ac:dyDescent="0.2">
      <c r="B1356" s="266">
        <v>95445</v>
      </c>
    </row>
    <row r="1357" spans="2:2" x14ac:dyDescent="0.2">
      <c r="B1357" s="266">
        <v>95446</v>
      </c>
    </row>
    <row r="1358" spans="2:2" x14ac:dyDescent="0.2">
      <c r="B1358" s="266">
        <v>95448</v>
      </c>
    </row>
    <row r="1359" spans="2:2" x14ac:dyDescent="0.2">
      <c r="B1359" s="266">
        <v>95449</v>
      </c>
    </row>
    <row r="1360" spans="2:2" x14ac:dyDescent="0.2">
      <c r="B1360" s="266">
        <v>95450</v>
      </c>
    </row>
    <row r="1361" spans="2:2" x14ac:dyDescent="0.2">
      <c r="B1361" s="266">
        <v>95451</v>
      </c>
    </row>
    <row r="1362" spans="2:2" x14ac:dyDescent="0.2">
      <c r="B1362" s="266">
        <v>95452</v>
      </c>
    </row>
    <row r="1363" spans="2:2" x14ac:dyDescent="0.2">
      <c r="B1363" s="266">
        <v>95453</v>
      </c>
    </row>
    <row r="1364" spans="2:2" x14ac:dyDescent="0.2">
      <c r="B1364" s="266">
        <v>95454</v>
      </c>
    </row>
    <row r="1365" spans="2:2" x14ac:dyDescent="0.2">
      <c r="B1365" s="266">
        <v>95456</v>
      </c>
    </row>
    <row r="1366" spans="2:2" x14ac:dyDescent="0.2">
      <c r="B1366" s="266">
        <v>95457</v>
      </c>
    </row>
    <row r="1367" spans="2:2" x14ac:dyDescent="0.2">
      <c r="B1367" s="266">
        <v>95458</v>
      </c>
    </row>
    <row r="1368" spans="2:2" x14ac:dyDescent="0.2">
      <c r="B1368" s="266">
        <v>95459</v>
      </c>
    </row>
    <row r="1369" spans="2:2" x14ac:dyDescent="0.2">
      <c r="B1369" s="266">
        <v>95460</v>
      </c>
    </row>
    <row r="1370" spans="2:2" x14ac:dyDescent="0.2">
      <c r="B1370" s="266">
        <v>95461</v>
      </c>
    </row>
    <row r="1371" spans="2:2" x14ac:dyDescent="0.2">
      <c r="B1371" s="266">
        <v>95462</v>
      </c>
    </row>
    <row r="1372" spans="2:2" x14ac:dyDescent="0.2">
      <c r="B1372" s="266">
        <v>95463</v>
      </c>
    </row>
    <row r="1373" spans="2:2" x14ac:dyDescent="0.2">
      <c r="B1373" s="266">
        <v>95464</v>
      </c>
    </row>
    <row r="1374" spans="2:2" x14ac:dyDescent="0.2">
      <c r="B1374" s="266">
        <v>95465</v>
      </c>
    </row>
    <row r="1375" spans="2:2" x14ac:dyDescent="0.2">
      <c r="B1375" s="266">
        <v>95466</v>
      </c>
    </row>
    <row r="1376" spans="2:2" x14ac:dyDescent="0.2">
      <c r="B1376" s="266">
        <v>95467</v>
      </c>
    </row>
    <row r="1377" spans="2:2" x14ac:dyDescent="0.2">
      <c r="B1377" s="266">
        <v>95468</v>
      </c>
    </row>
    <row r="1378" spans="2:2" x14ac:dyDescent="0.2">
      <c r="B1378" s="266">
        <v>95469</v>
      </c>
    </row>
    <row r="1379" spans="2:2" x14ac:dyDescent="0.2">
      <c r="B1379" s="266">
        <v>95470</v>
      </c>
    </row>
    <row r="1380" spans="2:2" x14ac:dyDescent="0.2">
      <c r="B1380" s="266">
        <v>95471</v>
      </c>
    </row>
    <row r="1381" spans="2:2" x14ac:dyDescent="0.2">
      <c r="B1381" s="266">
        <v>95472</v>
      </c>
    </row>
    <row r="1382" spans="2:2" x14ac:dyDescent="0.2">
      <c r="B1382" s="266">
        <v>95476</v>
      </c>
    </row>
    <row r="1383" spans="2:2" x14ac:dyDescent="0.2">
      <c r="B1383" s="266">
        <v>95482</v>
      </c>
    </row>
    <row r="1384" spans="2:2" x14ac:dyDescent="0.2">
      <c r="B1384" s="266">
        <v>95485</v>
      </c>
    </row>
    <row r="1385" spans="2:2" x14ac:dyDescent="0.2">
      <c r="B1385" s="266">
        <v>95488</v>
      </c>
    </row>
    <row r="1386" spans="2:2" x14ac:dyDescent="0.2">
      <c r="B1386" s="266">
        <v>95490</v>
      </c>
    </row>
    <row r="1387" spans="2:2" x14ac:dyDescent="0.2">
      <c r="B1387" s="266">
        <v>95492</v>
      </c>
    </row>
    <row r="1388" spans="2:2" x14ac:dyDescent="0.2">
      <c r="B1388" s="266">
        <v>95493</v>
      </c>
    </row>
    <row r="1389" spans="2:2" x14ac:dyDescent="0.2">
      <c r="B1389" s="266">
        <v>95494</v>
      </c>
    </row>
    <row r="1390" spans="2:2" x14ac:dyDescent="0.2">
      <c r="B1390" s="266">
        <v>95497</v>
      </c>
    </row>
    <row r="1391" spans="2:2" x14ac:dyDescent="0.2">
      <c r="B1391" s="266">
        <v>95501</v>
      </c>
    </row>
    <row r="1392" spans="2:2" x14ac:dyDescent="0.2">
      <c r="B1392" s="266">
        <v>95503</v>
      </c>
    </row>
    <row r="1393" spans="2:2" x14ac:dyDescent="0.2">
      <c r="B1393" s="266">
        <v>95511</v>
      </c>
    </row>
    <row r="1394" spans="2:2" x14ac:dyDescent="0.2">
      <c r="B1394" s="266">
        <v>95514</v>
      </c>
    </row>
    <row r="1395" spans="2:2" x14ac:dyDescent="0.2">
      <c r="B1395" s="266">
        <v>95519</v>
      </c>
    </row>
    <row r="1396" spans="2:2" x14ac:dyDescent="0.2">
      <c r="B1396" s="266">
        <v>95521</v>
      </c>
    </row>
    <row r="1397" spans="2:2" x14ac:dyDescent="0.2">
      <c r="B1397" s="266">
        <v>95524</v>
      </c>
    </row>
    <row r="1398" spans="2:2" x14ac:dyDescent="0.2">
      <c r="B1398" s="266">
        <v>95525</v>
      </c>
    </row>
    <row r="1399" spans="2:2" x14ac:dyDescent="0.2">
      <c r="B1399" s="266">
        <v>95526</v>
      </c>
    </row>
    <row r="1400" spans="2:2" x14ac:dyDescent="0.2">
      <c r="B1400" s="266">
        <v>95527</v>
      </c>
    </row>
    <row r="1401" spans="2:2" x14ac:dyDescent="0.2">
      <c r="B1401" s="266">
        <v>95528</v>
      </c>
    </row>
    <row r="1402" spans="2:2" x14ac:dyDescent="0.2">
      <c r="B1402" s="266">
        <v>95531</v>
      </c>
    </row>
    <row r="1403" spans="2:2" x14ac:dyDescent="0.2">
      <c r="B1403" s="266">
        <v>95536</v>
      </c>
    </row>
    <row r="1404" spans="2:2" x14ac:dyDescent="0.2">
      <c r="B1404" s="266">
        <v>95540</v>
      </c>
    </row>
    <row r="1405" spans="2:2" x14ac:dyDescent="0.2">
      <c r="B1405" s="266">
        <v>95542</v>
      </c>
    </row>
    <row r="1406" spans="2:2" x14ac:dyDescent="0.2">
      <c r="B1406" s="266">
        <v>95543</v>
      </c>
    </row>
    <row r="1407" spans="2:2" x14ac:dyDescent="0.2">
      <c r="B1407" s="266">
        <v>95546</v>
      </c>
    </row>
    <row r="1408" spans="2:2" x14ac:dyDescent="0.2">
      <c r="B1408" s="266">
        <v>95547</v>
      </c>
    </row>
    <row r="1409" spans="2:2" x14ac:dyDescent="0.2">
      <c r="B1409" s="266">
        <v>95548</v>
      </c>
    </row>
    <row r="1410" spans="2:2" x14ac:dyDescent="0.2">
      <c r="B1410" s="266">
        <v>95549</v>
      </c>
    </row>
    <row r="1411" spans="2:2" x14ac:dyDescent="0.2">
      <c r="B1411" s="266">
        <v>95550</v>
      </c>
    </row>
    <row r="1412" spans="2:2" x14ac:dyDescent="0.2">
      <c r="B1412" s="266">
        <v>95551</v>
      </c>
    </row>
    <row r="1413" spans="2:2" x14ac:dyDescent="0.2">
      <c r="B1413" s="266">
        <v>95552</v>
      </c>
    </row>
    <row r="1414" spans="2:2" x14ac:dyDescent="0.2">
      <c r="B1414" s="266">
        <v>95553</v>
      </c>
    </row>
    <row r="1415" spans="2:2" x14ac:dyDescent="0.2">
      <c r="B1415" s="266">
        <v>95554</v>
      </c>
    </row>
    <row r="1416" spans="2:2" x14ac:dyDescent="0.2">
      <c r="B1416" s="266">
        <v>95555</v>
      </c>
    </row>
    <row r="1417" spans="2:2" x14ac:dyDescent="0.2">
      <c r="B1417" s="266">
        <v>95556</v>
      </c>
    </row>
    <row r="1418" spans="2:2" x14ac:dyDescent="0.2">
      <c r="B1418" s="266">
        <v>95558</v>
      </c>
    </row>
    <row r="1419" spans="2:2" x14ac:dyDescent="0.2">
      <c r="B1419" s="266">
        <v>95560</v>
      </c>
    </row>
    <row r="1420" spans="2:2" x14ac:dyDescent="0.2">
      <c r="B1420" s="266">
        <v>95562</v>
      </c>
    </row>
    <row r="1421" spans="2:2" x14ac:dyDescent="0.2">
      <c r="B1421" s="266">
        <v>95563</v>
      </c>
    </row>
    <row r="1422" spans="2:2" x14ac:dyDescent="0.2">
      <c r="B1422" s="266">
        <v>95564</v>
      </c>
    </row>
    <row r="1423" spans="2:2" x14ac:dyDescent="0.2">
      <c r="B1423" s="266">
        <v>95565</v>
      </c>
    </row>
    <row r="1424" spans="2:2" x14ac:dyDescent="0.2">
      <c r="B1424" s="266">
        <v>95567</v>
      </c>
    </row>
    <row r="1425" spans="2:2" x14ac:dyDescent="0.2">
      <c r="B1425" s="266">
        <v>95568</v>
      </c>
    </row>
    <row r="1426" spans="2:2" x14ac:dyDescent="0.2">
      <c r="B1426" s="266">
        <v>95569</v>
      </c>
    </row>
    <row r="1427" spans="2:2" x14ac:dyDescent="0.2">
      <c r="B1427" s="266">
        <v>95570</v>
      </c>
    </row>
    <row r="1428" spans="2:2" x14ac:dyDescent="0.2">
      <c r="B1428" s="266">
        <v>95571</v>
      </c>
    </row>
    <row r="1429" spans="2:2" x14ac:dyDescent="0.2">
      <c r="B1429" s="266">
        <v>95573</v>
      </c>
    </row>
    <row r="1430" spans="2:2" x14ac:dyDescent="0.2">
      <c r="B1430" s="266">
        <v>95585</v>
      </c>
    </row>
    <row r="1431" spans="2:2" x14ac:dyDescent="0.2">
      <c r="B1431" s="266">
        <v>95587</v>
      </c>
    </row>
    <row r="1432" spans="2:2" x14ac:dyDescent="0.2">
      <c r="B1432" s="266">
        <v>95589</v>
      </c>
    </row>
    <row r="1433" spans="2:2" x14ac:dyDescent="0.2">
      <c r="B1433" s="266">
        <v>95595</v>
      </c>
    </row>
    <row r="1434" spans="2:2" x14ac:dyDescent="0.2">
      <c r="B1434" s="266">
        <v>95601</v>
      </c>
    </row>
    <row r="1435" spans="2:2" x14ac:dyDescent="0.2">
      <c r="B1435" s="266">
        <v>95602</v>
      </c>
    </row>
    <row r="1436" spans="2:2" x14ac:dyDescent="0.2">
      <c r="B1436" s="266">
        <v>95603</v>
      </c>
    </row>
    <row r="1437" spans="2:2" x14ac:dyDescent="0.2">
      <c r="B1437" s="266">
        <v>95605</v>
      </c>
    </row>
    <row r="1438" spans="2:2" x14ac:dyDescent="0.2">
      <c r="B1438" s="266">
        <v>95606</v>
      </c>
    </row>
    <row r="1439" spans="2:2" x14ac:dyDescent="0.2">
      <c r="B1439" s="266">
        <v>95607</v>
      </c>
    </row>
    <row r="1440" spans="2:2" x14ac:dyDescent="0.2">
      <c r="B1440" s="266">
        <v>95608</v>
      </c>
    </row>
    <row r="1441" spans="2:2" x14ac:dyDescent="0.2">
      <c r="B1441" s="266">
        <v>95610</v>
      </c>
    </row>
    <row r="1442" spans="2:2" x14ac:dyDescent="0.2">
      <c r="B1442" s="266">
        <v>95612</v>
      </c>
    </row>
    <row r="1443" spans="2:2" x14ac:dyDescent="0.2">
      <c r="B1443" s="266">
        <v>95614</v>
      </c>
    </row>
    <row r="1444" spans="2:2" x14ac:dyDescent="0.2">
      <c r="B1444" s="266">
        <v>95615</v>
      </c>
    </row>
    <row r="1445" spans="2:2" x14ac:dyDescent="0.2">
      <c r="B1445" s="266">
        <v>95616</v>
      </c>
    </row>
    <row r="1446" spans="2:2" x14ac:dyDescent="0.2">
      <c r="B1446" s="266">
        <v>95618</v>
      </c>
    </row>
    <row r="1447" spans="2:2" x14ac:dyDescent="0.2">
      <c r="B1447" s="266">
        <v>95619</v>
      </c>
    </row>
    <row r="1448" spans="2:2" x14ac:dyDescent="0.2">
      <c r="B1448" s="266">
        <v>95620</v>
      </c>
    </row>
    <row r="1449" spans="2:2" x14ac:dyDescent="0.2">
      <c r="B1449" s="266">
        <v>95621</v>
      </c>
    </row>
    <row r="1450" spans="2:2" x14ac:dyDescent="0.2">
      <c r="B1450" s="266">
        <v>95623</v>
      </c>
    </row>
    <row r="1451" spans="2:2" x14ac:dyDescent="0.2">
      <c r="B1451" s="266">
        <v>95624</v>
      </c>
    </row>
    <row r="1452" spans="2:2" x14ac:dyDescent="0.2">
      <c r="B1452" s="266">
        <v>95626</v>
      </c>
    </row>
    <row r="1453" spans="2:2" x14ac:dyDescent="0.2">
      <c r="B1453" s="266">
        <v>95627</v>
      </c>
    </row>
    <row r="1454" spans="2:2" x14ac:dyDescent="0.2">
      <c r="B1454" s="266">
        <v>95628</v>
      </c>
    </row>
    <row r="1455" spans="2:2" x14ac:dyDescent="0.2">
      <c r="B1455" s="266">
        <v>95629</v>
      </c>
    </row>
    <row r="1456" spans="2:2" x14ac:dyDescent="0.2">
      <c r="B1456" s="266">
        <v>95630</v>
      </c>
    </row>
    <row r="1457" spans="2:2" x14ac:dyDescent="0.2">
      <c r="B1457" s="266">
        <v>95631</v>
      </c>
    </row>
    <row r="1458" spans="2:2" x14ac:dyDescent="0.2">
      <c r="B1458" s="266">
        <v>95632</v>
      </c>
    </row>
    <row r="1459" spans="2:2" x14ac:dyDescent="0.2">
      <c r="B1459" s="266">
        <v>95633</v>
      </c>
    </row>
    <row r="1460" spans="2:2" x14ac:dyDescent="0.2">
      <c r="B1460" s="266">
        <v>95634</v>
      </c>
    </row>
    <row r="1461" spans="2:2" x14ac:dyDescent="0.2">
      <c r="B1461" s="266">
        <v>95635</v>
      </c>
    </row>
    <row r="1462" spans="2:2" x14ac:dyDescent="0.2">
      <c r="B1462" s="266">
        <v>95636</v>
      </c>
    </row>
    <row r="1463" spans="2:2" x14ac:dyDescent="0.2">
      <c r="B1463" s="266">
        <v>95637</v>
      </c>
    </row>
    <row r="1464" spans="2:2" x14ac:dyDescent="0.2">
      <c r="B1464" s="266">
        <v>95638</v>
      </c>
    </row>
    <row r="1465" spans="2:2" x14ac:dyDescent="0.2">
      <c r="B1465" s="266">
        <v>95640</v>
      </c>
    </row>
    <row r="1466" spans="2:2" x14ac:dyDescent="0.2">
      <c r="B1466" s="266">
        <v>95641</v>
      </c>
    </row>
    <row r="1467" spans="2:2" x14ac:dyDescent="0.2">
      <c r="B1467" s="266">
        <v>95642</v>
      </c>
    </row>
    <row r="1468" spans="2:2" x14ac:dyDescent="0.2">
      <c r="B1468" s="266">
        <v>95645</v>
      </c>
    </row>
    <row r="1469" spans="2:2" x14ac:dyDescent="0.2">
      <c r="B1469" s="266">
        <v>95648</v>
      </c>
    </row>
    <row r="1470" spans="2:2" x14ac:dyDescent="0.2">
      <c r="B1470" s="266">
        <v>95650</v>
      </c>
    </row>
    <row r="1471" spans="2:2" x14ac:dyDescent="0.2">
      <c r="B1471" s="266">
        <v>95651</v>
      </c>
    </row>
    <row r="1472" spans="2:2" x14ac:dyDescent="0.2">
      <c r="B1472" s="266">
        <v>95652</v>
      </c>
    </row>
    <row r="1473" spans="2:2" x14ac:dyDescent="0.2">
      <c r="B1473" s="266">
        <v>95653</v>
      </c>
    </row>
    <row r="1474" spans="2:2" x14ac:dyDescent="0.2">
      <c r="B1474" s="266">
        <v>95655</v>
      </c>
    </row>
    <row r="1475" spans="2:2" x14ac:dyDescent="0.2">
      <c r="B1475" s="266">
        <v>95658</v>
      </c>
    </row>
    <row r="1476" spans="2:2" x14ac:dyDescent="0.2">
      <c r="B1476" s="266">
        <v>95659</v>
      </c>
    </row>
    <row r="1477" spans="2:2" x14ac:dyDescent="0.2">
      <c r="B1477" s="266">
        <v>95660</v>
      </c>
    </row>
    <row r="1478" spans="2:2" x14ac:dyDescent="0.2">
      <c r="B1478" s="266">
        <v>95661</v>
      </c>
    </row>
    <row r="1479" spans="2:2" x14ac:dyDescent="0.2">
      <c r="B1479" s="266">
        <v>95662</v>
      </c>
    </row>
    <row r="1480" spans="2:2" x14ac:dyDescent="0.2">
      <c r="B1480" s="266">
        <v>95663</v>
      </c>
    </row>
    <row r="1481" spans="2:2" x14ac:dyDescent="0.2">
      <c r="B1481" s="266">
        <v>95664</v>
      </c>
    </row>
    <row r="1482" spans="2:2" x14ac:dyDescent="0.2">
      <c r="B1482" s="266">
        <v>95665</v>
      </c>
    </row>
    <row r="1483" spans="2:2" x14ac:dyDescent="0.2">
      <c r="B1483" s="266">
        <v>95666</v>
      </c>
    </row>
    <row r="1484" spans="2:2" x14ac:dyDescent="0.2">
      <c r="B1484" s="266">
        <v>95667</v>
      </c>
    </row>
    <row r="1485" spans="2:2" x14ac:dyDescent="0.2">
      <c r="B1485" s="266">
        <v>95668</v>
      </c>
    </row>
    <row r="1486" spans="2:2" x14ac:dyDescent="0.2">
      <c r="B1486" s="266">
        <v>95669</v>
      </c>
    </row>
    <row r="1487" spans="2:2" x14ac:dyDescent="0.2">
      <c r="B1487" s="266">
        <v>95670</v>
      </c>
    </row>
    <row r="1488" spans="2:2" x14ac:dyDescent="0.2">
      <c r="B1488" s="266">
        <v>95672</v>
      </c>
    </row>
    <row r="1489" spans="2:2" x14ac:dyDescent="0.2">
      <c r="B1489" s="266">
        <v>95673</v>
      </c>
    </row>
    <row r="1490" spans="2:2" x14ac:dyDescent="0.2">
      <c r="B1490" s="266">
        <v>95674</v>
      </c>
    </row>
    <row r="1491" spans="2:2" x14ac:dyDescent="0.2">
      <c r="B1491" s="266">
        <v>95676</v>
      </c>
    </row>
    <row r="1492" spans="2:2" x14ac:dyDescent="0.2">
      <c r="B1492" s="266">
        <v>95677</v>
      </c>
    </row>
    <row r="1493" spans="2:2" x14ac:dyDescent="0.2">
      <c r="B1493" s="266">
        <v>95678</v>
      </c>
    </row>
    <row r="1494" spans="2:2" x14ac:dyDescent="0.2">
      <c r="B1494" s="266">
        <v>95679</v>
      </c>
    </row>
    <row r="1495" spans="2:2" x14ac:dyDescent="0.2">
      <c r="B1495" s="266">
        <v>95681</v>
      </c>
    </row>
    <row r="1496" spans="2:2" x14ac:dyDescent="0.2">
      <c r="B1496" s="266">
        <v>95682</v>
      </c>
    </row>
    <row r="1497" spans="2:2" x14ac:dyDescent="0.2">
      <c r="B1497" s="266">
        <v>95683</v>
      </c>
    </row>
    <row r="1498" spans="2:2" x14ac:dyDescent="0.2">
      <c r="B1498" s="266">
        <v>95684</v>
      </c>
    </row>
    <row r="1499" spans="2:2" x14ac:dyDescent="0.2">
      <c r="B1499" s="266">
        <v>95685</v>
      </c>
    </row>
    <row r="1500" spans="2:2" x14ac:dyDescent="0.2">
      <c r="B1500" s="266">
        <v>95686</v>
      </c>
    </row>
    <row r="1501" spans="2:2" x14ac:dyDescent="0.2">
      <c r="B1501" s="266">
        <v>95687</v>
      </c>
    </row>
    <row r="1502" spans="2:2" x14ac:dyDescent="0.2">
      <c r="B1502" s="266">
        <v>95688</v>
      </c>
    </row>
    <row r="1503" spans="2:2" x14ac:dyDescent="0.2">
      <c r="B1503" s="266">
        <v>95689</v>
      </c>
    </row>
    <row r="1504" spans="2:2" x14ac:dyDescent="0.2">
      <c r="B1504" s="266">
        <v>95690</v>
      </c>
    </row>
    <row r="1505" spans="2:2" x14ac:dyDescent="0.2">
      <c r="B1505" s="266">
        <v>95691</v>
      </c>
    </row>
    <row r="1506" spans="2:2" x14ac:dyDescent="0.2">
      <c r="B1506" s="266">
        <v>95692</v>
      </c>
    </row>
    <row r="1507" spans="2:2" x14ac:dyDescent="0.2">
      <c r="B1507" s="266">
        <v>95693</v>
      </c>
    </row>
    <row r="1508" spans="2:2" x14ac:dyDescent="0.2">
      <c r="B1508" s="266">
        <v>95694</v>
      </c>
    </row>
    <row r="1509" spans="2:2" x14ac:dyDescent="0.2">
      <c r="B1509" s="266">
        <v>95695</v>
      </c>
    </row>
    <row r="1510" spans="2:2" x14ac:dyDescent="0.2">
      <c r="B1510" s="266">
        <v>95697</v>
      </c>
    </row>
    <row r="1511" spans="2:2" x14ac:dyDescent="0.2">
      <c r="B1511" s="266">
        <v>95698</v>
      </c>
    </row>
    <row r="1512" spans="2:2" x14ac:dyDescent="0.2">
      <c r="B1512" s="266">
        <v>95699</v>
      </c>
    </row>
    <row r="1513" spans="2:2" x14ac:dyDescent="0.2">
      <c r="B1513" s="266">
        <v>95701</v>
      </c>
    </row>
    <row r="1514" spans="2:2" x14ac:dyDescent="0.2">
      <c r="B1514" s="266">
        <v>95703</v>
      </c>
    </row>
    <row r="1515" spans="2:2" x14ac:dyDescent="0.2">
      <c r="B1515" s="266">
        <v>95709</v>
      </c>
    </row>
    <row r="1516" spans="2:2" x14ac:dyDescent="0.2">
      <c r="B1516" s="266">
        <v>95713</v>
      </c>
    </row>
    <row r="1517" spans="2:2" x14ac:dyDescent="0.2">
      <c r="B1517" s="266">
        <v>95714</v>
      </c>
    </row>
    <row r="1518" spans="2:2" x14ac:dyDescent="0.2">
      <c r="B1518" s="266">
        <v>95715</v>
      </c>
    </row>
    <row r="1519" spans="2:2" x14ac:dyDescent="0.2">
      <c r="B1519" s="266">
        <v>95717</v>
      </c>
    </row>
    <row r="1520" spans="2:2" x14ac:dyDescent="0.2">
      <c r="B1520" s="266">
        <v>95720</v>
      </c>
    </row>
    <row r="1521" spans="2:2" x14ac:dyDescent="0.2">
      <c r="B1521" s="266">
        <v>95721</v>
      </c>
    </row>
    <row r="1522" spans="2:2" x14ac:dyDescent="0.2">
      <c r="B1522" s="266">
        <v>95722</v>
      </c>
    </row>
    <row r="1523" spans="2:2" x14ac:dyDescent="0.2">
      <c r="B1523" s="266">
        <v>95724</v>
      </c>
    </row>
    <row r="1524" spans="2:2" x14ac:dyDescent="0.2">
      <c r="B1524" s="266">
        <v>95726</v>
      </c>
    </row>
    <row r="1525" spans="2:2" x14ac:dyDescent="0.2">
      <c r="B1525" s="266">
        <v>95728</v>
      </c>
    </row>
    <row r="1526" spans="2:2" x14ac:dyDescent="0.2">
      <c r="B1526" s="266">
        <v>95735</v>
      </c>
    </row>
    <row r="1527" spans="2:2" x14ac:dyDescent="0.2">
      <c r="B1527" s="266">
        <v>95736</v>
      </c>
    </row>
    <row r="1528" spans="2:2" x14ac:dyDescent="0.2">
      <c r="B1528" s="266">
        <v>95742</v>
      </c>
    </row>
    <row r="1529" spans="2:2" x14ac:dyDescent="0.2">
      <c r="B1529" s="266">
        <v>95746</v>
      </c>
    </row>
    <row r="1530" spans="2:2" x14ac:dyDescent="0.2">
      <c r="B1530" s="266">
        <v>95747</v>
      </c>
    </row>
    <row r="1531" spans="2:2" x14ac:dyDescent="0.2">
      <c r="B1531" s="266">
        <v>95757</v>
      </c>
    </row>
    <row r="1532" spans="2:2" x14ac:dyDescent="0.2">
      <c r="B1532" s="266">
        <v>95758</v>
      </c>
    </row>
    <row r="1533" spans="2:2" x14ac:dyDescent="0.2">
      <c r="B1533" s="266">
        <v>95762</v>
      </c>
    </row>
    <row r="1534" spans="2:2" x14ac:dyDescent="0.2">
      <c r="B1534" s="266">
        <v>95765</v>
      </c>
    </row>
    <row r="1535" spans="2:2" x14ac:dyDescent="0.2">
      <c r="B1535" s="266">
        <v>95776</v>
      </c>
    </row>
    <row r="1536" spans="2:2" x14ac:dyDescent="0.2">
      <c r="B1536" s="266">
        <v>95811</v>
      </c>
    </row>
    <row r="1537" spans="2:2" x14ac:dyDescent="0.2">
      <c r="B1537" s="266">
        <v>95814</v>
      </c>
    </row>
    <row r="1538" spans="2:2" x14ac:dyDescent="0.2">
      <c r="B1538" s="266">
        <v>95815</v>
      </c>
    </row>
    <row r="1539" spans="2:2" x14ac:dyDescent="0.2">
      <c r="B1539" s="266">
        <v>95816</v>
      </c>
    </row>
    <row r="1540" spans="2:2" x14ac:dyDescent="0.2">
      <c r="B1540" s="266">
        <v>95817</v>
      </c>
    </row>
    <row r="1541" spans="2:2" x14ac:dyDescent="0.2">
      <c r="B1541" s="266">
        <v>95818</v>
      </c>
    </row>
    <row r="1542" spans="2:2" x14ac:dyDescent="0.2">
      <c r="B1542" s="266">
        <v>95819</v>
      </c>
    </row>
    <row r="1543" spans="2:2" x14ac:dyDescent="0.2">
      <c r="B1543" s="266">
        <v>95820</v>
      </c>
    </row>
    <row r="1544" spans="2:2" x14ac:dyDescent="0.2">
      <c r="B1544" s="266">
        <v>95821</v>
      </c>
    </row>
    <row r="1545" spans="2:2" x14ac:dyDescent="0.2">
      <c r="B1545" s="266">
        <v>95822</v>
      </c>
    </row>
    <row r="1546" spans="2:2" x14ac:dyDescent="0.2">
      <c r="B1546" s="266">
        <v>95823</v>
      </c>
    </row>
    <row r="1547" spans="2:2" x14ac:dyDescent="0.2">
      <c r="B1547" s="266">
        <v>95824</v>
      </c>
    </row>
    <row r="1548" spans="2:2" x14ac:dyDescent="0.2">
      <c r="B1548" s="266">
        <v>95825</v>
      </c>
    </row>
    <row r="1549" spans="2:2" x14ac:dyDescent="0.2">
      <c r="B1549" s="266">
        <v>95826</v>
      </c>
    </row>
    <row r="1550" spans="2:2" x14ac:dyDescent="0.2">
      <c r="B1550" s="266">
        <v>95827</v>
      </c>
    </row>
    <row r="1551" spans="2:2" x14ac:dyDescent="0.2">
      <c r="B1551" s="266">
        <v>95828</v>
      </c>
    </row>
    <row r="1552" spans="2:2" x14ac:dyDescent="0.2">
      <c r="B1552" s="266">
        <v>95829</v>
      </c>
    </row>
    <row r="1553" spans="2:2" x14ac:dyDescent="0.2">
      <c r="B1553" s="266">
        <v>95830</v>
      </c>
    </row>
    <row r="1554" spans="2:2" x14ac:dyDescent="0.2">
      <c r="B1554" s="266">
        <v>95831</v>
      </c>
    </row>
    <row r="1555" spans="2:2" x14ac:dyDescent="0.2">
      <c r="B1555" s="266">
        <v>95832</v>
      </c>
    </row>
    <row r="1556" spans="2:2" x14ac:dyDescent="0.2">
      <c r="B1556" s="266">
        <v>95833</v>
      </c>
    </row>
    <row r="1557" spans="2:2" x14ac:dyDescent="0.2">
      <c r="B1557" s="266">
        <v>95834</v>
      </c>
    </row>
    <row r="1558" spans="2:2" x14ac:dyDescent="0.2">
      <c r="B1558" s="266">
        <v>95835</v>
      </c>
    </row>
    <row r="1559" spans="2:2" x14ac:dyDescent="0.2">
      <c r="B1559" s="266">
        <v>95836</v>
      </c>
    </row>
    <row r="1560" spans="2:2" x14ac:dyDescent="0.2">
      <c r="B1560" s="266">
        <v>95837</v>
      </c>
    </row>
    <row r="1561" spans="2:2" x14ac:dyDescent="0.2">
      <c r="B1561" s="266">
        <v>95838</v>
      </c>
    </row>
    <row r="1562" spans="2:2" x14ac:dyDescent="0.2">
      <c r="B1562" s="266">
        <v>95841</v>
      </c>
    </row>
    <row r="1563" spans="2:2" x14ac:dyDescent="0.2">
      <c r="B1563" s="266">
        <v>95842</v>
      </c>
    </row>
    <row r="1564" spans="2:2" x14ac:dyDescent="0.2">
      <c r="B1564" s="266">
        <v>95843</v>
      </c>
    </row>
    <row r="1565" spans="2:2" x14ac:dyDescent="0.2">
      <c r="B1565" s="266">
        <v>95864</v>
      </c>
    </row>
    <row r="1566" spans="2:2" x14ac:dyDescent="0.2">
      <c r="B1566" s="266">
        <v>95901</v>
      </c>
    </row>
    <row r="1567" spans="2:2" x14ac:dyDescent="0.2">
      <c r="B1567" s="266">
        <v>95903</v>
      </c>
    </row>
    <row r="1568" spans="2:2" x14ac:dyDescent="0.2">
      <c r="B1568" s="266">
        <v>95910</v>
      </c>
    </row>
    <row r="1569" spans="2:2" x14ac:dyDescent="0.2">
      <c r="B1569" s="266">
        <v>95912</v>
      </c>
    </row>
    <row r="1570" spans="2:2" x14ac:dyDescent="0.2">
      <c r="B1570" s="266">
        <v>95913</v>
      </c>
    </row>
    <row r="1571" spans="2:2" x14ac:dyDescent="0.2">
      <c r="B1571" s="266">
        <v>95914</v>
      </c>
    </row>
    <row r="1572" spans="2:2" x14ac:dyDescent="0.2">
      <c r="B1572" s="266">
        <v>95915</v>
      </c>
    </row>
    <row r="1573" spans="2:2" x14ac:dyDescent="0.2">
      <c r="B1573" s="266">
        <v>95916</v>
      </c>
    </row>
    <row r="1574" spans="2:2" x14ac:dyDescent="0.2">
      <c r="B1574" s="266">
        <v>95917</v>
      </c>
    </row>
    <row r="1575" spans="2:2" x14ac:dyDescent="0.2">
      <c r="B1575" s="266">
        <v>95918</v>
      </c>
    </row>
    <row r="1576" spans="2:2" x14ac:dyDescent="0.2">
      <c r="B1576" s="266">
        <v>95919</v>
      </c>
    </row>
    <row r="1577" spans="2:2" x14ac:dyDescent="0.2">
      <c r="B1577" s="266">
        <v>95920</v>
      </c>
    </row>
    <row r="1578" spans="2:2" x14ac:dyDescent="0.2">
      <c r="B1578" s="266">
        <v>95922</v>
      </c>
    </row>
    <row r="1579" spans="2:2" x14ac:dyDescent="0.2">
      <c r="B1579" s="266">
        <v>95923</v>
      </c>
    </row>
    <row r="1580" spans="2:2" x14ac:dyDescent="0.2">
      <c r="B1580" s="266">
        <v>95925</v>
      </c>
    </row>
    <row r="1581" spans="2:2" x14ac:dyDescent="0.2">
      <c r="B1581" s="266">
        <v>95926</v>
      </c>
    </row>
    <row r="1582" spans="2:2" x14ac:dyDescent="0.2">
      <c r="B1582" s="266">
        <v>95928</v>
      </c>
    </row>
    <row r="1583" spans="2:2" x14ac:dyDescent="0.2">
      <c r="B1583" s="266">
        <v>95930</v>
      </c>
    </row>
    <row r="1584" spans="2:2" x14ac:dyDescent="0.2">
      <c r="B1584" s="266">
        <v>95932</v>
      </c>
    </row>
    <row r="1585" spans="2:2" x14ac:dyDescent="0.2">
      <c r="B1585" s="266">
        <v>95934</v>
      </c>
    </row>
    <row r="1586" spans="2:2" x14ac:dyDescent="0.2">
      <c r="B1586" s="266">
        <v>95935</v>
      </c>
    </row>
    <row r="1587" spans="2:2" x14ac:dyDescent="0.2">
      <c r="B1587" s="266">
        <v>95936</v>
      </c>
    </row>
    <row r="1588" spans="2:2" x14ac:dyDescent="0.2">
      <c r="B1588" s="266">
        <v>95937</v>
      </c>
    </row>
    <row r="1589" spans="2:2" x14ac:dyDescent="0.2">
      <c r="B1589" s="266">
        <v>95938</v>
      </c>
    </row>
    <row r="1590" spans="2:2" x14ac:dyDescent="0.2">
      <c r="B1590" s="266">
        <v>95939</v>
      </c>
    </row>
    <row r="1591" spans="2:2" x14ac:dyDescent="0.2">
      <c r="B1591" s="266">
        <v>95941</v>
      </c>
    </row>
    <row r="1592" spans="2:2" x14ac:dyDescent="0.2">
      <c r="B1592" s="266">
        <v>95942</v>
      </c>
    </row>
    <row r="1593" spans="2:2" x14ac:dyDescent="0.2">
      <c r="B1593" s="266">
        <v>95943</v>
      </c>
    </row>
    <row r="1594" spans="2:2" x14ac:dyDescent="0.2">
      <c r="B1594" s="266">
        <v>95944</v>
      </c>
    </row>
    <row r="1595" spans="2:2" x14ac:dyDescent="0.2">
      <c r="B1595" s="266">
        <v>95945</v>
      </c>
    </row>
    <row r="1596" spans="2:2" x14ac:dyDescent="0.2">
      <c r="B1596" s="266">
        <v>95946</v>
      </c>
    </row>
    <row r="1597" spans="2:2" x14ac:dyDescent="0.2">
      <c r="B1597" s="266">
        <v>95947</v>
      </c>
    </row>
    <row r="1598" spans="2:2" x14ac:dyDescent="0.2">
      <c r="B1598" s="266">
        <v>95948</v>
      </c>
    </row>
    <row r="1599" spans="2:2" x14ac:dyDescent="0.2">
      <c r="B1599" s="266">
        <v>95949</v>
      </c>
    </row>
    <row r="1600" spans="2:2" x14ac:dyDescent="0.2">
      <c r="B1600" s="266">
        <v>95951</v>
      </c>
    </row>
    <row r="1601" spans="2:2" x14ac:dyDescent="0.2">
      <c r="B1601" s="266">
        <v>95953</v>
      </c>
    </row>
    <row r="1602" spans="2:2" x14ac:dyDescent="0.2">
      <c r="B1602" s="266">
        <v>95954</v>
      </c>
    </row>
    <row r="1603" spans="2:2" x14ac:dyDescent="0.2">
      <c r="B1603" s="266">
        <v>95955</v>
      </c>
    </row>
    <row r="1604" spans="2:2" x14ac:dyDescent="0.2">
      <c r="B1604" s="266">
        <v>95956</v>
      </c>
    </row>
    <row r="1605" spans="2:2" x14ac:dyDescent="0.2">
      <c r="B1605" s="266">
        <v>95957</v>
      </c>
    </row>
    <row r="1606" spans="2:2" x14ac:dyDescent="0.2">
      <c r="B1606" s="266">
        <v>95959</v>
      </c>
    </row>
    <row r="1607" spans="2:2" x14ac:dyDescent="0.2">
      <c r="B1607" s="266">
        <v>95960</v>
      </c>
    </row>
    <row r="1608" spans="2:2" x14ac:dyDescent="0.2">
      <c r="B1608" s="266">
        <v>95961</v>
      </c>
    </row>
    <row r="1609" spans="2:2" x14ac:dyDescent="0.2">
      <c r="B1609" s="266">
        <v>95962</v>
      </c>
    </row>
    <row r="1610" spans="2:2" x14ac:dyDescent="0.2">
      <c r="B1610" s="266">
        <v>95963</v>
      </c>
    </row>
    <row r="1611" spans="2:2" x14ac:dyDescent="0.2">
      <c r="B1611" s="266">
        <v>95965</v>
      </c>
    </row>
    <row r="1612" spans="2:2" x14ac:dyDescent="0.2">
      <c r="B1612" s="266">
        <v>95966</v>
      </c>
    </row>
    <row r="1613" spans="2:2" x14ac:dyDescent="0.2">
      <c r="B1613" s="266">
        <v>95968</v>
      </c>
    </row>
    <row r="1614" spans="2:2" x14ac:dyDescent="0.2">
      <c r="B1614" s="266">
        <v>95969</v>
      </c>
    </row>
    <row r="1615" spans="2:2" x14ac:dyDescent="0.2">
      <c r="B1615" s="266">
        <v>95970</v>
      </c>
    </row>
    <row r="1616" spans="2:2" x14ac:dyDescent="0.2">
      <c r="B1616" s="266">
        <v>95971</v>
      </c>
    </row>
    <row r="1617" spans="2:2" x14ac:dyDescent="0.2">
      <c r="B1617" s="266">
        <v>95972</v>
      </c>
    </row>
    <row r="1618" spans="2:2" x14ac:dyDescent="0.2">
      <c r="B1618" s="266">
        <v>95973</v>
      </c>
    </row>
    <row r="1619" spans="2:2" x14ac:dyDescent="0.2">
      <c r="B1619" s="266">
        <v>95974</v>
      </c>
    </row>
    <row r="1620" spans="2:2" x14ac:dyDescent="0.2">
      <c r="B1620" s="266">
        <v>95975</v>
      </c>
    </row>
    <row r="1621" spans="2:2" x14ac:dyDescent="0.2">
      <c r="B1621" s="266">
        <v>95977</v>
      </c>
    </row>
    <row r="1622" spans="2:2" x14ac:dyDescent="0.2">
      <c r="B1622" s="266">
        <v>95978</v>
      </c>
    </row>
    <row r="1623" spans="2:2" x14ac:dyDescent="0.2">
      <c r="B1623" s="266">
        <v>95979</v>
      </c>
    </row>
    <row r="1624" spans="2:2" x14ac:dyDescent="0.2">
      <c r="B1624" s="266">
        <v>95981</v>
      </c>
    </row>
    <row r="1625" spans="2:2" x14ac:dyDescent="0.2">
      <c r="B1625" s="266">
        <v>95982</v>
      </c>
    </row>
    <row r="1626" spans="2:2" x14ac:dyDescent="0.2">
      <c r="B1626" s="266">
        <v>95983</v>
      </c>
    </row>
    <row r="1627" spans="2:2" x14ac:dyDescent="0.2">
      <c r="B1627" s="266">
        <v>95984</v>
      </c>
    </row>
    <row r="1628" spans="2:2" x14ac:dyDescent="0.2">
      <c r="B1628" s="266">
        <v>95987</v>
      </c>
    </row>
    <row r="1629" spans="2:2" x14ac:dyDescent="0.2">
      <c r="B1629" s="266">
        <v>95988</v>
      </c>
    </row>
    <row r="1630" spans="2:2" x14ac:dyDescent="0.2">
      <c r="B1630" s="266">
        <v>95991</v>
      </c>
    </row>
    <row r="1631" spans="2:2" x14ac:dyDescent="0.2">
      <c r="B1631" s="266">
        <v>95993</v>
      </c>
    </row>
    <row r="1632" spans="2:2" x14ac:dyDescent="0.2">
      <c r="B1632" s="266">
        <v>96001</v>
      </c>
    </row>
    <row r="1633" spans="2:2" x14ac:dyDescent="0.2">
      <c r="B1633" s="266">
        <v>96002</v>
      </c>
    </row>
    <row r="1634" spans="2:2" x14ac:dyDescent="0.2">
      <c r="B1634" s="266">
        <v>96003</v>
      </c>
    </row>
    <row r="1635" spans="2:2" x14ac:dyDescent="0.2">
      <c r="B1635" s="266">
        <v>96006</v>
      </c>
    </row>
    <row r="1636" spans="2:2" x14ac:dyDescent="0.2">
      <c r="B1636" s="266">
        <v>96007</v>
      </c>
    </row>
    <row r="1637" spans="2:2" x14ac:dyDescent="0.2">
      <c r="B1637" s="266">
        <v>96008</v>
      </c>
    </row>
    <row r="1638" spans="2:2" x14ac:dyDescent="0.2">
      <c r="B1638" s="266">
        <v>96009</v>
      </c>
    </row>
    <row r="1639" spans="2:2" x14ac:dyDescent="0.2">
      <c r="B1639" s="266">
        <v>96010</v>
      </c>
    </row>
    <row r="1640" spans="2:2" x14ac:dyDescent="0.2">
      <c r="B1640" s="266">
        <v>96013</v>
      </c>
    </row>
    <row r="1641" spans="2:2" x14ac:dyDescent="0.2">
      <c r="B1641" s="266">
        <v>96014</v>
      </c>
    </row>
    <row r="1642" spans="2:2" x14ac:dyDescent="0.2">
      <c r="B1642" s="266">
        <v>96015</v>
      </c>
    </row>
    <row r="1643" spans="2:2" x14ac:dyDescent="0.2">
      <c r="B1643" s="266">
        <v>96016</v>
      </c>
    </row>
    <row r="1644" spans="2:2" x14ac:dyDescent="0.2">
      <c r="B1644" s="266">
        <v>96017</v>
      </c>
    </row>
    <row r="1645" spans="2:2" x14ac:dyDescent="0.2">
      <c r="B1645" s="266">
        <v>96019</v>
      </c>
    </row>
    <row r="1646" spans="2:2" x14ac:dyDescent="0.2">
      <c r="B1646" s="266">
        <v>96020</v>
      </c>
    </row>
    <row r="1647" spans="2:2" x14ac:dyDescent="0.2">
      <c r="B1647" s="266">
        <v>96021</v>
      </c>
    </row>
    <row r="1648" spans="2:2" x14ac:dyDescent="0.2">
      <c r="B1648" s="266">
        <v>96022</v>
      </c>
    </row>
    <row r="1649" spans="2:2" x14ac:dyDescent="0.2">
      <c r="B1649" s="266">
        <v>96023</v>
      </c>
    </row>
    <row r="1650" spans="2:2" x14ac:dyDescent="0.2">
      <c r="B1650" s="266">
        <v>96024</v>
      </c>
    </row>
    <row r="1651" spans="2:2" x14ac:dyDescent="0.2">
      <c r="B1651" s="266">
        <v>96025</v>
      </c>
    </row>
    <row r="1652" spans="2:2" x14ac:dyDescent="0.2">
      <c r="B1652" s="266">
        <v>96027</v>
      </c>
    </row>
    <row r="1653" spans="2:2" x14ac:dyDescent="0.2">
      <c r="B1653" s="266">
        <v>96028</v>
      </c>
    </row>
    <row r="1654" spans="2:2" x14ac:dyDescent="0.2">
      <c r="B1654" s="266">
        <v>96031</v>
      </c>
    </row>
    <row r="1655" spans="2:2" x14ac:dyDescent="0.2">
      <c r="B1655" s="266">
        <v>96032</v>
      </c>
    </row>
    <row r="1656" spans="2:2" x14ac:dyDescent="0.2">
      <c r="B1656" s="266">
        <v>96033</v>
      </c>
    </row>
    <row r="1657" spans="2:2" x14ac:dyDescent="0.2">
      <c r="B1657" s="266">
        <v>96034</v>
      </c>
    </row>
    <row r="1658" spans="2:2" x14ac:dyDescent="0.2">
      <c r="B1658" s="266">
        <v>96035</v>
      </c>
    </row>
    <row r="1659" spans="2:2" x14ac:dyDescent="0.2">
      <c r="B1659" s="266">
        <v>96038</v>
      </c>
    </row>
    <row r="1660" spans="2:2" x14ac:dyDescent="0.2">
      <c r="B1660" s="266">
        <v>96039</v>
      </c>
    </row>
    <row r="1661" spans="2:2" x14ac:dyDescent="0.2">
      <c r="B1661" s="266">
        <v>96040</v>
      </c>
    </row>
    <row r="1662" spans="2:2" x14ac:dyDescent="0.2">
      <c r="B1662" s="266">
        <v>96041</v>
      </c>
    </row>
    <row r="1663" spans="2:2" x14ac:dyDescent="0.2">
      <c r="B1663" s="266">
        <v>96044</v>
      </c>
    </row>
    <row r="1664" spans="2:2" x14ac:dyDescent="0.2">
      <c r="B1664" s="266">
        <v>96046</v>
      </c>
    </row>
    <row r="1665" spans="2:2" x14ac:dyDescent="0.2">
      <c r="B1665" s="266">
        <v>96047</v>
      </c>
    </row>
    <row r="1666" spans="2:2" x14ac:dyDescent="0.2">
      <c r="B1666" s="266">
        <v>96048</v>
      </c>
    </row>
    <row r="1667" spans="2:2" x14ac:dyDescent="0.2">
      <c r="B1667" s="266">
        <v>96050</v>
      </c>
    </row>
    <row r="1668" spans="2:2" x14ac:dyDescent="0.2">
      <c r="B1668" s="266">
        <v>96051</v>
      </c>
    </row>
    <row r="1669" spans="2:2" x14ac:dyDescent="0.2">
      <c r="B1669" s="266">
        <v>96052</v>
      </c>
    </row>
    <row r="1670" spans="2:2" x14ac:dyDescent="0.2">
      <c r="B1670" s="266">
        <v>96054</v>
      </c>
    </row>
    <row r="1671" spans="2:2" x14ac:dyDescent="0.2">
      <c r="B1671" s="266">
        <v>96055</v>
      </c>
    </row>
    <row r="1672" spans="2:2" x14ac:dyDescent="0.2">
      <c r="B1672" s="266">
        <v>96056</v>
      </c>
    </row>
    <row r="1673" spans="2:2" x14ac:dyDescent="0.2">
      <c r="B1673" s="266">
        <v>96057</v>
      </c>
    </row>
    <row r="1674" spans="2:2" x14ac:dyDescent="0.2">
      <c r="B1674" s="266">
        <v>96058</v>
      </c>
    </row>
    <row r="1675" spans="2:2" x14ac:dyDescent="0.2">
      <c r="B1675" s="266">
        <v>96059</v>
      </c>
    </row>
    <row r="1676" spans="2:2" x14ac:dyDescent="0.2">
      <c r="B1676" s="266">
        <v>96061</v>
      </c>
    </row>
    <row r="1677" spans="2:2" x14ac:dyDescent="0.2">
      <c r="B1677" s="266">
        <v>96062</v>
      </c>
    </row>
    <row r="1678" spans="2:2" x14ac:dyDescent="0.2">
      <c r="B1678" s="266">
        <v>96064</v>
      </c>
    </row>
    <row r="1679" spans="2:2" x14ac:dyDescent="0.2">
      <c r="B1679" s="266">
        <v>96065</v>
      </c>
    </row>
    <row r="1680" spans="2:2" x14ac:dyDescent="0.2">
      <c r="B1680" s="266">
        <v>96067</v>
      </c>
    </row>
    <row r="1681" spans="2:2" x14ac:dyDescent="0.2">
      <c r="B1681" s="266">
        <v>96069</v>
      </c>
    </row>
    <row r="1682" spans="2:2" x14ac:dyDescent="0.2">
      <c r="B1682" s="266">
        <v>96071</v>
      </c>
    </row>
    <row r="1683" spans="2:2" x14ac:dyDescent="0.2">
      <c r="B1683" s="266">
        <v>96073</v>
      </c>
    </row>
    <row r="1684" spans="2:2" x14ac:dyDescent="0.2">
      <c r="B1684" s="266">
        <v>96075</v>
      </c>
    </row>
    <row r="1685" spans="2:2" x14ac:dyDescent="0.2">
      <c r="B1685" s="266">
        <v>96076</v>
      </c>
    </row>
    <row r="1686" spans="2:2" x14ac:dyDescent="0.2">
      <c r="B1686" s="266">
        <v>96080</v>
      </c>
    </row>
    <row r="1687" spans="2:2" x14ac:dyDescent="0.2">
      <c r="B1687" s="266">
        <v>96085</v>
      </c>
    </row>
    <row r="1688" spans="2:2" x14ac:dyDescent="0.2">
      <c r="B1688" s="266">
        <v>96086</v>
      </c>
    </row>
    <row r="1689" spans="2:2" x14ac:dyDescent="0.2">
      <c r="B1689" s="266">
        <v>96087</v>
      </c>
    </row>
    <row r="1690" spans="2:2" x14ac:dyDescent="0.2">
      <c r="B1690" s="266">
        <v>96088</v>
      </c>
    </row>
    <row r="1691" spans="2:2" x14ac:dyDescent="0.2">
      <c r="B1691" s="266">
        <v>96089</v>
      </c>
    </row>
    <row r="1692" spans="2:2" x14ac:dyDescent="0.2">
      <c r="B1692" s="266">
        <v>96091</v>
      </c>
    </row>
    <row r="1693" spans="2:2" x14ac:dyDescent="0.2">
      <c r="B1693" s="266">
        <v>96093</v>
      </c>
    </row>
    <row r="1694" spans="2:2" x14ac:dyDescent="0.2">
      <c r="B1694" s="266">
        <v>96094</v>
      </c>
    </row>
    <row r="1695" spans="2:2" x14ac:dyDescent="0.2">
      <c r="B1695" s="266">
        <v>96096</v>
      </c>
    </row>
    <row r="1696" spans="2:2" x14ac:dyDescent="0.2">
      <c r="B1696" s="266">
        <v>96097</v>
      </c>
    </row>
    <row r="1697" spans="2:2" x14ac:dyDescent="0.2">
      <c r="B1697" s="266">
        <v>96101</v>
      </c>
    </row>
    <row r="1698" spans="2:2" x14ac:dyDescent="0.2">
      <c r="B1698" s="266">
        <v>96103</v>
      </c>
    </row>
    <row r="1699" spans="2:2" x14ac:dyDescent="0.2">
      <c r="B1699" s="266">
        <v>96104</v>
      </c>
    </row>
    <row r="1700" spans="2:2" x14ac:dyDescent="0.2">
      <c r="B1700" s="266">
        <v>96105</v>
      </c>
    </row>
    <row r="1701" spans="2:2" x14ac:dyDescent="0.2">
      <c r="B1701" s="266">
        <v>96106</v>
      </c>
    </row>
    <row r="1702" spans="2:2" x14ac:dyDescent="0.2">
      <c r="B1702" s="266">
        <v>96107</v>
      </c>
    </row>
    <row r="1703" spans="2:2" x14ac:dyDescent="0.2">
      <c r="B1703" s="266">
        <v>96108</v>
      </c>
    </row>
    <row r="1704" spans="2:2" x14ac:dyDescent="0.2">
      <c r="B1704" s="266">
        <v>96109</v>
      </c>
    </row>
    <row r="1705" spans="2:2" x14ac:dyDescent="0.2">
      <c r="B1705" s="266">
        <v>96110</v>
      </c>
    </row>
    <row r="1706" spans="2:2" x14ac:dyDescent="0.2">
      <c r="B1706" s="266">
        <v>96111</v>
      </c>
    </row>
    <row r="1707" spans="2:2" x14ac:dyDescent="0.2">
      <c r="B1707" s="266">
        <v>96112</v>
      </c>
    </row>
    <row r="1708" spans="2:2" x14ac:dyDescent="0.2">
      <c r="B1708" s="266">
        <v>96113</v>
      </c>
    </row>
    <row r="1709" spans="2:2" x14ac:dyDescent="0.2">
      <c r="B1709" s="266">
        <v>96114</v>
      </c>
    </row>
    <row r="1710" spans="2:2" x14ac:dyDescent="0.2">
      <c r="B1710" s="266">
        <v>96115</v>
      </c>
    </row>
    <row r="1711" spans="2:2" x14ac:dyDescent="0.2">
      <c r="B1711" s="266">
        <v>96116</v>
      </c>
    </row>
    <row r="1712" spans="2:2" x14ac:dyDescent="0.2">
      <c r="B1712" s="266">
        <v>96117</v>
      </c>
    </row>
    <row r="1713" spans="2:2" x14ac:dyDescent="0.2">
      <c r="B1713" s="266">
        <v>96118</v>
      </c>
    </row>
    <row r="1714" spans="2:2" x14ac:dyDescent="0.2">
      <c r="B1714" s="266">
        <v>96119</v>
      </c>
    </row>
    <row r="1715" spans="2:2" x14ac:dyDescent="0.2">
      <c r="B1715" s="266">
        <v>96120</v>
      </c>
    </row>
    <row r="1716" spans="2:2" x14ac:dyDescent="0.2">
      <c r="B1716" s="266">
        <v>96121</v>
      </c>
    </row>
    <row r="1717" spans="2:2" x14ac:dyDescent="0.2">
      <c r="B1717" s="266">
        <v>96122</v>
      </c>
    </row>
    <row r="1718" spans="2:2" x14ac:dyDescent="0.2">
      <c r="B1718" s="266">
        <v>96123</v>
      </c>
    </row>
    <row r="1719" spans="2:2" x14ac:dyDescent="0.2">
      <c r="B1719" s="266">
        <v>96124</v>
      </c>
    </row>
    <row r="1720" spans="2:2" x14ac:dyDescent="0.2">
      <c r="B1720" s="266">
        <v>96125</v>
      </c>
    </row>
    <row r="1721" spans="2:2" x14ac:dyDescent="0.2">
      <c r="B1721" s="266">
        <v>96126</v>
      </c>
    </row>
    <row r="1722" spans="2:2" x14ac:dyDescent="0.2">
      <c r="B1722" s="266">
        <v>96128</v>
      </c>
    </row>
    <row r="1723" spans="2:2" x14ac:dyDescent="0.2">
      <c r="B1723" s="266">
        <v>96129</v>
      </c>
    </row>
    <row r="1724" spans="2:2" x14ac:dyDescent="0.2">
      <c r="B1724" s="266">
        <v>96130</v>
      </c>
    </row>
    <row r="1725" spans="2:2" x14ac:dyDescent="0.2">
      <c r="B1725" s="266">
        <v>96132</v>
      </c>
    </row>
    <row r="1726" spans="2:2" x14ac:dyDescent="0.2">
      <c r="B1726" s="266">
        <v>96133</v>
      </c>
    </row>
    <row r="1727" spans="2:2" x14ac:dyDescent="0.2">
      <c r="B1727" s="266">
        <v>96134</v>
      </c>
    </row>
    <row r="1728" spans="2:2" x14ac:dyDescent="0.2">
      <c r="B1728" s="266">
        <v>96136</v>
      </c>
    </row>
    <row r="1729" spans="2:2" x14ac:dyDescent="0.2">
      <c r="B1729" s="266">
        <v>96137</v>
      </c>
    </row>
    <row r="1730" spans="2:2" x14ac:dyDescent="0.2">
      <c r="B1730" s="266">
        <v>96140</v>
      </c>
    </row>
    <row r="1731" spans="2:2" x14ac:dyDescent="0.2">
      <c r="B1731" s="266">
        <v>96141</v>
      </c>
    </row>
    <row r="1732" spans="2:2" x14ac:dyDescent="0.2">
      <c r="B1732" s="266">
        <v>96142</v>
      </c>
    </row>
    <row r="1733" spans="2:2" x14ac:dyDescent="0.2">
      <c r="B1733" s="266">
        <v>96143</v>
      </c>
    </row>
    <row r="1734" spans="2:2" x14ac:dyDescent="0.2">
      <c r="B1734" s="266">
        <v>96145</v>
      </c>
    </row>
    <row r="1735" spans="2:2" x14ac:dyDescent="0.2">
      <c r="B1735" s="266">
        <v>96146</v>
      </c>
    </row>
    <row r="1736" spans="2:2" x14ac:dyDescent="0.2">
      <c r="B1736" s="266">
        <v>96148</v>
      </c>
    </row>
    <row r="1737" spans="2:2" x14ac:dyDescent="0.2">
      <c r="B1737" s="266">
        <v>96150</v>
      </c>
    </row>
    <row r="1738" spans="2:2" x14ac:dyDescent="0.2">
      <c r="B1738" s="266">
        <v>96161</v>
      </c>
    </row>
    <row r="1739" spans="2:2" x14ac:dyDescent="0.2">
      <c r="B1739" s="266">
        <v>96162</v>
      </c>
    </row>
  </sheetData>
  <autoFilter ref="B4:BC81" xr:uid="{B91DF1FD-4A73-4683-9BEC-E0E4C6406517}">
    <sortState xmlns:xlrd2="http://schemas.microsoft.com/office/spreadsheetml/2017/richdata2" ref="B62:BC76">
      <sortCondition descending="1" ref="B4:B81"/>
    </sortState>
  </autoFilter>
  <conditionalFormatting sqref="N5:P78">
    <cfRule type="cellIs" dxfId="11" priority="1" operator="equal">
      <formula>FALSE</formula>
    </cfRule>
  </conditionalFormatting>
  <conditionalFormatting sqref="N105:P105 N112:P113">
    <cfRule type="expression" dxfId="10" priority="3">
      <formula>N105&gt;$AF$3</formula>
    </cfRule>
    <cfRule type="expression" dxfId="9" priority="4">
      <formula>N105&lt;=$AF$3</formula>
    </cfRule>
  </conditionalFormatting>
  <conditionalFormatting sqref="N5:W78 S79:U79">
    <cfRule type="cellIs" dxfId="8" priority="2" operator="equal">
      <formula>TRUE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054B1-A96A-462B-AF69-D9A1184493A8}">
  <dimension ref="A1:BE1739"/>
  <sheetViews>
    <sheetView showGridLines="0" zoomScale="80" zoomScaleNormal="80" workbookViewId="0">
      <pane xSplit="2" ySplit="4" topLeftCell="C5" activePane="bottomRight" state="frozen"/>
      <selection activeCell="D17" sqref="D17"/>
      <selection pane="topRight" activeCell="D17" sqref="D17"/>
      <selection pane="bottomLeft" activeCell="D17" sqref="D17"/>
      <selection pane="bottomRight" activeCell="B5" sqref="B5:B1739"/>
    </sheetView>
  </sheetViews>
  <sheetFormatPr baseColWidth="10" defaultColWidth="8.83203125" defaultRowHeight="15" outlineLevelRow="1" outlineLevelCol="1" x14ac:dyDescent="0.2"/>
  <cols>
    <col min="1" max="1" width="5.33203125" style="1" customWidth="1"/>
    <col min="2" max="2" width="27.5" style="1" bestFit="1" customWidth="1"/>
    <col min="3" max="3" width="8.6640625" style="1" bestFit="1" customWidth="1"/>
    <col min="4" max="4" width="12.6640625" style="1" bestFit="1" customWidth="1"/>
    <col min="5" max="5" width="13.1640625" style="1" bestFit="1" customWidth="1" outlineLevel="1"/>
    <col min="6" max="6" width="15.83203125" style="1" bestFit="1" customWidth="1"/>
    <col min="7" max="7" width="16.83203125" style="1" bestFit="1" customWidth="1"/>
    <col min="8" max="8" width="17.1640625" style="1" bestFit="1" customWidth="1"/>
    <col min="9" max="9" width="12.6640625" style="98" customWidth="1" outlineLevel="1"/>
    <col min="10" max="10" width="13.33203125" style="99" customWidth="1" outlineLevel="1"/>
    <col min="11" max="11" width="16.33203125" style="1" customWidth="1" outlineLevel="1"/>
    <col min="12" max="12" width="17.33203125" style="96" bestFit="1" customWidth="1"/>
    <col min="13" max="13" width="45.33203125" style="1" bestFit="1" customWidth="1"/>
    <col min="14" max="14" width="17.33203125" style="1" bestFit="1" customWidth="1"/>
    <col min="15" max="15" width="19.33203125" style="1" bestFit="1" customWidth="1"/>
    <col min="16" max="16" width="14.6640625" style="1" bestFit="1" customWidth="1"/>
    <col min="17" max="17" width="19.5" style="1" bestFit="1" customWidth="1"/>
    <col min="18" max="18" width="12.6640625" style="1" bestFit="1" customWidth="1"/>
    <col min="19" max="19" width="14.5" style="1" bestFit="1" customWidth="1" outlineLevel="1"/>
    <col min="20" max="20" width="13.33203125" style="1" bestFit="1" customWidth="1" outlineLevel="1"/>
    <col min="21" max="21" width="12.6640625" style="1" bestFit="1" customWidth="1" outlineLevel="1"/>
    <col min="22" max="22" width="15.6640625" style="1" bestFit="1" customWidth="1" outlineLevel="1"/>
    <col min="23" max="23" width="14.5" style="1" bestFit="1" customWidth="1" outlineLevel="1"/>
    <col min="24" max="24" width="16.83203125" style="1" bestFit="1" customWidth="1" outlineLevel="1"/>
    <col min="25" max="25" width="13.83203125" style="1" bestFit="1" customWidth="1" outlineLevel="1"/>
    <col min="26" max="26" width="15.83203125" style="1" bestFit="1" customWidth="1"/>
    <col min="27" max="27" width="14.6640625" style="1" bestFit="1" customWidth="1" outlineLevel="1"/>
    <col min="28" max="28" width="12" style="1" bestFit="1" customWidth="1" outlineLevel="1"/>
    <col min="29" max="29" width="14.5" style="1" bestFit="1" customWidth="1" outlineLevel="1"/>
    <col min="30" max="30" width="14" style="1" bestFit="1" customWidth="1" outlineLevel="1"/>
    <col min="31" max="31" width="19.1640625" style="1" bestFit="1" customWidth="1" outlineLevel="1"/>
    <col min="32" max="32" width="14" style="1" bestFit="1" customWidth="1" outlineLevel="1"/>
    <col min="33" max="33" width="9.5" style="1" bestFit="1" customWidth="1"/>
    <col min="34" max="34" width="12.1640625" style="1" bestFit="1" customWidth="1"/>
    <col min="35" max="35" width="13.83203125" style="1" bestFit="1" customWidth="1" outlineLevel="1"/>
    <col min="36" max="36" width="14.33203125" style="1" bestFit="1" customWidth="1"/>
    <col min="37" max="37" width="14.6640625" style="1" bestFit="1" customWidth="1" outlineLevel="1"/>
    <col min="38" max="38" width="12" style="1" bestFit="1" customWidth="1" outlineLevel="1"/>
    <col min="39" max="39" width="14.5" style="1" bestFit="1" customWidth="1" outlineLevel="1"/>
    <col min="40" max="40" width="14" style="1" bestFit="1" customWidth="1" outlineLevel="1"/>
    <col min="41" max="41" width="17.33203125" style="1" bestFit="1" customWidth="1" outlineLevel="1"/>
    <col min="42" max="42" width="14" style="1" bestFit="1" customWidth="1" outlineLevel="1"/>
    <col min="43" max="43" width="19.5" style="1" bestFit="1" customWidth="1"/>
    <col min="44" max="44" width="12.6640625" style="1" bestFit="1" customWidth="1"/>
    <col min="45" max="45" width="10.83203125" style="1" bestFit="1" customWidth="1" outlineLevel="1"/>
    <col min="46" max="47" width="14.1640625" style="1" bestFit="1" customWidth="1" outlineLevel="1"/>
    <col min="48" max="48" width="15.33203125" style="1" bestFit="1" customWidth="1" outlineLevel="1"/>
    <col min="49" max="49" width="13.33203125" style="1" bestFit="1" customWidth="1" outlineLevel="1"/>
    <col min="50" max="50" width="16.5" style="1" bestFit="1" customWidth="1" outlineLevel="1"/>
    <col min="51" max="51" width="19.5" style="1" bestFit="1" customWidth="1" outlineLevel="1"/>
    <col min="52" max="52" width="15.33203125" style="1" bestFit="1" customWidth="1" outlineLevel="1"/>
    <col min="53" max="53" width="13.5" style="96" bestFit="1" customWidth="1" outlineLevel="1"/>
    <col min="54" max="54" width="3.33203125" style="1" bestFit="1" customWidth="1" outlineLevel="1"/>
    <col min="55" max="55" width="3.33203125" style="96" bestFit="1" customWidth="1" outlineLevel="1"/>
    <col min="56" max="56" width="10.6640625" style="1" bestFit="1" customWidth="1"/>
    <col min="57" max="57" width="12.5" style="1" bestFit="1" customWidth="1"/>
    <col min="58" max="16384" width="8.83203125" style="1"/>
  </cols>
  <sheetData>
    <row r="1" spans="1:55" x14ac:dyDescent="0.2">
      <c r="B1"/>
    </row>
    <row r="2" spans="1:55" s="2" customFormat="1" ht="14" x14ac:dyDescent="0.15"/>
    <row r="3" spans="1:55" s="239" customFormat="1" ht="35" customHeight="1" thickBot="1" x14ac:dyDescent="0.35">
      <c r="A3" s="108"/>
      <c r="B3" s="136" t="s">
        <v>12</v>
      </c>
      <c r="C3" s="137"/>
      <c r="D3" s="138"/>
      <c r="E3" s="225"/>
      <c r="F3" s="225"/>
      <c r="G3" s="225"/>
      <c r="H3" s="225"/>
      <c r="I3" s="226"/>
      <c r="J3" s="227"/>
      <c r="K3" s="228">
        <f>'Assumptions &amp; Borrower Profiles'!$C$11</f>
        <v>0.05</v>
      </c>
      <c r="L3" s="229">
        <f>'Assumptions &amp; Borrower Profiles'!N5</f>
        <v>1.2</v>
      </c>
      <c r="M3" s="229">
        <f>'Assumptions &amp; Borrower Profiles'!N8</f>
        <v>1.4</v>
      </c>
      <c r="N3" s="230"/>
      <c r="O3" s="230"/>
      <c r="P3" s="230"/>
      <c r="Q3" s="230">
        <f>'Assumptions &amp; Borrower Profiles'!N27</f>
        <v>0.25</v>
      </c>
      <c r="R3" s="240">
        <v>1</v>
      </c>
      <c r="S3" s="230"/>
      <c r="T3" s="230"/>
      <c r="U3" s="230"/>
      <c r="V3" s="230"/>
      <c r="W3" s="230"/>
      <c r="X3" s="231">
        <f>'Assumptions &amp; Borrower Profiles'!N11</f>
        <v>0.03</v>
      </c>
      <c r="Y3" s="231">
        <f>'Assumptions &amp; Borrower Profiles'!$C$7</f>
        <v>6.25E-2</v>
      </c>
      <c r="Z3" s="229"/>
      <c r="AA3" s="232">
        <f>'Assumptions &amp; Borrower Profiles'!$C$6</f>
        <v>620</v>
      </c>
      <c r="AB3" s="231">
        <f>'Assumptions &amp; Borrower Profiles'!$C$17</f>
        <v>1.35E-2</v>
      </c>
      <c r="AC3" s="233">
        <f>'Assumptions &amp; Borrower Profiles'!$C$18</f>
        <v>4.0000000000000001E-3</v>
      </c>
      <c r="AD3" s="229"/>
      <c r="AE3" s="234"/>
      <c r="AF3" s="230">
        <f>'Assumptions &amp; Borrower Profiles'!$C$25</f>
        <v>0.35</v>
      </c>
      <c r="AG3" s="230">
        <f>AF3+0.1</f>
        <v>0.44999999999999996</v>
      </c>
      <c r="AH3" s="235">
        <f>Q3</f>
        <v>0.25</v>
      </c>
      <c r="AI3" s="236">
        <f>'Assumptions &amp; Borrower Profiles'!C7-'Assumptions &amp; Borrower Profiles'!C8</f>
        <v>0</v>
      </c>
      <c r="AJ3" s="235"/>
      <c r="AK3" s="241">
        <v>0</v>
      </c>
      <c r="AL3" s="231">
        <f>AB3</f>
        <v>1.35E-2</v>
      </c>
      <c r="AM3" s="233">
        <f>AC3</f>
        <v>4.0000000000000001E-3</v>
      </c>
      <c r="AN3" s="229"/>
      <c r="AO3" s="234"/>
      <c r="AP3" s="230">
        <f>AF3</f>
        <v>0.35</v>
      </c>
      <c r="AQ3" s="230">
        <f>AG3</f>
        <v>0.44999999999999996</v>
      </c>
      <c r="AR3" s="242">
        <v>0</v>
      </c>
      <c r="AS3" s="235">
        <f>'Assumptions &amp; Borrower Profiles'!$C$13</f>
        <v>0.02</v>
      </c>
      <c r="AT3" s="243">
        <v>0.03</v>
      </c>
      <c r="AU3" s="243">
        <v>0</v>
      </c>
      <c r="AV3" s="235"/>
      <c r="AW3" s="237"/>
      <c r="AX3" s="237"/>
      <c r="AY3" s="238"/>
      <c r="AZ3" s="237"/>
      <c r="BA3" s="238"/>
    </row>
    <row r="4" spans="1:55" s="141" customFormat="1" ht="61" x14ac:dyDescent="0.2">
      <c r="A4" s="100"/>
      <c r="B4" s="71" t="s">
        <v>13</v>
      </c>
      <c r="C4" s="71" t="s">
        <v>14</v>
      </c>
      <c r="D4" s="72" t="s">
        <v>97</v>
      </c>
      <c r="E4" s="71" t="s">
        <v>15</v>
      </c>
      <c r="F4" s="71" t="s">
        <v>98</v>
      </c>
      <c r="G4" s="71" t="s">
        <v>96</v>
      </c>
      <c r="H4" s="73" t="s">
        <v>16</v>
      </c>
      <c r="I4" s="74" t="s">
        <v>17</v>
      </c>
      <c r="J4" s="73" t="s">
        <v>18</v>
      </c>
      <c r="K4" s="74" t="s">
        <v>19</v>
      </c>
      <c r="L4" s="75" t="s">
        <v>20</v>
      </c>
      <c r="M4" s="75" t="s">
        <v>11</v>
      </c>
      <c r="N4" s="75" t="s">
        <v>21</v>
      </c>
      <c r="O4" s="75" t="s">
        <v>114</v>
      </c>
      <c r="P4" s="75" t="s">
        <v>22</v>
      </c>
      <c r="Q4" s="75" t="s">
        <v>23</v>
      </c>
      <c r="R4" s="75" t="s">
        <v>24</v>
      </c>
      <c r="S4" s="75" t="s">
        <v>5</v>
      </c>
      <c r="T4" s="75" t="s">
        <v>25</v>
      </c>
      <c r="U4" s="75" t="s">
        <v>26</v>
      </c>
      <c r="V4" s="75" t="s">
        <v>27</v>
      </c>
      <c r="W4" s="75" t="s">
        <v>28</v>
      </c>
      <c r="X4" s="76" t="s">
        <v>29</v>
      </c>
      <c r="Y4" s="76" t="s">
        <v>30</v>
      </c>
      <c r="Z4" s="76" t="s">
        <v>31</v>
      </c>
      <c r="AA4" s="76" t="s">
        <v>32</v>
      </c>
      <c r="AB4" s="76" t="s">
        <v>33</v>
      </c>
      <c r="AC4" s="76" t="s">
        <v>34</v>
      </c>
      <c r="AD4" s="76" t="s">
        <v>35</v>
      </c>
      <c r="AE4" s="76" t="s">
        <v>36</v>
      </c>
      <c r="AF4" s="77" t="s">
        <v>6</v>
      </c>
      <c r="AG4" s="77" t="s">
        <v>37</v>
      </c>
      <c r="AH4" s="78" t="s">
        <v>38</v>
      </c>
      <c r="AI4" s="78" t="s">
        <v>39</v>
      </c>
      <c r="AJ4" s="78" t="s">
        <v>40</v>
      </c>
      <c r="AK4" s="78" t="s">
        <v>32</v>
      </c>
      <c r="AL4" s="78" t="s">
        <v>33</v>
      </c>
      <c r="AM4" s="78" t="s">
        <v>34</v>
      </c>
      <c r="AN4" s="78" t="s">
        <v>35</v>
      </c>
      <c r="AO4" s="78" t="s">
        <v>41</v>
      </c>
      <c r="AP4" s="79" t="s">
        <v>42</v>
      </c>
      <c r="AQ4" s="79" t="s">
        <v>43</v>
      </c>
      <c r="AR4" s="71" t="s">
        <v>44</v>
      </c>
      <c r="AS4" s="71" t="s">
        <v>45</v>
      </c>
      <c r="AT4" s="71" t="s">
        <v>46</v>
      </c>
      <c r="AU4" s="71" t="s">
        <v>47</v>
      </c>
      <c r="AV4" s="71" t="s">
        <v>48</v>
      </c>
      <c r="AW4" s="71" t="s">
        <v>49</v>
      </c>
      <c r="AX4" s="71" t="s">
        <v>50</v>
      </c>
      <c r="AY4" s="80" t="s">
        <v>51</v>
      </c>
      <c r="AZ4" s="71" t="s">
        <v>52</v>
      </c>
      <c r="BA4" s="80" t="s">
        <v>26</v>
      </c>
    </row>
    <row r="5" spans="1:55" x14ac:dyDescent="0.2">
      <c r="A5" s="100"/>
      <c r="B5" s="267">
        <v>90001</v>
      </c>
      <c r="C5" s="2" t="str">
        <f>IFERROR(VLOOKUP(LEFT(B5,FIND("County",B5)-2),CaseShiller30,2,0),"No Data")</f>
        <v>No Data</v>
      </c>
      <c r="D5" s="101" t="e">
        <f>_xlfn.XLOOKUP($B5,'Paste Snowflake Data Here'!$B$3:$B$1048576,'Paste Snowflake Data Here'!$D$3:$D$1048576)</f>
        <v>#N/A</v>
      </c>
      <c r="E5" s="102"/>
      <c r="F5" s="103" t="e">
        <f>_xlfn.XLOOKUP($B5,'Paste Snowflake Data Here'!$B$3:$B$1048576,'Paste Snowflake Data Here'!$I$3:$I$1048576)</f>
        <v>#N/A</v>
      </c>
      <c r="G5" s="103" t="e">
        <f>_xlfn.XLOOKUP($B5,'Paste Snowflake Data Here'!$B$3:$B$1048576,'Paste Snowflake Data Here'!$J$3:$J$1048576)</f>
        <v>#N/A</v>
      </c>
      <c r="H5" s="103"/>
      <c r="I5" s="104"/>
      <c r="J5" s="101"/>
      <c r="K5" s="105">
        <f t="shared" ref="K5:K19" si="0">IFERROR(VLOOKUP(LEFT(B5,FIND("County",B5)-2),CaseShiller30,5,0)*0.01,$K$3)</f>
        <v>0.05</v>
      </c>
      <c r="L5" s="145" t="e">
        <f>$F5*$L$3</f>
        <v>#N/A</v>
      </c>
      <c r="M5" s="146" t="e">
        <f>$G5*$M$3</f>
        <v>#N/A</v>
      </c>
      <c r="N5" s="81" t="e">
        <f t="shared" ref="N5:N19" si="1">AND(AF5&lt;$AF$3,AG5&lt;$AG$3)</f>
        <v>#N/A</v>
      </c>
      <c r="O5" s="81" t="e">
        <f t="shared" ref="O5:O19" si="2">AND(AP5&lt;$AP$3,AQ5&lt;$AQ$3)</f>
        <v>#N/A</v>
      </c>
      <c r="P5" s="81" t="e">
        <f t="shared" ref="P5:P19" si="3">AND(N5=FALSE,O5)</f>
        <v>#N/A</v>
      </c>
      <c r="Q5" s="110" t="e">
        <f>AH5</f>
        <v>#N/A</v>
      </c>
      <c r="R5" s="111" t="e">
        <f>AU5</f>
        <v>#N/A</v>
      </c>
      <c r="S5" s="111" t="e">
        <f t="shared" ref="S5:S19" si="4">AR5</f>
        <v>#N/A</v>
      </c>
      <c r="T5" s="111" t="e">
        <f t="shared" ref="T5:U19" si="5">AZ5</f>
        <v>#N/A</v>
      </c>
      <c r="U5" s="112" t="e">
        <f t="shared" si="5"/>
        <v>#N/A</v>
      </c>
      <c r="V5" s="110" t="e">
        <f t="shared" ref="V5:W19" si="6">AX5</f>
        <v>#N/A</v>
      </c>
      <c r="W5" s="112" t="e">
        <f t="shared" si="6"/>
        <v>#N/A</v>
      </c>
      <c r="X5" s="103" t="e">
        <f t="shared" ref="X5:X19" si="7">$X$3*M5</f>
        <v>#N/A</v>
      </c>
      <c r="Y5" s="113">
        <f t="shared" ref="Y5:Y19" si="8">$Y$3</f>
        <v>6.25E-2</v>
      </c>
      <c r="Z5" s="103" t="e">
        <f t="shared" ref="Z5:Z19" si="9">M5-X5</f>
        <v>#N/A</v>
      </c>
      <c r="AA5" s="103" t="e">
        <f>Z5*'PMI Rate Est'!$J$6/12</f>
        <v>#N/A</v>
      </c>
      <c r="AB5" s="103" t="e">
        <f t="shared" ref="AB5:AB19" si="10">$AB$3*M5/12</f>
        <v>#N/A</v>
      </c>
      <c r="AC5" s="103" t="e">
        <f t="shared" ref="AC5:AC19" si="11">$AC$3*M5/12</f>
        <v>#N/A</v>
      </c>
      <c r="AD5" s="114">
        <f t="shared" ref="AD5:AD19" si="12">MAX(J5*Y5/12,0)</f>
        <v>0</v>
      </c>
      <c r="AE5" s="115" t="e">
        <f>-PMT(Y5/12,360,Z5)</f>
        <v>#N/A</v>
      </c>
      <c r="AF5" s="116" t="e">
        <f>SUM(AE5,AC5,AB5,AA5)/(L5/12)</f>
        <v>#N/A</v>
      </c>
      <c r="AG5" s="116" t="e">
        <f t="shared" ref="AG5:AG19" si="13">SUM(AE5,AC5,AB5,AA5,AD5)/(L5/12)</f>
        <v>#N/A</v>
      </c>
      <c r="AH5" s="110" t="e">
        <f>M5*$AH$3</f>
        <v>#N/A</v>
      </c>
      <c r="AI5" s="112">
        <f>Y5+$AI$3</f>
        <v>6.25E-2</v>
      </c>
      <c r="AJ5" s="110" t="e">
        <f t="shared" ref="AJ5:AJ19" si="14">M5-X5-AH5</f>
        <v>#N/A</v>
      </c>
      <c r="AK5" s="103" t="e">
        <f t="shared" ref="AK5:AK19" si="15">AH5*$AK$3/12</f>
        <v>#N/A</v>
      </c>
      <c r="AL5" s="103" t="e">
        <f>$AL$3*M5/12</f>
        <v>#N/A</v>
      </c>
      <c r="AM5" s="103" t="e">
        <f t="shared" ref="AM5:AM19" si="16">$AM$3*M5/12</f>
        <v>#N/A</v>
      </c>
      <c r="AN5" s="114">
        <f t="shared" ref="AN5:AN19" si="17">MAX(J5*Y5/12,0)</f>
        <v>0</v>
      </c>
      <c r="AO5" s="115" t="e">
        <f t="shared" ref="AO5:AO19" si="18">-PMT(AI5/12,360,AJ5)</f>
        <v>#N/A</v>
      </c>
      <c r="AP5" s="116" t="e">
        <f t="shared" ref="AP5:AP19" si="19">SUM(AO5,AM5,AL5)/(L5/12)</f>
        <v>#N/A</v>
      </c>
      <c r="AQ5" s="116" t="e">
        <f t="shared" ref="AQ5:AQ19" si="20">SUM(AO5,AM5,AL5,AK5,AN5)/(L5/12)</f>
        <v>#N/A</v>
      </c>
      <c r="AR5" s="114" t="e">
        <f t="shared" ref="AR5:AR19" si="21">$AR$3*AK5*12</f>
        <v>#N/A</v>
      </c>
      <c r="AS5" s="114" t="e">
        <f t="shared" ref="AS5:AS19" si="22">$AS$3*(M5-X5)</f>
        <v>#N/A</v>
      </c>
      <c r="AT5" s="114" t="e">
        <f t="shared" ref="AT5:AT19" si="23">$AT$3*(AH5)</f>
        <v>#N/A</v>
      </c>
      <c r="AU5" s="114" t="e">
        <f>$AU$3*SUM(AR5,AS5,AT5)</f>
        <v>#N/A</v>
      </c>
      <c r="AV5" s="112" t="e">
        <f t="shared" ref="AV5:AV19" si="24">AU5/M5</f>
        <v>#N/A</v>
      </c>
      <c r="AW5" s="114" t="e">
        <f>POWER(1+K5,10)*M5</f>
        <v>#N/A</v>
      </c>
      <c r="AX5" s="115" t="e">
        <f>POWER(1+K5,10)*AH5</f>
        <v>#N/A</v>
      </c>
      <c r="AY5" s="116" t="e">
        <f>AX5/AH5</f>
        <v>#N/A</v>
      </c>
      <c r="AZ5" s="115" t="e">
        <f>AW5-AX5-FV(AI5/12,(10*12),AO5,-AJ5)</f>
        <v>#N/A</v>
      </c>
      <c r="BA5" s="116" t="e">
        <f>AZ5/X5</f>
        <v>#N/A</v>
      </c>
      <c r="BB5" s="142"/>
      <c r="BC5" s="115"/>
    </row>
    <row r="6" spans="1:55" x14ac:dyDescent="0.2">
      <c r="A6" s="100"/>
      <c r="B6" s="266">
        <v>90002</v>
      </c>
      <c r="C6" s="2" t="str">
        <f t="shared" ref="C6:C19" si="25">IFERROR(VLOOKUP(LEFT(B6,FIND("County",B6)-2),CaseShiller30,2,0),"No Data")</f>
        <v>No Data</v>
      </c>
      <c r="D6" s="101" t="e">
        <f>_xlfn.XLOOKUP($B6,'Paste Snowflake Data Here'!$B$3:$B$1048576,'Paste Snowflake Data Here'!$D$3:$D$1048576)</f>
        <v>#N/A</v>
      </c>
      <c r="E6" s="101"/>
      <c r="F6" s="69" t="e">
        <f>_xlfn.XLOOKUP($B6,'Paste Snowflake Data Here'!$B$3:$B$1048576,'Paste Snowflake Data Here'!$I$3:$I$1048576)</f>
        <v>#N/A</v>
      </c>
      <c r="G6" s="69" t="e">
        <f>_xlfn.XLOOKUP($B6,'Paste Snowflake Data Here'!$B$3:$B$1048576,'Paste Snowflake Data Here'!$J$3:$J$1048576)</f>
        <v>#N/A</v>
      </c>
      <c r="H6" s="103"/>
      <c r="I6" s="104"/>
      <c r="J6" s="101"/>
      <c r="K6" s="105">
        <f t="shared" si="0"/>
        <v>0.05</v>
      </c>
      <c r="L6" s="145" t="e">
        <f t="shared" ref="L6:L19" si="26">$F6*$L$3</f>
        <v>#N/A</v>
      </c>
      <c r="M6" s="146" t="e">
        <f>$G6*$M$3</f>
        <v>#N/A</v>
      </c>
      <c r="N6" s="81" t="e">
        <f t="shared" si="1"/>
        <v>#N/A</v>
      </c>
      <c r="O6" s="81" t="e">
        <f t="shared" si="2"/>
        <v>#N/A</v>
      </c>
      <c r="P6" s="81" t="e">
        <f t="shared" si="3"/>
        <v>#N/A</v>
      </c>
      <c r="Q6" s="110" t="e">
        <f t="shared" ref="Q6:Q19" si="27">AH6</f>
        <v>#N/A</v>
      </c>
      <c r="R6" s="111" t="e">
        <f t="shared" ref="R6:R19" si="28">AU6</f>
        <v>#N/A</v>
      </c>
      <c r="S6" s="111" t="e">
        <f t="shared" si="4"/>
        <v>#N/A</v>
      </c>
      <c r="T6" s="111" t="e">
        <f t="shared" si="5"/>
        <v>#N/A</v>
      </c>
      <c r="U6" s="112" t="e">
        <f t="shared" si="5"/>
        <v>#N/A</v>
      </c>
      <c r="V6" s="110" t="e">
        <f t="shared" si="6"/>
        <v>#N/A</v>
      </c>
      <c r="W6" s="112" t="e">
        <f t="shared" si="6"/>
        <v>#N/A</v>
      </c>
      <c r="X6" s="103" t="e">
        <f t="shared" si="7"/>
        <v>#N/A</v>
      </c>
      <c r="Y6" s="113">
        <f t="shared" si="8"/>
        <v>6.25E-2</v>
      </c>
      <c r="Z6" s="103" t="e">
        <f t="shared" si="9"/>
        <v>#N/A</v>
      </c>
      <c r="AA6" s="103" t="e">
        <f>Z6*'PMI Rate Est'!$J$6/12</f>
        <v>#N/A</v>
      </c>
      <c r="AB6" s="103" t="e">
        <f t="shared" si="10"/>
        <v>#N/A</v>
      </c>
      <c r="AC6" s="103" t="e">
        <f t="shared" si="11"/>
        <v>#N/A</v>
      </c>
      <c r="AD6" s="114">
        <f t="shared" si="12"/>
        <v>0</v>
      </c>
      <c r="AE6" s="115" t="e">
        <f t="shared" ref="AE6:AE19" si="29">-PMT(Y6/12,360,Z6)</f>
        <v>#N/A</v>
      </c>
      <c r="AF6" s="116" t="e">
        <f t="shared" ref="AF6:AF19" si="30">SUM(AE6,AC6,AB6,AA6)/(L6/12)</f>
        <v>#N/A</v>
      </c>
      <c r="AG6" s="116" t="e">
        <f t="shared" si="13"/>
        <v>#N/A</v>
      </c>
      <c r="AH6" s="110" t="e">
        <f t="shared" ref="AH6:AH19" si="31">M6*$AH$3</f>
        <v>#N/A</v>
      </c>
      <c r="AI6" s="112">
        <f t="shared" ref="AI6:AI19" si="32">Y6+$AI$3</f>
        <v>6.25E-2</v>
      </c>
      <c r="AJ6" s="110" t="e">
        <f t="shared" si="14"/>
        <v>#N/A</v>
      </c>
      <c r="AK6" s="103" t="e">
        <f t="shared" si="15"/>
        <v>#N/A</v>
      </c>
      <c r="AL6" s="103" t="e">
        <f t="shared" ref="AL6:AL19" si="33">$AL$3*M6/12</f>
        <v>#N/A</v>
      </c>
      <c r="AM6" s="103" t="e">
        <f t="shared" si="16"/>
        <v>#N/A</v>
      </c>
      <c r="AN6" s="114">
        <f t="shared" si="17"/>
        <v>0</v>
      </c>
      <c r="AO6" s="115" t="e">
        <f t="shared" si="18"/>
        <v>#N/A</v>
      </c>
      <c r="AP6" s="116" t="e">
        <f t="shared" si="19"/>
        <v>#N/A</v>
      </c>
      <c r="AQ6" s="116" t="e">
        <f t="shared" si="20"/>
        <v>#N/A</v>
      </c>
      <c r="AR6" s="114" t="e">
        <f t="shared" si="21"/>
        <v>#N/A</v>
      </c>
      <c r="AS6" s="114" t="e">
        <f t="shared" si="22"/>
        <v>#N/A</v>
      </c>
      <c r="AT6" s="114" t="e">
        <f t="shared" si="23"/>
        <v>#N/A</v>
      </c>
      <c r="AU6" s="114" t="e">
        <f t="shared" ref="AU6:AU19" si="34">$AU$3*SUM(AR6,AS6,AT6)</f>
        <v>#N/A</v>
      </c>
      <c r="AV6" s="112" t="e">
        <f t="shared" si="24"/>
        <v>#N/A</v>
      </c>
      <c r="AW6" s="114" t="e">
        <f t="shared" ref="AW6:AW19" si="35">POWER(1+K6,10)*M6</f>
        <v>#N/A</v>
      </c>
      <c r="AX6" s="115" t="e">
        <f t="shared" ref="AX6:AX19" si="36">POWER(1+K6,10)*AH6</f>
        <v>#N/A</v>
      </c>
      <c r="AY6" s="116" t="e">
        <f t="shared" ref="AY6:AY19" si="37">AX6/AH6</f>
        <v>#N/A</v>
      </c>
      <c r="AZ6" s="115" t="e">
        <f t="shared" ref="AZ6:AZ19" si="38">AW6-AX6-FV(AI6/12,(10*12),AO6,-AJ6)</f>
        <v>#N/A</v>
      </c>
      <c r="BA6" s="116" t="e">
        <f>AZ6/X6</f>
        <v>#N/A</v>
      </c>
      <c r="BC6" s="2"/>
    </row>
    <row r="7" spans="1:55" x14ac:dyDescent="0.2">
      <c r="A7" s="100"/>
      <c r="B7" s="266">
        <v>90003</v>
      </c>
      <c r="C7" s="2" t="str">
        <f t="shared" si="25"/>
        <v>No Data</v>
      </c>
      <c r="D7" s="101" t="e">
        <f>_xlfn.XLOOKUP($B7,'Paste Snowflake Data Here'!$B$3:$B$1048576,'Paste Snowflake Data Here'!$D$3:$D$1048576)</f>
        <v>#N/A</v>
      </c>
      <c r="E7" s="67"/>
      <c r="F7" s="69" t="e">
        <f>_xlfn.XLOOKUP($B7,'Paste Snowflake Data Here'!$B$3:$B$1048576,'Paste Snowflake Data Here'!$I$3:$I$1048576)</f>
        <v>#N/A</v>
      </c>
      <c r="G7" s="69" t="e">
        <f>_xlfn.XLOOKUP($B7,'Paste Snowflake Data Here'!$B$3:$B$1048576,'Paste Snowflake Data Here'!$J$3:$J$1048576)</f>
        <v>#N/A</v>
      </c>
      <c r="H7" s="69"/>
      <c r="I7" s="95"/>
      <c r="J7" s="68"/>
      <c r="K7" s="106">
        <f t="shared" si="0"/>
        <v>0.05</v>
      </c>
      <c r="L7" s="145" t="e">
        <f t="shared" si="26"/>
        <v>#N/A</v>
      </c>
      <c r="M7" s="146" t="e">
        <f>$G7*$M$3</f>
        <v>#N/A</v>
      </c>
      <c r="N7" s="82" t="e">
        <f t="shared" si="1"/>
        <v>#N/A</v>
      </c>
      <c r="O7" s="82" t="e">
        <f t="shared" si="2"/>
        <v>#N/A</v>
      </c>
      <c r="P7" s="82" t="e">
        <f t="shared" si="3"/>
        <v>#N/A</v>
      </c>
      <c r="Q7" s="110" t="e">
        <f t="shared" si="27"/>
        <v>#N/A</v>
      </c>
      <c r="R7" s="111" t="e">
        <f t="shared" si="28"/>
        <v>#N/A</v>
      </c>
      <c r="S7" s="111" t="e">
        <f t="shared" si="4"/>
        <v>#N/A</v>
      </c>
      <c r="T7" s="111" t="e">
        <f t="shared" si="5"/>
        <v>#N/A</v>
      </c>
      <c r="U7" s="112" t="e">
        <f t="shared" si="5"/>
        <v>#N/A</v>
      </c>
      <c r="V7" s="110" t="e">
        <f t="shared" si="6"/>
        <v>#N/A</v>
      </c>
      <c r="W7" s="112" t="e">
        <f t="shared" si="6"/>
        <v>#N/A</v>
      </c>
      <c r="X7" s="103" t="e">
        <f t="shared" si="7"/>
        <v>#N/A</v>
      </c>
      <c r="Y7" s="117">
        <f t="shared" si="8"/>
        <v>6.25E-2</v>
      </c>
      <c r="Z7" s="69" t="e">
        <f t="shared" si="9"/>
        <v>#N/A</v>
      </c>
      <c r="AA7" s="69" t="e">
        <f>Z7*'PMI Rate Est'!$J$6/12</f>
        <v>#N/A</v>
      </c>
      <c r="AB7" s="103" t="e">
        <f t="shared" si="10"/>
        <v>#N/A</v>
      </c>
      <c r="AC7" s="103" t="e">
        <f t="shared" si="11"/>
        <v>#N/A</v>
      </c>
      <c r="AD7" s="118">
        <f t="shared" si="12"/>
        <v>0</v>
      </c>
      <c r="AE7" s="115" t="e">
        <f t="shared" si="29"/>
        <v>#N/A</v>
      </c>
      <c r="AF7" s="119" t="e">
        <f t="shared" si="30"/>
        <v>#N/A</v>
      </c>
      <c r="AG7" s="119" t="e">
        <f t="shared" si="13"/>
        <v>#N/A</v>
      </c>
      <c r="AH7" s="120" t="e">
        <f t="shared" si="31"/>
        <v>#N/A</v>
      </c>
      <c r="AI7" s="121">
        <f t="shared" si="32"/>
        <v>6.25E-2</v>
      </c>
      <c r="AJ7" s="120" t="e">
        <f t="shared" si="14"/>
        <v>#N/A</v>
      </c>
      <c r="AK7" s="69" t="e">
        <f t="shared" si="15"/>
        <v>#N/A</v>
      </c>
      <c r="AL7" s="103" t="e">
        <f t="shared" si="33"/>
        <v>#N/A</v>
      </c>
      <c r="AM7" s="103" t="e">
        <f t="shared" si="16"/>
        <v>#N/A</v>
      </c>
      <c r="AN7" s="118">
        <f t="shared" si="17"/>
        <v>0</v>
      </c>
      <c r="AO7" s="115" t="e">
        <f t="shared" si="18"/>
        <v>#N/A</v>
      </c>
      <c r="AP7" s="119" t="e">
        <f t="shared" si="19"/>
        <v>#N/A</v>
      </c>
      <c r="AQ7" s="119" t="e">
        <f t="shared" si="20"/>
        <v>#N/A</v>
      </c>
      <c r="AR7" s="118" t="e">
        <f t="shared" si="21"/>
        <v>#N/A</v>
      </c>
      <c r="AS7" s="118" t="e">
        <f t="shared" si="22"/>
        <v>#N/A</v>
      </c>
      <c r="AT7" s="118" t="e">
        <f t="shared" si="23"/>
        <v>#N/A</v>
      </c>
      <c r="AU7" s="118" t="e">
        <f t="shared" si="34"/>
        <v>#N/A</v>
      </c>
      <c r="AV7" s="121" t="e">
        <f t="shared" si="24"/>
        <v>#N/A</v>
      </c>
      <c r="AW7" s="114" t="e">
        <f t="shared" si="35"/>
        <v>#N/A</v>
      </c>
      <c r="AX7" s="115" t="e">
        <f t="shared" si="36"/>
        <v>#N/A</v>
      </c>
      <c r="AY7" s="116" t="e">
        <f t="shared" si="37"/>
        <v>#N/A</v>
      </c>
      <c r="AZ7" s="115" t="e">
        <f t="shared" si="38"/>
        <v>#N/A</v>
      </c>
      <c r="BA7" s="116" t="e">
        <f t="shared" ref="BA7:BA19" si="39">AZ7/X7</f>
        <v>#N/A</v>
      </c>
      <c r="BC7" s="127"/>
    </row>
    <row r="8" spans="1:55" x14ac:dyDescent="0.2">
      <c r="A8" s="100"/>
      <c r="B8" s="266">
        <v>90004</v>
      </c>
      <c r="C8" s="2" t="str">
        <f t="shared" si="25"/>
        <v>No Data</v>
      </c>
      <c r="D8" s="101" t="e">
        <f>_xlfn.XLOOKUP($B8,'Paste Snowflake Data Here'!$B$3:$B$1048576,'Paste Snowflake Data Here'!$D$3:$D$1048576)</f>
        <v>#N/A</v>
      </c>
      <c r="E8" s="67"/>
      <c r="F8" s="69" t="e">
        <f>_xlfn.XLOOKUP($B8,'Paste Snowflake Data Here'!$B$3:$B$1048576,'Paste Snowflake Data Here'!$I$3:$I$1048576)</f>
        <v>#N/A</v>
      </c>
      <c r="G8" s="69" t="e">
        <f>_xlfn.XLOOKUP($B8,'Paste Snowflake Data Here'!$B$3:$B$1048576,'Paste Snowflake Data Here'!$J$3:$J$1048576)</f>
        <v>#N/A</v>
      </c>
      <c r="H8" s="69"/>
      <c r="I8" s="95"/>
      <c r="J8" s="68"/>
      <c r="K8" s="106">
        <f t="shared" si="0"/>
        <v>0.05</v>
      </c>
      <c r="L8" s="145" t="e">
        <f t="shared" si="26"/>
        <v>#N/A</v>
      </c>
      <c r="M8" s="146" t="e">
        <f>$G8*$M$3</f>
        <v>#N/A</v>
      </c>
      <c r="N8" s="82" t="e">
        <f t="shared" si="1"/>
        <v>#N/A</v>
      </c>
      <c r="O8" s="82" t="e">
        <f t="shared" si="2"/>
        <v>#N/A</v>
      </c>
      <c r="P8" s="82" t="e">
        <f t="shared" si="3"/>
        <v>#N/A</v>
      </c>
      <c r="Q8" s="110" t="e">
        <f t="shared" si="27"/>
        <v>#N/A</v>
      </c>
      <c r="R8" s="111" t="e">
        <f t="shared" si="28"/>
        <v>#N/A</v>
      </c>
      <c r="S8" s="111" t="e">
        <f t="shared" si="4"/>
        <v>#N/A</v>
      </c>
      <c r="T8" s="111" t="e">
        <f t="shared" si="5"/>
        <v>#N/A</v>
      </c>
      <c r="U8" s="112" t="e">
        <f t="shared" si="5"/>
        <v>#N/A</v>
      </c>
      <c r="V8" s="110" t="e">
        <f t="shared" si="6"/>
        <v>#N/A</v>
      </c>
      <c r="W8" s="112" t="e">
        <f t="shared" si="6"/>
        <v>#N/A</v>
      </c>
      <c r="X8" s="103" t="e">
        <f t="shared" si="7"/>
        <v>#N/A</v>
      </c>
      <c r="Y8" s="117">
        <f t="shared" si="8"/>
        <v>6.25E-2</v>
      </c>
      <c r="Z8" s="69" t="e">
        <f t="shared" si="9"/>
        <v>#N/A</v>
      </c>
      <c r="AA8" s="69" t="e">
        <f>Z8*'PMI Rate Est'!$J$6/12</f>
        <v>#N/A</v>
      </c>
      <c r="AB8" s="103" t="e">
        <f t="shared" si="10"/>
        <v>#N/A</v>
      </c>
      <c r="AC8" s="103" t="e">
        <f t="shared" si="11"/>
        <v>#N/A</v>
      </c>
      <c r="AD8" s="118">
        <f t="shared" si="12"/>
        <v>0</v>
      </c>
      <c r="AE8" s="115" t="e">
        <f t="shared" si="29"/>
        <v>#N/A</v>
      </c>
      <c r="AF8" s="119" t="e">
        <f t="shared" si="30"/>
        <v>#N/A</v>
      </c>
      <c r="AG8" s="119" t="e">
        <f t="shared" si="13"/>
        <v>#N/A</v>
      </c>
      <c r="AH8" s="120" t="e">
        <f t="shared" si="31"/>
        <v>#N/A</v>
      </c>
      <c r="AI8" s="121">
        <f t="shared" si="32"/>
        <v>6.25E-2</v>
      </c>
      <c r="AJ8" s="120" t="e">
        <f t="shared" si="14"/>
        <v>#N/A</v>
      </c>
      <c r="AK8" s="69" t="e">
        <f t="shared" si="15"/>
        <v>#N/A</v>
      </c>
      <c r="AL8" s="103" t="e">
        <f t="shared" si="33"/>
        <v>#N/A</v>
      </c>
      <c r="AM8" s="103" t="e">
        <f t="shared" si="16"/>
        <v>#N/A</v>
      </c>
      <c r="AN8" s="118">
        <f t="shared" si="17"/>
        <v>0</v>
      </c>
      <c r="AO8" s="115" t="e">
        <f t="shared" si="18"/>
        <v>#N/A</v>
      </c>
      <c r="AP8" s="119" t="e">
        <f t="shared" si="19"/>
        <v>#N/A</v>
      </c>
      <c r="AQ8" s="119" t="e">
        <f t="shared" si="20"/>
        <v>#N/A</v>
      </c>
      <c r="AR8" s="118" t="e">
        <f t="shared" si="21"/>
        <v>#N/A</v>
      </c>
      <c r="AS8" s="118" t="e">
        <f t="shared" si="22"/>
        <v>#N/A</v>
      </c>
      <c r="AT8" s="118" t="e">
        <f t="shared" si="23"/>
        <v>#N/A</v>
      </c>
      <c r="AU8" s="118" t="e">
        <f t="shared" si="34"/>
        <v>#N/A</v>
      </c>
      <c r="AV8" s="121" t="e">
        <f t="shared" si="24"/>
        <v>#N/A</v>
      </c>
      <c r="AW8" s="114" t="e">
        <f t="shared" si="35"/>
        <v>#N/A</v>
      </c>
      <c r="AX8" s="115" t="e">
        <f t="shared" si="36"/>
        <v>#N/A</v>
      </c>
      <c r="AY8" s="116" t="e">
        <f t="shared" si="37"/>
        <v>#N/A</v>
      </c>
      <c r="AZ8" s="115" t="e">
        <f t="shared" si="38"/>
        <v>#N/A</v>
      </c>
      <c r="BA8" s="116" t="e">
        <f t="shared" si="39"/>
        <v>#N/A</v>
      </c>
      <c r="BC8" s="127"/>
    </row>
    <row r="9" spans="1:55" x14ac:dyDescent="0.2">
      <c r="A9" s="100"/>
      <c r="B9" s="266">
        <v>90005</v>
      </c>
      <c r="C9" s="2" t="str">
        <f t="shared" si="25"/>
        <v>No Data</v>
      </c>
      <c r="D9" s="101" t="e">
        <f>_xlfn.XLOOKUP($B9,'Paste Snowflake Data Here'!$B$3:$B$1048576,'Paste Snowflake Data Here'!$D$3:$D$1048576)</f>
        <v>#N/A</v>
      </c>
      <c r="E9" s="67"/>
      <c r="F9" s="69" t="e">
        <f>_xlfn.XLOOKUP($B9,'Paste Snowflake Data Here'!$B$3:$B$1048576,'Paste Snowflake Data Here'!$I$3:$I$1048576)</f>
        <v>#N/A</v>
      </c>
      <c r="G9" s="69" t="e">
        <f>_xlfn.XLOOKUP($B9,'Paste Snowflake Data Here'!$B$3:$B$1048576,'Paste Snowflake Data Here'!$J$3:$J$1048576)</f>
        <v>#N/A</v>
      </c>
      <c r="H9" s="69"/>
      <c r="I9" s="95"/>
      <c r="J9" s="68"/>
      <c r="K9" s="106">
        <f t="shared" si="0"/>
        <v>0.05</v>
      </c>
      <c r="L9" s="145" t="e">
        <f t="shared" si="26"/>
        <v>#N/A</v>
      </c>
      <c r="M9" s="146" t="e">
        <f t="shared" ref="M9:M19" si="40">$G9*$M$3</f>
        <v>#N/A</v>
      </c>
      <c r="N9" s="82" t="e">
        <f t="shared" si="1"/>
        <v>#N/A</v>
      </c>
      <c r="O9" s="82" t="e">
        <f t="shared" si="2"/>
        <v>#N/A</v>
      </c>
      <c r="P9" s="82" t="e">
        <f t="shared" si="3"/>
        <v>#N/A</v>
      </c>
      <c r="Q9" s="110" t="e">
        <f t="shared" si="27"/>
        <v>#N/A</v>
      </c>
      <c r="R9" s="111" t="e">
        <f t="shared" si="28"/>
        <v>#N/A</v>
      </c>
      <c r="S9" s="111" t="e">
        <f t="shared" si="4"/>
        <v>#N/A</v>
      </c>
      <c r="T9" s="111" t="e">
        <f t="shared" si="5"/>
        <v>#N/A</v>
      </c>
      <c r="U9" s="112" t="e">
        <f t="shared" si="5"/>
        <v>#N/A</v>
      </c>
      <c r="V9" s="110" t="e">
        <f t="shared" si="6"/>
        <v>#N/A</v>
      </c>
      <c r="W9" s="112" t="e">
        <f t="shared" si="6"/>
        <v>#N/A</v>
      </c>
      <c r="X9" s="103" t="e">
        <f t="shared" si="7"/>
        <v>#N/A</v>
      </c>
      <c r="Y9" s="117">
        <f t="shared" si="8"/>
        <v>6.25E-2</v>
      </c>
      <c r="Z9" s="69" t="e">
        <f t="shared" si="9"/>
        <v>#N/A</v>
      </c>
      <c r="AA9" s="69" t="e">
        <f>Z9*'PMI Rate Est'!$J$6/12</f>
        <v>#N/A</v>
      </c>
      <c r="AB9" s="103" t="e">
        <f t="shared" si="10"/>
        <v>#N/A</v>
      </c>
      <c r="AC9" s="103" t="e">
        <f t="shared" si="11"/>
        <v>#N/A</v>
      </c>
      <c r="AD9" s="118">
        <f t="shared" si="12"/>
        <v>0</v>
      </c>
      <c r="AE9" s="115" t="e">
        <f t="shared" si="29"/>
        <v>#N/A</v>
      </c>
      <c r="AF9" s="119" t="e">
        <f t="shared" si="30"/>
        <v>#N/A</v>
      </c>
      <c r="AG9" s="119" t="e">
        <f t="shared" si="13"/>
        <v>#N/A</v>
      </c>
      <c r="AH9" s="120" t="e">
        <f t="shared" si="31"/>
        <v>#N/A</v>
      </c>
      <c r="AI9" s="121">
        <f t="shared" si="32"/>
        <v>6.25E-2</v>
      </c>
      <c r="AJ9" s="120" t="e">
        <f t="shared" si="14"/>
        <v>#N/A</v>
      </c>
      <c r="AK9" s="69" t="e">
        <f t="shared" si="15"/>
        <v>#N/A</v>
      </c>
      <c r="AL9" s="103" t="e">
        <f t="shared" si="33"/>
        <v>#N/A</v>
      </c>
      <c r="AM9" s="103" t="e">
        <f t="shared" si="16"/>
        <v>#N/A</v>
      </c>
      <c r="AN9" s="118">
        <f t="shared" si="17"/>
        <v>0</v>
      </c>
      <c r="AO9" s="115" t="e">
        <f t="shared" si="18"/>
        <v>#N/A</v>
      </c>
      <c r="AP9" s="119" t="e">
        <f t="shared" si="19"/>
        <v>#N/A</v>
      </c>
      <c r="AQ9" s="119" t="e">
        <f t="shared" si="20"/>
        <v>#N/A</v>
      </c>
      <c r="AR9" s="118" t="e">
        <f t="shared" si="21"/>
        <v>#N/A</v>
      </c>
      <c r="AS9" s="118" t="e">
        <f t="shared" si="22"/>
        <v>#N/A</v>
      </c>
      <c r="AT9" s="118" t="e">
        <f t="shared" si="23"/>
        <v>#N/A</v>
      </c>
      <c r="AU9" s="118" t="e">
        <f t="shared" si="34"/>
        <v>#N/A</v>
      </c>
      <c r="AV9" s="121" t="e">
        <f t="shared" si="24"/>
        <v>#N/A</v>
      </c>
      <c r="AW9" s="114" t="e">
        <f t="shared" si="35"/>
        <v>#N/A</v>
      </c>
      <c r="AX9" s="115" t="e">
        <f t="shared" si="36"/>
        <v>#N/A</v>
      </c>
      <c r="AY9" s="116" t="e">
        <f t="shared" si="37"/>
        <v>#N/A</v>
      </c>
      <c r="AZ9" s="115" t="e">
        <f t="shared" si="38"/>
        <v>#N/A</v>
      </c>
      <c r="BA9" s="116" t="e">
        <f t="shared" si="39"/>
        <v>#N/A</v>
      </c>
      <c r="BC9" s="127"/>
    </row>
    <row r="10" spans="1:55" x14ac:dyDescent="0.2">
      <c r="A10" s="100"/>
      <c r="B10" s="266">
        <v>90006</v>
      </c>
      <c r="C10" s="2" t="str">
        <f t="shared" si="25"/>
        <v>No Data</v>
      </c>
      <c r="D10" s="101" t="e">
        <f>_xlfn.XLOOKUP($B10,'Paste Snowflake Data Here'!$B$3:$B$1048576,'Paste Snowflake Data Here'!$D$3:$D$1048576)</f>
        <v>#N/A</v>
      </c>
      <c r="E10" s="67"/>
      <c r="F10" s="69" t="e">
        <f>_xlfn.XLOOKUP($B10,'Paste Snowflake Data Here'!$B$3:$B$1048576,'Paste Snowflake Data Here'!$I$3:$I$1048576)</f>
        <v>#N/A</v>
      </c>
      <c r="G10" s="69" t="e">
        <f>_xlfn.XLOOKUP($B10,'Paste Snowflake Data Here'!$B$3:$B$1048576,'Paste Snowflake Data Here'!$J$3:$J$1048576)</f>
        <v>#N/A</v>
      </c>
      <c r="H10" s="69"/>
      <c r="I10" s="95"/>
      <c r="J10" s="68"/>
      <c r="K10" s="106">
        <f t="shared" si="0"/>
        <v>0.05</v>
      </c>
      <c r="L10" s="145" t="e">
        <f t="shared" si="26"/>
        <v>#N/A</v>
      </c>
      <c r="M10" s="146" t="e">
        <f t="shared" si="40"/>
        <v>#N/A</v>
      </c>
      <c r="N10" s="82" t="e">
        <f t="shared" si="1"/>
        <v>#N/A</v>
      </c>
      <c r="O10" s="82" t="e">
        <f t="shared" si="2"/>
        <v>#N/A</v>
      </c>
      <c r="P10" s="82" t="e">
        <f t="shared" si="3"/>
        <v>#N/A</v>
      </c>
      <c r="Q10" s="110" t="e">
        <f t="shared" si="27"/>
        <v>#N/A</v>
      </c>
      <c r="R10" s="111" t="e">
        <f t="shared" si="28"/>
        <v>#N/A</v>
      </c>
      <c r="S10" s="111" t="e">
        <f t="shared" si="4"/>
        <v>#N/A</v>
      </c>
      <c r="T10" s="111" t="e">
        <f t="shared" si="5"/>
        <v>#N/A</v>
      </c>
      <c r="U10" s="112" t="e">
        <f t="shared" si="5"/>
        <v>#N/A</v>
      </c>
      <c r="V10" s="110" t="e">
        <f t="shared" si="6"/>
        <v>#N/A</v>
      </c>
      <c r="W10" s="112" t="e">
        <f t="shared" si="6"/>
        <v>#N/A</v>
      </c>
      <c r="X10" s="103" t="e">
        <f t="shared" si="7"/>
        <v>#N/A</v>
      </c>
      <c r="Y10" s="117">
        <f t="shared" si="8"/>
        <v>6.25E-2</v>
      </c>
      <c r="Z10" s="69" t="e">
        <f t="shared" si="9"/>
        <v>#N/A</v>
      </c>
      <c r="AA10" s="69" t="e">
        <f>Z10*'PMI Rate Est'!$J$6/12</f>
        <v>#N/A</v>
      </c>
      <c r="AB10" s="103" t="e">
        <f t="shared" si="10"/>
        <v>#N/A</v>
      </c>
      <c r="AC10" s="103" t="e">
        <f t="shared" si="11"/>
        <v>#N/A</v>
      </c>
      <c r="AD10" s="118">
        <f t="shared" si="12"/>
        <v>0</v>
      </c>
      <c r="AE10" s="115" t="e">
        <f t="shared" si="29"/>
        <v>#N/A</v>
      </c>
      <c r="AF10" s="119" t="e">
        <f t="shared" si="30"/>
        <v>#N/A</v>
      </c>
      <c r="AG10" s="119" t="e">
        <f t="shared" si="13"/>
        <v>#N/A</v>
      </c>
      <c r="AH10" s="120" t="e">
        <f t="shared" si="31"/>
        <v>#N/A</v>
      </c>
      <c r="AI10" s="121">
        <f t="shared" si="32"/>
        <v>6.25E-2</v>
      </c>
      <c r="AJ10" s="120" t="e">
        <f t="shared" si="14"/>
        <v>#N/A</v>
      </c>
      <c r="AK10" s="69" t="e">
        <f t="shared" si="15"/>
        <v>#N/A</v>
      </c>
      <c r="AL10" s="103" t="e">
        <f t="shared" si="33"/>
        <v>#N/A</v>
      </c>
      <c r="AM10" s="103" t="e">
        <f t="shared" si="16"/>
        <v>#N/A</v>
      </c>
      <c r="AN10" s="118">
        <f t="shared" si="17"/>
        <v>0</v>
      </c>
      <c r="AO10" s="115" t="e">
        <f t="shared" si="18"/>
        <v>#N/A</v>
      </c>
      <c r="AP10" s="119" t="e">
        <f t="shared" si="19"/>
        <v>#N/A</v>
      </c>
      <c r="AQ10" s="119" t="e">
        <f t="shared" si="20"/>
        <v>#N/A</v>
      </c>
      <c r="AR10" s="118" t="e">
        <f t="shared" si="21"/>
        <v>#N/A</v>
      </c>
      <c r="AS10" s="118" t="e">
        <f t="shared" si="22"/>
        <v>#N/A</v>
      </c>
      <c r="AT10" s="118" t="e">
        <f t="shared" si="23"/>
        <v>#N/A</v>
      </c>
      <c r="AU10" s="118" t="e">
        <f t="shared" si="34"/>
        <v>#N/A</v>
      </c>
      <c r="AV10" s="121" t="e">
        <f t="shared" si="24"/>
        <v>#N/A</v>
      </c>
      <c r="AW10" s="114" t="e">
        <f t="shared" si="35"/>
        <v>#N/A</v>
      </c>
      <c r="AX10" s="115" t="e">
        <f t="shared" si="36"/>
        <v>#N/A</v>
      </c>
      <c r="AY10" s="116" t="e">
        <f t="shared" si="37"/>
        <v>#N/A</v>
      </c>
      <c r="AZ10" s="115" t="e">
        <f t="shared" si="38"/>
        <v>#N/A</v>
      </c>
      <c r="BA10" s="116" t="e">
        <f t="shared" si="39"/>
        <v>#N/A</v>
      </c>
      <c r="BC10" s="127"/>
    </row>
    <row r="11" spans="1:55" x14ac:dyDescent="0.2">
      <c r="A11" s="100"/>
      <c r="B11" s="266">
        <v>90007</v>
      </c>
      <c r="C11" s="2" t="str">
        <f t="shared" si="25"/>
        <v>No Data</v>
      </c>
      <c r="D11" s="101" t="e">
        <f>_xlfn.XLOOKUP($B11,'Paste Snowflake Data Here'!$B$3:$B$1048576,'Paste Snowflake Data Here'!$D$3:$D$1048576)</f>
        <v>#N/A</v>
      </c>
      <c r="E11" s="67"/>
      <c r="F11" s="69" t="e">
        <f>_xlfn.XLOOKUP($B11,'Paste Snowflake Data Here'!$B$3:$B$1048576,'Paste Snowflake Data Here'!$I$3:$I$1048576)</f>
        <v>#N/A</v>
      </c>
      <c r="G11" s="69" t="e">
        <f>_xlfn.XLOOKUP($B11,'Paste Snowflake Data Here'!$B$3:$B$1048576,'Paste Snowflake Data Here'!$J$3:$J$1048576)</f>
        <v>#N/A</v>
      </c>
      <c r="H11" s="69"/>
      <c r="I11" s="95"/>
      <c r="J11" s="68"/>
      <c r="K11" s="106">
        <f t="shared" si="0"/>
        <v>0.05</v>
      </c>
      <c r="L11" s="145" t="e">
        <f t="shared" si="26"/>
        <v>#N/A</v>
      </c>
      <c r="M11" s="146" t="e">
        <f t="shared" si="40"/>
        <v>#N/A</v>
      </c>
      <c r="N11" s="82" t="e">
        <f t="shared" si="1"/>
        <v>#N/A</v>
      </c>
      <c r="O11" s="82" t="e">
        <f t="shared" si="2"/>
        <v>#N/A</v>
      </c>
      <c r="P11" s="82" t="e">
        <f t="shared" si="3"/>
        <v>#N/A</v>
      </c>
      <c r="Q11" s="110" t="e">
        <f t="shared" si="27"/>
        <v>#N/A</v>
      </c>
      <c r="R11" s="111" t="e">
        <f t="shared" si="28"/>
        <v>#N/A</v>
      </c>
      <c r="S11" s="111" t="e">
        <f t="shared" si="4"/>
        <v>#N/A</v>
      </c>
      <c r="T11" s="111" t="e">
        <f t="shared" si="5"/>
        <v>#N/A</v>
      </c>
      <c r="U11" s="112" t="e">
        <f t="shared" si="5"/>
        <v>#N/A</v>
      </c>
      <c r="V11" s="110" t="e">
        <f t="shared" si="6"/>
        <v>#N/A</v>
      </c>
      <c r="W11" s="112" t="e">
        <f t="shared" si="6"/>
        <v>#N/A</v>
      </c>
      <c r="X11" s="103" t="e">
        <f t="shared" si="7"/>
        <v>#N/A</v>
      </c>
      <c r="Y11" s="117">
        <f t="shared" si="8"/>
        <v>6.25E-2</v>
      </c>
      <c r="Z11" s="69" t="e">
        <f t="shared" si="9"/>
        <v>#N/A</v>
      </c>
      <c r="AA11" s="69" t="e">
        <f>Z11*'PMI Rate Est'!$J$6/12</f>
        <v>#N/A</v>
      </c>
      <c r="AB11" s="103" t="e">
        <f t="shared" si="10"/>
        <v>#N/A</v>
      </c>
      <c r="AC11" s="103" t="e">
        <f t="shared" si="11"/>
        <v>#N/A</v>
      </c>
      <c r="AD11" s="118">
        <f t="shared" si="12"/>
        <v>0</v>
      </c>
      <c r="AE11" s="115" t="e">
        <f t="shared" si="29"/>
        <v>#N/A</v>
      </c>
      <c r="AF11" s="119" t="e">
        <f t="shared" si="30"/>
        <v>#N/A</v>
      </c>
      <c r="AG11" s="119" t="e">
        <f t="shared" si="13"/>
        <v>#N/A</v>
      </c>
      <c r="AH11" s="120" t="e">
        <f t="shared" si="31"/>
        <v>#N/A</v>
      </c>
      <c r="AI11" s="121">
        <f t="shared" si="32"/>
        <v>6.25E-2</v>
      </c>
      <c r="AJ11" s="120" t="e">
        <f t="shared" si="14"/>
        <v>#N/A</v>
      </c>
      <c r="AK11" s="69" t="e">
        <f t="shared" si="15"/>
        <v>#N/A</v>
      </c>
      <c r="AL11" s="103" t="e">
        <f t="shared" si="33"/>
        <v>#N/A</v>
      </c>
      <c r="AM11" s="103" t="e">
        <f t="shared" si="16"/>
        <v>#N/A</v>
      </c>
      <c r="AN11" s="118">
        <f t="shared" si="17"/>
        <v>0</v>
      </c>
      <c r="AO11" s="115" t="e">
        <f t="shared" si="18"/>
        <v>#N/A</v>
      </c>
      <c r="AP11" s="119" t="e">
        <f t="shared" si="19"/>
        <v>#N/A</v>
      </c>
      <c r="AQ11" s="119" t="e">
        <f t="shared" si="20"/>
        <v>#N/A</v>
      </c>
      <c r="AR11" s="118" t="e">
        <f t="shared" si="21"/>
        <v>#N/A</v>
      </c>
      <c r="AS11" s="118" t="e">
        <f t="shared" si="22"/>
        <v>#N/A</v>
      </c>
      <c r="AT11" s="118" t="e">
        <f t="shared" si="23"/>
        <v>#N/A</v>
      </c>
      <c r="AU11" s="118" t="e">
        <f t="shared" si="34"/>
        <v>#N/A</v>
      </c>
      <c r="AV11" s="121" t="e">
        <f t="shared" si="24"/>
        <v>#N/A</v>
      </c>
      <c r="AW11" s="114" t="e">
        <f t="shared" si="35"/>
        <v>#N/A</v>
      </c>
      <c r="AX11" s="115" t="e">
        <f t="shared" si="36"/>
        <v>#N/A</v>
      </c>
      <c r="AY11" s="116" t="e">
        <f t="shared" si="37"/>
        <v>#N/A</v>
      </c>
      <c r="AZ11" s="115" t="e">
        <f t="shared" si="38"/>
        <v>#N/A</v>
      </c>
      <c r="BA11" s="116" t="e">
        <f t="shared" si="39"/>
        <v>#N/A</v>
      </c>
      <c r="BC11" s="127"/>
    </row>
    <row r="12" spans="1:55" x14ac:dyDescent="0.2">
      <c r="A12" s="100"/>
      <c r="B12" s="266">
        <v>90008</v>
      </c>
      <c r="C12" s="2" t="str">
        <f t="shared" si="25"/>
        <v>No Data</v>
      </c>
      <c r="D12" s="101" t="e">
        <f>_xlfn.XLOOKUP($B12,'Paste Snowflake Data Here'!$B$3:$B$1048576,'Paste Snowflake Data Here'!$D$3:$D$1048576)</f>
        <v>#N/A</v>
      </c>
      <c r="E12" s="67"/>
      <c r="F12" s="69" t="e">
        <f>_xlfn.XLOOKUP($B12,'Paste Snowflake Data Here'!$B$3:$B$1048576,'Paste Snowflake Data Here'!$I$3:$I$1048576)</f>
        <v>#N/A</v>
      </c>
      <c r="G12" s="69" t="e">
        <f>_xlfn.XLOOKUP($B12,'Paste Snowflake Data Here'!$B$3:$B$1048576,'Paste Snowflake Data Here'!$J$3:$J$1048576)</f>
        <v>#N/A</v>
      </c>
      <c r="H12" s="69"/>
      <c r="I12" s="95"/>
      <c r="J12" s="68"/>
      <c r="K12" s="106">
        <f t="shared" si="0"/>
        <v>0.05</v>
      </c>
      <c r="L12" s="145" t="e">
        <f t="shared" si="26"/>
        <v>#N/A</v>
      </c>
      <c r="M12" s="146" t="e">
        <f t="shared" si="40"/>
        <v>#N/A</v>
      </c>
      <c r="N12" s="82" t="e">
        <f t="shared" si="1"/>
        <v>#N/A</v>
      </c>
      <c r="O12" s="82" t="e">
        <f t="shared" si="2"/>
        <v>#N/A</v>
      </c>
      <c r="P12" s="82" t="e">
        <f t="shared" si="3"/>
        <v>#N/A</v>
      </c>
      <c r="Q12" s="110" t="e">
        <f t="shared" si="27"/>
        <v>#N/A</v>
      </c>
      <c r="R12" s="111" t="e">
        <f t="shared" si="28"/>
        <v>#N/A</v>
      </c>
      <c r="S12" s="111" t="e">
        <f t="shared" si="4"/>
        <v>#N/A</v>
      </c>
      <c r="T12" s="111" t="e">
        <f t="shared" si="5"/>
        <v>#N/A</v>
      </c>
      <c r="U12" s="112" t="e">
        <f t="shared" si="5"/>
        <v>#N/A</v>
      </c>
      <c r="V12" s="110" t="e">
        <f t="shared" si="6"/>
        <v>#N/A</v>
      </c>
      <c r="W12" s="112" t="e">
        <f t="shared" si="6"/>
        <v>#N/A</v>
      </c>
      <c r="X12" s="103" t="e">
        <f t="shared" si="7"/>
        <v>#N/A</v>
      </c>
      <c r="Y12" s="117">
        <f t="shared" si="8"/>
        <v>6.25E-2</v>
      </c>
      <c r="Z12" s="69" t="e">
        <f t="shared" si="9"/>
        <v>#N/A</v>
      </c>
      <c r="AA12" s="69" t="e">
        <f>Z12*'PMI Rate Est'!$J$6/12</f>
        <v>#N/A</v>
      </c>
      <c r="AB12" s="103" t="e">
        <f t="shared" si="10"/>
        <v>#N/A</v>
      </c>
      <c r="AC12" s="103" t="e">
        <f t="shared" si="11"/>
        <v>#N/A</v>
      </c>
      <c r="AD12" s="118">
        <f t="shared" si="12"/>
        <v>0</v>
      </c>
      <c r="AE12" s="115" t="e">
        <f t="shared" si="29"/>
        <v>#N/A</v>
      </c>
      <c r="AF12" s="119" t="e">
        <f t="shared" si="30"/>
        <v>#N/A</v>
      </c>
      <c r="AG12" s="119" t="e">
        <f t="shared" si="13"/>
        <v>#N/A</v>
      </c>
      <c r="AH12" s="120" t="e">
        <f t="shared" si="31"/>
        <v>#N/A</v>
      </c>
      <c r="AI12" s="121">
        <f t="shared" si="32"/>
        <v>6.25E-2</v>
      </c>
      <c r="AJ12" s="120" t="e">
        <f t="shared" si="14"/>
        <v>#N/A</v>
      </c>
      <c r="AK12" s="69" t="e">
        <f t="shared" si="15"/>
        <v>#N/A</v>
      </c>
      <c r="AL12" s="103" t="e">
        <f t="shared" si="33"/>
        <v>#N/A</v>
      </c>
      <c r="AM12" s="103" t="e">
        <f t="shared" si="16"/>
        <v>#N/A</v>
      </c>
      <c r="AN12" s="118">
        <f t="shared" si="17"/>
        <v>0</v>
      </c>
      <c r="AO12" s="115" t="e">
        <f t="shared" si="18"/>
        <v>#N/A</v>
      </c>
      <c r="AP12" s="119" t="e">
        <f t="shared" si="19"/>
        <v>#N/A</v>
      </c>
      <c r="AQ12" s="119" t="e">
        <f t="shared" si="20"/>
        <v>#N/A</v>
      </c>
      <c r="AR12" s="118" t="e">
        <f t="shared" si="21"/>
        <v>#N/A</v>
      </c>
      <c r="AS12" s="118" t="e">
        <f t="shared" si="22"/>
        <v>#N/A</v>
      </c>
      <c r="AT12" s="118" t="e">
        <f t="shared" si="23"/>
        <v>#N/A</v>
      </c>
      <c r="AU12" s="118" t="e">
        <f t="shared" si="34"/>
        <v>#N/A</v>
      </c>
      <c r="AV12" s="121" t="e">
        <f t="shared" si="24"/>
        <v>#N/A</v>
      </c>
      <c r="AW12" s="114" t="e">
        <f t="shared" si="35"/>
        <v>#N/A</v>
      </c>
      <c r="AX12" s="115" t="e">
        <f t="shared" si="36"/>
        <v>#N/A</v>
      </c>
      <c r="AY12" s="116" t="e">
        <f t="shared" si="37"/>
        <v>#N/A</v>
      </c>
      <c r="AZ12" s="115" t="e">
        <f t="shared" si="38"/>
        <v>#N/A</v>
      </c>
      <c r="BA12" s="116" t="e">
        <f t="shared" si="39"/>
        <v>#N/A</v>
      </c>
      <c r="BC12" s="127"/>
    </row>
    <row r="13" spans="1:55" x14ac:dyDescent="0.2">
      <c r="A13" s="100"/>
      <c r="B13" s="266">
        <v>90011</v>
      </c>
      <c r="C13" s="2" t="str">
        <f t="shared" si="25"/>
        <v>No Data</v>
      </c>
      <c r="D13" s="101" t="e">
        <f>_xlfn.XLOOKUP($B13,'Paste Snowflake Data Here'!$B$3:$B$1048576,'Paste Snowflake Data Here'!$D$3:$D$1048576)</f>
        <v>#N/A</v>
      </c>
      <c r="E13" s="67"/>
      <c r="F13" s="69" t="e">
        <f>_xlfn.XLOOKUP($B13,'Paste Snowflake Data Here'!$B$3:$B$1048576,'Paste Snowflake Data Here'!$I$3:$I$1048576)</f>
        <v>#N/A</v>
      </c>
      <c r="G13" s="69" t="e">
        <f>_xlfn.XLOOKUP($B13,'Paste Snowflake Data Here'!$B$3:$B$1048576,'Paste Snowflake Data Here'!$J$3:$J$1048576)</f>
        <v>#N/A</v>
      </c>
      <c r="H13" s="69"/>
      <c r="I13" s="95"/>
      <c r="J13" s="68"/>
      <c r="K13" s="106">
        <f t="shared" si="0"/>
        <v>0.05</v>
      </c>
      <c r="L13" s="145" t="e">
        <f t="shared" si="26"/>
        <v>#N/A</v>
      </c>
      <c r="M13" s="146" t="e">
        <f t="shared" si="40"/>
        <v>#N/A</v>
      </c>
      <c r="N13" s="82" t="e">
        <f t="shared" si="1"/>
        <v>#N/A</v>
      </c>
      <c r="O13" s="82" t="e">
        <f t="shared" si="2"/>
        <v>#N/A</v>
      </c>
      <c r="P13" s="82" t="e">
        <f t="shared" si="3"/>
        <v>#N/A</v>
      </c>
      <c r="Q13" s="110" t="e">
        <f t="shared" si="27"/>
        <v>#N/A</v>
      </c>
      <c r="R13" s="111" t="e">
        <f t="shared" si="28"/>
        <v>#N/A</v>
      </c>
      <c r="S13" s="111" t="e">
        <f t="shared" si="4"/>
        <v>#N/A</v>
      </c>
      <c r="T13" s="111" t="e">
        <f t="shared" si="5"/>
        <v>#N/A</v>
      </c>
      <c r="U13" s="112" t="e">
        <f t="shared" si="5"/>
        <v>#N/A</v>
      </c>
      <c r="V13" s="110" t="e">
        <f t="shared" si="6"/>
        <v>#N/A</v>
      </c>
      <c r="W13" s="112" t="e">
        <f t="shared" si="6"/>
        <v>#N/A</v>
      </c>
      <c r="X13" s="103" t="e">
        <f t="shared" si="7"/>
        <v>#N/A</v>
      </c>
      <c r="Y13" s="117">
        <f t="shared" si="8"/>
        <v>6.25E-2</v>
      </c>
      <c r="Z13" s="69" t="e">
        <f t="shared" si="9"/>
        <v>#N/A</v>
      </c>
      <c r="AA13" s="69" t="e">
        <f>Z13*'PMI Rate Est'!$J$6/12</f>
        <v>#N/A</v>
      </c>
      <c r="AB13" s="103" t="e">
        <f t="shared" si="10"/>
        <v>#N/A</v>
      </c>
      <c r="AC13" s="103" t="e">
        <f t="shared" si="11"/>
        <v>#N/A</v>
      </c>
      <c r="AD13" s="118">
        <f t="shared" si="12"/>
        <v>0</v>
      </c>
      <c r="AE13" s="115" t="e">
        <f t="shared" si="29"/>
        <v>#N/A</v>
      </c>
      <c r="AF13" s="119" t="e">
        <f t="shared" si="30"/>
        <v>#N/A</v>
      </c>
      <c r="AG13" s="119" t="e">
        <f t="shared" si="13"/>
        <v>#N/A</v>
      </c>
      <c r="AH13" s="120" t="e">
        <f t="shared" si="31"/>
        <v>#N/A</v>
      </c>
      <c r="AI13" s="121">
        <f t="shared" si="32"/>
        <v>6.25E-2</v>
      </c>
      <c r="AJ13" s="120" t="e">
        <f t="shared" si="14"/>
        <v>#N/A</v>
      </c>
      <c r="AK13" s="69" t="e">
        <f t="shared" si="15"/>
        <v>#N/A</v>
      </c>
      <c r="AL13" s="103" t="e">
        <f t="shared" si="33"/>
        <v>#N/A</v>
      </c>
      <c r="AM13" s="103" t="e">
        <f t="shared" si="16"/>
        <v>#N/A</v>
      </c>
      <c r="AN13" s="118">
        <f t="shared" si="17"/>
        <v>0</v>
      </c>
      <c r="AO13" s="115" t="e">
        <f t="shared" si="18"/>
        <v>#N/A</v>
      </c>
      <c r="AP13" s="119" t="e">
        <f t="shared" si="19"/>
        <v>#N/A</v>
      </c>
      <c r="AQ13" s="119" t="e">
        <f t="shared" si="20"/>
        <v>#N/A</v>
      </c>
      <c r="AR13" s="118" t="e">
        <f t="shared" si="21"/>
        <v>#N/A</v>
      </c>
      <c r="AS13" s="118" t="e">
        <f t="shared" si="22"/>
        <v>#N/A</v>
      </c>
      <c r="AT13" s="118" t="e">
        <f t="shared" si="23"/>
        <v>#N/A</v>
      </c>
      <c r="AU13" s="118" t="e">
        <f t="shared" si="34"/>
        <v>#N/A</v>
      </c>
      <c r="AV13" s="121" t="e">
        <f t="shared" si="24"/>
        <v>#N/A</v>
      </c>
      <c r="AW13" s="114" t="e">
        <f t="shared" si="35"/>
        <v>#N/A</v>
      </c>
      <c r="AX13" s="115" t="e">
        <f t="shared" si="36"/>
        <v>#N/A</v>
      </c>
      <c r="AY13" s="116" t="e">
        <f t="shared" si="37"/>
        <v>#N/A</v>
      </c>
      <c r="AZ13" s="115" t="e">
        <f t="shared" si="38"/>
        <v>#N/A</v>
      </c>
      <c r="BA13" s="116" t="e">
        <f t="shared" si="39"/>
        <v>#N/A</v>
      </c>
      <c r="BC13" s="127"/>
    </row>
    <row r="14" spans="1:55" x14ac:dyDescent="0.2">
      <c r="A14" s="100"/>
      <c r="B14" s="266">
        <v>90012</v>
      </c>
      <c r="C14" s="2" t="str">
        <f t="shared" si="25"/>
        <v>No Data</v>
      </c>
      <c r="D14" s="101" t="e">
        <f>_xlfn.XLOOKUP($B14,'Paste Snowflake Data Here'!$B$3:$B$1048576,'Paste Snowflake Data Here'!$D$3:$D$1048576)</f>
        <v>#N/A</v>
      </c>
      <c r="E14" s="67"/>
      <c r="F14" s="69" t="e">
        <f>_xlfn.XLOOKUP($B14,'Paste Snowflake Data Here'!$B$3:$B$1048576,'Paste Snowflake Data Here'!$I$3:$I$1048576)</f>
        <v>#N/A</v>
      </c>
      <c r="G14" s="69" t="e">
        <f>_xlfn.XLOOKUP($B14,'Paste Snowflake Data Here'!$B$3:$B$1048576,'Paste Snowflake Data Here'!$J$3:$J$1048576)</f>
        <v>#N/A</v>
      </c>
      <c r="H14" s="69"/>
      <c r="I14" s="95"/>
      <c r="J14" s="68"/>
      <c r="K14" s="106">
        <f t="shared" si="0"/>
        <v>0.05</v>
      </c>
      <c r="L14" s="145" t="e">
        <f t="shared" si="26"/>
        <v>#N/A</v>
      </c>
      <c r="M14" s="146" t="e">
        <f t="shared" si="40"/>
        <v>#N/A</v>
      </c>
      <c r="N14" s="82" t="e">
        <f t="shared" si="1"/>
        <v>#N/A</v>
      </c>
      <c r="O14" s="82" t="e">
        <f t="shared" si="2"/>
        <v>#N/A</v>
      </c>
      <c r="P14" s="82" t="e">
        <f t="shared" si="3"/>
        <v>#N/A</v>
      </c>
      <c r="Q14" s="110" t="e">
        <f t="shared" si="27"/>
        <v>#N/A</v>
      </c>
      <c r="R14" s="111" t="e">
        <f t="shared" si="28"/>
        <v>#N/A</v>
      </c>
      <c r="S14" s="111" t="e">
        <f t="shared" si="4"/>
        <v>#N/A</v>
      </c>
      <c r="T14" s="111" t="e">
        <f t="shared" si="5"/>
        <v>#N/A</v>
      </c>
      <c r="U14" s="112" t="e">
        <f t="shared" si="5"/>
        <v>#N/A</v>
      </c>
      <c r="V14" s="110" t="e">
        <f t="shared" si="6"/>
        <v>#N/A</v>
      </c>
      <c r="W14" s="112" t="e">
        <f t="shared" si="6"/>
        <v>#N/A</v>
      </c>
      <c r="X14" s="103" t="e">
        <f t="shared" si="7"/>
        <v>#N/A</v>
      </c>
      <c r="Y14" s="117">
        <f t="shared" si="8"/>
        <v>6.25E-2</v>
      </c>
      <c r="Z14" s="69" t="e">
        <f t="shared" si="9"/>
        <v>#N/A</v>
      </c>
      <c r="AA14" s="69" t="e">
        <f>Z14*'PMI Rate Est'!$J$6/12</f>
        <v>#N/A</v>
      </c>
      <c r="AB14" s="103" t="e">
        <f t="shared" si="10"/>
        <v>#N/A</v>
      </c>
      <c r="AC14" s="103" t="e">
        <f t="shared" si="11"/>
        <v>#N/A</v>
      </c>
      <c r="AD14" s="118">
        <f t="shared" si="12"/>
        <v>0</v>
      </c>
      <c r="AE14" s="115" t="e">
        <f t="shared" si="29"/>
        <v>#N/A</v>
      </c>
      <c r="AF14" s="119" t="e">
        <f t="shared" si="30"/>
        <v>#N/A</v>
      </c>
      <c r="AG14" s="119" t="e">
        <f t="shared" si="13"/>
        <v>#N/A</v>
      </c>
      <c r="AH14" s="120" t="e">
        <f t="shared" si="31"/>
        <v>#N/A</v>
      </c>
      <c r="AI14" s="121">
        <f t="shared" si="32"/>
        <v>6.25E-2</v>
      </c>
      <c r="AJ14" s="120" t="e">
        <f t="shared" si="14"/>
        <v>#N/A</v>
      </c>
      <c r="AK14" s="69" t="e">
        <f t="shared" si="15"/>
        <v>#N/A</v>
      </c>
      <c r="AL14" s="103" t="e">
        <f t="shared" si="33"/>
        <v>#N/A</v>
      </c>
      <c r="AM14" s="103" t="e">
        <f t="shared" si="16"/>
        <v>#N/A</v>
      </c>
      <c r="AN14" s="118">
        <f t="shared" si="17"/>
        <v>0</v>
      </c>
      <c r="AO14" s="115" t="e">
        <f t="shared" si="18"/>
        <v>#N/A</v>
      </c>
      <c r="AP14" s="119" t="e">
        <f t="shared" si="19"/>
        <v>#N/A</v>
      </c>
      <c r="AQ14" s="119" t="e">
        <f t="shared" si="20"/>
        <v>#N/A</v>
      </c>
      <c r="AR14" s="118" t="e">
        <f t="shared" si="21"/>
        <v>#N/A</v>
      </c>
      <c r="AS14" s="118" t="e">
        <f t="shared" si="22"/>
        <v>#N/A</v>
      </c>
      <c r="AT14" s="118" t="e">
        <f t="shared" si="23"/>
        <v>#N/A</v>
      </c>
      <c r="AU14" s="118" t="e">
        <f t="shared" si="34"/>
        <v>#N/A</v>
      </c>
      <c r="AV14" s="121" t="e">
        <f t="shared" si="24"/>
        <v>#N/A</v>
      </c>
      <c r="AW14" s="114" t="e">
        <f t="shared" si="35"/>
        <v>#N/A</v>
      </c>
      <c r="AX14" s="115" t="e">
        <f t="shared" si="36"/>
        <v>#N/A</v>
      </c>
      <c r="AY14" s="116" t="e">
        <f t="shared" si="37"/>
        <v>#N/A</v>
      </c>
      <c r="AZ14" s="115" t="e">
        <f t="shared" si="38"/>
        <v>#N/A</v>
      </c>
      <c r="BA14" s="116" t="e">
        <f t="shared" si="39"/>
        <v>#N/A</v>
      </c>
      <c r="BC14" s="127"/>
    </row>
    <row r="15" spans="1:55" x14ac:dyDescent="0.2">
      <c r="A15" s="100"/>
      <c r="B15" s="266">
        <v>90013</v>
      </c>
      <c r="C15" s="2" t="str">
        <f t="shared" si="25"/>
        <v>No Data</v>
      </c>
      <c r="D15" s="101" t="e">
        <f>_xlfn.XLOOKUP($B15,'Paste Snowflake Data Here'!$B$3:$B$1048576,'Paste Snowflake Data Here'!$D$3:$D$1048576)</f>
        <v>#N/A</v>
      </c>
      <c r="E15" s="67"/>
      <c r="F15" s="69" t="e">
        <f>_xlfn.XLOOKUP($B15,'Paste Snowflake Data Here'!$B$3:$B$1048576,'Paste Snowflake Data Here'!$I$3:$I$1048576)</f>
        <v>#N/A</v>
      </c>
      <c r="G15" s="69" t="e">
        <f>_xlfn.XLOOKUP($B15,'Paste Snowflake Data Here'!$B$3:$B$1048576,'Paste Snowflake Data Here'!$J$3:$J$1048576)</f>
        <v>#N/A</v>
      </c>
      <c r="H15" s="69"/>
      <c r="I15" s="95"/>
      <c r="J15" s="68"/>
      <c r="K15" s="106">
        <f t="shared" si="0"/>
        <v>0.05</v>
      </c>
      <c r="L15" s="145" t="e">
        <f t="shared" si="26"/>
        <v>#N/A</v>
      </c>
      <c r="M15" s="146" t="e">
        <f t="shared" si="40"/>
        <v>#N/A</v>
      </c>
      <c r="N15" s="82" t="e">
        <f t="shared" si="1"/>
        <v>#N/A</v>
      </c>
      <c r="O15" s="82" t="e">
        <f t="shared" si="2"/>
        <v>#N/A</v>
      </c>
      <c r="P15" s="82" t="e">
        <f t="shared" si="3"/>
        <v>#N/A</v>
      </c>
      <c r="Q15" s="110" t="e">
        <f t="shared" si="27"/>
        <v>#N/A</v>
      </c>
      <c r="R15" s="111" t="e">
        <f t="shared" si="28"/>
        <v>#N/A</v>
      </c>
      <c r="S15" s="111" t="e">
        <f t="shared" si="4"/>
        <v>#N/A</v>
      </c>
      <c r="T15" s="111" t="e">
        <f t="shared" si="5"/>
        <v>#N/A</v>
      </c>
      <c r="U15" s="112" t="e">
        <f t="shared" si="5"/>
        <v>#N/A</v>
      </c>
      <c r="V15" s="110" t="e">
        <f t="shared" si="6"/>
        <v>#N/A</v>
      </c>
      <c r="W15" s="112" t="e">
        <f t="shared" si="6"/>
        <v>#N/A</v>
      </c>
      <c r="X15" s="103" t="e">
        <f t="shared" si="7"/>
        <v>#N/A</v>
      </c>
      <c r="Y15" s="117">
        <f t="shared" si="8"/>
        <v>6.25E-2</v>
      </c>
      <c r="Z15" s="69" t="e">
        <f t="shared" si="9"/>
        <v>#N/A</v>
      </c>
      <c r="AA15" s="69" t="e">
        <f>Z15*'PMI Rate Est'!$J$6/12</f>
        <v>#N/A</v>
      </c>
      <c r="AB15" s="103" t="e">
        <f t="shared" si="10"/>
        <v>#N/A</v>
      </c>
      <c r="AC15" s="103" t="e">
        <f t="shared" si="11"/>
        <v>#N/A</v>
      </c>
      <c r="AD15" s="118">
        <f t="shared" si="12"/>
        <v>0</v>
      </c>
      <c r="AE15" s="115" t="e">
        <f t="shared" si="29"/>
        <v>#N/A</v>
      </c>
      <c r="AF15" s="119" t="e">
        <f t="shared" si="30"/>
        <v>#N/A</v>
      </c>
      <c r="AG15" s="119" t="e">
        <f t="shared" si="13"/>
        <v>#N/A</v>
      </c>
      <c r="AH15" s="120" t="e">
        <f t="shared" si="31"/>
        <v>#N/A</v>
      </c>
      <c r="AI15" s="121">
        <f t="shared" si="32"/>
        <v>6.25E-2</v>
      </c>
      <c r="AJ15" s="120" t="e">
        <f t="shared" si="14"/>
        <v>#N/A</v>
      </c>
      <c r="AK15" s="69" t="e">
        <f t="shared" si="15"/>
        <v>#N/A</v>
      </c>
      <c r="AL15" s="103" t="e">
        <f t="shared" si="33"/>
        <v>#N/A</v>
      </c>
      <c r="AM15" s="103" t="e">
        <f t="shared" si="16"/>
        <v>#N/A</v>
      </c>
      <c r="AN15" s="118">
        <f t="shared" si="17"/>
        <v>0</v>
      </c>
      <c r="AO15" s="115" t="e">
        <f t="shared" si="18"/>
        <v>#N/A</v>
      </c>
      <c r="AP15" s="119" t="e">
        <f t="shared" si="19"/>
        <v>#N/A</v>
      </c>
      <c r="AQ15" s="119" t="e">
        <f t="shared" si="20"/>
        <v>#N/A</v>
      </c>
      <c r="AR15" s="118" t="e">
        <f t="shared" si="21"/>
        <v>#N/A</v>
      </c>
      <c r="AS15" s="118" t="e">
        <f t="shared" si="22"/>
        <v>#N/A</v>
      </c>
      <c r="AT15" s="118" t="e">
        <f t="shared" si="23"/>
        <v>#N/A</v>
      </c>
      <c r="AU15" s="118" t="e">
        <f t="shared" si="34"/>
        <v>#N/A</v>
      </c>
      <c r="AV15" s="121" t="e">
        <f t="shared" si="24"/>
        <v>#N/A</v>
      </c>
      <c r="AW15" s="114" t="e">
        <f t="shared" si="35"/>
        <v>#N/A</v>
      </c>
      <c r="AX15" s="115" t="e">
        <f t="shared" si="36"/>
        <v>#N/A</v>
      </c>
      <c r="AY15" s="116" t="e">
        <f t="shared" si="37"/>
        <v>#N/A</v>
      </c>
      <c r="AZ15" s="115" t="e">
        <f t="shared" si="38"/>
        <v>#N/A</v>
      </c>
      <c r="BA15" s="116" t="e">
        <f t="shared" si="39"/>
        <v>#N/A</v>
      </c>
      <c r="BC15" s="127"/>
    </row>
    <row r="16" spans="1:55" x14ac:dyDescent="0.2">
      <c r="A16" s="100"/>
      <c r="B16" s="266">
        <v>90014</v>
      </c>
      <c r="C16" s="2" t="str">
        <f t="shared" si="25"/>
        <v>No Data</v>
      </c>
      <c r="D16" s="101" t="e">
        <f>_xlfn.XLOOKUP($B16,'Paste Snowflake Data Here'!$B$3:$B$1048576,'Paste Snowflake Data Here'!$D$3:$D$1048576)</f>
        <v>#N/A</v>
      </c>
      <c r="E16" s="67"/>
      <c r="F16" s="69" t="e">
        <f>_xlfn.XLOOKUP($B16,'Paste Snowflake Data Here'!$B$3:$B$1048576,'Paste Snowflake Data Here'!$I$3:$I$1048576)</f>
        <v>#N/A</v>
      </c>
      <c r="G16" s="69" t="e">
        <f>_xlfn.XLOOKUP($B16,'Paste Snowflake Data Here'!$B$3:$B$1048576,'Paste Snowflake Data Here'!$J$3:$J$1048576)</f>
        <v>#N/A</v>
      </c>
      <c r="H16" s="69"/>
      <c r="I16" s="95"/>
      <c r="J16" s="68"/>
      <c r="K16" s="106">
        <f t="shared" si="0"/>
        <v>0.05</v>
      </c>
      <c r="L16" s="145" t="e">
        <f t="shared" si="26"/>
        <v>#N/A</v>
      </c>
      <c r="M16" s="146" t="e">
        <f t="shared" si="40"/>
        <v>#N/A</v>
      </c>
      <c r="N16" s="82" t="e">
        <f t="shared" si="1"/>
        <v>#N/A</v>
      </c>
      <c r="O16" s="82" t="e">
        <f t="shared" si="2"/>
        <v>#N/A</v>
      </c>
      <c r="P16" s="82" t="e">
        <f t="shared" si="3"/>
        <v>#N/A</v>
      </c>
      <c r="Q16" s="110" t="e">
        <f t="shared" si="27"/>
        <v>#N/A</v>
      </c>
      <c r="R16" s="111" t="e">
        <f t="shared" si="28"/>
        <v>#N/A</v>
      </c>
      <c r="S16" s="111" t="e">
        <f t="shared" si="4"/>
        <v>#N/A</v>
      </c>
      <c r="T16" s="111" t="e">
        <f t="shared" si="5"/>
        <v>#N/A</v>
      </c>
      <c r="U16" s="112" t="e">
        <f t="shared" si="5"/>
        <v>#N/A</v>
      </c>
      <c r="V16" s="110" t="e">
        <f t="shared" si="6"/>
        <v>#N/A</v>
      </c>
      <c r="W16" s="112" t="e">
        <f t="shared" si="6"/>
        <v>#N/A</v>
      </c>
      <c r="X16" s="103" t="e">
        <f t="shared" si="7"/>
        <v>#N/A</v>
      </c>
      <c r="Y16" s="117">
        <f t="shared" si="8"/>
        <v>6.25E-2</v>
      </c>
      <c r="Z16" s="69" t="e">
        <f t="shared" si="9"/>
        <v>#N/A</v>
      </c>
      <c r="AA16" s="69" t="e">
        <f>Z16*'PMI Rate Est'!$J$6/12</f>
        <v>#N/A</v>
      </c>
      <c r="AB16" s="103" t="e">
        <f t="shared" si="10"/>
        <v>#N/A</v>
      </c>
      <c r="AC16" s="103" t="e">
        <f t="shared" si="11"/>
        <v>#N/A</v>
      </c>
      <c r="AD16" s="118">
        <f t="shared" si="12"/>
        <v>0</v>
      </c>
      <c r="AE16" s="115" t="e">
        <f t="shared" si="29"/>
        <v>#N/A</v>
      </c>
      <c r="AF16" s="119" t="e">
        <f t="shared" si="30"/>
        <v>#N/A</v>
      </c>
      <c r="AG16" s="119" t="e">
        <f t="shared" si="13"/>
        <v>#N/A</v>
      </c>
      <c r="AH16" s="120" t="e">
        <f t="shared" si="31"/>
        <v>#N/A</v>
      </c>
      <c r="AI16" s="121">
        <f t="shared" si="32"/>
        <v>6.25E-2</v>
      </c>
      <c r="AJ16" s="120" t="e">
        <f t="shared" si="14"/>
        <v>#N/A</v>
      </c>
      <c r="AK16" s="69" t="e">
        <f t="shared" si="15"/>
        <v>#N/A</v>
      </c>
      <c r="AL16" s="103" t="e">
        <f t="shared" si="33"/>
        <v>#N/A</v>
      </c>
      <c r="AM16" s="103" t="e">
        <f t="shared" si="16"/>
        <v>#N/A</v>
      </c>
      <c r="AN16" s="118">
        <f t="shared" si="17"/>
        <v>0</v>
      </c>
      <c r="AO16" s="115" t="e">
        <f t="shared" si="18"/>
        <v>#N/A</v>
      </c>
      <c r="AP16" s="119" t="e">
        <f t="shared" si="19"/>
        <v>#N/A</v>
      </c>
      <c r="AQ16" s="119" t="e">
        <f t="shared" si="20"/>
        <v>#N/A</v>
      </c>
      <c r="AR16" s="118" t="e">
        <f t="shared" si="21"/>
        <v>#N/A</v>
      </c>
      <c r="AS16" s="118" t="e">
        <f t="shared" si="22"/>
        <v>#N/A</v>
      </c>
      <c r="AT16" s="118" t="e">
        <f t="shared" si="23"/>
        <v>#N/A</v>
      </c>
      <c r="AU16" s="118" t="e">
        <f t="shared" si="34"/>
        <v>#N/A</v>
      </c>
      <c r="AV16" s="121" t="e">
        <f t="shared" si="24"/>
        <v>#N/A</v>
      </c>
      <c r="AW16" s="114" t="e">
        <f t="shared" si="35"/>
        <v>#N/A</v>
      </c>
      <c r="AX16" s="115" t="e">
        <f t="shared" si="36"/>
        <v>#N/A</v>
      </c>
      <c r="AY16" s="116" t="e">
        <f t="shared" si="37"/>
        <v>#N/A</v>
      </c>
      <c r="AZ16" s="115" t="e">
        <f t="shared" si="38"/>
        <v>#N/A</v>
      </c>
      <c r="BA16" s="116" t="e">
        <f t="shared" si="39"/>
        <v>#N/A</v>
      </c>
      <c r="BC16" s="127"/>
    </row>
    <row r="17" spans="1:55" x14ac:dyDescent="0.2">
      <c r="A17" s="100"/>
      <c r="B17" s="266">
        <v>90015</v>
      </c>
      <c r="C17" s="2" t="str">
        <f t="shared" si="25"/>
        <v>No Data</v>
      </c>
      <c r="D17" s="101" t="e">
        <f>_xlfn.XLOOKUP($B17,'Paste Snowflake Data Here'!$B$3:$B$1048576,'Paste Snowflake Data Here'!$D$3:$D$1048576)</f>
        <v>#N/A</v>
      </c>
      <c r="E17" s="67"/>
      <c r="F17" s="69" t="e">
        <f>_xlfn.XLOOKUP($B17,'Paste Snowflake Data Here'!$B$3:$B$1048576,'Paste Snowflake Data Here'!$I$3:$I$1048576)</f>
        <v>#N/A</v>
      </c>
      <c r="G17" s="69" t="e">
        <f>_xlfn.XLOOKUP($B17,'Paste Snowflake Data Here'!$B$3:$B$1048576,'Paste Snowflake Data Here'!$J$3:$J$1048576)</f>
        <v>#N/A</v>
      </c>
      <c r="H17" s="69"/>
      <c r="I17" s="95"/>
      <c r="J17" s="68"/>
      <c r="K17" s="106">
        <f t="shared" si="0"/>
        <v>0.05</v>
      </c>
      <c r="L17" s="145" t="e">
        <f t="shared" si="26"/>
        <v>#N/A</v>
      </c>
      <c r="M17" s="146" t="e">
        <f t="shared" si="40"/>
        <v>#N/A</v>
      </c>
      <c r="N17" s="82" t="e">
        <f t="shared" si="1"/>
        <v>#N/A</v>
      </c>
      <c r="O17" s="82" t="e">
        <f t="shared" si="2"/>
        <v>#N/A</v>
      </c>
      <c r="P17" s="82" t="e">
        <f t="shared" si="3"/>
        <v>#N/A</v>
      </c>
      <c r="Q17" s="110" t="e">
        <f t="shared" si="27"/>
        <v>#N/A</v>
      </c>
      <c r="R17" s="111" t="e">
        <f t="shared" si="28"/>
        <v>#N/A</v>
      </c>
      <c r="S17" s="111" t="e">
        <f t="shared" si="4"/>
        <v>#N/A</v>
      </c>
      <c r="T17" s="111" t="e">
        <f t="shared" si="5"/>
        <v>#N/A</v>
      </c>
      <c r="U17" s="112" t="e">
        <f t="shared" si="5"/>
        <v>#N/A</v>
      </c>
      <c r="V17" s="110" t="e">
        <f t="shared" si="6"/>
        <v>#N/A</v>
      </c>
      <c r="W17" s="112" t="e">
        <f t="shared" si="6"/>
        <v>#N/A</v>
      </c>
      <c r="X17" s="103" t="e">
        <f t="shared" si="7"/>
        <v>#N/A</v>
      </c>
      <c r="Y17" s="117">
        <f t="shared" si="8"/>
        <v>6.25E-2</v>
      </c>
      <c r="Z17" s="69" t="e">
        <f t="shared" si="9"/>
        <v>#N/A</v>
      </c>
      <c r="AA17" s="69" t="e">
        <f>Z17*'PMI Rate Est'!$J$6/12</f>
        <v>#N/A</v>
      </c>
      <c r="AB17" s="103" t="e">
        <f t="shared" si="10"/>
        <v>#N/A</v>
      </c>
      <c r="AC17" s="103" t="e">
        <f t="shared" si="11"/>
        <v>#N/A</v>
      </c>
      <c r="AD17" s="118">
        <f t="shared" si="12"/>
        <v>0</v>
      </c>
      <c r="AE17" s="115" t="e">
        <f t="shared" si="29"/>
        <v>#N/A</v>
      </c>
      <c r="AF17" s="119" t="e">
        <f t="shared" si="30"/>
        <v>#N/A</v>
      </c>
      <c r="AG17" s="119" t="e">
        <f t="shared" si="13"/>
        <v>#N/A</v>
      </c>
      <c r="AH17" s="120" t="e">
        <f t="shared" si="31"/>
        <v>#N/A</v>
      </c>
      <c r="AI17" s="121">
        <f t="shared" si="32"/>
        <v>6.25E-2</v>
      </c>
      <c r="AJ17" s="120" t="e">
        <f t="shared" si="14"/>
        <v>#N/A</v>
      </c>
      <c r="AK17" s="69" t="e">
        <f t="shared" si="15"/>
        <v>#N/A</v>
      </c>
      <c r="AL17" s="103" t="e">
        <f t="shared" si="33"/>
        <v>#N/A</v>
      </c>
      <c r="AM17" s="103" t="e">
        <f t="shared" si="16"/>
        <v>#N/A</v>
      </c>
      <c r="AN17" s="118">
        <f t="shared" si="17"/>
        <v>0</v>
      </c>
      <c r="AO17" s="115" t="e">
        <f t="shared" si="18"/>
        <v>#N/A</v>
      </c>
      <c r="AP17" s="119" t="e">
        <f t="shared" si="19"/>
        <v>#N/A</v>
      </c>
      <c r="AQ17" s="119" t="e">
        <f t="shared" si="20"/>
        <v>#N/A</v>
      </c>
      <c r="AR17" s="118" t="e">
        <f t="shared" si="21"/>
        <v>#N/A</v>
      </c>
      <c r="AS17" s="118" t="e">
        <f t="shared" si="22"/>
        <v>#N/A</v>
      </c>
      <c r="AT17" s="118" t="e">
        <f t="shared" si="23"/>
        <v>#N/A</v>
      </c>
      <c r="AU17" s="118" t="e">
        <f t="shared" si="34"/>
        <v>#N/A</v>
      </c>
      <c r="AV17" s="121" t="e">
        <f t="shared" si="24"/>
        <v>#N/A</v>
      </c>
      <c r="AW17" s="114" t="e">
        <f t="shared" si="35"/>
        <v>#N/A</v>
      </c>
      <c r="AX17" s="115" t="e">
        <f t="shared" si="36"/>
        <v>#N/A</v>
      </c>
      <c r="AY17" s="116" t="e">
        <f t="shared" si="37"/>
        <v>#N/A</v>
      </c>
      <c r="AZ17" s="115" t="e">
        <f t="shared" si="38"/>
        <v>#N/A</v>
      </c>
      <c r="BA17" s="116" t="e">
        <f t="shared" si="39"/>
        <v>#N/A</v>
      </c>
      <c r="BC17" s="127"/>
    </row>
    <row r="18" spans="1:55" x14ac:dyDescent="0.2">
      <c r="A18" s="100"/>
      <c r="B18" s="266">
        <v>90016</v>
      </c>
      <c r="C18" s="2" t="str">
        <f t="shared" si="25"/>
        <v>No Data</v>
      </c>
      <c r="D18" s="101" t="e">
        <f>_xlfn.XLOOKUP($B18,'Paste Snowflake Data Here'!$B$3:$B$1048576,'Paste Snowflake Data Here'!$D$3:$D$1048576)</f>
        <v>#N/A</v>
      </c>
      <c r="E18" s="67"/>
      <c r="F18" s="69" t="e">
        <f>_xlfn.XLOOKUP($B18,'Paste Snowflake Data Here'!$B$3:$B$1048576,'Paste Snowflake Data Here'!$I$3:$I$1048576)</f>
        <v>#N/A</v>
      </c>
      <c r="G18" s="69" t="e">
        <f>_xlfn.XLOOKUP($B18,'Paste Snowflake Data Here'!$B$3:$B$1048576,'Paste Snowflake Data Here'!$J$3:$J$1048576)</f>
        <v>#N/A</v>
      </c>
      <c r="H18" s="69"/>
      <c r="I18" s="95"/>
      <c r="J18" s="68"/>
      <c r="K18" s="106">
        <f t="shared" si="0"/>
        <v>0.05</v>
      </c>
      <c r="L18" s="145" t="e">
        <f t="shared" si="26"/>
        <v>#N/A</v>
      </c>
      <c r="M18" s="146" t="e">
        <f t="shared" si="40"/>
        <v>#N/A</v>
      </c>
      <c r="N18" s="82" t="e">
        <f t="shared" si="1"/>
        <v>#N/A</v>
      </c>
      <c r="O18" s="82" t="e">
        <f t="shared" si="2"/>
        <v>#N/A</v>
      </c>
      <c r="P18" s="82" t="e">
        <f t="shared" si="3"/>
        <v>#N/A</v>
      </c>
      <c r="Q18" s="110" t="e">
        <f t="shared" si="27"/>
        <v>#N/A</v>
      </c>
      <c r="R18" s="111" t="e">
        <f t="shared" si="28"/>
        <v>#N/A</v>
      </c>
      <c r="S18" s="111" t="e">
        <f t="shared" si="4"/>
        <v>#N/A</v>
      </c>
      <c r="T18" s="111" t="e">
        <f t="shared" si="5"/>
        <v>#N/A</v>
      </c>
      <c r="U18" s="112" t="e">
        <f t="shared" si="5"/>
        <v>#N/A</v>
      </c>
      <c r="V18" s="110" t="e">
        <f t="shared" si="6"/>
        <v>#N/A</v>
      </c>
      <c r="W18" s="112" t="e">
        <f t="shared" si="6"/>
        <v>#N/A</v>
      </c>
      <c r="X18" s="103" t="e">
        <f t="shared" si="7"/>
        <v>#N/A</v>
      </c>
      <c r="Y18" s="117">
        <f t="shared" si="8"/>
        <v>6.25E-2</v>
      </c>
      <c r="Z18" s="69" t="e">
        <f t="shared" si="9"/>
        <v>#N/A</v>
      </c>
      <c r="AA18" s="69" t="e">
        <f>Z18*'PMI Rate Est'!$J$6/12</f>
        <v>#N/A</v>
      </c>
      <c r="AB18" s="103" t="e">
        <f t="shared" si="10"/>
        <v>#N/A</v>
      </c>
      <c r="AC18" s="103" t="e">
        <f t="shared" si="11"/>
        <v>#N/A</v>
      </c>
      <c r="AD18" s="118">
        <f t="shared" si="12"/>
        <v>0</v>
      </c>
      <c r="AE18" s="115" t="e">
        <f t="shared" si="29"/>
        <v>#N/A</v>
      </c>
      <c r="AF18" s="119" t="e">
        <f t="shared" si="30"/>
        <v>#N/A</v>
      </c>
      <c r="AG18" s="119" t="e">
        <f t="shared" si="13"/>
        <v>#N/A</v>
      </c>
      <c r="AH18" s="120" t="e">
        <f t="shared" si="31"/>
        <v>#N/A</v>
      </c>
      <c r="AI18" s="121">
        <f t="shared" si="32"/>
        <v>6.25E-2</v>
      </c>
      <c r="AJ18" s="120" t="e">
        <f t="shared" si="14"/>
        <v>#N/A</v>
      </c>
      <c r="AK18" s="69" t="e">
        <f t="shared" si="15"/>
        <v>#N/A</v>
      </c>
      <c r="AL18" s="103" t="e">
        <f t="shared" si="33"/>
        <v>#N/A</v>
      </c>
      <c r="AM18" s="103" t="e">
        <f t="shared" si="16"/>
        <v>#N/A</v>
      </c>
      <c r="AN18" s="118">
        <f t="shared" si="17"/>
        <v>0</v>
      </c>
      <c r="AO18" s="115" t="e">
        <f t="shared" si="18"/>
        <v>#N/A</v>
      </c>
      <c r="AP18" s="119" t="e">
        <f t="shared" si="19"/>
        <v>#N/A</v>
      </c>
      <c r="AQ18" s="119" t="e">
        <f t="shared" si="20"/>
        <v>#N/A</v>
      </c>
      <c r="AR18" s="118" t="e">
        <f t="shared" si="21"/>
        <v>#N/A</v>
      </c>
      <c r="AS18" s="118" t="e">
        <f t="shared" si="22"/>
        <v>#N/A</v>
      </c>
      <c r="AT18" s="118" t="e">
        <f t="shared" si="23"/>
        <v>#N/A</v>
      </c>
      <c r="AU18" s="118" t="e">
        <f t="shared" si="34"/>
        <v>#N/A</v>
      </c>
      <c r="AV18" s="121" t="e">
        <f t="shared" si="24"/>
        <v>#N/A</v>
      </c>
      <c r="AW18" s="114" t="e">
        <f t="shared" si="35"/>
        <v>#N/A</v>
      </c>
      <c r="AX18" s="115" t="e">
        <f t="shared" si="36"/>
        <v>#N/A</v>
      </c>
      <c r="AY18" s="116" t="e">
        <f t="shared" si="37"/>
        <v>#N/A</v>
      </c>
      <c r="AZ18" s="115" t="e">
        <f t="shared" si="38"/>
        <v>#N/A</v>
      </c>
      <c r="BA18" s="116" t="e">
        <f t="shared" si="39"/>
        <v>#N/A</v>
      </c>
      <c r="BC18" s="127"/>
    </row>
    <row r="19" spans="1:55" x14ac:dyDescent="0.2">
      <c r="A19" s="100"/>
      <c r="B19" s="266">
        <v>90017</v>
      </c>
      <c r="C19" s="2" t="str">
        <f t="shared" si="25"/>
        <v>No Data</v>
      </c>
      <c r="D19" s="101" t="e">
        <f>_xlfn.XLOOKUP($B19,'Paste Snowflake Data Here'!$B$3:$B$1048576,'Paste Snowflake Data Here'!$D$3:$D$1048576)</f>
        <v>#N/A</v>
      </c>
      <c r="E19" s="67"/>
      <c r="F19" s="69" t="e">
        <f>_xlfn.XLOOKUP($B19,'Paste Snowflake Data Here'!$B$3:$B$1048576,'Paste Snowflake Data Here'!$I$3:$I$1048576)</f>
        <v>#N/A</v>
      </c>
      <c r="G19" s="69" t="e">
        <f>_xlfn.XLOOKUP($B19,'Paste Snowflake Data Here'!$B$3:$B$1048576,'Paste Snowflake Data Here'!$J$3:$J$1048576)</f>
        <v>#N/A</v>
      </c>
      <c r="H19" s="69"/>
      <c r="I19" s="95"/>
      <c r="J19" s="68"/>
      <c r="K19" s="106">
        <f t="shared" si="0"/>
        <v>0.05</v>
      </c>
      <c r="L19" s="145" t="e">
        <f t="shared" si="26"/>
        <v>#N/A</v>
      </c>
      <c r="M19" s="146" t="e">
        <f t="shared" si="40"/>
        <v>#N/A</v>
      </c>
      <c r="N19" s="82" t="e">
        <f t="shared" si="1"/>
        <v>#N/A</v>
      </c>
      <c r="O19" s="82" t="e">
        <f t="shared" si="2"/>
        <v>#N/A</v>
      </c>
      <c r="P19" s="82" t="e">
        <f t="shared" si="3"/>
        <v>#N/A</v>
      </c>
      <c r="Q19" s="110" t="e">
        <f t="shared" si="27"/>
        <v>#N/A</v>
      </c>
      <c r="R19" s="111" t="e">
        <f t="shared" si="28"/>
        <v>#N/A</v>
      </c>
      <c r="S19" s="111" t="e">
        <f t="shared" si="4"/>
        <v>#N/A</v>
      </c>
      <c r="T19" s="111" t="e">
        <f t="shared" si="5"/>
        <v>#N/A</v>
      </c>
      <c r="U19" s="112" t="e">
        <f t="shared" si="5"/>
        <v>#N/A</v>
      </c>
      <c r="V19" s="110" t="e">
        <f t="shared" si="6"/>
        <v>#N/A</v>
      </c>
      <c r="W19" s="112" t="e">
        <f t="shared" si="6"/>
        <v>#N/A</v>
      </c>
      <c r="X19" s="103" t="e">
        <f t="shared" si="7"/>
        <v>#N/A</v>
      </c>
      <c r="Y19" s="117">
        <f t="shared" si="8"/>
        <v>6.25E-2</v>
      </c>
      <c r="Z19" s="69" t="e">
        <f t="shared" si="9"/>
        <v>#N/A</v>
      </c>
      <c r="AA19" s="69" t="e">
        <f>Z19*'PMI Rate Est'!$J$6/12</f>
        <v>#N/A</v>
      </c>
      <c r="AB19" s="103" t="e">
        <f t="shared" si="10"/>
        <v>#N/A</v>
      </c>
      <c r="AC19" s="103" t="e">
        <f t="shared" si="11"/>
        <v>#N/A</v>
      </c>
      <c r="AD19" s="118">
        <f t="shared" si="12"/>
        <v>0</v>
      </c>
      <c r="AE19" s="115" t="e">
        <f t="shared" si="29"/>
        <v>#N/A</v>
      </c>
      <c r="AF19" s="119" t="e">
        <f t="shared" si="30"/>
        <v>#N/A</v>
      </c>
      <c r="AG19" s="119" t="e">
        <f t="shared" si="13"/>
        <v>#N/A</v>
      </c>
      <c r="AH19" s="120" t="e">
        <f t="shared" si="31"/>
        <v>#N/A</v>
      </c>
      <c r="AI19" s="121">
        <f t="shared" si="32"/>
        <v>6.25E-2</v>
      </c>
      <c r="AJ19" s="120" t="e">
        <f t="shared" si="14"/>
        <v>#N/A</v>
      </c>
      <c r="AK19" s="69" t="e">
        <f t="shared" si="15"/>
        <v>#N/A</v>
      </c>
      <c r="AL19" s="103" t="e">
        <f t="shared" si="33"/>
        <v>#N/A</v>
      </c>
      <c r="AM19" s="103" t="e">
        <f t="shared" si="16"/>
        <v>#N/A</v>
      </c>
      <c r="AN19" s="118">
        <f t="shared" si="17"/>
        <v>0</v>
      </c>
      <c r="AO19" s="115" t="e">
        <f t="shared" si="18"/>
        <v>#N/A</v>
      </c>
      <c r="AP19" s="119" t="e">
        <f t="shared" si="19"/>
        <v>#N/A</v>
      </c>
      <c r="AQ19" s="119" t="e">
        <f t="shared" si="20"/>
        <v>#N/A</v>
      </c>
      <c r="AR19" s="118" t="e">
        <f t="shared" si="21"/>
        <v>#N/A</v>
      </c>
      <c r="AS19" s="118" t="e">
        <f t="shared" si="22"/>
        <v>#N/A</v>
      </c>
      <c r="AT19" s="118" t="e">
        <f t="shared" si="23"/>
        <v>#N/A</v>
      </c>
      <c r="AU19" s="118" t="e">
        <f t="shared" si="34"/>
        <v>#N/A</v>
      </c>
      <c r="AV19" s="121" t="e">
        <f t="shared" si="24"/>
        <v>#N/A</v>
      </c>
      <c r="AW19" s="114" t="e">
        <f t="shared" si="35"/>
        <v>#N/A</v>
      </c>
      <c r="AX19" s="115" t="e">
        <f t="shared" si="36"/>
        <v>#N/A</v>
      </c>
      <c r="AY19" s="116" t="e">
        <f t="shared" si="37"/>
        <v>#N/A</v>
      </c>
      <c r="AZ19" s="115" t="e">
        <f t="shared" si="38"/>
        <v>#N/A</v>
      </c>
      <c r="BA19" s="116" t="e">
        <f t="shared" si="39"/>
        <v>#N/A</v>
      </c>
      <c r="BC19" s="127"/>
    </row>
    <row r="20" spans="1:55" x14ac:dyDescent="0.2">
      <c r="A20" s="100"/>
      <c r="B20" s="266">
        <v>90018</v>
      </c>
      <c r="C20" s="2"/>
      <c r="D20" s="101"/>
      <c r="E20" s="67"/>
      <c r="F20" s="69"/>
      <c r="G20" s="69"/>
      <c r="H20" s="69"/>
      <c r="I20" s="95"/>
      <c r="J20" s="68"/>
      <c r="K20" s="106"/>
      <c r="L20" s="145"/>
      <c r="M20" s="146"/>
      <c r="N20" s="82"/>
      <c r="O20" s="82"/>
      <c r="P20" s="82"/>
      <c r="Q20" s="110"/>
      <c r="R20" s="111"/>
      <c r="S20" s="111"/>
      <c r="T20" s="111"/>
      <c r="U20" s="112"/>
      <c r="V20" s="110"/>
      <c r="W20" s="112"/>
      <c r="X20" s="103"/>
      <c r="Y20" s="117"/>
      <c r="Z20" s="69"/>
      <c r="AA20" s="69"/>
      <c r="AB20" s="103"/>
      <c r="AC20" s="103"/>
      <c r="AD20" s="118"/>
      <c r="AE20" s="115"/>
      <c r="AF20" s="119"/>
      <c r="AG20" s="119"/>
      <c r="AH20" s="120"/>
      <c r="AI20" s="121"/>
      <c r="AJ20" s="120"/>
      <c r="AK20" s="69"/>
      <c r="AL20" s="103"/>
      <c r="AM20" s="103"/>
      <c r="AN20" s="118"/>
      <c r="AO20" s="115"/>
      <c r="AP20" s="119"/>
      <c r="AQ20" s="119"/>
      <c r="AR20" s="118"/>
      <c r="AS20" s="118"/>
      <c r="AT20" s="118"/>
      <c r="AU20" s="118"/>
      <c r="AV20" s="121"/>
      <c r="AW20" s="114"/>
      <c r="AX20" s="115"/>
      <c r="AY20" s="116"/>
      <c r="AZ20" s="115"/>
      <c r="BA20" s="116"/>
      <c r="BC20" s="127"/>
    </row>
    <row r="21" spans="1:55" x14ac:dyDescent="0.2">
      <c r="A21" s="100"/>
      <c r="B21" s="266">
        <v>90019</v>
      </c>
      <c r="C21" s="2"/>
      <c r="D21" s="101"/>
      <c r="E21" s="67"/>
      <c r="F21" s="69"/>
      <c r="G21" s="69"/>
      <c r="H21" s="69"/>
      <c r="I21" s="95"/>
      <c r="J21" s="68"/>
      <c r="K21" s="106"/>
      <c r="L21" s="145"/>
      <c r="M21" s="146"/>
      <c r="N21" s="82"/>
      <c r="O21" s="82"/>
      <c r="P21" s="82"/>
      <c r="Q21" s="110"/>
      <c r="R21" s="111"/>
      <c r="S21" s="111"/>
      <c r="T21" s="111"/>
      <c r="U21" s="112"/>
      <c r="V21" s="110"/>
      <c r="W21" s="112"/>
      <c r="X21" s="103"/>
      <c r="Y21" s="117"/>
      <c r="Z21" s="69"/>
      <c r="AA21" s="69"/>
      <c r="AB21" s="103"/>
      <c r="AC21" s="103"/>
      <c r="AD21" s="118"/>
      <c r="AE21" s="115"/>
      <c r="AF21" s="119"/>
      <c r="AG21" s="119"/>
      <c r="AH21" s="120"/>
      <c r="AI21" s="121"/>
      <c r="AJ21" s="120"/>
      <c r="AK21" s="69"/>
      <c r="AL21" s="103"/>
      <c r="AM21" s="103"/>
      <c r="AN21" s="118"/>
      <c r="AO21" s="115"/>
      <c r="AP21" s="119"/>
      <c r="AQ21" s="119"/>
      <c r="AR21" s="118"/>
      <c r="AS21" s="118"/>
      <c r="AT21" s="118"/>
      <c r="AU21" s="118"/>
      <c r="AV21" s="121"/>
      <c r="AW21" s="114"/>
      <c r="AX21" s="115"/>
      <c r="AY21" s="116"/>
      <c r="AZ21" s="115"/>
      <c r="BA21" s="116"/>
      <c r="BC21" s="127"/>
    </row>
    <row r="22" spans="1:55" x14ac:dyDescent="0.2">
      <c r="A22" s="100"/>
      <c r="B22" s="266">
        <v>90020</v>
      </c>
      <c r="C22" s="2"/>
      <c r="D22" s="101"/>
      <c r="E22" s="67"/>
      <c r="F22" s="69"/>
      <c r="G22" s="69"/>
      <c r="H22" s="69"/>
      <c r="I22" s="95"/>
      <c r="J22" s="68"/>
      <c r="K22" s="106"/>
      <c r="L22" s="145"/>
      <c r="M22" s="146"/>
      <c r="N22" s="82"/>
      <c r="O22" s="82"/>
      <c r="P22" s="82"/>
      <c r="Q22" s="110"/>
      <c r="R22" s="111"/>
      <c r="S22" s="111"/>
      <c r="T22" s="111"/>
      <c r="U22" s="112"/>
      <c r="V22" s="110"/>
      <c r="W22" s="112"/>
      <c r="X22" s="103"/>
      <c r="Y22" s="117"/>
      <c r="Z22" s="69"/>
      <c r="AA22" s="69"/>
      <c r="AB22" s="103"/>
      <c r="AC22" s="103"/>
      <c r="AD22" s="118"/>
      <c r="AE22" s="115"/>
      <c r="AF22" s="119"/>
      <c r="AG22" s="119"/>
      <c r="AH22" s="120"/>
      <c r="AI22" s="121"/>
      <c r="AJ22" s="120"/>
      <c r="AK22" s="69"/>
      <c r="AL22" s="103"/>
      <c r="AM22" s="103"/>
      <c r="AN22" s="118"/>
      <c r="AO22" s="115"/>
      <c r="AP22" s="119"/>
      <c r="AQ22" s="119"/>
      <c r="AR22" s="118"/>
      <c r="AS22" s="118"/>
      <c r="AT22" s="118"/>
      <c r="AU22" s="118"/>
      <c r="AV22" s="121"/>
      <c r="AW22" s="114"/>
      <c r="AX22" s="115"/>
      <c r="AY22" s="116"/>
      <c r="AZ22" s="115"/>
      <c r="BA22" s="116"/>
      <c r="BC22" s="127"/>
    </row>
    <row r="23" spans="1:55" x14ac:dyDescent="0.2">
      <c r="A23" s="100"/>
      <c r="B23" s="266">
        <v>90021</v>
      </c>
      <c r="C23" s="2"/>
      <c r="D23" s="101"/>
      <c r="E23" s="67"/>
      <c r="F23" s="69"/>
      <c r="G23" s="69"/>
      <c r="H23" s="69"/>
      <c r="I23" s="95"/>
      <c r="J23" s="68"/>
      <c r="K23" s="106"/>
      <c r="L23" s="145"/>
      <c r="M23" s="146"/>
      <c r="N23" s="82"/>
      <c r="O23" s="82"/>
      <c r="P23" s="82"/>
      <c r="Q23" s="110"/>
      <c r="R23" s="111"/>
      <c r="S23" s="111"/>
      <c r="T23" s="111"/>
      <c r="U23" s="112"/>
      <c r="V23" s="110"/>
      <c r="W23" s="112"/>
      <c r="X23" s="103"/>
      <c r="Y23" s="117"/>
      <c r="Z23" s="69"/>
      <c r="AA23" s="69"/>
      <c r="AB23" s="103"/>
      <c r="AC23" s="103"/>
      <c r="AD23" s="118"/>
      <c r="AE23" s="115"/>
      <c r="AF23" s="119"/>
      <c r="AG23" s="119"/>
      <c r="AH23" s="120"/>
      <c r="AI23" s="121"/>
      <c r="AJ23" s="120"/>
      <c r="AK23" s="69"/>
      <c r="AL23" s="103"/>
      <c r="AM23" s="103"/>
      <c r="AN23" s="118"/>
      <c r="AO23" s="115"/>
      <c r="AP23" s="119"/>
      <c r="AQ23" s="119"/>
      <c r="AR23" s="118"/>
      <c r="AS23" s="118"/>
      <c r="AT23" s="118"/>
      <c r="AU23" s="118"/>
      <c r="AV23" s="121"/>
      <c r="AW23" s="114"/>
      <c r="AX23" s="115"/>
      <c r="AY23" s="116"/>
      <c r="AZ23" s="115"/>
      <c r="BA23" s="116"/>
      <c r="BC23" s="127"/>
    </row>
    <row r="24" spans="1:55" x14ac:dyDescent="0.2">
      <c r="A24" s="100"/>
      <c r="B24" s="266">
        <v>90022</v>
      </c>
      <c r="C24" s="2"/>
      <c r="D24" s="101"/>
      <c r="E24" s="67"/>
      <c r="F24" s="69"/>
      <c r="G24" s="69"/>
      <c r="H24" s="69"/>
      <c r="I24" s="95"/>
      <c r="J24" s="68"/>
      <c r="K24" s="106"/>
      <c r="L24" s="145"/>
      <c r="M24" s="146"/>
      <c r="N24" s="82"/>
      <c r="O24" s="82"/>
      <c r="P24" s="82"/>
      <c r="Q24" s="110"/>
      <c r="R24" s="111"/>
      <c r="S24" s="111"/>
      <c r="T24" s="111"/>
      <c r="U24" s="112"/>
      <c r="V24" s="110"/>
      <c r="W24" s="112"/>
      <c r="X24" s="103"/>
      <c r="Y24" s="117"/>
      <c r="Z24" s="69"/>
      <c r="AA24" s="69"/>
      <c r="AB24" s="103"/>
      <c r="AC24" s="103"/>
      <c r="AD24" s="118"/>
      <c r="AE24" s="115"/>
      <c r="AF24" s="119"/>
      <c r="AG24" s="119"/>
      <c r="AH24" s="120"/>
      <c r="AI24" s="121"/>
      <c r="AJ24" s="120"/>
      <c r="AK24" s="69"/>
      <c r="AL24" s="103"/>
      <c r="AM24" s="103"/>
      <c r="AN24" s="118"/>
      <c r="AO24" s="115"/>
      <c r="AP24" s="119"/>
      <c r="AQ24" s="119"/>
      <c r="AR24" s="118"/>
      <c r="AS24" s="118"/>
      <c r="AT24" s="118"/>
      <c r="AU24" s="118"/>
      <c r="AV24" s="121"/>
      <c r="AW24" s="114"/>
      <c r="AX24" s="115"/>
      <c r="AY24" s="116"/>
      <c r="AZ24" s="115"/>
      <c r="BA24" s="116"/>
      <c r="BC24" s="127"/>
    </row>
    <row r="25" spans="1:55" x14ac:dyDescent="0.2">
      <c r="A25" s="100"/>
      <c r="B25" s="266">
        <v>90023</v>
      </c>
      <c r="C25" s="2"/>
      <c r="D25" s="101"/>
      <c r="E25" s="102"/>
      <c r="F25" s="103"/>
      <c r="G25" s="103"/>
      <c r="H25" s="103"/>
      <c r="I25" s="104"/>
      <c r="J25" s="101"/>
      <c r="K25" s="105"/>
      <c r="L25" s="145"/>
      <c r="M25" s="146"/>
      <c r="N25" s="81"/>
      <c r="O25" s="81"/>
      <c r="P25" s="81"/>
      <c r="Q25" s="110"/>
      <c r="R25" s="111"/>
      <c r="S25" s="111"/>
      <c r="T25" s="111"/>
      <c r="U25" s="112"/>
      <c r="V25" s="110"/>
      <c r="W25" s="112"/>
      <c r="X25" s="103"/>
      <c r="Y25" s="113"/>
      <c r="Z25" s="103"/>
      <c r="AA25" s="103"/>
      <c r="AB25" s="103"/>
      <c r="AC25" s="103"/>
      <c r="AD25" s="114"/>
      <c r="AE25" s="115"/>
      <c r="AF25" s="116"/>
      <c r="AG25" s="116"/>
      <c r="AH25" s="110"/>
      <c r="AI25" s="112"/>
      <c r="AJ25" s="110"/>
      <c r="AK25" s="103"/>
      <c r="AL25" s="103"/>
      <c r="AM25" s="103"/>
      <c r="AN25" s="114"/>
      <c r="AO25" s="115"/>
      <c r="AP25" s="116"/>
      <c r="AQ25" s="116"/>
      <c r="AR25" s="114"/>
      <c r="AS25" s="114"/>
      <c r="AT25" s="114"/>
      <c r="AU25" s="114"/>
      <c r="AV25" s="112"/>
      <c r="AW25" s="114"/>
      <c r="AX25" s="115"/>
      <c r="AY25" s="116"/>
      <c r="AZ25" s="115"/>
      <c r="BA25" s="116"/>
      <c r="BB25" s="142"/>
      <c r="BC25" s="115"/>
    </row>
    <row r="26" spans="1:55" x14ac:dyDescent="0.2">
      <c r="A26" s="100"/>
      <c r="B26" s="266">
        <v>90024</v>
      </c>
      <c r="C26" s="2"/>
      <c r="D26" s="101"/>
      <c r="E26" s="102"/>
      <c r="F26" s="103"/>
      <c r="G26" s="103"/>
      <c r="H26" s="103"/>
      <c r="I26" s="104"/>
      <c r="J26" s="101"/>
      <c r="K26" s="105"/>
      <c r="L26" s="145"/>
      <c r="M26" s="146"/>
      <c r="N26" s="81"/>
      <c r="O26" s="81"/>
      <c r="P26" s="81"/>
      <c r="Q26" s="110"/>
      <c r="R26" s="111"/>
      <c r="S26" s="111"/>
      <c r="T26" s="111"/>
      <c r="U26" s="112"/>
      <c r="V26" s="110"/>
      <c r="W26" s="112"/>
      <c r="X26" s="103"/>
      <c r="Y26" s="113"/>
      <c r="Z26" s="103"/>
      <c r="AA26" s="103"/>
      <c r="AB26" s="103"/>
      <c r="AC26" s="103"/>
      <c r="AD26" s="114"/>
      <c r="AE26" s="115"/>
      <c r="AF26" s="116"/>
      <c r="AG26" s="116"/>
      <c r="AH26" s="110"/>
      <c r="AI26" s="112"/>
      <c r="AJ26" s="110"/>
      <c r="AK26" s="103"/>
      <c r="AL26" s="103"/>
      <c r="AM26" s="103"/>
      <c r="AN26" s="114"/>
      <c r="AO26" s="115"/>
      <c r="AP26" s="116"/>
      <c r="AQ26" s="116"/>
      <c r="AR26" s="114"/>
      <c r="AS26" s="114"/>
      <c r="AT26" s="114"/>
      <c r="AU26" s="114"/>
      <c r="AV26" s="112"/>
      <c r="AW26" s="114"/>
      <c r="AX26" s="115"/>
      <c r="AY26" s="116"/>
      <c r="AZ26" s="115"/>
      <c r="BA26" s="116"/>
      <c r="BC26" s="2"/>
    </row>
    <row r="27" spans="1:55" x14ac:dyDescent="0.2">
      <c r="A27" s="100"/>
      <c r="B27" s="266">
        <v>90025</v>
      </c>
      <c r="C27" s="2"/>
      <c r="D27" s="101"/>
      <c r="E27" s="67"/>
      <c r="F27" s="69"/>
      <c r="G27" s="69"/>
      <c r="H27" s="69"/>
      <c r="I27" s="95"/>
      <c r="J27" s="68"/>
      <c r="K27" s="106"/>
      <c r="L27" s="145"/>
      <c r="M27" s="146"/>
      <c r="N27" s="82"/>
      <c r="O27" s="82"/>
      <c r="P27" s="82"/>
      <c r="Q27" s="110"/>
      <c r="R27" s="111"/>
      <c r="S27" s="111"/>
      <c r="T27" s="111"/>
      <c r="U27" s="112"/>
      <c r="V27" s="110"/>
      <c r="W27" s="112"/>
      <c r="X27" s="103"/>
      <c r="Y27" s="117"/>
      <c r="Z27" s="69"/>
      <c r="AA27" s="69"/>
      <c r="AB27" s="103"/>
      <c r="AC27" s="103"/>
      <c r="AD27" s="118"/>
      <c r="AE27" s="115"/>
      <c r="AF27" s="119"/>
      <c r="AG27" s="119"/>
      <c r="AH27" s="120"/>
      <c r="AI27" s="121"/>
      <c r="AJ27" s="120"/>
      <c r="AK27" s="69"/>
      <c r="AL27" s="103"/>
      <c r="AM27" s="103"/>
      <c r="AN27" s="118"/>
      <c r="AO27" s="115"/>
      <c r="AP27" s="119"/>
      <c r="AQ27" s="119"/>
      <c r="AR27" s="118"/>
      <c r="AS27" s="118"/>
      <c r="AT27" s="118"/>
      <c r="AU27" s="118"/>
      <c r="AV27" s="121"/>
      <c r="AW27" s="114"/>
      <c r="AX27" s="115"/>
      <c r="AY27" s="116"/>
      <c r="AZ27" s="115"/>
      <c r="BA27" s="116"/>
      <c r="BC27" s="127"/>
    </row>
    <row r="28" spans="1:55" x14ac:dyDescent="0.2">
      <c r="A28" s="100"/>
      <c r="B28" s="266">
        <v>90026</v>
      </c>
      <c r="C28" s="2"/>
      <c r="D28" s="101"/>
      <c r="E28" s="67"/>
      <c r="F28" s="69"/>
      <c r="G28" s="69"/>
      <c r="H28" s="69"/>
      <c r="I28" s="95"/>
      <c r="J28" s="68"/>
      <c r="K28" s="106"/>
      <c r="L28" s="145"/>
      <c r="M28" s="146"/>
      <c r="N28" s="82"/>
      <c r="O28" s="82"/>
      <c r="P28" s="82"/>
      <c r="Q28" s="110"/>
      <c r="R28" s="111"/>
      <c r="S28" s="111"/>
      <c r="T28" s="111"/>
      <c r="U28" s="112"/>
      <c r="V28" s="110"/>
      <c r="W28" s="112"/>
      <c r="X28" s="103"/>
      <c r="Y28" s="117"/>
      <c r="Z28" s="69"/>
      <c r="AA28" s="69"/>
      <c r="AB28" s="103"/>
      <c r="AC28" s="103"/>
      <c r="AD28" s="118"/>
      <c r="AE28" s="115"/>
      <c r="AF28" s="119"/>
      <c r="AG28" s="119"/>
      <c r="AH28" s="120"/>
      <c r="AI28" s="121"/>
      <c r="AJ28" s="120"/>
      <c r="AK28" s="69"/>
      <c r="AL28" s="103"/>
      <c r="AM28" s="103"/>
      <c r="AN28" s="118"/>
      <c r="AO28" s="115"/>
      <c r="AP28" s="119"/>
      <c r="AQ28" s="119"/>
      <c r="AR28" s="118"/>
      <c r="AS28" s="118"/>
      <c r="AT28" s="118"/>
      <c r="AU28" s="118"/>
      <c r="AV28" s="121"/>
      <c r="AW28" s="114"/>
      <c r="AX28" s="115"/>
      <c r="AY28" s="116"/>
      <c r="AZ28" s="115"/>
      <c r="BA28" s="116"/>
      <c r="BC28" s="127"/>
    </row>
    <row r="29" spans="1:55" x14ac:dyDescent="0.2">
      <c r="A29" s="100"/>
      <c r="B29" s="266">
        <v>90027</v>
      </c>
      <c r="C29" s="2"/>
      <c r="D29" s="101"/>
      <c r="E29" s="67"/>
      <c r="F29" s="69"/>
      <c r="G29" s="69"/>
      <c r="H29" s="69"/>
      <c r="I29" s="95"/>
      <c r="J29" s="68"/>
      <c r="K29" s="106"/>
      <c r="L29" s="145"/>
      <c r="M29" s="146"/>
      <c r="N29" s="82"/>
      <c r="O29" s="82"/>
      <c r="P29" s="82"/>
      <c r="Q29" s="110"/>
      <c r="R29" s="111"/>
      <c r="S29" s="111"/>
      <c r="T29" s="111"/>
      <c r="U29" s="112"/>
      <c r="V29" s="110"/>
      <c r="W29" s="112"/>
      <c r="X29" s="103"/>
      <c r="Y29" s="117"/>
      <c r="Z29" s="69"/>
      <c r="AA29" s="69"/>
      <c r="AB29" s="103"/>
      <c r="AC29" s="103"/>
      <c r="AD29" s="118"/>
      <c r="AE29" s="115"/>
      <c r="AF29" s="119"/>
      <c r="AG29" s="119"/>
      <c r="AH29" s="120"/>
      <c r="AI29" s="121"/>
      <c r="AJ29" s="120"/>
      <c r="AK29" s="69"/>
      <c r="AL29" s="103"/>
      <c r="AM29" s="103"/>
      <c r="AN29" s="118"/>
      <c r="AO29" s="115"/>
      <c r="AP29" s="119"/>
      <c r="AQ29" s="119"/>
      <c r="AR29" s="118"/>
      <c r="AS29" s="118"/>
      <c r="AT29" s="118"/>
      <c r="AU29" s="118"/>
      <c r="AV29" s="121"/>
      <c r="AW29" s="114"/>
      <c r="AX29" s="115"/>
      <c r="AY29" s="116"/>
      <c r="AZ29" s="115"/>
      <c r="BA29" s="116"/>
      <c r="BC29" s="127"/>
    </row>
    <row r="30" spans="1:55" x14ac:dyDescent="0.2">
      <c r="A30" s="100"/>
      <c r="B30" s="266">
        <v>90028</v>
      </c>
      <c r="C30" s="2"/>
      <c r="D30" s="101"/>
      <c r="E30" s="67"/>
      <c r="F30" s="69"/>
      <c r="G30" s="69"/>
      <c r="H30" s="69"/>
      <c r="I30" s="95"/>
      <c r="J30" s="68"/>
      <c r="K30" s="106"/>
      <c r="L30" s="145"/>
      <c r="M30" s="146"/>
      <c r="N30" s="82"/>
      <c r="O30" s="82"/>
      <c r="P30" s="82"/>
      <c r="Q30" s="110"/>
      <c r="R30" s="111"/>
      <c r="S30" s="111"/>
      <c r="T30" s="111"/>
      <c r="U30" s="112"/>
      <c r="V30" s="110"/>
      <c r="W30" s="112"/>
      <c r="X30" s="103"/>
      <c r="Y30" s="117"/>
      <c r="Z30" s="69"/>
      <c r="AA30" s="69"/>
      <c r="AB30" s="103"/>
      <c r="AC30" s="103"/>
      <c r="AD30" s="118"/>
      <c r="AE30" s="115"/>
      <c r="AF30" s="119"/>
      <c r="AG30" s="119"/>
      <c r="AH30" s="120"/>
      <c r="AI30" s="121"/>
      <c r="AJ30" s="120"/>
      <c r="AK30" s="69"/>
      <c r="AL30" s="103"/>
      <c r="AM30" s="103"/>
      <c r="AN30" s="118"/>
      <c r="AO30" s="115"/>
      <c r="AP30" s="119"/>
      <c r="AQ30" s="119"/>
      <c r="AR30" s="118"/>
      <c r="AS30" s="118"/>
      <c r="AT30" s="118"/>
      <c r="AU30" s="118"/>
      <c r="AV30" s="121"/>
      <c r="AW30" s="114"/>
      <c r="AX30" s="115"/>
      <c r="AY30" s="116"/>
      <c r="AZ30" s="115"/>
      <c r="BA30" s="116"/>
      <c r="BC30" s="127"/>
    </row>
    <row r="31" spans="1:55" x14ac:dyDescent="0.2">
      <c r="A31" s="100"/>
      <c r="B31" s="266">
        <v>90029</v>
      </c>
      <c r="C31" s="2"/>
      <c r="D31" s="101"/>
      <c r="E31" s="67"/>
      <c r="F31" s="69"/>
      <c r="G31" s="69"/>
      <c r="H31" s="69"/>
      <c r="I31" s="95"/>
      <c r="J31" s="68"/>
      <c r="K31" s="106"/>
      <c r="L31" s="145"/>
      <c r="M31" s="146"/>
      <c r="N31" s="82"/>
      <c r="O31" s="82"/>
      <c r="P31" s="82"/>
      <c r="Q31" s="110"/>
      <c r="R31" s="111"/>
      <c r="S31" s="111"/>
      <c r="T31" s="111"/>
      <c r="U31" s="112"/>
      <c r="V31" s="110"/>
      <c r="W31" s="112"/>
      <c r="X31" s="103"/>
      <c r="Y31" s="117"/>
      <c r="Z31" s="69"/>
      <c r="AA31" s="69"/>
      <c r="AB31" s="103"/>
      <c r="AC31" s="103"/>
      <c r="AD31" s="118"/>
      <c r="AE31" s="115"/>
      <c r="AF31" s="119"/>
      <c r="AG31" s="119"/>
      <c r="AH31" s="120"/>
      <c r="AI31" s="121"/>
      <c r="AJ31" s="120"/>
      <c r="AK31" s="69"/>
      <c r="AL31" s="103"/>
      <c r="AM31" s="103"/>
      <c r="AN31" s="118"/>
      <c r="AO31" s="115"/>
      <c r="AP31" s="119"/>
      <c r="AQ31" s="119"/>
      <c r="AR31" s="118"/>
      <c r="AS31" s="118"/>
      <c r="AT31" s="118"/>
      <c r="AU31" s="118"/>
      <c r="AV31" s="121"/>
      <c r="AW31" s="114"/>
      <c r="AX31" s="115"/>
      <c r="AY31" s="116"/>
      <c r="AZ31" s="115"/>
      <c r="BA31" s="116"/>
      <c r="BC31" s="127"/>
    </row>
    <row r="32" spans="1:55" x14ac:dyDescent="0.2">
      <c r="A32" s="100"/>
      <c r="B32" s="266">
        <v>90031</v>
      </c>
      <c r="C32" s="2"/>
      <c r="D32" s="101"/>
      <c r="E32" s="67"/>
      <c r="F32" s="69"/>
      <c r="G32" s="69"/>
      <c r="H32" s="69"/>
      <c r="I32" s="95"/>
      <c r="J32" s="68"/>
      <c r="K32" s="106"/>
      <c r="L32" s="145"/>
      <c r="M32" s="146"/>
      <c r="N32" s="82"/>
      <c r="O32" s="82"/>
      <c r="P32" s="82"/>
      <c r="Q32" s="110"/>
      <c r="R32" s="111"/>
      <c r="S32" s="111"/>
      <c r="T32" s="111"/>
      <c r="U32" s="112"/>
      <c r="V32" s="110"/>
      <c r="W32" s="112"/>
      <c r="X32" s="103"/>
      <c r="Y32" s="117"/>
      <c r="Z32" s="69"/>
      <c r="AA32" s="69"/>
      <c r="AB32" s="103"/>
      <c r="AC32" s="103"/>
      <c r="AD32" s="118"/>
      <c r="AE32" s="115"/>
      <c r="AF32" s="119"/>
      <c r="AG32" s="119"/>
      <c r="AH32" s="120"/>
      <c r="AI32" s="121"/>
      <c r="AJ32" s="120"/>
      <c r="AK32" s="69"/>
      <c r="AL32" s="103"/>
      <c r="AM32" s="103"/>
      <c r="AN32" s="118"/>
      <c r="AO32" s="115"/>
      <c r="AP32" s="119"/>
      <c r="AQ32" s="119"/>
      <c r="AR32" s="118"/>
      <c r="AS32" s="118"/>
      <c r="AT32" s="118"/>
      <c r="AU32" s="118"/>
      <c r="AV32" s="121"/>
      <c r="AW32" s="114"/>
      <c r="AX32" s="115"/>
      <c r="AY32" s="116"/>
      <c r="AZ32" s="115"/>
      <c r="BA32" s="116"/>
      <c r="BC32" s="127"/>
    </row>
    <row r="33" spans="1:55" x14ac:dyDescent="0.2">
      <c r="A33" s="100"/>
      <c r="B33" s="266">
        <v>90032</v>
      </c>
      <c r="C33" s="2"/>
      <c r="D33" s="101"/>
      <c r="E33" s="67"/>
      <c r="F33" s="69"/>
      <c r="G33" s="69"/>
      <c r="H33" s="69"/>
      <c r="I33" s="95"/>
      <c r="J33" s="68"/>
      <c r="K33" s="106"/>
      <c r="L33" s="145"/>
      <c r="M33" s="146"/>
      <c r="N33" s="82"/>
      <c r="O33" s="82"/>
      <c r="P33" s="82"/>
      <c r="Q33" s="110"/>
      <c r="R33" s="111"/>
      <c r="S33" s="111"/>
      <c r="T33" s="111"/>
      <c r="U33" s="112"/>
      <c r="V33" s="110"/>
      <c r="W33" s="112"/>
      <c r="X33" s="103"/>
      <c r="Y33" s="117"/>
      <c r="Z33" s="69"/>
      <c r="AA33" s="69"/>
      <c r="AB33" s="103"/>
      <c r="AC33" s="103"/>
      <c r="AD33" s="118"/>
      <c r="AE33" s="115"/>
      <c r="AF33" s="119"/>
      <c r="AG33" s="119"/>
      <c r="AH33" s="120"/>
      <c r="AI33" s="121"/>
      <c r="AJ33" s="120"/>
      <c r="AK33" s="69"/>
      <c r="AL33" s="103"/>
      <c r="AM33" s="103"/>
      <c r="AN33" s="118"/>
      <c r="AO33" s="115"/>
      <c r="AP33" s="119"/>
      <c r="AQ33" s="119"/>
      <c r="AR33" s="118"/>
      <c r="AS33" s="118"/>
      <c r="AT33" s="118"/>
      <c r="AU33" s="118"/>
      <c r="AV33" s="121"/>
      <c r="AW33" s="114"/>
      <c r="AX33" s="115"/>
      <c r="AY33" s="116"/>
      <c r="AZ33" s="115"/>
      <c r="BA33" s="116"/>
      <c r="BC33" s="127"/>
    </row>
    <row r="34" spans="1:55" x14ac:dyDescent="0.2">
      <c r="A34" s="100"/>
      <c r="B34" s="266">
        <v>90033</v>
      </c>
      <c r="C34" s="2"/>
      <c r="D34" s="101"/>
      <c r="E34" s="67"/>
      <c r="F34" s="69"/>
      <c r="G34" s="69"/>
      <c r="H34" s="69"/>
      <c r="I34" s="95"/>
      <c r="J34" s="68"/>
      <c r="K34" s="106"/>
      <c r="L34" s="145"/>
      <c r="M34" s="146"/>
      <c r="N34" s="82"/>
      <c r="O34" s="82"/>
      <c r="P34" s="82"/>
      <c r="Q34" s="110"/>
      <c r="R34" s="111"/>
      <c r="S34" s="111"/>
      <c r="T34" s="111"/>
      <c r="U34" s="112"/>
      <c r="V34" s="110"/>
      <c r="W34" s="112"/>
      <c r="X34" s="103"/>
      <c r="Y34" s="117"/>
      <c r="Z34" s="69"/>
      <c r="AA34" s="69"/>
      <c r="AB34" s="103"/>
      <c r="AC34" s="103"/>
      <c r="AD34" s="118"/>
      <c r="AE34" s="115"/>
      <c r="AF34" s="119"/>
      <c r="AG34" s="119"/>
      <c r="AH34" s="120"/>
      <c r="AI34" s="121"/>
      <c r="AJ34" s="120"/>
      <c r="AK34" s="69"/>
      <c r="AL34" s="103"/>
      <c r="AM34" s="103"/>
      <c r="AN34" s="118"/>
      <c r="AO34" s="115"/>
      <c r="AP34" s="119"/>
      <c r="AQ34" s="119"/>
      <c r="AR34" s="118"/>
      <c r="AS34" s="118"/>
      <c r="AT34" s="118"/>
      <c r="AU34" s="118"/>
      <c r="AV34" s="121"/>
      <c r="AW34" s="114"/>
      <c r="AX34" s="115"/>
      <c r="AY34" s="116"/>
      <c r="AZ34" s="115"/>
      <c r="BA34" s="116"/>
      <c r="BC34" s="127"/>
    </row>
    <row r="35" spans="1:55" x14ac:dyDescent="0.2">
      <c r="A35" s="100"/>
      <c r="B35" s="266">
        <v>90034</v>
      </c>
      <c r="C35" s="2"/>
      <c r="D35" s="101"/>
      <c r="E35" s="67"/>
      <c r="F35" s="69"/>
      <c r="G35" s="69"/>
      <c r="H35" s="69"/>
      <c r="I35" s="95"/>
      <c r="J35" s="68"/>
      <c r="K35" s="106"/>
      <c r="L35" s="145"/>
      <c r="M35" s="146"/>
      <c r="N35" s="82"/>
      <c r="O35" s="82"/>
      <c r="P35" s="82"/>
      <c r="Q35" s="110"/>
      <c r="R35" s="111"/>
      <c r="S35" s="111"/>
      <c r="T35" s="111"/>
      <c r="U35" s="112"/>
      <c r="V35" s="110"/>
      <c r="W35" s="112"/>
      <c r="X35" s="103"/>
      <c r="Y35" s="117"/>
      <c r="Z35" s="69"/>
      <c r="AA35" s="69"/>
      <c r="AB35" s="103"/>
      <c r="AC35" s="103"/>
      <c r="AD35" s="118"/>
      <c r="AE35" s="115"/>
      <c r="AF35" s="119"/>
      <c r="AG35" s="119"/>
      <c r="AH35" s="120"/>
      <c r="AI35" s="121"/>
      <c r="AJ35" s="120"/>
      <c r="AK35" s="69"/>
      <c r="AL35" s="103"/>
      <c r="AM35" s="103"/>
      <c r="AN35" s="118"/>
      <c r="AO35" s="115"/>
      <c r="AP35" s="119"/>
      <c r="AQ35" s="119"/>
      <c r="AR35" s="118"/>
      <c r="AS35" s="118"/>
      <c r="AT35" s="118"/>
      <c r="AU35" s="118"/>
      <c r="AV35" s="121"/>
      <c r="AW35" s="114"/>
      <c r="AX35" s="115"/>
      <c r="AY35" s="116"/>
      <c r="AZ35" s="115"/>
      <c r="BA35" s="116"/>
      <c r="BC35" s="127"/>
    </row>
    <row r="36" spans="1:55" x14ac:dyDescent="0.2">
      <c r="A36" s="100"/>
      <c r="B36" s="266">
        <v>90035</v>
      </c>
      <c r="C36" s="2"/>
      <c r="D36" s="101"/>
      <c r="E36" s="67"/>
      <c r="F36" s="69"/>
      <c r="G36" s="69"/>
      <c r="H36" s="69"/>
      <c r="I36" s="95"/>
      <c r="J36" s="68"/>
      <c r="K36" s="106"/>
      <c r="L36" s="145"/>
      <c r="M36" s="146"/>
      <c r="N36" s="82"/>
      <c r="O36" s="82"/>
      <c r="P36" s="82"/>
      <c r="Q36" s="110"/>
      <c r="R36" s="111"/>
      <c r="S36" s="111"/>
      <c r="T36" s="111"/>
      <c r="U36" s="112"/>
      <c r="V36" s="110"/>
      <c r="W36" s="112"/>
      <c r="X36" s="103"/>
      <c r="Y36" s="117"/>
      <c r="Z36" s="69"/>
      <c r="AA36" s="69"/>
      <c r="AB36" s="103"/>
      <c r="AC36" s="103"/>
      <c r="AD36" s="118"/>
      <c r="AE36" s="115"/>
      <c r="AF36" s="119"/>
      <c r="AG36" s="119"/>
      <c r="AH36" s="120"/>
      <c r="AI36" s="121"/>
      <c r="AJ36" s="120"/>
      <c r="AK36" s="69"/>
      <c r="AL36" s="103"/>
      <c r="AM36" s="103"/>
      <c r="AN36" s="118"/>
      <c r="AO36" s="115"/>
      <c r="AP36" s="119"/>
      <c r="AQ36" s="119"/>
      <c r="AR36" s="118"/>
      <c r="AS36" s="118"/>
      <c r="AT36" s="118"/>
      <c r="AU36" s="118"/>
      <c r="AV36" s="121"/>
      <c r="AW36" s="114"/>
      <c r="AX36" s="115"/>
      <c r="AY36" s="116"/>
      <c r="AZ36" s="115"/>
      <c r="BA36" s="116"/>
      <c r="BC36" s="127"/>
    </row>
    <row r="37" spans="1:55" x14ac:dyDescent="0.2">
      <c r="A37" s="100"/>
      <c r="B37" s="266">
        <v>90036</v>
      </c>
      <c r="C37" s="2"/>
      <c r="D37" s="101"/>
      <c r="E37" s="67"/>
      <c r="F37" s="69"/>
      <c r="G37" s="69"/>
      <c r="H37" s="69"/>
      <c r="I37" s="95"/>
      <c r="J37" s="68"/>
      <c r="K37" s="106"/>
      <c r="L37" s="145"/>
      <c r="M37" s="146"/>
      <c r="N37" s="82"/>
      <c r="O37" s="82"/>
      <c r="P37" s="82"/>
      <c r="Q37" s="110"/>
      <c r="R37" s="111"/>
      <c r="S37" s="111"/>
      <c r="T37" s="111"/>
      <c r="U37" s="112"/>
      <c r="V37" s="110"/>
      <c r="W37" s="112"/>
      <c r="X37" s="103"/>
      <c r="Y37" s="117"/>
      <c r="Z37" s="69"/>
      <c r="AA37" s="69"/>
      <c r="AB37" s="103"/>
      <c r="AC37" s="103"/>
      <c r="AD37" s="118"/>
      <c r="AE37" s="115"/>
      <c r="AF37" s="119"/>
      <c r="AG37" s="119"/>
      <c r="AH37" s="120"/>
      <c r="AI37" s="121"/>
      <c r="AJ37" s="120"/>
      <c r="AK37" s="69"/>
      <c r="AL37" s="103"/>
      <c r="AM37" s="103"/>
      <c r="AN37" s="118"/>
      <c r="AO37" s="115"/>
      <c r="AP37" s="119"/>
      <c r="AQ37" s="119"/>
      <c r="AR37" s="118"/>
      <c r="AS37" s="118"/>
      <c r="AT37" s="118"/>
      <c r="AU37" s="118"/>
      <c r="AV37" s="121"/>
      <c r="AW37" s="114"/>
      <c r="AX37" s="115"/>
      <c r="AY37" s="116"/>
      <c r="AZ37" s="115"/>
      <c r="BA37" s="116"/>
      <c r="BC37" s="127"/>
    </row>
    <row r="38" spans="1:55" x14ac:dyDescent="0.2">
      <c r="A38" s="100"/>
      <c r="B38" s="266">
        <v>90037</v>
      </c>
      <c r="C38" s="2"/>
      <c r="D38" s="101"/>
      <c r="E38" s="67"/>
      <c r="F38" s="69"/>
      <c r="G38" s="69"/>
      <c r="H38" s="69"/>
      <c r="I38" s="95"/>
      <c r="J38" s="68"/>
      <c r="K38" s="106"/>
      <c r="L38" s="145"/>
      <c r="M38" s="146"/>
      <c r="N38" s="82"/>
      <c r="O38" s="82"/>
      <c r="P38" s="82"/>
      <c r="Q38" s="110"/>
      <c r="R38" s="111"/>
      <c r="S38" s="111"/>
      <c r="T38" s="111"/>
      <c r="U38" s="112"/>
      <c r="V38" s="110"/>
      <c r="W38" s="112"/>
      <c r="X38" s="103"/>
      <c r="Y38" s="117"/>
      <c r="Z38" s="69"/>
      <c r="AA38" s="69"/>
      <c r="AB38" s="103"/>
      <c r="AC38" s="103"/>
      <c r="AD38" s="118"/>
      <c r="AE38" s="115"/>
      <c r="AF38" s="119"/>
      <c r="AG38" s="119"/>
      <c r="AH38" s="120"/>
      <c r="AI38" s="121"/>
      <c r="AJ38" s="120"/>
      <c r="AK38" s="69"/>
      <c r="AL38" s="103"/>
      <c r="AM38" s="103"/>
      <c r="AN38" s="118"/>
      <c r="AO38" s="115"/>
      <c r="AP38" s="119"/>
      <c r="AQ38" s="119"/>
      <c r="AR38" s="118"/>
      <c r="AS38" s="118"/>
      <c r="AT38" s="118"/>
      <c r="AU38" s="118"/>
      <c r="AV38" s="121"/>
      <c r="AW38" s="114"/>
      <c r="AX38" s="115"/>
      <c r="AY38" s="116"/>
      <c r="AZ38" s="115"/>
      <c r="BA38" s="116"/>
      <c r="BC38" s="127"/>
    </row>
    <row r="39" spans="1:55" x14ac:dyDescent="0.2">
      <c r="A39" s="100"/>
      <c r="B39" s="266">
        <v>90038</v>
      </c>
      <c r="C39" s="2"/>
      <c r="D39" s="101"/>
      <c r="E39" s="67"/>
      <c r="F39" s="69"/>
      <c r="G39" s="69"/>
      <c r="H39" s="69"/>
      <c r="I39" s="95"/>
      <c r="J39" s="68"/>
      <c r="K39" s="106"/>
      <c r="L39" s="145"/>
      <c r="M39" s="146"/>
      <c r="N39" s="82"/>
      <c r="O39" s="82"/>
      <c r="P39" s="82"/>
      <c r="Q39" s="110"/>
      <c r="R39" s="111"/>
      <c r="S39" s="111"/>
      <c r="T39" s="111"/>
      <c r="U39" s="112"/>
      <c r="V39" s="110"/>
      <c r="W39" s="112"/>
      <c r="X39" s="103"/>
      <c r="Y39" s="117"/>
      <c r="Z39" s="69"/>
      <c r="AA39" s="69"/>
      <c r="AB39" s="103"/>
      <c r="AC39" s="103"/>
      <c r="AD39" s="118"/>
      <c r="AE39" s="115"/>
      <c r="AF39" s="119"/>
      <c r="AG39" s="119"/>
      <c r="AH39" s="120"/>
      <c r="AI39" s="121"/>
      <c r="AJ39" s="120"/>
      <c r="AK39" s="69"/>
      <c r="AL39" s="103"/>
      <c r="AM39" s="103"/>
      <c r="AN39" s="118"/>
      <c r="AO39" s="115"/>
      <c r="AP39" s="119"/>
      <c r="AQ39" s="119"/>
      <c r="AR39" s="118"/>
      <c r="AS39" s="118"/>
      <c r="AT39" s="118"/>
      <c r="AU39" s="118"/>
      <c r="AV39" s="121"/>
      <c r="AW39" s="114"/>
      <c r="AX39" s="115"/>
      <c r="AY39" s="116"/>
      <c r="AZ39" s="115"/>
      <c r="BA39" s="116"/>
      <c r="BC39" s="127"/>
    </row>
    <row r="40" spans="1:55" x14ac:dyDescent="0.2">
      <c r="A40" s="100"/>
      <c r="B40" s="266">
        <v>90039</v>
      </c>
      <c r="C40" s="2"/>
      <c r="D40" s="101"/>
      <c r="E40" s="67"/>
      <c r="F40" s="69"/>
      <c r="G40" s="69"/>
      <c r="H40" s="69"/>
      <c r="I40" s="95"/>
      <c r="J40" s="68"/>
      <c r="K40" s="106"/>
      <c r="L40" s="145"/>
      <c r="M40" s="146"/>
      <c r="N40" s="82"/>
      <c r="O40" s="82"/>
      <c r="P40" s="82"/>
      <c r="Q40" s="110"/>
      <c r="R40" s="111"/>
      <c r="S40" s="111"/>
      <c r="T40" s="111"/>
      <c r="U40" s="112"/>
      <c r="V40" s="110"/>
      <c r="W40" s="112"/>
      <c r="X40" s="103"/>
      <c r="Y40" s="117"/>
      <c r="Z40" s="69"/>
      <c r="AA40" s="69"/>
      <c r="AB40" s="103"/>
      <c r="AC40" s="103"/>
      <c r="AD40" s="118"/>
      <c r="AE40" s="115"/>
      <c r="AF40" s="119"/>
      <c r="AG40" s="119"/>
      <c r="AH40" s="120"/>
      <c r="AI40" s="121"/>
      <c r="AJ40" s="120"/>
      <c r="AK40" s="69"/>
      <c r="AL40" s="103"/>
      <c r="AM40" s="103"/>
      <c r="AN40" s="118"/>
      <c r="AO40" s="115"/>
      <c r="AP40" s="119"/>
      <c r="AQ40" s="119"/>
      <c r="AR40" s="118"/>
      <c r="AS40" s="118"/>
      <c r="AT40" s="118"/>
      <c r="AU40" s="118"/>
      <c r="AV40" s="121"/>
      <c r="AW40" s="114"/>
      <c r="AX40" s="115"/>
      <c r="AY40" s="116"/>
      <c r="AZ40" s="115"/>
      <c r="BA40" s="116"/>
      <c r="BC40" s="127"/>
    </row>
    <row r="41" spans="1:55" x14ac:dyDescent="0.2">
      <c r="A41" s="100"/>
      <c r="B41" s="266">
        <v>90040</v>
      </c>
      <c r="C41" s="2"/>
      <c r="D41" s="101"/>
      <c r="E41" s="67"/>
      <c r="F41" s="69"/>
      <c r="G41" s="69"/>
      <c r="H41" s="69"/>
      <c r="I41" s="95"/>
      <c r="J41" s="68"/>
      <c r="K41" s="106"/>
      <c r="L41" s="145"/>
      <c r="M41" s="146"/>
      <c r="N41" s="82"/>
      <c r="O41" s="82"/>
      <c r="P41" s="82"/>
      <c r="Q41" s="110"/>
      <c r="R41" s="111"/>
      <c r="S41" s="111"/>
      <c r="T41" s="111"/>
      <c r="U41" s="112"/>
      <c r="V41" s="110"/>
      <c r="W41" s="112"/>
      <c r="X41" s="103"/>
      <c r="Y41" s="117"/>
      <c r="Z41" s="69"/>
      <c r="AA41" s="69"/>
      <c r="AB41" s="103"/>
      <c r="AC41" s="103"/>
      <c r="AD41" s="118"/>
      <c r="AE41" s="115"/>
      <c r="AF41" s="119"/>
      <c r="AG41" s="119"/>
      <c r="AH41" s="120"/>
      <c r="AI41" s="121"/>
      <c r="AJ41" s="120"/>
      <c r="AK41" s="69"/>
      <c r="AL41" s="103"/>
      <c r="AM41" s="103"/>
      <c r="AN41" s="118"/>
      <c r="AO41" s="115"/>
      <c r="AP41" s="119"/>
      <c r="AQ41" s="119"/>
      <c r="AR41" s="118"/>
      <c r="AS41" s="118"/>
      <c r="AT41" s="118"/>
      <c r="AU41" s="118"/>
      <c r="AV41" s="121"/>
      <c r="AW41" s="114"/>
      <c r="AX41" s="115"/>
      <c r="AY41" s="116"/>
      <c r="AZ41" s="115"/>
      <c r="BA41" s="116"/>
      <c r="BC41" s="127"/>
    </row>
    <row r="42" spans="1:55" x14ac:dyDescent="0.2">
      <c r="A42" s="100"/>
      <c r="B42" s="266">
        <v>90041</v>
      </c>
      <c r="C42" s="2"/>
      <c r="D42" s="101"/>
      <c r="E42" s="102"/>
      <c r="F42" s="103"/>
      <c r="G42" s="103"/>
      <c r="H42" s="103"/>
      <c r="I42" s="104"/>
      <c r="J42" s="101"/>
      <c r="K42" s="105"/>
      <c r="L42" s="145"/>
      <c r="M42" s="146"/>
      <c r="N42" s="81"/>
      <c r="O42" s="81"/>
      <c r="P42" s="81"/>
      <c r="Q42" s="110"/>
      <c r="R42" s="111"/>
      <c r="S42" s="111"/>
      <c r="T42" s="111"/>
      <c r="U42" s="112"/>
      <c r="V42" s="110"/>
      <c r="W42" s="112"/>
      <c r="X42" s="103"/>
      <c r="Y42" s="113"/>
      <c r="Z42" s="103"/>
      <c r="AA42" s="103"/>
      <c r="AB42" s="103"/>
      <c r="AC42" s="103"/>
      <c r="AD42" s="114"/>
      <c r="AE42" s="115"/>
      <c r="AF42" s="116"/>
      <c r="AG42" s="116"/>
      <c r="AH42" s="110"/>
      <c r="AI42" s="112"/>
      <c r="AJ42" s="110"/>
      <c r="AK42" s="103"/>
      <c r="AL42" s="103"/>
      <c r="AM42" s="103"/>
      <c r="AN42" s="114"/>
      <c r="AO42" s="115"/>
      <c r="AP42" s="116"/>
      <c r="AQ42" s="116"/>
      <c r="AR42" s="114"/>
      <c r="AS42" s="114"/>
      <c r="AT42" s="114"/>
      <c r="AU42" s="114"/>
      <c r="AV42" s="112"/>
      <c r="AW42" s="114"/>
      <c r="AX42" s="115"/>
      <c r="AY42" s="116"/>
      <c r="AZ42" s="115"/>
      <c r="BA42" s="116"/>
      <c r="BB42" s="142"/>
      <c r="BC42" s="115"/>
    </row>
    <row r="43" spans="1:55" x14ac:dyDescent="0.2">
      <c r="A43" s="100"/>
      <c r="B43" s="266">
        <v>90042</v>
      </c>
      <c r="C43" s="2"/>
      <c r="D43" s="101"/>
      <c r="E43" s="67"/>
      <c r="F43" s="69"/>
      <c r="G43" s="69"/>
      <c r="H43" s="69"/>
      <c r="I43" s="95"/>
      <c r="J43" s="68"/>
      <c r="K43" s="106"/>
      <c r="L43" s="145"/>
      <c r="M43" s="146"/>
      <c r="N43" s="82"/>
      <c r="O43" s="82"/>
      <c r="P43" s="82"/>
      <c r="Q43" s="110"/>
      <c r="R43" s="111"/>
      <c r="S43" s="111"/>
      <c r="T43" s="111"/>
      <c r="U43" s="112"/>
      <c r="V43" s="110"/>
      <c r="W43" s="112"/>
      <c r="X43" s="103"/>
      <c r="Y43" s="117"/>
      <c r="Z43" s="69"/>
      <c r="AA43" s="69"/>
      <c r="AB43" s="103"/>
      <c r="AC43" s="103"/>
      <c r="AD43" s="118"/>
      <c r="AE43" s="115"/>
      <c r="AF43" s="119"/>
      <c r="AG43" s="119"/>
      <c r="AH43" s="120"/>
      <c r="AI43" s="121"/>
      <c r="AJ43" s="120"/>
      <c r="AK43" s="69"/>
      <c r="AL43" s="103"/>
      <c r="AM43" s="103"/>
      <c r="AN43" s="118"/>
      <c r="AO43" s="115"/>
      <c r="AP43" s="119"/>
      <c r="AQ43" s="119"/>
      <c r="AR43" s="118"/>
      <c r="AS43" s="118"/>
      <c r="AT43" s="118"/>
      <c r="AU43" s="118"/>
      <c r="AV43" s="121"/>
      <c r="AW43" s="114"/>
      <c r="AX43" s="115"/>
      <c r="AY43" s="116"/>
      <c r="AZ43" s="115"/>
      <c r="BA43" s="116"/>
      <c r="BC43" s="127"/>
    </row>
    <row r="44" spans="1:55" x14ac:dyDescent="0.2">
      <c r="A44" s="100"/>
      <c r="B44" s="266">
        <v>90043</v>
      </c>
      <c r="C44" s="2"/>
      <c r="D44" s="101"/>
      <c r="E44" s="67"/>
      <c r="F44" s="69"/>
      <c r="G44" s="69"/>
      <c r="H44" s="69"/>
      <c r="I44" s="95"/>
      <c r="J44" s="68"/>
      <c r="K44" s="106"/>
      <c r="L44" s="145"/>
      <c r="M44" s="146"/>
      <c r="N44" s="82"/>
      <c r="O44" s="82"/>
      <c r="P44" s="82"/>
      <c r="Q44" s="110"/>
      <c r="R44" s="111"/>
      <c r="S44" s="111"/>
      <c r="T44" s="111"/>
      <c r="U44" s="112"/>
      <c r="V44" s="110"/>
      <c r="W44" s="112"/>
      <c r="X44" s="103"/>
      <c r="Y44" s="117"/>
      <c r="Z44" s="69"/>
      <c r="AA44" s="69"/>
      <c r="AB44" s="103"/>
      <c r="AC44" s="103"/>
      <c r="AD44" s="118"/>
      <c r="AE44" s="115"/>
      <c r="AF44" s="119"/>
      <c r="AG44" s="119"/>
      <c r="AH44" s="120"/>
      <c r="AI44" s="121"/>
      <c r="AJ44" s="120"/>
      <c r="AK44" s="69"/>
      <c r="AL44" s="103"/>
      <c r="AM44" s="103"/>
      <c r="AN44" s="118"/>
      <c r="AO44" s="115"/>
      <c r="AP44" s="119"/>
      <c r="AQ44" s="119"/>
      <c r="AR44" s="118"/>
      <c r="AS44" s="118"/>
      <c r="AT44" s="118"/>
      <c r="AU44" s="118"/>
      <c r="AV44" s="121"/>
      <c r="AW44" s="114"/>
      <c r="AX44" s="115"/>
      <c r="AY44" s="116"/>
      <c r="AZ44" s="115"/>
      <c r="BA44" s="116"/>
      <c r="BC44" s="127"/>
    </row>
    <row r="45" spans="1:55" x14ac:dyDescent="0.2">
      <c r="A45" s="100"/>
      <c r="B45" s="266">
        <v>90044</v>
      </c>
      <c r="C45" s="2"/>
      <c r="D45" s="101"/>
      <c r="E45" s="67"/>
      <c r="F45" s="69"/>
      <c r="G45" s="69"/>
      <c r="H45" s="69"/>
      <c r="I45" s="95"/>
      <c r="J45" s="68"/>
      <c r="K45" s="106"/>
      <c r="L45" s="145"/>
      <c r="M45" s="146"/>
      <c r="N45" s="82"/>
      <c r="O45" s="82"/>
      <c r="P45" s="82"/>
      <c r="Q45" s="110"/>
      <c r="R45" s="111"/>
      <c r="S45" s="111"/>
      <c r="T45" s="111"/>
      <c r="U45" s="112"/>
      <c r="V45" s="110"/>
      <c r="W45" s="112"/>
      <c r="X45" s="103"/>
      <c r="Y45" s="117"/>
      <c r="Z45" s="69"/>
      <c r="AA45" s="69"/>
      <c r="AB45" s="103"/>
      <c r="AC45" s="103"/>
      <c r="AD45" s="118"/>
      <c r="AE45" s="115"/>
      <c r="AF45" s="119"/>
      <c r="AG45" s="119"/>
      <c r="AH45" s="120"/>
      <c r="AI45" s="121"/>
      <c r="AJ45" s="120"/>
      <c r="AK45" s="69"/>
      <c r="AL45" s="103"/>
      <c r="AM45" s="103"/>
      <c r="AN45" s="118"/>
      <c r="AO45" s="115"/>
      <c r="AP45" s="119"/>
      <c r="AQ45" s="119"/>
      <c r="AR45" s="118"/>
      <c r="AS45" s="118"/>
      <c r="AT45" s="118"/>
      <c r="AU45" s="118"/>
      <c r="AV45" s="121"/>
      <c r="AW45" s="114"/>
      <c r="AX45" s="115"/>
      <c r="AY45" s="116"/>
      <c r="AZ45" s="115"/>
      <c r="BA45" s="116"/>
      <c r="BC45" s="127"/>
    </row>
    <row r="46" spans="1:55" x14ac:dyDescent="0.2">
      <c r="A46" s="100"/>
      <c r="B46" s="266">
        <v>90045</v>
      </c>
      <c r="C46" s="2"/>
      <c r="D46" s="101"/>
      <c r="E46" s="67"/>
      <c r="F46" s="69"/>
      <c r="G46" s="69"/>
      <c r="H46" s="69"/>
      <c r="I46" s="95"/>
      <c r="J46" s="68"/>
      <c r="K46" s="106"/>
      <c r="L46" s="145"/>
      <c r="M46" s="146"/>
      <c r="N46" s="82"/>
      <c r="O46" s="82"/>
      <c r="P46" s="82"/>
      <c r="Q46" s="110"/>
      <c r="R46" s="111"/>
      <c r="S46" s="111"/>
      <c r="T46" s="111"/>
      <c r="U46" s="112"/>
      <c r="V46" s="110"/>
      <c r="W46" s="112"/>
      <c r="X46" s="103"/>
      <c r="Y46" s="117"/>
      <c r="Z46" s="69"/>
      <c r="AA46" s="69"/>
      <c r="AB46" s="103"/>
      <c r="AC46" s="103"/>
      <c r="AD46" s="118"/>
      <c r="AE46" s="115"/>
      <c r="AF46" s="119"/>
      <c r="AG46" s="119"/>
      <c r="AH46" s="120"/>
      <c r="AI46" s="121"/>
      <c r="AJ46" s="120"/>
      <c r="AK46" s="69"/>
      <c r="AL46" s="103"/>
      <c r="AM46" s="103"/>
      <c r="AN46" s="118"/>
      <c r="AO46" s="115"/>
      <c r="AP46" s="119"/>
      <c r="AQ46" s="119"/>
      <c r="AR46" s="118"/>
      <c r="AS46" s="118"/>
      <c r="AT46" s="118"/>
      <c r="AU46" s="118"/>
      <c r="AV46" s="121"/>
      <c r="AW46" s="114"/>
      <c r="AX46" s="115"/>
      <c r="AY46" s="116"/>
      <c r="AZ46" s="115"/>
      <c r="BA46" s="116"/>
      <c r="BC46" s="127"/>
    </row>
    <row r="47" spans="1:55" x14ac:dyDescent="0.2">
      <c r="A47" s="100"/>
      <c r="B47" s="266">
        <v>90046</v>
      </c>
      <c r="C47" s="2"/>
      <c r="D47" s="101"/>
      <c r="E47" s="67"/>
      <c r="F47" s="69"/>
      <c r="G47" s="69"/>
      <c r="H47" s="69"/>
      <c r="I47" s="95"/>
      <c r="J47" s="68"/>
      <c r="K47" s="106"/>
      <c r="L47" s="145"/>
      <c r="M47" s="146"/>
      <c r="N47" s="82"/>
      <c r="O47" s="82"/>
      <c r="P47" s="82"/>
      <c r="Q47" s="110"/>
      <c r="R47" s="111"/>
      <c r="S47" s="111"/>
      <c r="T47" s="111"/>
      <c r="U47" s="112"/>
      <c r="V47" s="110"/>
      <c r="W47" s="112"/>
      <c r="X47" s="103"/>
      <c r="Y47" s="117"/>
      <c r="Z47" s="69"/>
      <c r="AA47" s="69"/>
      <c r="AB47" s="103"/>
      <c r="AC47" s="103"/>
      <c r="AD47" s="118"/>
      <c r="AE47" s="115"/>
      <c r="AF47" s="119"/>
      <c r="AG47" s="119"/>
      <c r="AH47" s="120"/>
      <c r="AI47" s="121"/>
      <c r="AJ47" s="120"/>
      <c r="AK47" s="69"/>
      <c r="AL47" s="103"/>
      <c r="AM47" s="103"/>
      <c r="AN47" s="118"/>
      <c r="AO47" s="115"/>
      <c r="AP47" s="119"/>
      <c r="AQ47" s="119"/>
      <c r="AR47" s="118"/>
      <c r="AS47" s="118"/>
      <c r="AT47" s="118"/>
      <c r="AU47" s="118"/>
      <c r="AV47" s="121"/>
      <c r="AW47" s="114"/>
      <c r="AX47" s="115"/>
      <c r="AY47" s="116"/>
      <c r="AZ47" s="115"/>
      <c r="BA47" s="116"/>
      <c r="BC47" s="127"/>
    </row>
    <row r="48" spans="1:55" x14ac:dyDescent="0.2">
      <c r="A48" s="100"/>
      <c r="B48" s="266">
        <v>90047</v>
      </c>
      <c r="C48" s="2"/>
      <c r="D48" s="101"/>
      <c r="E48" s="67"/>
      <c r="F48" s="69"/>
      <c r="G48" s="69"/>
      <c r="H48" s="69"/>
      <c r="I48" s="95"/>
      <c r="J48" s="68"/>
      <c r="K48" s="106"/>
      <c r="L48" s="145"/>
      <c r="M48" s="146"/>
      <c r="N48" s="82"/>
      <c r="O48" s="82"/>
      <c r="P48" s="82"/>
      <c r="Q48" s="110"/>
      <c r="R48" s="111"/>
      <c r="S48" s="111"/>
      <c r="T48" s="111"/>
      <c r="U48" s="112"/>
      <c r="V48" s="110"/>
      <c r="W48" s="112"/>
      <c r="X48" s="103"/>
      <c r="Y48" s="117"/>
      <c r="Z48" s="69"/>
      <c r="AA48" s="69"/>
      <c r="AB48" s="103"/>
      <c r="AC48" s="103"/>
      <c r="AD48" s="118"/>
      <c r="AE48" s="115"/>
      <c r="AF48" s="119"/>
      <c r="AG48" s="119"/>
      <c r="AH48" s="120"/>
      <c r="AI48" s="121"/>
      <c r="AJ48" s="120"/>
      <c r="AK48" s="69"/>
      <c r="AL48" s="103"/>
      <c r="AM48" s="103"/>
      <c r="AN48" s="118"/>
      <c r="AO48" s="115"/>
      <c r="AP48" s="119"/>
      <c r="AQ48" s="119"/>
      <c r="AR48" s="118"/>
      <c r="AS48" s="118"/>
      <c r="AT48" s="118"/>
      <c r="AU48" s="118"/>
      <c r="AV48" s="121"/>
      <c r="AW48" s="114"/>
      <c r="AX48" s="115"/>
      <c r="AY48" s="116"/>
      <c r="AZ48" s="115"/>
      <c r="BA48" s="116"/>
      <c r="BC48" s="127"/>
    </row>
    <row r="49" spans="1:55" x14ac:dyDescent="0.2">
      <c r="A49" s="100"/>
      <c r="B49" s="266">
        <v>90048</v>
      </c>
      <c r="C49" s="2"/>
      <c r="D49" s="101"/>
      <c r="E49" s="67"/>
      <c r="F49" s="69"/>
      <c r="G49" s="69"/>
      <c r="H49" s="69"/>
      <c r="I49" s="95"/>
      <c r="J49" s="68"/>
      <c r="K49" s="106"/>
      <c r="L49" s="145"/>
      <c r="M49" s="146"/>
      <c r="N49" s="82"/>
      <c r="O49" s="82"/>
      <c r="P49" s="82"/>
      <c r="Q49" s="110"/>
      <c r="R49" s="111"/>
      <c r="S49" s="111"/>
      <c r="T49" s="111"/>
      <c r="U49" s="112"/>
      <c r="V49" s="110"/>
      <c r="W49" s="112"/>
      <c r="X49" s="103"/>
      <c r="Y49" s="117"/>
      <c r="Z49" s="69"/>
      <c r="AA49" s="69"/>
      <c r="AB49" s="103"/>
      <c r="AC49" s="103"/>
      <c r="AD49" s="118"/>
      <c r="AE49" s="115"/>
      <c r="AF49" s="119"/>
      <c r="AG49" s="119"/>
      <c r="AH49" s="120"/>
      <c r="AI49" s="121"/>
      <c r="AJ49" s="120"/>
      <c r="AK49" s="69"/>
      <c r="AL49" s="103"/>
      <c r="AM49" s="103"/>
      <c r="AN49" s="118"/>
      <c r="AO49" s="115"/>
      <c r="AP49" s="119"/>
      <c r="AQ49" s="119"/>
      <c r="AR49" s="118"/>
      <c r="AS49" s="118"/>
      <c r="AT49" s="118"/>
      <c r="AU49" s="118"/>
      <c r="AV49" s="121"/>
      <c r="AW49" s="114"/>
      <c r="AX49" s="115"/>
      <c r="AY49" s="116"/>
      <c r="AZ49" s="115"/>
      <c r="BA49" s="116"/>
      <c r="BC49" s="127"/>
    </row>
    <row r="50" spans="1:55" x14ac:dyDescent="0.2">
      <c r="A50" s="100"/>
      <c r="B50" s="266">
        <v>90049</v>
      </c>
      <c r="C50" s="2"/>
      <c r="D50" s="101"/>
      <c r="E50" s="67"/>
      <c r="F50" s="69"/>
      <c r="G50" s="69"/>
      <c r="H50" s="69"/>
      <c r="I50" s="95"/>
      <c r="J50" s="68"/>
      <c r="K50" s="106"/>
      <c r="L50" s="145"/>
      <c r="M50" s="146"/>
      <c r="N50" s="82"/>
      <c r="O50" s="82"/>
      <c r="P50" s="82"/>
      <c r="Q50" s="110"/>
      <c r="R50" s="111"/>
      <c r="S50" s="111"/>
      <c r="T50" s="111"/>
      <c r="U50" s="112"/>
      <c r="V50" s="110"/>
      <c r="W50" s="112"/>
      <c r="X50" s="103"/>
      <c r="Y50" s="117"/>
      <c r="Z50" s="69"/>
      <c r="AA50" s="69"/>
      <c r="AB50" s="103"/>
      <c r="AC50" s="103"/>
      <c r="AD50" s="118"/>
      <c r="AE50" s="115"/>
      <c r="AF50" s="119"/>
      <c r="AG50" s="119"/>
      <c r="AH50" s="120"/>
      <c r="AI50" s="121"/>
      <c r="AJ50" s="120"/>
      <c r="AK50" s="69"/>
      <c r="AL50" s="103"/>
      <c r="AM50" s="103"/>
      <c r="AN50" s="118"/>
      <c r="AO50" s="115"/>
      <c r="AP50" s="119"/>
      <c r="AQ50" s="119"/>
      <c r="AR50" s="118"/>
      <c r="AS50" s="118"/>
      <c r="AT50" s="118"/>
      <c r="AU50" s="118"/>
      <c r="AV50" s="121"/>
      <c r="AW50" s="114"/>
      <c r="AX50" s="115"/>
      <c r="AY50" s="116"/>
      <c r="AZ50" s="115"/>
      <c r="BA50" s="116"/>
      <c r="BC50" s="127"/>
    </row>
    <row r="51" spans="1:55" x14ac:dyDescent="0.2">
      <c r="A51" s="100"/>
      <c r="B51" s="266">
        <v>90056</v>
      </c>
      <c r="C51" s="2"/>
      <c r="D51" s="101"/>
      <c r="E51" s="67"/>
      <c r="F51" s="69"/>
      <c r="G51" s="69"/>
      <c r="H51" s="69"/>
      <c r="I51" s="95"/>
      <c r="J51" s="68"/>
      <c r="K51" s="106"/>
      <c r="L51" s="145"/>
      <c r="M51" s="146"/>
      <c r="N51" s="82"/>
      <c r="O51" s="82"/>
      <c r="P51" s="82"/>
      <c r="Q51" s="110"/>
      <c r="R51" s="111"/>
      <c r="S51" s="111"/>
      <c r="T51" s="111"/>
      <c r="U51" s="112"/>
      <c r="V51" s="110"/>
      <c r="W51" s="112"/>
      <c r="X51" s="103"/>
      <c r="Y51" s="117"/>
      <c r="Z51" s="69"/>
      <c r="AA51" s="69"/>
      <c r="AB51" s="103"/>
      <c r="AC51" s="103"/>
      <c r="AD51" s="118"/>
      <c r="AE51" s="115"/>
      <c r="AF51" s="119"/>
      <c r="AG51" s="119"/>
      <c r="AH51" s="120"/>
      <c r="AI51" s="121"/>
      <c r="AJ51" s="120"/>
      <c r="AK51" s="69"/>
      <c r="AL51" s="103"/>
      <c r="AM51" s="103"/>
      <c r="AN51" s="118"/>
      <c r="AO51" s="115"/>
      <c r="AP51" s="119"/>
      <c r="AQ51" s="119"/>
      <c r="AR51" s="118"/>
      <c r="AS51" s="118"/>
      <c r="AT51" s="118"/>
      <c r="AU51" s="118"/>
      <c r="AV51" s="121"/>
      <c r="AW51" s="114"/>
      <c r="AX51" s="115"/>
      <c r="AY51" s="116"/>
      <c r="AZ51" s="115"/>
      <c r="BA51" s="116"/>
      <c r="BC51" s="127"/>
    </row>
    <row r="52" spans="1:55" x14ac:dyDescent="0.2">
      <c r="A52" s="100"/>
      <c r="B52" s="266">
        <v>90057</v>
      </c>
      <c r="C52" s="2"/>
      <c r="D52" s="101"/>
      <c r="E52" s="67"/>
      <c r="F52" s="69"/>
      <c r="G52" s="69"/>
      <c r="H52" s="69"/>
      <c r="I52" s="95"/>
      <c r="J52" s="68"/>
      <c r="K52" s="106"/>
      <c r="L52" s="145"/>
      <c r="M52" s="146"/>
      <c r="N52" s="82"/>
      <c r="O52" s="82"/>
      <c r="P52" s="82"/>
      <c r="Q52" s="110"/>
      <c r="R52" s="111"/>
      <c r="S52" s="111"/>
      <c r="T52" s="111"/>
      <c r="U52" s="112"/>
      <c r="V52" s="110"/>
      <c r="W52" s="112"/>
      <c r="X52" s="103"/>
      <c r="Y52" s="117"/>
      <c r="Z52" s="69"/>
      <c r="AA52" s="69"/>
      <c r="AB52" s="103"/>
      <c r="AC52" s="103"/>
      <c r="AD52" s="118"/>
      <c r="AE52" s="115"/>
      <c r="AF52" s="119"/>
      <c r="AG52" s="119"/>
      <c r="AH52" s="120"/>
      <c r="AI52" s="121"/>
      <c r="AJ52" s="120"/>
      <c r="AK52" s="69"/>
      <c r="AL52" s="103"/>
      <c r="AM52" s="103"/>
      <c r="AN52" s="118"/>
      <c r="AO52" s="115"/>
      <c r="AP52" s="119"/>
      <c r="AQ52" s="119"/>
      <c r="AR52" s="118"/>
      <c r="AS52" s="118"/>
      <c r="AT52" s="118"/>
      <c r="AU52" s="118"/>
      <c r="AV52" s="121"/>
      <c r="AW52" s="114"/>
      <c r="AX52" s="115"/>
      <c r="AY52" s="116"/>
      <c r="AZ52" s="115"/>
      <c r="BA52" s="116"/>
      <c r="BC52" s="127"/>
    </row>
    <row r="53" spans="1:55" x14ac:dyDescent="0.2">
      <c r="A53" s="100"/>
      <c r="B53" s="266">
        <v>90058</v>
      </c>
      <c r="C53" s="2"/>
      <c r="D53" s="101"/>
      <c r="E53" s="67"/>
      <c r="F53" s="69"/>
      <c r="G53" s="69"/>
      <c r="H53" s="69"/>
      <c r="I53" s="95"/>
      <c r="J53" s="68"/>
      <c r="K53" s="106"/>
      <c r="L53" s="145"/>
      <c r="M53" s="146"/>
      <c r="N53" s="82"/>
      <c r="O53" s="82"/>
      <c r="P53" s="82"/>
      <c r="Q53" s="110"/>
      <c r="R53" s="111"/>
      <c r="S53" s="111"/>
      <c r="T53" s="111"/>
      <c r="U53" s="112"/>
      <c r="V53" s="110"/>
      <c r="W53" s="112"/>
      <c r="X53" s="103"/>
      <c r="Y53" s="117"/>
      <c r="Z53" s="69"/>
      <c r="AA53" s="69"/>
      <c r="AB53" s="103"/>
      <c r="AC53" s="103"/>
      <c r="AD53" s="118"/>
      <c r="AE53" s="115"/>
      <c r="AF53" s="119"/>
      <c r="AG53" s="119"/>
      <c r="AH53" s="120"/>
      <c r="AI53" s="121"/>
      <c r="AJ53" s="120"/>
      <c r="AK53" s="69"/>
      <c r="AL53" s="103"/>
      <c r="AM53" s="103"/>
      <c r="AN53" s="118"/>
      <c r="AO53" s="115"/>
      <c r="AP53" s="119"/>
      <c r="AQ53" s="119"/>
      <c r="AR53" s="118"/>
      <c r="AS53" s="118"/>
      <c r="AT53" s="118"/>
      <c r="AU53" s="118"/>
      <c r="AV53" s="121"/>
      <c r="AW53" s="114"/>
      <c r="AX53" s="115"/>
      <c r="AY53" s="116"/>
      <c r="AZ53" s="115"/>
      <c r="BA53" s="116"/>
      <c r="BC53" s="127"/>
    </row>
    <row r="54" spans="1:55" x14ac:dyDescent="0.2">
      <c r="A54" s="100"/>
      <c r="B54" s="266">
        <v>90059</v>
      </c>
      <c r="C54" s="2"/>
      <c r="D54" s="101"/>
      <c r="E54" s="67"/>
      <c r="F54" s="69"/>
      <c r="G54" s="69"/>
      <c r="H54" s="69"/>
      <c r="I54" s="95"/>
      <c r="J54" s="68"/>
      <c r="K54" s="106"/>
      <c r="L54" s="145"/>
      <c r="M54" s="146"/>
      <c r="N54" s="82"/>
      <c r="O54" s="82"/>
      <c r="P54" s="82"/>
      <c r="Q54" s="110"/>
      <c r="R54" s="111"/>
      <c r="S54" s="111"/>
      <c r="T54" s="111"/>
      <c r="U54" s="112"/>
      <c r="V54" s="110"/>
      <c r="W54" s="112"/>
      <c r="X54" s="103"/>
      <c r="Y54" s="117"/>
      <c r="Z54" s="69"/>
      <c r="AA54" s="69"/>
      <c r="AB54" s="103"/>
      <c r="AC54" s="103"/>
      <c r="AD54" s="118"/>
      <c r="AE54" s="115"/>
      <c r="AF54" s="119"/>
      <c r="AG54" s="119"/>
      <c r="AH54" s="120"/>
      <c r="AI54" s="121"/>
      <c r="AJ54" s="120"/>
      <c r="AK54" s="69"/>
      <c r="AL54" s="103"/>
      <c r="AM54" s="103"/>
      <c r="AN54" s="118"/>
      <c r="AO54" s="115"/>
      <c r="AP54" s="119"/>
      <c r="AQ54" s="119"/>
      <c r="AR54" s="118"/>
      <c r="AS54" s="118"/>
      <c r="AT54" s="118"/>
      <c r="AU54" s="118"/>
      <c r="AV54" s="121"/>
      <c r="AW54" s="114"/>
      <c r="AX54" s="115"/>
      <c r="AY54" s="116"/>
      <c r="AZ54" s="115"/>
      <c r="BA54" s="116"/>
      <c r="BC54" s="127"/>
    </row>
    <row r="55" spans="1:55" x14ac:dyDescent="0.2">
      <c r="A55" s="100"/>
      <c r="B55" s="266">
        <v>90061</v>
      </c>
      <c r="C55" s="2"/>
      <c r="D55" s="101"/>
      <c r="E55" s="67"/>
      <c r="F55" s="69"/>
      <c r="G55" s="69"/>
      <c r="H55" s="69"/>
      <c r="I55" s="95"/>
      <c r="J55" s="68"/>
      <c r="K55" s="106"/>
      <c r="L55" s="145"/>
      <c r="M55" s="146"/>
      <c r="N55" s="82"/>
      <c r="O55" s="82"/>
      <c r="P55" s="82"/>
      <c r="Q55" s="110"/>
      <c r="R55" s="111"/>
      <c r="S55" s="111"/>
      <c r="T55" s="111"/>
      <c r="U55" s="112"/>
      <c r="V55" s="110"/>
      <c r="W55" s="112"/>
      <c r="X55" s="103"/>
      <c r="Y55" s="117"/>
      <c r="Z55" s="69"/>
      <c r="AA55" s="69"/>
      <c r="AB55" s="103"/>
      <c r="AC55" s="103"/>
      <c r="AD55" s="118"/>
      <c r="AE55" s="115"/>
      <c r="AF55" s="119"/>
      <c r="AG55" s="119"/>
      <c r="AH55" s="120"/>
      <c r="AI55" s="121"/>
      <c r="AJ55" s="120"/>
      <c r="AK55" s="69"/>
      <c r="AL55" s="103"/>
      <c r="AM55" s="103"/>
      <c r="AN55" s="118"/>
      <c r="AO55" s="115"/>
      <c r="AP55" s="119"/>
      <c r="AQ55" s="119"/>
      <c r="AR55" s="118"/>
      <c r="AS55" s="118"/>
      <c r="AT55" s="118"/>
      <c r="AU55" s="118"/>
      <c r="AV55" s="121"/>
      <c r="AW55" s="114"/>
      <c r="AX55" s="115"/>
      <c r="AY55" s="116"/>
      <c r="AZ55" s="115"/>
      <c r="BA55" s="116"/>
      <c r="BC55" s="127"/>
    </row>
    <row r="56" spans="1:55" x14ac:dyDescent="0.2">
      <c r="A56" s="100"/>
      <c r="B56" s="266">
        <v>90062</v>
      </c>
      <c r="C56" s="2"/>
      <c r="D56" s="101"/>
      <c r="E56" s="67"/>
      <c r="F56" s="69"/>
      <c r="G56" s="69"/>
      <c r="H56" s="69"/>
      <c r="I56" s="95"/>
      <c r="J56" s="68"/>
      <c r="K56" s="106"/>
      <c r="L56" s="145"/>
      <c r="M56" s="146"/>
      <c r="N56" s="82"/>
      <c r="O56" s="82"/>
      <c r="P56" s="82"/>
      <c r="Q56" s="110"/>
      <c r="R56" s="111"/>
      <c r="S56" s="111"/>
      <c r="T56" s="111"/>
      <c r="U56" s="112"/>
      <c r="V56" s="110"/>
      <c r="W56" s="112"/>
      <c r="X56" s="103"/>
      <c r="Y56" s="117"/>
      <c r="Z56" s="69"/>
      <c r="AA56" s="69"/>
      <c r="AB56" s="103"/>
      <c r="AC56" s="103"/>
      <c r="AD56" s="118"/>
      <c r="AE56" s="115"/>
      <c r="AF56" s="119"/>
      <c r="AG56" s="119"/>
      <c r="AH56" s="120"/>
      <c r="AI56" s="121"/>
      <c r="AJ56" s="120"/>
      <c r="AK56" s="69"/>
      <c r="AL56" s="103"/>
      <c r="AM56" s="103"/>
      <c r="AN56" s="118"/>
      <c r="AO56" s="115"/>
      <c r="AP56" s="119"/>
      <c r="AQ56" s="119"/>
      <c r="AR56" s="118"/>
      <c r="AS56" s="118"/>
      <c r="AT56" s="118"/>
      <c r="AU56" s="118"/>
      <c r="AV56" s="121"/>
      <c r="AW56" s="114"/>
      <c r="AX56" s="115"/>
      <c r="AY56" s="116"/>
      <c r="AZ56" s="115"/>
      <c r="BA56" s="116"/>
      <c r="BC56" s="127"/>
    </row>
    <row r="57" spans="1:55" x14ac:dyDescent="0.2">
      <c r="A57" s="100"/>
      <c r="B57" s="266">
        <v>90063</v>
      </c>
      <c r="C57" s="2"/>
      <c r="D57" s="101"/>
      <c r="E57" s="67"/>
      <c r="F57" s="69"/>
      <c r="G57" s="69"/>
      <c r="H57" s="69"/>
      <c r="I57" s="95"/>
      <c r="J57" s="68"/>
      <c r="K57" s="106"/>
      <c r="L57" s="145"/>
      <c r="M57" s="146"/>
      <c r="N57" s="82"/>
      <c r="O57" s="82"/>
      <c r="P57" s="82"/>
      <c r="Q57" s="110"/>
      <c r="R57" s="111"/>
      <c r="S57" s="111"/>
      <c r="T57" s="111"/>
      <c r="U57" s="112"/>
      <c r="V57" s="110"/>
      <c r="W57" s="112"/>
      <c r="X57" s="103"/>
      <c r="Y57" s="117"/>
      <c r="Z57" s="69"/>
      <c r="AA57" s="69"/>
      <c r="AB57" s="103"/>
      <c r="AC57" s="103"/>
      <c r="AD57" s="118"/>
      <c r="AE57" s="115"/>
      <c r="AF57" s="119"/>
      <c r="AG57" s="119"/>
      <c r="AH57" s="120"/>
      <c r="AI57" s="121"/>
      <c r="AJ57" s="120"/>
      <c r="AK57" s="69"/>
      <c r="AL57" s="103"/>
      <c r="AM57" s="103"/>
      <c r="AN57" s="118"/>
      <c r="AO57" s="115"/>
      <c r="AP57" s="119"/>
      <c r="AQ57" s="119"/>
      <c r="AR57" s="118"/>
      <c r="AS57" s="118"/>
      <c r="AT57" s="118"/>
      <c r="AU57" s="118"/>
      <c r="AV57" s="121"/>
      <c r="AW57" s="114"/>
      <c r="AX57" s="115"/>
      <c r="AY57" s="116"/>
      <c r="AZ57" s="115"/>
      <c r="BA57" s="116"/>
      <c r="BC57" s="127"/>
    </row>
    <row r="58" spans="1:55" x14ac:dyDescent="0.2">
      <c r="A58" s="100"/>
      <c r="B58" s="266">
        <v>90064</v>
      </c>
      <c r="C58" s="2"/>
      <c r="D58" s="101"/>
      <c r="E58" s="67"/>
      <c r="F58" s="69"/>
      <c r="G58" s="69"/>
      <c r="H58" s="69"/>
      <c r="I58" s="95"/>
      <c r="J58" s="68"/>
      <c r="K58" s="106"/>
      <c r="L58" s="145"/>
      <c r="M58" s="146"/>
      <c r="N58" s="82"/>
      <c r="O58" s="82"/>
      <c r="P58" s="82"/>
      <c r="Q58" s="110"/>
      <c r="R58" s="111"/>
      <c r="S58" s="111"/>
      <c r="T58" s="111"/>
      <c r="U58" s="112"/>
      <c r="V58" s="110"/>
      <c r="W58" s="112"/>
      <c r="X58" s="103"/>
      <c r="Y58" s="117"/>
      <c r="Z58" s="69"/>
      <c r="AA58" s="69"/>
      <c r="AB58" s="103"/>
      <c r="AC58" s="103"/>
      <c r="AD58" s="118"/>
      <c r="AE58" s="115"/>
      <c r="AF58" s="119"/>
      <c r="AG58" s="119"/>
      <c r="AH58" s="120"/>
      <c r="AI58" s="121"/>
      <c r="AJ58" s="120"/>
      <c r="AK58" s="69"/>
      <c r="AL58" s="103"/>
      <c r="AM58" s="103"/>
      <c r="AN58" s="118"/>
      <c r="AO58" s="115"/>
      <c r="AP58" s="119"/>
      <c r="AQ58" s="119"/>
      <c r="AR58" s="118"/>
      <c r="AS58" s="118"/>
      <c r="AT58" s="118"/>
      <c r="AU58" s="118"/>
      <c r="AV58" s="121"/>
      <c r="AW58" s="114"/>
      <c r="AX58" s="115"/>
      <c r="AY58" s="116"/>
      <c r="AZ58" s="115"/>
      <c r="BA58" s="116"/>
      <c r="BC58" s="127"/>
    </row>
    <row r="59" spans="1:55" x14ac:dyDescent="0.2">
      <c r="A59" s="100"/>
      <c r="B59" s="266">
        <v>90065</v>
      </c>
      <c r="C59" s="2"/>
      <c r="D59" s="101"/>
      <c r="E59" s="67"/>
      <c r="F59" s="69"/>
      <c r="G59" s="69"/>
      <c r="H59" s="69"/>
      <c r="I59" s="95"/>
      <c r="J59" s="68"/>
      <c r="K59" s="106"/>
      <c r="L59" s="145"/>
      <c r="M59" s="146"/>
      <c r="N59" s="82"/>
      <c r="O59" s="82"/>
      <c r="P59" s="82"/>
      <c r="Q59" s="110"/>
      <c r="R59" s="111"/>
      <c r="S59" s="111"/>
      <c r="T59" s="111"/>
      <c r="U59" s="112"/>
      <c r="V59" s="110"/>
      <c r="W59" s="112"/>
      <c r="X59" s="103"/>
      <c r="Y59" s="117"/>
      <c r="Z59" s="69"/>
      <c r="AA59" s="69"/>
      <c r="AB59" s="103"/>
      <c r="AC59" s="103"/>
      <c r="AD59" s="118"/>
      <c r="AE59" s="115"/>
      <c r="AF59" s="119"/>
      <c r="AG59" s="119"/>
      <c r="AH59" s="120"/>
      <c r="AI59" s="121"/>
      <c r="AJ59" s="120"/>
      <c r="AK59" s="69"/>
      <c r="AL59" s="103"/>
      <c r="AM59" s="103"/>
      <c r="AN59" s="118"/>
      <c r="AO59" s="115"/>
      <c r="AP59" s="119"/>
      <c r="AQ59" s="119"/>
      <c r="AR59" s="118"/>
      <c r="AS59" s="118"/>
      <c r="AT59" s="118"/>
      <c r="AU59" s="118"/>
      <c r="AV59" s="121"/>
      <c r="AW59" s="114"/>
      <c r="AX59" s="115"/>
      <c r="AY59" s="116"/>
      <c r="AZ59" s="115"/>
      <c r="BA59" s="116"/>
      <c r="BC59" s="127"/>
    </row>
    <row r="60" spans="1:55" x14ac:dyDescent="0.2">
      <c r="A60" s="100"/>
      <c r="B60" s="266">
        <v>90066</v>
      </c>
      <c r="C60" s="2"/>
      <c r="D60" s="101"/>
      <c r="E60" s="67"/>
      <c r="F60" s="69"/>
      <c r="G60" s="69"/>
      <c r="H60" s="69"/>
      <c r="I60" s="95"/>
      <c r="J60" s="68"/>
      <c r="K60" s="106"/>
      <c r="L60" s="145"/>
      <c r="M60" s="146"/>
      <c r="N60" s="82"/>
      <c r="O60" s="82"/>
      <c r="P60" s="82"/>
      <c r="Q60" s="110"/>
      <c r="R60" s="111"/>
      <c r="S60" s="111"/>
      <c r="T60" s="111"/>
      <c r="U60" s="112"/>
      <c r="V60" s="110"/>
      <c r="W60" s="112"/>
      <c r="X60" s="103"/>
      <c r="Y60" s="117"/>
      <c r="Z60" s="69"/>
      <c r="AA60" s="69"/>
      <c r="AB60" s="103"/>
      <c r="AC60" s="103"/>
      <c r="AD60" s="118"/>
      <c r="AE60" s="115"/>
      <c r="AF60" s="119"/>
      <c r="AG60" s="119"/>
      <c r="AH60" s="120"/>
      <c r="AI60" s="121"/>
      <c r="AJ60" s="120"/>
      <c r="AK60" s="69"/>
      <c r="AL60" s="103"/>
      <c r="AM60" s="103"/>
      <c r="AN60" s="118"/>
      <c r="AO60" s="115"/>
      <c r="AP60" s="119"/>
      <c r="AQ60" s="119"/>
      <c r="AR60" s="118"/>
      <c r="AS60" s="118"/>
      <c r="AT60" s="118"/>
      <c r="AU60" s="118"/>
      <c r="AV60" s="121"/>
      <c r="AW60" s="114"/>
      <c r="AX60" s="115"/>
      <c r="AY60" s="116"/>
      <c r="AZ60" s="115"/>
      <c r="BA60" s="116"/>
      <c r="BC60" s="127"/>
    </row>
    <row r="61" spans="1:55" x14ac:dyDescent="0.2">
      <c r="A61" s="100"/>
      <c r="B61" s="266">
        <v>90067</v>
      </c>
      <c r="C61" s="2"/>
      <c r="D61" s="101"/>
      <c r="E61" s="102"/>
      <c r="F61" s="103"/>
      <c r="G61" s="103"/>
      <c r="H61" s="103"/>
      <c r="I61" s="104"/>
      <c r="J61" s="101"/>
      <c r="K61" s="105"/>
      <c r="L61" s="145"/>
      <c r="M61" s="146"/>
      <c r="N61" s="81"/>
      <c r="O61" s="81"/>
      <c r="P61" s="81"/>
      <c r="Q61" s="110"/>
      <c r="R61" s="111"/>
      <c r="S61" s="111"/>
      <c r="T61" s="111"/>
      <c r="U61" s="112"/>
      <c r="V61" s="110"/>
      <c r="W61" s="112"/>
      <c r="X61" s="103"/>
      <c r="Y61" s="113"/>
      <c r="Z61" s="103"/>
      <c r="AA61" s="103"/>
      <c r="AB61" s="103"/>
      <c r="AC61" s="103"/>
      <c r="AD61" s="114"/>
      <c r="AE61" s="115"/>
      <c r="AF61" s="116"/>
      <c r="AG61" s="116"/>
      <c r="AH61" s="110"/>
      <c r="AI61" s="112"/>
      <c r="AJ61" s="110"/>
      <c r="AK61" s="103"/>
      <c r="AL61" s="103"/>
      <c r="AM61" s="103"/>
      <c r="AN61" s="114"/>
      <c r="AO61" s="115"/>
      <c r="AP61" s="116"/>
      <c r="AQ61" s="116"/>
      <c r="AR61" s="114"/>
      <c r="AS61" s="114"/>
      <c r="AT61" s="114"/>
      <c r="AU61" s="114"/>
      <c r="AV61" s="112"/>
      <c r="AW61" s="114"/>
      <c r="AX61" s="115"/>
      <c r="AY61" s="116"/>
      <c r="AZ61" s="115"/>
      <c r="BA61" s="116"/>
      <c r="BB61" s="142"/>
      <c r="BC61" s="115"/>
    </row>
    <row r="62" spans="1:55" x14ac:dyDescent="0.2">
      <c r="A62" s="100"/>
      <c r="B62" s="266">
        <v>90068</v>
      </c>
      <c r="C62" s="2"/>
      <c r="D62" s="101"/>
      <c r="E62" s="102"/>
      <c r="F62" s="103"/>
      <c r="G62" s="103"/>
      <c r="H62" s="103"/>
      <c r="I62" s="104"/>
      <c r="J62" s="101"/>
      <c r="K62" s="105"/>
      <c r="L62" s="145"/>
      <c r="M62" s="146"/>
      <c r="N62" s="81"/>
      <c r="O62" s="81"/>
      <c r="P62" s="81"/>
      <c r="Q62" s="110"/>
      <c r="R62" s="111"/>
      <c r="S62" s="111"/>
      <c r="T62" s="111"/>
      <c r="U62" s="112"/>
      <c r="V62" s="110"/>
      <c r="W62" s="112"/>
      <c r="X62" s="103"/>
      <c r="Y62" s="113"/>
      <c r="Z62" s="103"/>
      <c r="AA62" s="103"/>
      <c r="AB62" s="103"/>
      <c r="AC62" s="103"/>
      <c r="AD62" s="114"/>
      <c r="AE62" s="115"/>
      <c r="AF62" s="116"/>
      <c r="AG62" s="116"/>
      <c r="AH62" s="110"/>
      <c r="AI62" s="112"/>
      <c r="AJ62" s="110"/>
      <c r="AK62" s="103"/>
      <c r="AL62" s="103"/>
      <c r="AM62" s="103"/>
      <c r="AN62" s="114"/>
      <c r="AO62" s="115"/>
      <c r="AP62" s="116"/>
      <c r="AQ62" s="116"/>
      <c r="AR62" s="114"/>
      <c r="AS62" s="114"/>
      <c r="AT62" s="114"/>
      <c r="AU62" s="114"/>
      <c r="AV62" s="112"/>
      <c r="AW62" s="114"/>
      <c r="AX62" s="115"/>
      <c r="AY62" s="116"/>
      <c r="AZ62" s="115"/>
      <c r="BA62" s="116"/>
      <c r="BC62" s="2"/>
    </row>
    <row r="63" spans="1:55" x14ac:dyDescent="0.2">
      <c r="A63" s="100"/>
      <c r="B63" s="266">
        <v>90069</v>
      </c>
      <c r="C63" s="2"/>
      <c r="D63" s="101"/>
      <c r="E63" s="67"/>
      <c r="F63" s="69"/>
      <c r="G63" s="69"/>
      <c r="H63" s="69"/>
      <c r="I63" s="95"/>
      <c r="J63" s="68"/>
      <c r="K63" s="106"/>
      <c r="L63" s="145"/>
      <c r="M63" s="146"/>
      <c r="N63" s="82"/>
      <c r="O63" s="82"/>
      <c r="P63" s="82"/>
      <c r="Q63" s="110"/>
      <c r="R63" s="111"/>
      <c r="S63" s="111"/>
      <c r="T63" s="111"/>
      <c r="U63" s="112"/>
      <c r="V63" s="110"/>
      <c r="W63" s="112"/>
      <c r="X63" s="103"/>
      <c r="Y63" s="117"/>
      <c r="Z63" s="69"/>
      <c r="AA63" s="69"/>
      <c r="AB63" s="103"/>
      <c r="AC63" s="103"/>
      <c r="AD63" s="118"/>
      <c r="AE63" s="115"/>
      <c r="AF63" s="119"/>
      <c r="AG63" s="119"/>
      <c r="AH63" s="120"/>
      <c r="AI63" s="121"/>
      <c r="AJ63" s="120"/>
      <c r="AK63" s="69"/>
      <c r="AL63" s="103"/>
      <c r="AM63" s="103"/>
      <c r="AN63" s="118"/>
      <c r="AO63" s="115"/>
      <c r="AP63" s="119"/>
      <c r="AQ63" s="119"/>
      <c r="AR63" s="118"/>
      <c r="AS63" s="118"/>
      <c r="AT63" s="118"/>
      <c r="AU63" s="118"/>
      <c r="AV63" s="121"/>
      <c r="AW63" s="114"/>
      <c r="AX63" s="115"/>
      <c r="AY63" s="116"/>
      <c r="AZ63" s="115"/>
      <c r="BA63" s="116"/>
      <c r="BC63" s="127"/>
    </row>
    <row r="64" spans="1:55" x14ac:dyDescent="0.2">
      <c r="A64" s="100"/>
      <c r="B64" s="266">
        <v>90071</v>
      </c>
      <c r="C64" s="2"/>
      <c r="D64" s="101"/>
      <c r="E64" s="67"/>
      <c r="F64" s="69"/>
      <c r="G64" s="69"/>
      <c r="H64" s="69"/>
      <c r="I64" s="95"/>
      <c r="J64" s="68"/>
      <c r="K64" s="106"/>
      <c r="L64" s="145"/>
      <c r="M64" s="146"/>
      <c r="N64" s="82"/>
      <c r="O64" s="82"/>
      <c r="P64" s="82"/>
      <c r="Q64" s="110"/>
      <c r="R64" s="111"/>
      <c r="S64" s="111"/>
      <c r="T64" s="111"/>
      <c r="U64" s="112"/>
      <c r="V64" s="110"/>
      <c r="W64" s="112"/>
      <c r="X64" s="103"/>
      <c r="Y64" s="117"/>
      <c r="Z64" s="69"/>
      <c r="AA64" s="69"/>
      <c r="AB64" s="103"/>
      <c r="AC64" s="103"/>
      <c r="AD64" s="118"/>
      <c r="AE64" s="115"/>
      <c r="AF64" s="119"/>
      <c r="AG64" s="119"/>
      <c r="AH64" s="120"/>
      <c r="AI64" s="121"/>
      <c r="AJ64" s="120"/>
      <c r="AK64" s="69"/>
      <c r="AL64" s="103"/>
      <c r="AM64" s="103"/>
      <c r="AN64" s="118"/>
      <c r="AO64" s="115"/>
      <c r="AP64" s="119"/>
      <c r="AQ64" s="119"/>
      <c r="AR64" s="118"/>
      <c r="AS64" s="118"/>
      <c r="AT64" s="118"/>
      <c r="AU64" s="118"/>
      <c r="AV64" s="121"/>
      <c r="AW64" s="114"/>
      <c r="AX64" s="115"/>
      <c r="AY64" s="116"/>
      <c r="AZ64" s="115"/>
      <c r="BA64" s="116"/>
      <c r="BC64" s="127"/>
    </row>
    <row r="65" spans="1:57" x14ac:dyDescent="0.2">
      <c r="A65" s="100"/>
      <c r="B65" s="266">
        <v>90077</v>
      </c>
      <c r="C65" s="2"/>
      <c r="D65" s="101"/>
      <c r="E65" s="67"/>
      <c r="F65" s="69"/>
      <c r="G65" s="69"/>
      <c r="H65" s="69"/>
      <c r="I65" s="95"/>
      <c r="J65" s="68"/>
      <c r="K65" s="106"/>
      <c r="L65" s="145"/>
      <c r="M65" s="146"/>
      <c r="N65" s="82"/>
      <c r="O65" s="82"/>
      <c r="P65" s="82"/>
      <c r="Q65" s="110"/>
      <c r="R65" s="111"/>
      <c r="S65" s="111"/>
      <c r="T65" s="111"/>
      <c r="U65" s="112"/>
      <c r="V65" s="110"/>
      <c r="W65" s="112"/>
      <c r="X65" s="103"/>
      <c r="Y65" s="117"/>
      <c r="Z65" s="69"/>
      <c r="AA65" s="69"/>
      <c r="AB65" s="103"/>
      <c r="AC65" s="103"/>
      <c r="AD65" s="118"/>
      <c r="AE65" s="115"/>
      <c r="AF65" s="119"/>
      <c r="AG65" s="119"/>
      <c r="AH65" s="120"/>
      <c r="AI65" s="121"/>
      <c r="AJ65" s="120"/>
      <c r="AK65" s="69"/>
      <c r="AL65" s="103"/>
      <c r="AM65" s="103"/>
      <c r="AN65" s="118"/>
      <c r="AO65" s="115"/>
      <c r="AP65" s="119"/>
      <c r="AQ65" s="119"/>
      <c r="AR65" s="118"/>
      <c r="AS65" s="118"/>
      <c r="AT65" s="118"/>
      <c r="AU65" s="118"/>
      <c r="AV65" s="121"/>
      <c r="AW65" s="114"/>
      <c r="AX65" s="115"/>
      <c r="AY65" s="116"/>
      <c r="AZ65" s="115"/>
      <c r="BA65" s="116"/>
      <c r="BC65" s="127"/>
    </row>
    <row r="66" spans="1:57" x14ac:dyDescent="0.2">
      <c r="A66" s="100"/>
      <c r="B66" s="266">
        <v>90089</v>
      </c>
      <c r="C66" s="2"/>
      <c r="D66" s="101"/>
      <c r="E66" s="67"/>
      <c r="F66" s="69"/>
      <c r="G66" s="69"/>
      <c r="H66" s="69"/>
      <c r="I66" s="95"/>
      <c r="J66" s="68"/>
      <c r="K66" s="106"/>
      <c r="L66" s="145"/>
      <c r="M66" s="146"/>
      <c r="N66" s="82"/>
      <c r="O66" s="82"/>
      <c r="P66" s="82"/>
      <c r="Q66" s="110"/>
      <c r="R66" s="111"/>
      <c r="S66" s="111"/>
      <c r="T66" s="111"/>
      <c r="U66" s="112"/>
      <c r="V66" s="110"/>
      <c r="W66" s="112"/>
      <c r="X66" s="103"/>
      <c r="Y66" s="117"/>
      <c r="Z66" s="69"/>
      <c r="AA66" s="69"/>
      <c r="AB66" s="103"/>
      <c r="AC66" s="103"/>
      <c r="AD66" s="118"/>
      <c r="AE66" s="115"/>
      <c r="AF66" s="119"/>
      <c r="AG66" s="119"/>
      <c r="AH66" s="120"/>
      <c r="AI66" s="121"/>
      <c r="AJ66" s="120"/>
      <c r="AK66" s="69"/>
      <c r="AL66" s="103"/>
      <c r="AM66" s="103"/>
      <c r="AN66" s="118"/>
      <c r="AO66" s="115"/>
      <c r="AP66" s="119"/>
      <c r="AQ66" s="119"/>
      <c r="AR66" s="118"/>
      <c r="AS66" s="118"/>
      <c r="AT66" s="118"/>
      <c r="AU66" s="118"/>
      <c r="AV66" s="121"/>
      <c r="AW66" s="114"/>
      <c r="AX66" s="115"/>
      <c r="AY66" s="116"/>
      <c r="AZ66" s="115"/>
      <c r="BA66" s="116"/>
      <c r="BC66" s="127"/>
    </row>
    <row r="67" spans="1:57" x14ac:dyDescent="0.2">
      <c r="A67" s="100"/>
      <c r="B67" s="266">
        <v>90094</v>
      </c>
      <c r="C67" s="2"/>
      <c r="D67" s="101"/>
      <c r="E67" s="67"/>
      <c r="F67" s="69"/>
      <c r="G67" s="69"/>
      <c r="H67" s="69"/>
      <c r="I67" s="95"/>
      <c r="J67" s="68"/>
      <c r="K67" s="106"/>
      <c r="L67" s="145"/>
      <c r="M67" s="146"/>
      <c r="N67" s="82"/>
      <c r="O67" s="82"/>
      <c r="P67" s="82"/>
      <c r="Q67" s="110"/>
      <c r="R67" s="111"/>
      <c r="S67" s="111"/>
      <c r="T67" s="111"/>
      <c r="U67" s="112"/>
      <c r="V67" s="110"/>
      <c r="W67" s="112"/>
      <c r="X67" s="103"/>
      <c r="Y67" s="117"/>
      <c r="Z67" s="69"/>
      <c r="AA67" s="69"/>
      <c r="AB67" s="103"/>
      <c r="AC67" s="103"/>
      <c r="AD67" s="118"/>
      <c r="AE67" s="115"/>
      <c r="AF67" s="119"/>
      <c r="AG67" s="119"/>
      <c r="AH67" s="120"/>
      <c r="AI67" s="121"/>
      <c r="AJ67" s="120"/>
      <c r="AK67" s="69"/>
      <c r="AL67" s="103"/>
      <c r="AM67" s="103"/>
      <c r="AN67" s="118"/>
      <c r="AO67" s="115"/>
      <c r="AP67" s="119"/>
      <c r="AQ67" s="119"/>
      <c r="AR67" s="118"/>
      <c r="AS67" s="118"/>
      <c r="AT67" s="118"/>
      <c r="AU67" s="118"/>
      <c r="AV67" s="121"/>
      <c r="AW67" s="114"/>
      <c r="AX67" s="115"/>
      <c r="AY67" s="116"/>
      <c r="AZ67" s="115"/>
      <c r="BA67" s="116"/>
      <c r="BC67" s="127"/>
    </row>
    <row r="68" spans="1:57" x14ac:dyDescent="0.2">
      <c r="A68" s="100"/>
      <c r="B68" s="266">
        <v>90095</v>
      </c>
      <c r="C68" s="2"/>
      <c r="D68" s="101"/>
      <c r="E68" s="67"/>
      <c r="F68" s="69"/>
      <c r="G68" s="69"/>
      <c r="H68" s="69"/>
      <c r="I68" s="95"/>
      <c r="J68" s="68"/>
      <c r="K68" s="106"/>
      <c r="L68" s="145"/>
      <c r="M68" s="146"/>
      <c r="N68" s="82"/>
      <c r="O68" s="82"/>
      <c r="P68" s="82"/>
      <c r="Q68" s="110"/>
      <c r="R68" s="111"/>
      <c r="S68" s="111"/>
      <c r="T68" s="111"/>
      <c r="U68" s="112"/>
      <c r="V68" s="110"/>
      <c r="W68" s="112"/>
      <c r="X68" s="103"/>
      <c r="Y68" s="117"/>
      <c r="Z68" s="69"/>
      <c r="AA68" s="69"/>
      <c r="AB68" s="103"/>
      <c r="AC68" s="103"/>
      <c r="AD68" s="118"/>
      <c r="AE68" s="115"/>
      <c r="AF68" s="119"/>
      <c r="AG68" s="119"/>
      <c r="AH68" s="120"/>
      <c r="AI68" s="121"/>
      <c r="AJ68" s="120"/>
      <c r="AK68" s="69"/>
      <c r="AL68" s="103"/>
      <c r="AM68" s="103"/>
      <c r="AN68" s="118"/>
      <c r="AO68" s="115"/>
      <c r="AP68" s="119"/>
      <c r="AQ68" s="119"/>
      <c r="AR68" s="118"/>
      <c r="AS68" s="118"/>
      <c r="AT68" s="118"/>
      <c r="AU68" s="118"/>
      <c r="AV68" s="121"/>
      <c r="AW68" s="114"/>
      <c r="AX68" s="115"/>
      <c r="AY68" s="116"/>
      <c r="AZ68" s="115"/>
      <c r="BA68" s="116"/>
      <c r="BC68" s="127"/>
    </row>
    <row r="69" spans="1:57" x14ac:dyDescent="0.2">
      <c r="A69" s="100"/>
      <c r="B69" s="266">
        <v>90201</v>
      </c>
      <c r="C69" s="2"/>
      <c r="D69" s="101"/>
      <c r="E69" s="67"/>
      <c r="F69" s="69"/>
      <c r="G69" s="69"/>
      <c r="H69" s="69"/>
      <c r="I69" s="95"/>
      <c r="J69" s="68"/>
      <c r="K69" s="106"/>
      <c r="L69" s="145"/>
      <c r="M69" s="146"/>
      <c r="N69" s="82"/>
      <c r="O69" s="82"/>
      <c r="P69" s="82"/>
      <c r="Q69" s="110"/>
      <c r="R69" s="111"/>
      <c r="S69" s="111"/>
      <c r="T69" s="111"/>
      <c r="U69" s="112"/>
      <c r="V69" s="110"/>
      <c r="W69" s="112"/>
      <c r="X69" s="103"/>
      <c r="Y69" s="117"/>
      <c r="Z69" s="69"/>
      <c r="AA69" s="69"/>
      <c r="AB69" s="103"/>
      <c r="AC69" s="103"/>
      <c r="AD69" s="118"/>
      <c r="AE69" s="115"/>
      <c r="AF69" s="119"/>
      <c r="AG69" s="119"/>
      <c r="AH69" s="120"/>
      <c r="AI69" s="121"/>
      <c r="AJ69" s="120"/>
      <c r="AK69" s="69"/>
      <c r="AL69" s="103"/>
      <c r="AM69" s="103"/>
      <c r="AN69" s="118"/>
      <c r="AO69" s="115"/>
      <c r="AP69" s="119"/>
      <c r="AQ69" s="119"/>
      <c r="AR69" s="118"/>
      <c r="AS69" s="118"/>
      <c r="AT69" s="118"/>
      <c r="AU69" s="118"/>
      <c r="AV69" s="121"/>
      <c r="AW69" s="114"/>
      <c r="AX69" s="115"/>
      <c r="AY69" s="116"/>
      <c r="AZ69" s="115"/>
      <c r="BA69" s="116"/>
      <c r="BC69" s="127"/>
    </row>
    <row r="70" spans="1:57" x14ac:dyDescent="0.2">
      <c r="A70" s="100"/>
      <c r="B70" s="266">
        <v>90210</v>
      </c>
      <c r="C70" s="2"/>
      <c r="D70" s="101"/>
      <c r="E70" s="67"/>
      <c r="F70" s="69"/>
      <c r="G70" s="69"/>
      <c r="H70" s="69"/>
      <c r="I70" s="95"/>
      <c r="J70" s="68"/>
      <c r="K70" s="106"/>
      <c r="L70" s="145"/>
      <c r="M70" s="146"/>
      <c r="N70" s="82"/>
      <c r="O70" s="82"/>
      <c r="P70" s="82"/>
      <c r="Q70" s="110"/>
      <c r="R70" s="111"/>
      <c r="S70" s="111"/>
      <c r="T70" s="111"/>
      <c r="U70" s="112"/>
      <c r="V70" s="110"/>
      <c r="W70" s="112"/>
      <c r="X70" s="103"/>
      <c r="Y70" s="117"/>
      <c r="Z70" s="69"/>
      <c r="AA70" s="69"/>
      <c r="AB70" s="103"/>
      <c r="AC70" s="103"/>
      <c r="AD70" s="118"/>
      <c r="AE70" s="115"/>
      <c r="AF70" s="119"/>
      <c r="AG70" s="119"/>
      <c r="AH70" s="120"/>
      <c r="AI70" s="121"/>
      <c r="AJ70" s="120"/>
      <c r="AK70" s="69"/>
      <c r="AL70" s="103"/>
      <c r="AM70" s="103"/>
      <c r="AN70" s="118"/>
      <c r="AO70" s="115"/>
      <c r="AP70" s="119"/>
      <c r="AQ70" s="119"/>
      <c r="AR70" s="118"/>
      <c r="AS70" s="118"/>
      <c r="AT70" s="118"/>
      <c r="AU70" s="118"/>
      <c r="AV70" s="121"/>
      <c r="AW70" s="114"/>
      <c r="AX70" s="115"/>
      <c r="AY70" s="116"/>
      <c r="AZ70" s="115"/>
      <c r="BA70" s="116"/>
      <c r="BC70" s="127"/>
    </row>
    <row r="71" spans="1:57" x14ac:dyDescent="0.2">
      <c r="A71" s="100"/>
      <c r="B71" s="266">
        <v>90211</v>
      </c>
      <c r="C71" s="2"/>
      <c r="D71" s="101"/>
      <c r="E71" s="67"/>
      <c r="F71" s="69"/>
      <c r="G71" s="69"/>
      <c r="H71" s="69"/>
      <c r="I71" s="95"/>
      <c r="J71" s="68"/>
      <c r="K71" s="106"/>
      <c r="L71" s="145"/>
      <c r="M71" s="146"/>
      <c r="N71" s="82"/>
      <c r="O71" s="82"/>
      <c r="P71" s="82"/>
      <c r="Q71" s="110"/>
      <c r="R71" s="111"/>
      <c r="S71" s="111"/>
      <c r="T71" s="111"/>
      <c r="U71" s="112"/>
      <c r="V71" s="110"/>
      <c r="W71" s="112"/>
      <c r="X71" s="103"/>
      <c r="Y71" s="117"/>
      <c r="Z71" s="69"/>
      <c r="AA71" s="69"/>
      <c r="AB71" s="103"/>
      <c r="AC71" s="103"/>
      <c r="AD71" s="118"/>
      <c r="AE71" s="115"/>
      <c r="AF71" s="119"/>
      <c r="AG71" s="119"/>
      <c r="AH71" s="120"/>
      <c r="AI71" s="121"/>
      <c r="AJ71" s="120"/>
      <c r="AK71" s="69"/>
      <c r="AL71" s="103"/>
      <c r="AM71" s="103"/>
      <c r="AN71" s="118"/>
      <c r="AO71" s="115"/>
      <c r="AP71" s="119"/>
      <c r="AQ71" s="119"/>
      <c r="AR71" s="118"/>
      <c r="AS71" s="118"/>
      <c r="AT71" s="118"/>
      <c r="AU71" s="118"/>
      <c r="AV71" s="121"/>
      <c r="AW71" s="114"/>
      <c r="AX71" s="115"/>
      <c r="AY71" s="116"/>
      <c r="AZ71" s="115"/>
      <c r="BA71" s="116"/>
      <c r="BC71" s="127"/>
    </row>
    <row r="72" spans="1:57" x14ac:dyDescent="0.2">
      <c r="A72" s="100"/>
      <c r="B72" s="266">
        <v>90212</v>
      </c>
      <c r="C72" s="2"/>
      <c r="D72" s="101"/>
      <c r="E72" s="67"/>
      <c r="F72" s="69"/>
      <c r="G72" s="69"/>
      <c r="H72" s="69"/>
      <c r="I72" s="95"/>
      <c r="J72" s="68"/>
      <c r="K72" s="106"/>
      <c r="L72" s="145"/>
      <c r="M72" s="146"/>
      <c r="N72" s="82"/>
      <c r="O72" s="82"/>
      <c r="P72" s="82"/>
      <c r="Q72" s="110"/>
      <c r="R72" s="111"/>
      <c r="S72" s="111"/>
      <c r="T72" s="111"/>
      <c r="U72" s="112"/>
      <c r="V72" s="110"/>
      <c r="W72" s="112"/>
      <c r="X72" s="103"/>
      <c r="Y72" s="117"/>
      <c r="Z72" s="69"/>
      <c r="AA72" s="69"/>
      <c r="AB72" s="103"/>
      <c r="AC72" s="103"/>
      <c r="AD72" s="118"/>
      <c r="AE72" s="115"/>
      <c r="AF72" s="119"/>
      <c r="AG72" s="119"/>
      <c r="AH72" s="120"/>
      <c r="AI72" s="121"/>
      <c r="AJ72" s="120"/>
      <c r="AK72" s="69"/>
      <c r="AL72" s="103"/>
      <c r="AM72" s="103"/>
      <c r="AN72" s="118"/>
      <c r="AO72" s="115"/>
      <c r="AP72" s="119"/>
      <c r="AQ72" s="119"/>
      <c r="AR72" s="118"/>
      <c r="AS72" s="118"/>
      <c r="AT72" s="118"/>
      <c r="AU72" s="118"/>
      <c r="AV72" s="121"/>
      <c r="AW72" s="114"/>
      <c r="AX72" s="115"/>
      <c r="AY72" s="116"/>
      <c r="AZ72" s="115"/>
      <c r="BA72" s="116"/>
      <c r="BC72" s="127"/>
    </row>
    <row r="73" spans="1:57" x14ac:dyDescent="0.2">
      <c r="A73" s="100"/>
      <c r="B73" s="266">
        <v>90220</v>
      </c>
      <c r="C73" s="2"/>
      <c r="D73" s="101"/>
      <c r="E73" s="67"/>
      <c r="F73" s="69"/>
      <c r="G73" s="69"/>
      <c r="H73" s="69"/>
      <c r="I73" s="95"/>
      <c r="J73" s="68"/>
      <c r="K73" s="106"/>
      <c r="L73" s="145"/>
      <c r="M73" s="146"/>
      <c r="N73" s="82"/>
      <c r="O73" s="82"/>
      <c r="P73" s="82"/>
      <c r="Q73" s="110"/>
      <c r="R73" s="111"/>
      <c r="S73" s="111"/>
      <c r="T73" s="111"/>
      <c r="U73" s="112"/>
      <c r="V73" s="110"/>
      <c r="W73" s="112"/>
      <c r="X73" s="103"/>
      <c r="Y73" s="117"/>
      <c r="Z73" s="69"/>
      <c r="AA73" s="69"/>
      <c r="AB73" s="103"/>
      <c r="AC73" s="103"/>
      <c r="AD73" s="118"/>
      <c r="AE73" s="115"/>
      <c r="AF73" s="119"/>
      <c r="AG73" s="119"/>
      <c r="AH73" s="120"/>
      <c r="AI73" s="121"/>
      <c r="AJ73" s="120"/>
      <c r="AK73" s="69"/>
      <c r="AL73" s="103"/>
      <c r="AM73" s="103"/>
      <c r="AN73" s="118"/>
      <c r="AO73" s="115"/>
      <c r="AP73" s="119"/>
      <c r="AQ73" s="119"/>
      <c r="AR73" s="118"/>
      <c r="AS73" s="118"/>
      <c r="AT73" s="118"/>
      <c r="AU73" s="118"/>
      <c r="AV73" s="121"/>
      <c r="AW73" s="114"/>
      <c r="AX73" s="115"/>
      <c r="AY73" s="116"/>
      <c r="AZ73" s="115"/>
      <c r="BA73" s="116"/>
      <c r="BC73" s="127"/>
    </row>
    <row r="74" spans="1:57" x14ac:dyDescent="0.2">
      <c r="A74" s="100"/>
      <c r="B74" s="266">
        <v>90221</v>
      </c>
      <c r="C74" s="2"/>
      <c r="D74" s="101"/>
      <c r="E74" s="67"/>
      <c r="F74" s="69"/>
      <c r="G74" s="69"/>
      <c r="H74" s="69"/>
      <c r="I74" s="95"/>
      <c r="J74" s="68"/>
      <c r="K74" s="106"/>
      <c r="L74" s="145"/>
      <c r="M74" s="146"/>
      <c r="N74" s="82"/>
      <c r="O74" s="82"/>
      <c r="P74" s="82"/>
      <c r="Q74" s="110"/>
      <c r="R74" s="111"/>
      <c r="S74" s="111"/>
      <c r="T74" s="111"/>
      <c r="U74" s="112"/>
      <c r="V74" s="110"/>
      <c r="W74" s="112"/>
      <c r="X74" s="103"/>
      <c r="Y74" s="117"/>
      <c r="Z74" s="69"/>
      <c r="AA74" s="69"/>
      <c r="AB74" s="103"/>
      <c r="AC74" s="103"/>
      <c r="AD74" s="118"/>
      <c r="AE74" s="115"/>
      <c r="AF74" s="119"/>
      <c r="AG74" s="119"/>
      <c r="AH74" s="120"/>
      <c r="AI74" s="121"/>
      <c r="AJ74" s="120"/>
      <c r="AK74" s="69"/>
      <c r="AL74" s="103"/>
      <c r="AM74" s="103"/>
      <c r="AN74" s="118"/>
      <c r="AO74" s="115"/>
      <c r="AP74" s="119"/>
      <c r="AQ74" s="119"/>
      <c r="AR74" s="118"/>
      <c r="AS74" s="118"/>
      <c r="AT74" s="118"/>
      <c r="AU74" s="118"/>
      <c r="AV74" s="121"/>
      <c r="AW74" s="114"/>
      <c r="AX74" s="115"/>
      <c r="AY74" s="116"/>
      <c r="AZ74" s="115"/>
      <c r="BA74" s="116"/>
      <c r="BC74" s="127"/>
    </row>
    <row r="75" spans="1:57" x14ac:dyDescent="0.2">
      <c r="A75" s="100"/>
      <c r="B75" s="266">
        <v>90222</v>
      </c>
      <c r="C75" s="2"/>
      <c r="D75" s="101"/>
      <c r="E75" s="67"/>
      <c r="F75" s="69"/>
      <c r="G75" s="69"/>
      <c r="H75" s="69"/>
      <c r="I75" s="95"/>
      <c r="J75" s="68"/>
      <c r="K75" s="106"/>
      <c r="L75" s="145"/>
      <c r="M75" s="146"/>
      <c r="N75" s="82"/>
      <c r="O75" s="82"/>
      <c r="P75" s="82"/>
      <c r="Q75" s="110"/>
      <c r="R75" s="111"/>
      <c r="S75" s="111"/>
      <c r="T75" s="111"/>
      <c r="U75" s="112"/>
      <c r="V75" s="110"/>
      <c r="W75" s="112"/>
      <c r="X75" s="103"/>
      <c r="Y75" s="117"/>
      <c r="Z75" s="69"/>
      <c r="AA75" s="69"/>
      <c r="AB75" s="103"/>
      <c r="AC75" s="103"/>
      <c r="AD75" s="118"/>
      <c r="AE75" s="115"/>
      <c r="AF75" s="119"/>
      <c r="AG75" s="119"/>
      <c r="AH75" s="120"/>
      <c r="AI75" s="121"/>
      <c r="AJ75" s="120"/>
      <c r="AK75" s="69"/>
      <c r="AL75" s="103"/>
      <c r="AM75" s="103"/>
      <c r="AN75" s="118"/>
      <c r="AO75" s="115"/>
      <c r="AP75" s="119"/>
      <c r="AQ75" s="119"/>
      <c r="AR75" s="118"/>
      <c r="AS75" s="118"/>
      <c r="AT75" s="118"/>
      <c r="AU75" s="118"/>
      <c r="AV75" s="121"/>
      <c r="AW75" s="114"/>
      <c r="AX75" s="115"/>
      <c r="AY75" s="116"/>
      <c r="AZ75" s="115"/>
      <c r="BA75" s="116"/>
      <c r="BC75" s="127"/>
    </row>
    <row r="76" spans="1:57" x14ac:dyDescent="0.2">
      <c r="A76" s="100"/>
      <c r="B76" s="266">
        <v>90230</v>
      </c>
      <c r="C76" s="2"/>
      <c r="D76" s="101"/>
      <c r="E76" s="67"/>
      <c r="F76" s="69"/>
      <c r="G76" s="69"/>
      <c r="H76" s="69"/>
      <c r="I76" s="95"/>
      <c r="J76" s="68"/>
      <c r="K76" s="106"/>
      <c r="L76" s="145"/>
      <c r="M76" s="146"/>
      <c r="N76" s="82"/>
      <c r="O76" s="82"/>
      <c r="P76" s="82"/>
      <c r="Q76" s="110"/>
      <c r="R76" s="111"/>
      <c r="S76" s="111"/>
      <c r="T76" s="111"/>
      <c r="U76" s="112"/>
      <c r="V76" s="110"/>
      <c r="W76" s="112"/>
      <c r="X76" s="103"/>
      <c r="Y76" s="117"/>
      <c r="Z76" s="69"/>
      <c r="AA76" s="69"/>
      <c r="AB76" s="103"/>
      <c r="AC76" s="103"/>
      <c r="AD76" s="118"/>
      <c r="AE76" s="115"/>
      <c r="AF76" s="119"/>
      <c r="AG76" s="119"/>
      <c r="AH76" s="120"/>
      <c r="AI76" s="121"/>
      <c r="AJ76" s="120"/>
      <c r="AK76" s="69"/>
      <c r="AL76" s="103"/>
      <c r="AM76" s="103"/>
      <c r="AN76" s="118"/>
      <c r="AO76" s="115"/>
      <c r="AP76" s="119"/>
      <c r="AQ76" s="119"/>
      <c r="AR76" s="118"/>
      <c r="AS76" s="118"/>
      <c r="AT76" s="118"/>
      <c r="AU76" s="118"/>
      <c r="AV76" s="121"/>
      <c r="AW76" s="114"/>
      <c r="AX76" s="115"/>
      <c r="AY76" s="116"/>
      <c r="AZ76" s="115"/>
      <c r="BA76" s="116"/>
      <c r="BC76" s="127"/>
    </row>
    <row r="77" spans="1:57" customFormat="1" x14ac:dyDescent="0.2">
      <c r="A77" s="100"/>
      <c r="B77" s="266">
        <v>90232</v>
      </c>
      <c r="C77" s="2"/>
      <c r="D77" s="101"/>
      <c r="E77" s="67"/>
      <c r="F77" s="69"/>
      <c r="G77" s="69"/>
      <c r="H77" s="69"/>
      <c r="I77" s="95"/>
      <c r="J77" s="68"/>
      <c r="K77" s="106"/>
      <c r="L77" s="145"/>
      <c r="M77" s="146"/>
      <c r="N77" s="82"/>
      <c r="O77" s="82"/>
      <c r="P77" s="82"/>
      <c r="Q77" s="110"/>
      <c r="R77" s="111"/>
      <c r="S77" s="111"/>
      <c r="T77" s="111"/>
      <c r="U77" s="112"/>
      <c r="V77" s="110"/>
      <c r="W77" s="112"/>
      <c r="X77" s="103"/>
      <c r="Y77" s="117"/>
      <c r="Z77" s="69"/>
      <c r="AA77" s="69"/>
      <c r="AB77" s="103"/>
      <c r="AC77" s="103"/>
      <c r="AD77" s="118"/>
      <c r="AE77" s="115"/>
      <c r="AF77" s="119"/>
      <c r="AG77" s="119"/>
      <c r="AH77" s="120"/>
      <c r="AI77" s="121"/>
      <c r="AJ77" s="120"/>
      <c r="AK77" s="69"/>
      <c r="AL77" s="103"/>
      <c r="AM77" s="103"/>
      <c r="AN77" s="118"/>
      <c r="AO77" s="115"/>
      <c r="AP77" s="119"/>
      <c r="AQ77" s="119"/>
      <c r="AR77" s="118"/>
      <c r="AS77" s="118"/>
      <c r="AT77" s="118"/>
      <c r="AU77" s="118"/>
      <c r="AV77" s="121"/>
      <c r="AW77" s="114"/>
      <c r="AX77" s="115"/>
      <c r="AY77" s="116"/>
      <c r="AZ77" s="115"/>
      <c r="BA77" s="116"/>
      <c r="BB77" s="172"/>
      <c r="BD77" s="173"/>
    </row>
    <row r="78" spans="1:57" customFormat="1" x14ac:dyDescent="0.2">
      <c r="A78" s="1"/>
      <c r="B78" s="266">
        <v>90240</v>
      </c>
      <c r="C78" s="2"/>
      <c r="D78" s="101"/>
      <c r="E78" s="67"/>
      <c r="F78" s="69"/>
      <c r="G78" s="69"/>
      <c r="H78" s="69"/>
      <c r="I78" s="95"/>
      <c r="J78" s="68"/>
      <c r="K78" s="106"/>
      <c r="L78" s="145"/>
      <c r="M78" s="146"/>
      <c r="N78" s="82"/>
      <c r="O78" s="82"/>
      <c r="P78" s="82"/>
      <c r="Q78" s="110"/>
      <c r="R78" s="111"/>
      <c r="S78" s="111"/>
      <c r="T78" s="111"/>
      <c r="U78" s="112"/>
      <c r="V78" s="110"/>
      <c r="W78" s="112"/>
      <c r="X78" s="103"/>
      <c r="Y78" s="117"/>
      <c r="Z78" s="69"/>
      <c r="AA78" s="69"/>
      <c r="AB78" s="103"/>
      <c r="AC78" s="103"/>
      <c r="AD78" s="118"/>
      <c r="AE78" s="115"/>
      <c r="AF78" s="119"/>
      <c r="AG78" s="119"/>
      <c r="AH78" s="120"/>
      <c r="AI78" s="121"/>
      <c r="AJ78" s="120"/>
      <c r="AK78" s="69"/>
      <c r="AL78" s="103"/>
      <c r="AM78" s="103"/>
      <c r="AN78" s="118"/>
      <c r="AO78" s="115"/>
      <c r="AP78" s="119"/>
      <c r="AQ78" s="119"/>
      <c r="AR78" s="118"/>
      <c r="AS78" s="118"/>
      <c r="AT78" s="118"/>
      <c r="AU78" s="118"/>
      <c r="AV78" s="121"/>
      <c r="AW78" s="114"/>
      <c r="AX78" s="115"/>
      <c r="AY78" s="116"/>
      <c r="AZ78" s="115"/>
      <c r="BA78" s="116"/>
      <c r="BB78" s="172"/>
      <c r="BD78" s="173"/>
    </row>
    <row r="79" spans="1:57" x14ac:dyDescent="0.2">
      <c r="B79" s="266">
        <v>90241</v>
      </c>
      <c r="F79" s="93"/>
      <c r="G79" s="93"/>
      <c r="H79" s="94"/>
      <c r="I79" s="95"/>
      <c r="J79" s="1"/>
      <c r="K79" s="96"/>
      <c r="L79" s="90"/>
      <c r="M79" s="90"/>
      <c r="O79" s="2"/>
      <c r="P79" s="2"/>
      <c r="Q79" s="2"/>
      <c r="R79" s="2"/>
      <c r="S79" s="120"/>
      <c r="T79" s="122"/>
      <c r="U79" s="122"/>
      <c r="V79" s="2"/>
      <c r="W79" s="2"/>
      <c r="X79" s="123"/>
      <c r="Y79" s="2"/>
      <c r="Z79" s="69"/>
      <c r="AA79" s="123"/>
      <c r="AB79" s="123"/>
      <c r="AC79" s="123"/>
      <c r="AD79" s="2"/>
      <c r="AE79" s="123"/>
      <c r="AF79" s="124"/>
      <c r="AG79" s="2"/>
      <c r="AH79" s="123"/>
      <c r="AI79" s="2"/>
      <c r="AJ79" s="125"/>
      <c r="AK79" s="126"/>
      <c r="AL79" s="2"/>
      <c r="AM79" s="2"/>
      <c r="AN79" s="2"/>
      <c r="AO79" s="123"/>
      <c r="AP79" s="124"/>
      <c r="AS79" s="2"/>
      <c r="AT79" s="118"/>
      <c r="AU79" s="118"/>
      <c r="AV79" s="118"/>
      <c r="AW79" s="118"/>
      <c r="AX79" s="121"/>
      <c r="AY79" s="2"/>
      <c r="AZ79" s="2"/>
      <c r="BA79" s="66"/>
      <c r="BB79" s="2"/>
      <c r="BC79" s="66"/>
    </row>
    <row r="80" spans="1:57" x14ac:dyDescent="0.2">
      <c r="B80" s="266">
        <v>90242</v>
      </c>
      <c r="G80" s="50"/>
      <c r="H80" s="50"/>
      <c r="I80" s="97"/>
      <c r="J80" s="95"/>
      <c r="M80" s="171"/>
      <c r="N80" s="171"/>
      <c r="O80" s="48"/>
      <c r="P80" s="48"/>
      <c r="Q80" s="48"/>
      <c r="R80" s="48"/>
      <c r="S80" s="2"/>
      <c r="T80" s="2"/>
      <c r="U80" s="2"/>
      <c r="V80" s="2"/>
      <c r="W80" s="2"/>
      <c r="X80" s="2"/>
      <c r="Y80" s="2"/>
      <c r="Z80" s="2"/>
      <c r="AA80" s="2"/>
      <c r="AB80" s="67"/>
      <c r="AC80" s="2"/>
      <c r="AD80" s="103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66"/>
      <c r="BB80" s="109"/>
      <c r="BC80" s="143"/>
      <c r="BE80" s="142"/>
    </row>
    <row r="81" spans="2:57" x14ac:dyDescent="0.2">
      <c r="B81" s="266">
        <v>90245</v>
      </c>
      <c r="G81" s="2"/>
      <c r="H81" s="2"/>
      <c r="I81" s="97"/>
      <c r="J81" s="95"/>
      <c r="M81" s="2"/>
      <c r="N81" s="154"/>
      <c r="O81" s="154"/>
      <c r="P81" s="154"/>
      <c r="Q81" s="154"/>
      <c r="R81" s="21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127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115"/>
      <c r="AR81" s="2"/>
      <c r="AS81" s="2"/>
      <c r="AT81" s="2"/>
      <c r="AU81" s="2"/>
      <c r="AV81" s="2"/>
      <c r="AW81" s="2"/>
      <c r="AX81" s="2"/>
      <c r="AY81" s="2"/>
      <c r="AZ81" s="2"/>
      <c r="BA81" s="66"/>
      <c r="BB81" s="144"/>
      <c r="BC81" s="143"/>
      <c r="BE81" s="142"/>
    </row>
    <row r="82" spans="2:57" x14ac:dyDescent="0.2">
      <c r="B82" s="266">
        <v>90247</v>
      </c>
      <c r="G82" s="93"/>
      <c r="H82" s="50"/>
      <c r="I82" s="97"/>
      <c r="J82" s="95"/>
      <c r="M82" s="2"/>
      <c r="N82" s="154"/>
      <c r="O82" s="154"/>
      <c r="P82" s="154"/>
      <c r="Q82" s="48"/>
      <c r="R82" s="48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66"/>
      <c r="BB82" s="2"/>
      <c r="BC82" s="66"/>
      <c r="BE82" s="142"/>
    </row>
    <row r="83" spans="2:57" x14ac:dyDescent="0.2">
      <c r="B83" s="266">
        <v>90248</v>
      </c>
      <c r="G83" s="50"/>
      <c r="H83" s="50"/>
      <c r="I83" s="97"/>
      <c r="J83" s="95"/>
      <c r="M83" s="90"/>
      <c r="N83" s="90"/>
      <c r="O83" s="91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66"/>
      <c r="BB83" s="2"/>
      <c r="BC83" s="66"/>
    </row>
    <row r="84" spans="2:57" x14ac:dyDescent="0.2">
      <c r="B84" s="266">
        <v>90249</v>
      </c>
      <c r="G84" s="2"/>
      <c r="H84" s="2"/>
      <c r="I84" s="97"/>
      <c r="J84" s="95"/>
      <c r="M84" s="92"/>
      <c r="N84" s="83"/>
      <c r="O84" s="83"/>
      <c r="P84" s="83"/>
      <c r="Q84" s="83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66"/>
      <c r="BB84" s="144"/>
      <c r="BC84" s="66"/>
      <c r="BE84" s="142"/>
    </row>
    <row r="85" spans="2:57" x14ac:dyDescent="0.2">
      <c r="B85" s="266">
        <v>90250</v>
      </c>
      <c r="G85" s="67"/>
      <c r="H85" s="67"/>
      <c r="I85" s="97"/>
      <c r="J85" s="95"/>
      <c r="M85" s="2"/>
      <c r="N85" s="2"/>
      <c r="O85" s="2"/>
      <c r="P85" s="2"/>
      <c r="Q85" s="84"/>
      <c r="R85" s="2"/>
      <c r="Z85" s="70"/>
      <c r="AH85" s="70"/>
      <c r="AJ85" s="70"/>
      <c r="AR85" s="2"/>
      <c r="AS85" s="2"/>
      <c r="AT85" s="2"/>
      <c r="AU85" s="2"/>
      <c r="AV85" s="2"/>
      <c r="AW85" s="2"/>
      <c r="AX85" s="2"/>
      <c r="AY85" s="2"/>
      <c r="AZ85" s="2"/>
      <c r="BA85" s="66"/>
      <c r="BB85" s="144"/>
      <c r="BC85" s="66"/>
      <c r="BE85" s="142"/>
    </row>
    <row r="86" spans="2:57" x14ac:dyDescent="0.2">
      <c r="B86" s="266">
        <v>90254</v>
      </c>
      <c r="M86" s="154"/>
      <c r="N86" s="181"/>
      <c r="O86" s="181"/>
      <c r="P86" s="181"/>
      <c r="Q86" s="181"/>
      <c r="R86" s="2"/>
      <c r="Z86" s="51"/>
      <c r="AH86" s="51"/>
      <c r="AJ86" s="51"/>
      <c r="BE86" s="142"/>
    </row>
    <row r="87" spans="2:57" x14ac:dyDescent="0.2">
      <c r="B87" s="266">
        <v>90255</v>
      </c>
      <c r="G87" s="154"/>
      <c r="M87" s="154"/>
      <c r="N87" s="181"/>
      <c r="O87" s="181"/>
      <c r="P87" s="181"/>
      <c r="Q87" s="182"/>
      <c r="R87" s="2"/>
      <c r="Z87" s="53"/>
      <c r="AH87" s="53"/>
      <c r="AJ87" s="53"/>
      <c r="BB87" s="142"/>
    </row>
    <row r="88" spans="2:57" x14ac:dyDescent="0.2">
      <c r="B88" s="266">
        <v>90260</v>
      </c>
      <c r="G88" s="170"/>
      <c r="M88" s="48"/>
      <c r="N88" s="182"/>
      <c r="O88" s="182"/>
      <c r="P88" s="182"/>
      <c r="Q88" s="182"/>
      <c r="R88" s="2"/>
      <c r="Z88" s="53"/>
      <c r="AH88" s="53"/>
      <c r="AJ88" s="53"/>
      <c r="BE88" s="142"/>
    </row>
    <row r="89" spans="2:57" x14ac:dyDescent="0.2">
      <c r="B89" s="266">
        <v>90262</v>
      </c>
      <c r="G89" s="154"/>
      <c r="M89" s="48"/>
      <c r="N89" s="182"/>
      <c r="O89" s="182"/>
      <c r="P89" s="182"/>
      <c r="Q89" s="183"/>
      <c r="Z89" s="85"/>
      <c r="AH89" s="128"/>
      <c r="AJ89" s="85"/>
      <c r="BE89" s="142"/>
    </row>
    <row r="90" spans="2:57" x14ac:dyDescent="0.2">
      <c r="B90" s="266">
        <v>90263</v>
      </c>
      <c r="G90" s="154"/>
      <c r="M90" s="154"/>
      <c r="N90" s="184"/>
      <c r="O90" s="183"/>
      <c r="P90" s="183"/>
      <c r="Q90" s="185"/>
      <c r="R90" s="2"/>
      <c r="Z90" s="63"/>
      <c r="AH90" s="55"/>
      <c r="AJ90" s="63"/>
    </row>
    <row r="91" spans="2:57" x14ac:dyDescent="0.2">
      <c r="B91" s="266">
        <v>90265</v>
      </c>
      <c r="G91" s="170"/>
      <c r="M91" s="48"/>
      <c r="N91" s="186"/>
      <c r="O91" s="186"/>
      <c r="P91" s="186"/>
      <c r="Q91" s="185"/>
      <c r="R91" s="2"/>
      <c r="Z91" s="64"/>
      <c r="AH91" s="53"/>
      <c r="AJ91" s="64"/>
      <c r="BE91" s="142"/>
    </row>
    <row r="92" spans="2:57" x14ac:dyDescent="0.2">
      <c r="B92" s="266">
        <v>90266</v>
      </c>
      <c r="M92" s="48"/>
      <c r="N92" s="182"/>
      <c r="O92" s="187"/>
      <c r="P92" s="187"/>
      <c r="Q92" s="183"/>
      <c r="R92" s="2"/>
      <c r="Z92" s="85"/>
      <c r="AH92" s="128"/>
      <c r="AJ92" s="85"/>
    </row>
    <row r="93" spans="2:57" x14ac:dyDescent="0.2">
      <c r="B93" s="266">
        <v>90270</v>
      </c>
      <c r="M93" s="154"/>
      <c r="N93" s="184"/>
      <c r="O93" s="184"/>
      <c r="P93" s="184"/>
      <c r="Q93" s="185"/>
      <c r="R93" s="2"/>
      <c r="Z93" s="63"/>
      <c r="AH93" s="55"/>
      <c r="AJ93" s="63"/>
    </row>
    <row r="94" spans="2:57" x14ac:dyDescent="0.2">
      <c r="B94" s="266">
        <v>90272</v>
      </c>
      <c r="M94" s="48"/>
      <c r="N94" s="186"/>
      <c r="O94" s="186"/>
      <c r="P94" s="186"/>
      <c r="Q94" s="187"/>
      <c r="R94" s="2"/>
      <c r="Z94" s="64"/>
      <c r="AH94" s="53"/>
      <c r="AJ94" s="64"/>
    </row>
    <row r="95" spans="2:57" x14ac:dyDescent="0.2">
      <c r="B95" s="266">
        <v>90274</v>
      </c>
      <c r="H95" s="135"/>
      <c r="M95" s="48"/>
      <c r="N95" s="186"/>
      <c r="O95" s="186"/>
      <c r="P95" s="186"/>
      <c r="Q95" s="187"/>
      <c r="R95" s="2"/>
      <c r="Z95" s="64"/>
      <c r="AH95" s="53"/>
      <c r="AJ95" s="64"/>
    </row>
    <row r="96" spans="2:57" x14ac:dyDescent="0.2">
      <c r="B96" s="266">
        <v>90275</v>
      </c>
      <c r="H96" s="135"/>
      <c r="L96" s="149"/>
      <c r="M96" s="48"/>
      <c r="N96" s="186"/>
      <c r="O96" s="186"/>
      <c r="P96" s="186"/>
      <c r="Q96" s="188"/>
      <c r="R96" s="2"/>
      <c r="Z96" s="86"/>
      <c r="AH96" s="129"/>
      <c r="AJ96" s="86"/>
    </row>
    <row r="97" spans="2:43" x14ac:dyDescent="0.2">
      <c r="B97" s="266">
        <v>90277</v>
      </c>
      <c r="H97" s="135"/>
      <c r="M97" s="48"/>
      <c r="N97" s="186"/>
      <c r="O97" s="186"/>
      <c r="P97" s="186"/>
      <c r="Q97" s="189"/>
      <c r="R97" s="2"/>
      <c r="Z97" s="87"/>
      <c r="AH97" s="130"/>
      <c r="AJ97" s="87"/>
    </row>
    <row r="98" spans="2:43" ht="18" x14ac:dyDescent="0.2">
      <c r="B98" s="266">
        <v>90278</v>
      </c>
      <c r="M98" s="156"/>
      <c r="N98" s="186"/>
      <c r="O98" s="186"/>
      <c r="P98" s="186"/>
      <c r="Q98" s="185"/>
      <c r="R98" s="2"/>
      <c r="Z98" s="64"/>
      <c r="AH98" s="53"/>
      <c r="AJ98" s="64"/>
    </row>
    <row r="99" spans="2:43" x14ac:dyDescent="0.2">
      <c r="B99" s="266">
        <v>90280</v>
      </c>
      <c r="L99" s="149"/>
      <c r="M99" s="48"/>
      <c r="N99" s="186"/>
      <c r="O99" s="186"/>
      <c r="P99" s="186"/>
      <c r="Q99" s="190"/>
      <c r="R99" s="2"/>
      <c r="Z99" s="63"/>
      <c r="AH99" s="55"/>
      <c r="AJ99" s="63"/>
    </row>
    <row r="100" spans="2:43" hidden="1" outlineLevel="1" x14ac:dyDescent="0.2">
      <c r="B100" s="266">
        <v>90290</v>
      </c>
      <c r="M100" s="48"/>
      <c r="N100" s="186"/>
      <c r="O100" s="186"/>
      <c r="P100" s="186"/>
      <c r="Q100" s="191"/>
      <c r="R100" s="2"/>
      <c r="Z100" s="63"/>
      <c r="AH100" s="55"/>
      <c r="AJ100" s="63"/>
    </row>
    <row r="101" spans="2:43" hidden="1" outlineLevel="1" x14ac:dyDescent="0.2">
      <c r="B101" s="266">
        <v>90291</v>
      </c>
      <c r="M101" s="48"/>
      <c r="N101" s="186"/>
      <c r="O101" s="186"/>
      <c r="P101" s="186"/>
      <c r="Q101"/>
      <c r="R101" s="2"/>
      <c r="Z101" s="63"/>
      <c r="AH101" s="55"/>
      <c r="AJ101" s="63"/>
    </row>
    <row r="102" spans="2:43" hidden="1" outlineLevel="1" x14ac:dyDescent="0.2">
      <c r="B102" s="266">
        <v>90292</v>
      </c>
      <c r="M102" s="48"/>
      <c r="N102" s="186"/>
      <c r="O102" s="186"/>
      <c r="P102" s="186"/>
      <c r="Q102" s="192"/>
      <c r="R102" s="2"/>
      <c r="Z102" s="88"/>
      <c r="AH102" s="131"/>
      <c r="AJ102" s="88"/>
    </row>
    <row r="103" spans="2:43" hidden="1" outlineLevel="1" x14ac:dyDescent="0.2">
      <c r="B103" s="266">
        <v>90293</v>
      </c>
      <c r="M103" s="48"/>
      <c r="N103" s="186"/>
      <c r="O103" s="186"/>
      <c r="P103" s="186"/>
      <c r="Q103" s="185"/>
      <c r="R103" s="2"/>
      <c r="Z103" s="63"/>
      <c r="AH103" s="55"/>
      <c r="AJ103" s="63"/>
    </row>
    <row r="104" spans="2:43" collapsed="1" x14ac:dyDescent="0.2">
      <c r="B104" s="266">
        <v>90301</v>
      </c>
      <c r="M104" s="154"/>
      <c r="N104" s="155"/>
      <c r="O104" s="155"/>
      <c r="P104" s="155"/>
      <c r="Q104" s="185"/>
      <c r="R104" s="2"/>
      <c r="Z104" s="63"/>
      <c r="AH104" s="55"/>
      <c r="AJ104" s="63"/>
    </row>
    <row r="105" spans="2:43" x14ac:dyDescent="0.2">
      <c r="B105" s="266">
        <v>90302</v>
      </c>
      <c r="M105" s="193"/>
      <c r="N105" s="194"/>
      <c r="O105" s="194"/>
      <c r="P105" s="194"/>
      <c r="Q105" s="185"/>
      <c r="R105" s="2"/>
      <c r="Z105" s="63"/>
      <c r="AH105" s="55"/>
      <c r="AJ105" s="63"/>
    </row>
    <row r="106" spans="2:43" x14ac:dyDescent="0.2">
      <c r="B106" s="266">
        <v>90303</v>
      </c>
      <c r="M106" s="48"/>
      <c r="N106" s="186"/>
      <c r="O106" s="186"/>
      <c r="P106" s="186"/>
      <c r="Q106" s="195"/>
      <c r="R106" s="2"/>
      <c r="Z106" s="89"/>
      <c r="AH106" s="132"/>
      <c r="AJ106" s="89"/>
    </row>
    <row r="107" spans="2:43" ht="18" x14ac:dyDescent="0.2">
      <c r="B107" s="266">
        <v>90304</v>
      </c>
      <c r="M107" s="156"/>
      <c r="N107" s="186"/>
      <c r="O107" s="186"/>
      <c r="P107" s="186"/>
      <c r="Q107" s="182"/>
      <c r="R107" s="2"/>
      <c r="Z107" s="53"/>
      <c r="AH107" s="53"/>
      <c r="AJ107" s="53"/>
    </row>
    <row r="108" spans="2:43" x14ac:dyDescent="0.2">
      <c r="B108" s="266">
        <v>90305</v>
      </c>
      <c r="L108" s="151"/>
      <c r="M108" s="48"/>
      <c r="N108" s="196"/>
      <c r="O108" s="196"/>
      <c r="P108" s="196"/>
      <c r="Q108" s="197"/>
      <c r="R108" s="2"/>
      <c r="Z108" s="57"/>
      <c r="AH108" s="57"/>
      <c r="AJ108" s="57"/>
    </row>
    <row r="109" spans="2:43" x14ac:dyDescent="0.2">
      <c r="B109" s="266">
        <v>90401</v>
      </c>
      <c r="L109" s="151"/>
      <c r="M109" s="48"/>
      <c r="N109" s="196"/>
      <c r="O109" s="196"/>
      <c r="P109" s="196"/>
      <c r="Q109" s="198"/>
      <c r="R109" s="2"/>
      <c r="Z109" s="58"/>
      <c r="AH109" s="58"/>
      <c r="AJ109" s="58"/>
    </row>
    <row r="110" spans="2:43" hidden="1" outlineLevel="1" x14ac:dyDescent="0.2">
      <c r="B110" s="266">
        <v>90402</v>
      </c>
      <c r="M110" s="48"/>
      <c r="N110" s="196"/>
      <c r="O110" s="196"/>
      <c r="P110" s="196"/>
      <c r="Q110" s="182"/>
      <c r="R110" s="2"/>
      <c r="Z110" s="53"/>
      <c r="AH110" s="53"/>
      <c r="AJ110" s="53"/>
    </row>
    <row r="111" spans="2:43" ht="14.25" customHeight="1" collapsed="1" x14ac:dyDescent="0.2">
      <c r="B111" s="266">
        <v>90403</v>
      </c>
      <c r="M111" s="154"/>
      <c r="N111" s="199"/>
      <c r="O111" s="199"/>
      <c r="P111" s="199"/>
      <c r="Q111" s="200"/>
      <c r="R111" s="50"/>
      <c r="Z111" s="60"/>
      <c r="AH111" s="59"/>
      <c r="AJ111" s="133"/>
      <c r="AQ111" s="49"/>
    </row>
    <row r="112" spans="2:43" ht="14.25" customHeight="1" x14ac:dyDescent="0.2">
      <c r="B112" s="266">
        <v>90404</v>
      </c>
      <c r="M112" s="154"/>
      <c r="N112" s="194"/>
      <c r="O112" s="194"/>
      <c r="P112" s="194"/>
      <c r="Q112" s="201"/>
      <c r="R112" s="47"/>
      <c r="Z112" s="65"/>
      <c r="AH112" s="65"/>
      <c r="AJ112" s="134"/>
      <c r="AQ112" s="49"/>
    </row>
    <row r="113" spans="2:43" ht="14.25" customHeight="1" x14ac:dyDescent="0.2">
      <c r="B113" s="266">
        <v>90405</v>
      </c>
      <c r="M113" s="154"/>
      <c r="N113" s="194"/>
      <c r="O113" s="194"/>
      <c r="P113" s="194"/>
      <c r="Q113" s="201"/>
      <c r="R113" s="47"/>
      <c r="Z113" s="65"/>
      <c r="AH113" s="65"/>
      <c r="AJ113" s="134"/>
      <c r="AQ113" s="49"/>
    </row>
    <row r="114" spans="2:43" ht="14.25" customHeight="1" x14ac:dyDescent="0.2">
      <c r="B114" s="266">
        <v>90501</v>
      </c>
      <c r="M114" s="156"/>
      <c r="N114" s="196"/>
      <c r="O114" s="196"/>
      <c r="P114" s="196"/>
      <c r="Q114"/>
      <c r="R114" s="47"/>
      <c r="Z114" s="65"/>
      <c r="AH114" s="65"/>
      <c r="AJ114" s="134"/>
      <c r="AQ114" s="49"/>
    </row>
    <row r="115" spans="2:43" ht="14.25" customHeight="1" x14ac:dyDescent="0.2">
      <c r="B115" s="266">
        <v>90502</v>
      </c>
      <c r="M115" s="154"/>
      <c r="N115" s="155"/>
      <c r="O115" s="155"/>
      <c r="P115" s="155"/>
      <c r="Q115"/>
      <c r="R115" s="47"/>
      <c r="Z115" s="65"/>
      <c r="AH115" s="65"/>
      <c r="AJ115" s="134"/>
      <c r="AQ115" s="49"/>
    </row>
    <row r="116" spans="2:43" x14ac:dyDescent="0.2">
      <c r="B116" s="266">
        <v>90503</v>
      </c>
      <c r="M116" s="154"/>
      <c r="N116" s="155"/>
      <c r="O116" s="155"/>
      <c r="P116" s="155"/>
      <c r="Q116"/>
      <c r="R116" s="2"/>
    </row>
    <row r="117" spans="2:43" ht="18" x14ac:dyDescent="0.2">
      <c r="B117" s="266">
        <v>90504</v>
      </c>
      <c r="M117" s="156"/>
      <c r="N117" s="155"/>
      <c r="O117" s="155"/>
      <c r="P117" s="155"/>
      <c r="Q117"/>
    </row>
    <row r="118" spans="2:43" x14ac:dyDescent="0.2">
      <c r="B118" s="266">
        <v>90505</v>
      </c>
      <c r="M118" s="154"/>
      <c r="N118" s="184"/>
      <c r="O118" s="183"/>
      <c r="P118" s="183"/>
      <c r="Q118" s="182"/>
      <c r="R118" s="2"/>
    </row>
    <row r="119" spans="2:43" x14ac:dyDescent="0.2">
      <c r="B119" s="266">
        <v>90601</v>
      </c>
      <c r="M119" s="48"/>
      <c r="N119" s="202"/>
      <c r="O119" s="203"/>
      <c r="P119" s="203"/>
      <c r="Q119" s="182"/>
    </row>
    <row r="120" spans="2:43" x14ac:dyDescent="0.2">
      <c r="B120" s="266">
        <v>90602</v>
      </c>
      <c r="I120" s="25"/>
      <c r="J120" s="30"/>
      <c r="K120"/>
      <c r="M120" s="48"/>
      <c r="N120" s="202"/>
      <c r="O120" s="203"/>
      <c r="P120" s="203"/>
      <c r="Q120" s="204"/>
    </row>
    <row r="121" spans="2:43" ht="25" customHeight="1" x14ac:dyDescent="0.2">
      <c r="B121" s="266">
        <v>90603</v>
      </c>
      <c r="M121" s="154"/>
      <c r="N121" s="184"/>
      <c r="O121" s="184"/>
      <c r="P121" s="184"/>
      <c r="Q121" s="205"/>
    </row>
    <row r="122" spans="2:43" ht="25" customHeight="1" x14ac:dyDescent="0.2">
      <c r="B122" s="266">
        <v>90604</v>
      </c>
      <c r="M122" s="154"/>
      <c r="N122" s="182"/>
      <c r="O122" s="182"/>
      <c r="P122" s="182"/>
      <c r="Q122" s="205"/>
    </row>
    <row r="123" spans="2:43" ht="25" customHeight="1" x14ac:dyDescent="0.2">
      <c r="B123" s="266">
        <v>90605</v>
      </c>
      <c r="M123" s="206"/>
      <c r="N123" s="207"/>
      <c r="O123" s="207"/>
      <c r="P123" s="207"/>
      <c r="Q123" s="205"/>
    </row>
    <row r="124" spans="2:43" x14ac:dyDescent="0.2">
      <c r="B124" s="266">
        <v>90606</v>
      </c>
      <c r="M124" s="206"/>
      <c r="N124" s="208"/>
      <c r="O124" s="208"/>
      <c r="P124" s="208"/>
      <c r="Q124"/>
    </row>
    <row r="125" spans="2:43" x14ac:dyDescent="0.2">
      <c r="B125" s="266">
        <v>90620</v>
      </c>
      <c r="M125" s="206"/>
      <c r="N125" s="208"/>
      <c r="O125" s="208"/>
      <c r="P125" s="208"/>
      <c r="Q125"/>
    </row>
    <row r="126" spans="2:43" x14ac:dyDescent="0.2">
      <c r="B126" s="266">
        <v>90621</v>
      </c>
      <c r="M126" s="209"/>
      <c r="N126" s="208"/>
      <c r="O126" s="208"/>
      <c r="P126" s="208"/>
      <c r="Q126"/>
    </row>
    <row r="127" spans="2:43" x14ac:dyDescent="0.2">
      <c r="B127" s="266">
        <v>90623</v>
      </c>
      <c r="M127" s="48"/>
      <c r="N127" s="210"/>
      <c r="O127" s="182"/>
      <c r="P127" s="182"/>
      <c r="Q127"/>
    </row>
    <row r="128" spans="2:43" x14ac:dyDescent="0.2">
      <c r="B128" s="266">
        <v>90630</v>
      </c>
      <c r="M128" s="154"/>
      <c r="N128" s="200"/>
      <c r="O128" s="182"/>
      <c r="P128" s="182"/>
      <c r="Q128"/>
    </row>
    <row r="129" spans="2:33" x14ac:dyDescent="0.2">
      <c r="B129" s="266">
        <v>90631</v>
      </c>
      <c r="N129" s="45"/>
    </row>
    <row r="130" spans="2:33" x14ac:dyDescent="0.2">
      <c r="B130" s="266">
        <v>90638</v>
      </c>
      <c r="M130" s="50"/>
      <c r="N130" s="59"/>
      <c r="O130" s="60"/>
      <c r="P130" s="60"/>
      <c r="AG130" s="135"/>
    </row>
    <row r="131" spans="2:33" x14ac:dyDescent="0.2">
      <c r="B131" s="266">
        <v>90639</v>
      </c>
      <c r="M131" s="50"/>
      <c r="N131" s="45"/>
      <c r="O131" s="45"/>
      <c r="P131" s="45"/>
      <c r="AG131" s="46"/>
    </row>
    <row r="132" spans="2:33" x14ac:dyDescent="0.2">
      <c r="B132" s="266">
        <v>90640</v>
      </c>
      <c r="M132" s="50"/>
      <c r="N132" s="45"/>
      <c r="O132" s="45"/>
      <c r="P132" s="45"/>
      <c r="Q132" s="65" t="e">
        <f>AVERAGE(N124:P124)</f>
        <v>#DIV/0!</v>
      </c>
    </row>
    <row r="133" spans="2:33" x14ac:dyDescent="0.2">
      <c r="B133" s="266">
        <v>90650</v>
      </c>
      <c r="M133" s="50"/>
      <c r="N133" s="45"/>
      <c r="O133" s="45"/>
      <c r="P133" s="45"/>
      <c r="Q133" s="65" t="e">
        <f>AVERAGE(N125:P125)</f>
        <v>#DIV/0!</v>
      </c>
    </row>
    <row r="134" spans="2:33" x14ac:dyDescent="0.2">
      <c r="B134" s="266">
        <v>90660</v>
      </c>
      <c r="M134" s="2"/>
      <c r="N134" s="52"/>
      <c r="O134" s="53"/>
      <c r="P134" s="53"/>
      <c r="Q134" s="65" t="e">
        <f>AVERAGE(N126:P126)</f>
        <v>#DIV/0!</v>
      </c>
    </row>
    <row r="135" spans="2:33" x14ac:dyDescent="0.2">
      <c r="B135" s="266">
        <v>90670</v>
      </c>
      <c r="M135" s="50"/>
      <c r="N135" s="60"/>
      <c r="O135" s="53"/>
      <c r="P135" s="53"/>
    </row>
    <row r="136" spans="2:33" x14ac:dyDescent="0.2">
      <c r="B136" s="266">
        <v>90680</v>
      </c>
      <c r="AG136" s="46"/>
    </row>
    <row r="137" spans="2:33" x14ac:dyDescent="0.2">
      <c r="B137" s="266">
        <v>90701</v>
      </c>
    </row>
    <row r="138" spans="2:33" x14ac:dyDescent="0.2">
      <c r="B138" s="266">
        <v>90703</v>
      </c>
    </row>
    <row r="139" spans="2:33" x14ac:dyDescent="0.2">
      <c r="B139" s="266">
        <v>90704</v>
      </c>
    </row>
    <row r="140" spans="2:33" x14ac:dyDescent="0.2">
      <c r="B140" s="266">
        <v>90706</v>
      </c>
    </row>
    <row r="141" spans="2:33" x14ac:dyDescent="0.2">
      <c r="B141" s="266">
        <v>90710</v>
      </c>
    </row>
    <row r="142" spans="2:33" x14ac:dyDescent="0.2">
      <c r="B142" s="266">
        <v>90712</v>
      </c>
    </row>
    <row r="143" spans="2:33" x14ac:dyDescent="0.2">
      <c r="B143" s="266">
        <v>90713</v>
      </c>
    </row>
    <row r="144" spans="2:33" x14ac:dyDescent="0.2">
      <c r="B144" s="266">
        <v>90715</v>
      </c>
    </row>
    <row r="145" spans="2:2" x14ac:dyDescent="0.2">
      <c r="B145" s="266">
        <v>90716</v>
      </c>
    </row>
    <row r="146" spans="2:2" x14ac:dyDescent="0.2">
      <c r="B146" s="266">
        <v>90717</v>
      </c>
    </row>
    <row r="147" spans="2:2" x14ac:dyDescent="0.2">
      <c r="B147" s="266">
        <v>90720</v>
      </c>
    </row>
    <row r="148" spans="2:2" x14ac:dyDescent="0.2">
      <c r="B148" s="266">
        <v>90723</v>
      </c>
    </row>
    <row r="149" spans="2:2" x14ac:dyDescent="0.2">
      <c r="B149" s="266">
        <v>90731</v>
      </c>
    </row>
    <row r="150" spans="2:2" x14ac:dyDescent="0.2">
      <c r="B150" s="266">
        <v>90732</v>
      </c>
    </row>
    <row r="151" spans="2:2" x14ac:dyDescent="0.2">
      <c r="B151" s="266">
        <v>90740</v>
      </c>
    </row>
    <row r="152" spans="2:2" x14ac:dyDescent="0.2">
      <c r="B152" s="266">
        <v>90742</v>
      </c>
    </row>
    <row r="153" spans="2:2" x14ac:dyDescent="0.2">
      <c r="B153" s="266">
        <v>90743</v>
      </c>
    </row>
    <row r="154" spans="2:2" x14ac:dyDescent="0.2">
      <c r="B154" s="266">
        <v>90744</v>
      </c>
    </row>
    <row r="155" spans="2:2" x14ac:dyDescent="0.2">
      <c r="B155" s="266">
        <v>90745</v>
      </c>
    </row>
    <row r="156" spans="2:2" x14ac:dyDescent="0.2">
      <c r="B156" s="266">
        <v>90746</v>
      </c>
    </row>
    <row r="157" spans="2:2" x14ac:dyDescent="0.2">
      <c r="B157" s="266">
        <v>90747</v>
      </c>
    </row>
    <row r="158" spans="2:2" x14ac:dyDescent="0.2">
      <c r="B158" s="266">
        <v>90755</v>
      </c>
    </row>
    <row r="159" spans="2:2" x14ac:dyDescent="0.2">
      <c r="B159" s="266">
        <v>90802</v>
      </c>
    </row>
    <row r="160" spans="2:2" x14ac:dyDescent="0.2">
      <c r="B160" s="266">
        <v>90803</v>
      </c>
    </row>
    <row r="161" spans="2:2" x14ac:dyDescent="0.2">
      <c r="B161" s="266">
        <v>90804</v>
      </c>
    </row>
    <row r="162" spans="2:2" x14ac:dyDescent="0.2">
      <c r="B162" s="266">
        <v>90805</v>
      </c>
    </row>
    <row r="163" spans="2:2" x14ac:dyDescent="0.2">
      <c r="B163" s="266">
        <v>90806</v>
      </c>
    </row>
    <row r="164" spans="2:2" x14ac:dyDescent="0.2">
      <c r="B164" s="266">
        <v>90807</v>
      </c>
    </row>
    <row r="165" spans="2:2" x14ac:dyDescent="0.2">
      <c r="B165" s="266">
        <v>90808</v>
      </c>
    </row>
    <row r="166" spans="2:2" x14ac:dyDescent="0.2">
      <c r="B166" s="266">
        <v>90810</v>
      </c>
    </row>
    <row r="167" spans="2:2" x14ac:dyDescent="0.2">
      <c r="B167" s="266">
        <v>90813</v>
      </c>
    </row>
    <row r="168" spans="2:2" x14ac:dyDescent="0.2">
      <c r="B168" s="266">
        <v>90814</v>
      </c>
    </row>
    <row r="169" spans="2:2" x14ac:dyDescent="0.2">
      <c r="B169" s="266">
        <v>90815</v>
      </c>
    </row>
    <row r="170" spans="2:2" x14ac:dyDescent="0.2">
      <c r="B170" s="266">
        <v>90840</v>
      </c>
    </row>
    <row r="171" spans="2:2" x14ac:dyDescent="0.2">
      <c r="B171" s="266">
        <v>91001</v>
      </c>
    </row>
    <row r="172" spans="2:2" x14ac:dyDescent="0.2">
      <c r="B172" s="266">
        <v>91006</v>
      </c>
    </row>
    <row r="173" spans="2:2" x14ac:dyDescent="0.2">
      <c r="B173" s="266">
        <v>91007</v>
      </c>
    </row>
    <row r="174" spans="2:2" x14ac:dyDescent="0.2">
      <c r="B174" s="266">
        <v>91008</v>
      </c>
    </row>
    <row r="175" spans="2:2" x14ac:dyDescent="0.2">
      <c r="B175" s="266">
        <v>91010</v>
      </c>
    </row>
    <row r="176" spans="2:2" x14ac:dyDescent="0.2">
      <c r="B176" s="266">
        <v>91011</v>
      </c>
    </row>
    <row r="177" spans="2:2" x14ac:dyDescent="0.2">
      <c r="B177" s="266">
        <v>91016</v>
      </c>
    </row>
    <row r="178" spans="2:2" x14ac:dyDescent="0.2">
      <c r="B178" s="266">
        <v>91020</v>
      </c>
    </row>
    <row r="179" spans="2:2" x14ac:dyDescent="0.2">
      <c r="B179" s="266">
        <v>91024</v>
      </c>
    </row>
    <row r="180" spans="2:2" x14ac:dyDescent="0.2">
      <c r="B180" s="266">
        <v>91030</v>
      </c>
    </row>
    <row r="181" spans="2:2" x14ac:dyDescent="0.2">
      <c r="B181" s="266">
        <v>91040</v>
      </c>
    </row>
    <row r="182" spans="2:2" x14ac:dyDescent="0.2">
      <c r="B182" s="266">
        <v>91042</v>
      </c>
    </row>
    <row r="183" spans="2:2" x14ac:dyDescent="0.2">
      <c r="B183" s="266">
        <v>91101</v>
      </c>
    </row>
    <row r="184" spans="2:2" x14ac:dyDescent="0.2">
      <c r="B184" s="266">
        <v>91103</v>
      </c>
    </row>
    <row r="185" spans="2:2" x14ac:dyDescent="0.2">
      <c r="B185" s="266">
        <v>91104</v>
      </c>
    </row>
    <row r="186" spans="2:2" x14ac:dyDescent="0.2">
      <c r="B186" s="266">
        <v>91105</v>
      </c>
    </row>
    <row r="187" spans="2:2" x14ac:dyDescent="0.2">
      <c r="B187" s="266">
        <v>91106</v>
      </c>
    </row>
    <row r="188" spans="2:2" x14ac:dyDescent="0.2">
      <c r="B188" s="266">
        <v>91107</v>
      </c>
    </row>
    <row r="189" spans="2:2" x14ac:dyDescent="0.2">
      <c r="B189" s="266">
        <v>91108</v>
      </c>
    </row>
    <row r="190" spans="2:2" x14ac:dyDescent="0.2">
      <c r="B190" s="266">
        <v>91123</v>
      </c>
    </row>
    <row r="191" spans="2:2" x14ac:dyDescent="0.2">
      <c r="B191" s="266">
        <v>91201</v>
      </c>
    </row>
    <row r="192" spans="2:2" x14ac:dyDescent="0.2">
      <c r="B192" s="266">
        <v>91202</v>
      </c>
    </row>
    <row r="193" spans="2:2" x14ac:dyDescent="0.2">
      <c r="B193" s="266">
        <v>91203</v>
      </c>
    </row>
    <row r="194" spans="2:2" x14ac:dyDescent="0.2">
      <c r="B194" s="266">
        <v>91204</v>
      </c>
    </row>
    <row r="195" spans="2:2" x14ac:dyDescent="0.2">
      <c r="B195" s="266">
        <v>91205</v>
      </c>
    </row>
    <row r="196" spans="2:2" x14ac:dyDescent="0.2">
      <c r="B196" s="266">
        <v>91206</v>
      </c>
    </row>
    <row r="197" spans="2:2" x14ac:dyDescent="0.2">
      <c r="B197" s="266">
        <v>91207</v>
      </c>
    </row>
    <row r="198" spans="2:2" x14ac:dyDescent="0.2">
      <c r="B198" s="266">
        <v>91208</v>
      </c>
    </row>
    <row r="199" spans="2:2" x14ac:dyDescent="0.2">
      <c r="B199" s="266">
        <v>91210</v>
      </c>
    </row>
    <row r="200" spans="2:2" x14ac:dyDescent="0.2">
      <c r="B200" s="266">
        <v>91214</v>
      </c>
    </row>
    <row r="201" spans="2:2" x14ac:dyDescent="0.2">
      <c r="B201" s="266">
        <v>91301</v>
      </c>
    </row>
    <row r="202" spans="2:2" x14ac:dyDescent="0.2">
      <c r="B202" s="266">
        <v>91302</v>
      </c>
    </row>
    <row r="203" spans="2:2" x14ac:dyDescent="0.2">
      <c r="B203" s="266">
        <v>91303</v>
      </c>
    </row>
    <row r="204" spans="2:2" x14ac:dyDescent="0.2">
      <c r="B204" s="266">
        <v>91304</v>
      </c>
    </row>
    <row r="205" spans="2:2" x14ac:dyDescent="0.2">
      <c r="B205" s="266">
        <v>91306</v>
      </c>
    </row>
    <row r="206" spans="2:2" x14ac:dyDescent="0.2">
      <c r="B206" s="266">
        <v>91307</v>
      </c>
    </row>
    <row r="207" spans="2:2" x14ac:dyDescent="0.2">
      <c r="B207" s="266">
        <v>91311</v>
      </c>
    </row>
    <row r="208" spans="2:2" x14ac:dyDescent="0.2">
      <c r="B208" s="266">
        <v>91316</v>
      </c>
    </row>
    <row r="209" spans="2:2" x14ac:dyDescent="0.2">
      <c r="B209" s="266">
        <v>91320</v>
      </c>
    </row>
    <row r="210" spans="2:2" x14ac:dyDescent="0.2">
      <c r="B210" s="266">
        <v>91321</v>
      </c>
    </row>
    <row r="211" spans="2:2" x14ac:dyDescent="0.2">
      <c r="B211" s="266">
        <v>91324</v>
      </c>
    </row>
    <row r="212" spans="2:2" x14ac:dyDescent="0.2">
      <c r="B212" s="266">
        <v>91325</v>
      </c>
    </row>
    <row r="213" spans="2:2" x14ac:dyDescent="0.2">
      <c r="B213" s="266">
        <v>91326</v>
      </c>
    </row>
    <row r="214" spans="2:2" x14ac:dyDescent="0.2">
      <c r="B214" s="266">
        <v>91330</v>
      </c>
    </row>
    <row r="215" spans="2:2" x14ac:dyDescent="0.2">
      <c r="B215" s="266">
        <v>91331</v>
      </c>
    </row>
    <row r="216" spans="2:2" x14ac:dyDescent="0.2">
      <c r="B216" s="266">
        <v>91335</v>
      </c>
    </row>
    <row r="217" spans="2:2" x14ac:dyDescent="0.2">
      <c r="B217" s="266">
        <v>91340</v>
      </c>
    </row>
    <row r="218" spans="2:2" x14ac:dyDescent="0.2">
      <c r="B218" s="266">
        <v>91342</v>
      </c>
    </row>
    <row r="219" spans="2:2" x14ac:dyDescent="0.2">
      <c r="B219" s="266">
        <v>91343</v>
      </c>
    </row>
    <row r="220" spans="2:2" x14ac:dyDescent="0.2">
      <c r="B220" s="266">
        <v>91344</v>
      </c>
    </row>
    <row r="221" spans="2:2" x14ac:dyDescent="0.2">
      <c r="B221" s="266">
        <v>91345</v>
      </c>
    </row>
    <row r="222" spans="2:2" x14ac:dyDescent="0.2">
      <c r="B222" s="266">
        <v>91350</v>
      </c>
    </row>
    <row r="223" spans="2:2" x14ac:dyDescent="0.2">
      <c r="B223" s="266">
        <v>91351</v>
      </c>
    </row>
    <row r="224" spans="2:2" x14ac:dyDescent="0.2">
      <c r="B224" s="266">
        <v>91352</v>
      </c>
    </row>
    <row r="225" spans="2:2" x14ac:dyDescent="0.2">
      <c r="B225" s="266">
        <v>91354</v>
      </c>
    </row>
    <row r="226" spans="2:2" x14ac:dyDescent="0.2">
      <c r="B226" s="266">
        <v>91355</v>
      </c>
    </row>
    <row r="227" spans="2:2" x14ac:dyDescent="0.2">
      <c r="B227" s="266">
        <v>91356</v>
      </c>
    </row>
    <row r="228" spans="2:2" x14ac:dyDescent="0.2">
      <c r="B228" s="266">
        <v>91360</v>
      </c>
    </row>
    <row r="229" spans="2:2" x14ac:dyDescent="0.2">
      <c r="B229" s="266">
        <v>91361</v>
      </c>
    </row>
    <row r="230" spans="2:2" x14ac:dyDescent="0.2">
      <c r="B230" s="266">
        <v>91362</v>
      </c>
    </row>
    <row r="231" spans="2:2" x14ac:dyDescent="0.2">
      <c r="B231" s="266">
        <v>91364</v>
      </c>
    </row>
    <row r="232" spans="2:2" x14ac:dyDescent="0.2">
      <c r="B232" s="266">
        <v>91367</v>
      </c>
    </row>
    <row r="233" spans="2:2" x14ac:dyDescent="0.2">
      <c r="B233" s="266">
        <v>91371</v>
      </c>
    </row>
    <row r="234" spans="2:2" x14ac:dyDescent="0.2">
      <c r="B234" s="266">
        <v>91377</v>
      </c>
    </row>
    <row r="235" spans="2:2" x14ac:dyDescent="0.2">
      <c r="B235" s="266">
        <v>91381</v>
      </c>
    </row>
    <row r="236" spans="2:2" x14ac:dyDescent="0.2">
      <c r="B236" s="266">
        <v>91384</v>
      </c>
    </row>
    <row r="237" spans="2:2" x14ac:dyDescent="0.2">
      <c r="B237" s="266">
        <v>91387</v>
      </c>
    </row>
    <row r="238" spans="2:2" x14ac:dyDescent="0.2">
      <c r="B238" s="266">
        <v>91390</v>
      </c>
    </row>
    <row r="239" spans="2:2" x14ac:dyDescent="0.2">
      <c r="B239" s="266">
        <v>91401</v>
      </c>
    </row>
    <row r="240" spans="2:2" x14ac:dyDescent="0.2">
      <c r="B240" s="266">
        <v>91402</v>
      </c>
    </row>
    <row r="241" spans="2:2" x14ac:dyDescent="0.2">
      <c r="B241" s="266">
        <v>91403</v>
      </c>
    </row>
    <row r="242" spans="2:2" x14ac:dyDescent="0.2">
      <c r="B242" s="266">
        <v>91405</v>
      </c>
    </row>
    <row r="243" spans="2:2" x14ac:dyDescent="0.2">
      <c r="B243" s="266">
        <v>91406</v>
      </c>
    </row>
    <row r="244" spans="2:2" x14ac:dyDescent="0.2">
      <c r="B244" s="266">
        <v>91411</v>
      </c>
    </row>
    <row r="245" spans="2:2" x14ac:dyDescent="0.2">
      <c r="B245" s="266">
        <v>91423</v>
      </c>
    </row>
    <row r="246" spans="2:2" x14ac:dyDescent="0.2">
      <c r="B246" s="266">
        <v>91436</v>
      </c>
    </row>
    <row r="247" spans="2:2" x14ac:dyDescent="0.2">
      <c r="B247" s="266">
        <v>91501</v>
      </c>
    </row>
    <row r="248" spans="2:2" x14ac:dyDescent="0.2">
      <c r="B248" s="266">
        <v>91502</v>
      </c>
    </row>
    <row r="249" spans="2:2" x14ac:dyDescent="0.2">
      <c r="B249" s="266">
        <v>91504</v>
      </c>
    </row>
    <row r="250" spans="2:2" x14ac:dyDescent="0.2">
      <c r="B250" s="266">
        <v>91505</v>
      </c>
    </row>
    <row r="251" spans="2:2" x14ac:dyDescent="0.2">
      <c r="B251" s="266">
        <v>91506</v>
      </c>
    </row>
    <row r="252" spans="2:2" x14ac:dyDescent="0.2">
      <c r="B252" s="266">
        <v>91522</v>
      </c>
    </row>
    <row r="253" spans="2:2" x14ac:dyDescent="0.2">
      <c r="B253" s="266">
        <v>91601</v>
      </c>
    </row>
    <row r="254" spans="2:2" x14ac:dyDescent="0.2">
      <c r="B254" s="266">
        <v>91602</v>
      </c>
    </row>
    <row r="255" spans="2:2" x14ac:dyDescent="0.2">
      <c r="B255" s="266">
        <v>91604</v>
      </c>
    </row>
    <row r="256" spans="2:2" x14ac:dyDescent="0.2">
      <c r="B256" s="266">
        <v>91605</v>
      </c>
    </row>
    <row r="257" spans="2:2" x14ac:dyDescent="0.2">
      <c r="B257" s="266">
        <v>91606</v>
      </c>
    </row>
    <row r="258" spans="2:2" x14ac:dyDescent="0.2">
      <c r="B258" s="266">
        <v>91607</v>
      </c>
    </row>
    <row r="259" spans="2:2" x14ac:dyDescent="0.2">
      <c r="B259" s="266">
        <v>91608</v>
      </c>
    </row>
    <row r="260" spans="2:2" x14ac:dyDescent="0.2">
      <c r="B260" s="266">
        <v>91701</v>
      </c>
    </row>
    <row r="261" spans="2:2" x14ac:dyDescent="0.2">
      <c r="B261" s="266">
        <v>91702</v>
      </c>
    </row>
    <row r="262" spans="2:2" x14ac:dyDescent="0.2">
      <c r="B262" s="266">
        <v>91706</v>
      </c>
    </row>
    <row r="263" spans="2:2" x14ac:dyDescent="0.2">
      <c r="B263" s="266">
        <v>91708</v>
      </c>
    </row>
    <row r="264" spans="2:2" x14ac:dyDescent="0.2">
      <c r="B264" s="266">
        <v>91709</v>
      </c>
    </row>
    <row r="265" spans="2:2" x14ac:dyDescent="0.2">
      <c r="B265" s="266">
        <v>91710</v>
      </c>
    </row>
    <row r="266" spans="2:2" x14ac:dyDescent="0.2">
      <c r="B266" s="266">
        <v>91711</v>
      </c>
    </row>
    <row r="267" spans="2:2" x14ac:dyDescent="0.2">
      <c r="B267" s="266">
        <v>91722</v>
      </c>
    </row>
    <row r="268" spans="2:2" x14ac:dyDescent="0.2">
      <c r="B268" s="266">
        <v>91723</v>
      </c>
    </row>
    <row r="269" spans="2:2" x14ac:dyDescent="0.2">
      <c r="B269" s="266">
        <v>91724</v>
      </c>
    </row>
    <row r="270" spans="2:2" x14ac:dyDescent="0.2">
      <c r="B270" s="266">
        <v>91730</v>
      </c>
    </row>
    <row r="271" spans="2:2" x14ac:dyDescent="0.2">
      <c r="B271" s="266">
        <v>91731</v>
      </c>
    </row>
    <row r="272" spans="2:2" x14ac:dyDescent="0.2">
      <c r="B272" s="266">
        <v>91732</v>
      </c>
    </row>
    <row r="273" spans="2:2" x14ac:dyDescent="0.2">
      <c r="B273" s="266">
        <v>91733</v>
      </c>
    </row>
    <row r="274" spans="2:2" x14ac:dyDescent="0.2">
      <c r="B274" s="266">
        <v>91737</v>
      </c>
    </row>
    <row r="275" spans="2:2" x14ac:dyDescent="0.2">
      <c r="B275" s="266">
        <v>91739</v>
      </c>
    </row>
    <row r="276" spans="2:2" x14ac:dyDescent="0.2">
      <c r="B276" s="266">
        <v>91740</v>
      </c>
    </row>
    <row r="277" spans="2:2" x14ac:dyDescent="0.2">
      <c r="B277" s="266">
        <v>91741</v>
      </c>
    </row>
    <row r="278" spans="2:2" x14ac:dyDescent="0.2">
      <c r="B278" s="266">
        <v>91744</v>
      </c>
    </row>
    <row r="279" spans="2:2" x14ac:dyDescent="0.2">
      <c r="B279" s="266">
        <v>91745</v>
      </c>
    </row>
    <row r="280" spans="2:2" x14ac:dyDescent="0.2">
      <c r="B280" s="266">
        <v>91746</v>
      </c>
    </row>
    <row r="281" spans="2:2" x14ac:dyDescent="0.2">
      <c r="B281" s="266">
        <v>91748</v>
      </c>
    </row>
    <row r="282" spans="2:2" x14ac:dyDescent="0.2">
      <c r="B282" s="266">
        <v>91750</v>
      </c>
    </row>
    <row r="283" spans="2:2" x14ac:dyDescent="0.2">
      <c r="B283" s="266">
        <v>91752</v>
      </c>
    </row>
    <row r="284" spans="2:2" x14ac:dyDescent="0.2">
      <c r="B284" s="266">
        <v>91754</v>
      </c>
    </row>
    <row r="285" spans="2:2" x14ac:dyDescent="0.2">
      <c r="B285" s="266">
        <v>91755</v>
      </c>
    </row>
    <row r="286" spans="2:2" x14ac:dyDescent="0.2">
      <c r="B286" s="266">
        <v>91759</v>
      </c>
    </row>
    <row r="287" spans="2:2" x14ac:dyDescent="0.2">
      <c r="B287" s="266">
        <v>91761</v>
      </c>
    </row>
    <row r="288" spans="2:2" x14ac:dyDescent="0.2">
      <c r="B288" s="266">
        <v>91762</v>
      </c>
    </row>
    <row r="289" spans="2:2" x14ac:dyDescent="0.2">
      <c r="B289" s="266">
        <v>91763</v>
      </c>
    </row>
    <row r="290" spans="2:2" x14ac:dyDescent="0.2">
      <c r="B290" s="266">
        <v>91764</v>
      </c>
    </row>
    <row r="291" spans="2:2" x14ac:dyDescent="0.2">
      <c r="B291" s="266">
        <v>91765</v>
      </c>
    </row>
    <row r="292" spans="2:2" x14ac:dyDescent="0.2">
      <c r="B292" s="266">
        <v>91766</v>
      </c>
    </row>
    <row r="293" spans="2:2" x14ac:dyDescent="0.2">
      <c r="B293" s="266">
        <v>91767</v>
      </c>
    </row>
    <row r="294" spans="2:2" x14ac:dyDescent="0.2">
      <c r="B294" s="266">
        <v>91768</v>
      </c>
    </row>
    <row r="295" spans="2:2" x14ac:dyDescent="0.2">
      <c r="B295" s="266">
        <v>91770</v>
      </c>
    </row>
    <row r="296" spans="2:2" x14ac:dyDescent="0.2">
      <c r="B296" s="266">
        <v>91773</v>
      </c>
    </row>
    <row r="297" spans="2:2" x14ac:dyDescent="0.2">
      <c r="B297" s="266">
        <v>91775</v>
      </c>
    </row>
    <row r="298" spans="2:2" x14ac:dyDescent="0.2">
      <c r="B298" s="266">
        <v>91776</v>
      </c>
    </row>
    <row r="299" spans="2:2" x14ac:dyDescent="0.2">
      <c r="B299" s="266">
        <v>91780</v>
      </c>
    </row>
    <row r="300" spans="2:2" x14ac:dyDescent="0.2">
      <c r="B300" s="266">
        <v>91784</v>
      </c>
    </row>
    <row r="301" spans="2:2" x14ac:dyDescent="0.2">
      <c r="B301" s="266">
        <v>91786</v>
      </c>
    </row>
    <row r="302" spans="2:2" x14ac:dyDescent="0.2">
      <c r="B302" s="266">
        <v>91789</v>
      </c>
    </row>
    <row r="303" spans="2:2" x14ac:dyDescent="0.2">
      <c r="B303" s="266">
        <v>91790</v>
      </c>
    </row>
    <row r="304" spans="2:2" x14ac:dyDescent="0.2">
      <c r="B304" s="266">
        <v>91791</v>
      </c>
    </row>
    <row r="305" spans="2:2" x14ac:dyDescent="0.2">
      <c r="B305" s="266">
        <v>91792</v>
      </c>
    </row>
    <row r="306" spans="2:2" x14ac:dyDescent="0.2">
      <c r="B306" s="266">
        <v>91801</v>
      </c>
    </row>
    <row r="307" spans="2:2" x14ac:dyDescent="0.2">
      <c r="B307" s="266">
        <v>91803</v>
      </c>
    </row>
    <row r="308" spans="2:2" x14ac:dyDescent="0.2">
      <c r="B308" s="266">
        <v>91901</v>
      </c>
    </row>
    <row r="309" spans="2:2" x14ac:dyDescent="0.2">
      <c r="B309" s="266">
        <v>91902</v>
      </c>
    </row>
    <row r="310" spans="2:2" x14ac:dyDescent="0.2">
      <c r="B310" s="266">
        <v>91905</v>
      </c>
    </row>
    <row r="311" spans="2:2" x14ac:dyDescent="0.2">
      <c r="B311" s="266">
        <v>91906</v>
      </c>
    </row>
    <row r="312" spans="2:2" x14ac:dyDescent="0.2">
      <c r="B312" s="266">
        <v>91910</v>
      </c>
    </row>
    <row r="313" spans="2:2" x14ac:dyDescent="0.2">
      <c r="B313" s="266">
        <v>91911</v>
      </c>
    </row>
    <row r="314" spans="2:2" x14ac:dyDescent="0.2">
      <c r="B314" s="266">
        <v>91913</v>
      </c>
    </row>
    <row r="315" spans="2:2" x14ac:dyDescent="0.2">
      <c r="B315" s="266">
        <v>91914</v>
      </c>
    </row>
    <row r="316" spans="2:2" x14ac:dyDescent="0.2">
      <c r="B316" s="266">
        <v>91915</v>
      </c>
    </row>
    <row r="317" spans="2:2" x14ac:dyDescent="0.2">
      <c r="B317" s="266">
        <v>91916</v>
      </c>
    </row>
    <row r="318" spans="2:2" x14ac:dyDescent="0.2">
      <c r="B318" s="266">
        <v>91917</v>
      </c>
    </row>
    <row r="319" spans="2:2" x14ac:dyDescent="0.2">
      <c r="B319" s="266">
        <v>91931</v>
      </c>
    </row>
    <row r="320" spans="2:2" x14ac:dyDescent="0.2">
      <c r="B320" s="266">
        <v>91932</v>
      </c>
    </row>
    <row r="321" spans="2:2" x14ac:dyDescent="0.2">
      <c r="B321" s="266">
        <v>91934</v>
      </c>
    </row>
    <row r="322" spans="2:2" x14ac:dyDescent="0.2">
      <c r="B322" s="266">
        <v>91935</v>
      </c>
    </row>
    <row r="323" spans="2:2" x14ac:dyDescent="0.2">
      <c r="B323" s="266">
        <v>91941</v>
      </c>
    </row>
    <row r="324" spans="2:2" x14ac:dyDescent="0.2">
      <c r="B324" s="266">
        <v>91942</v>
      </c>
    </row>
    <row r="325" spans="2:2" x14ac:dyDescent="0.2">
      <c r="B325" s="266">
        <v>91945</v>
      </c>
    </row>
    <row r="326" spans="2:2" x14ac:dyDescent="0.2">
      <c r="B326" s="266">
        <v>91950</v>
      </c>
    </row>
    <row r="327" spans="2:2" x14ac:dyDescent="0.2">
      <c r="B327" s="266">
        <v>91962</v>
      </c>
    </row>
    <row r="328" spans="2:2" x14ac:dyDescent="0.2">
      <c r="B328" s="266">
        <v>91963</v>
      </c>
    </row>
    <row r="329" spans="2:2" x14ac:dyDescent="0.2">
      <c r="B329" s="266">
        <v>91977</v>
      </c>
    </row>
    <row r="330" spans="2:2" x14ac:dyDescent="0.2">
      <c r="B330" s="266">
        <v>91978</v>
      </c>
    </row>
    <row r="331" spans="2:2" x14ac:dyDescent="0.2">
      <c r="B331" s="266">
        <v>91980</v>
      </c>
    </row>
    <row r="332" spans="2:2" x14ac:dyDescent="0.2">
      <c r="B332" s="266">
        <v>92003</v>
      </c>
    </row>
    <row r="333" spans="2:2" x14ac:dyDescent="0.2">
      <c r="B333" s="266">
        <v>92004</v>
      </c>
    </row>
    <row r="334" spans="2:2" x14ac:dyDescent="0.2">
      <c r="B334" s="266">
        <v>92007</v>
      </c>
    </row>
    <row r="335" spans="2:2" x14ac:dyDescent="0.2">
      <c r="B335" s="266">
        <v>92008</v>
      </c>
    </row>
    <row r="336" spans="2:2" x14ac:dyDescent="0.2">
      <c r="B336" s="266">
        <v>92009</v>
      </c>
    </row>
    <row r="337" spans="2:2" x14ac:dyDescent="0.2">
      <c r="B337" s="266">
        <v>92010</v>
      </c>
    </row>
    <row r="338" spans="2:2" x14ac:dyDescent="0.2">
      <c r="B338" s="266">
        <v>92011</v>
      </c>
    </row>
    <row r="339" spans="2:2" x14ac:dyDescent="0.2">
      <c r="B339" s="266">
        <v>92014</v>
      </c>
    </row>
    <row r="340" spans="2:2" x14ac:dyDescent="0.2">
      <c r="B340" s="266">
        <v>92019</v>
      </c>
    </row>
    <row r="341" spans="2:2" x14ac:dyDescent="0.2">
      <c r="B341" s="266">
        <v>92020</v>
      </c>
    </row>
    <row r="342" spans="2:2" x14ac:dyDescent="0.2">
      <c r="B342" s="266">
        <v>92021</v>
      </c>
    </row>
    <row r="343" spans="2:2" x14ac:dyDescent="0.2">
      <c r="B343" s="266">
        <v>92024</v>
      </c>
    </row>
    <row r="344" spans="2:2" x14ac:dyDescent="0.2">
      <c r="B344" s="266">
        <v>92025</v>
      </c>
    </row>
    <row r="345" spans="2:2" x14ac:dyDescent="0.2">
      <c r="B345" s="266">
        <v>92026</v>
      </c>
    </row>
    <row r="346" spans="2:2" x14ac:dyDescent="0.2">
      <c r="B346" s="266">
        <v>92027</v>
      </c>
    </row>
    <row r="347" spans="2:2" x14ac:dyDescent="0.2">
      <c r="B347" s="266">
        <v>92028</v>
      </c>
    </row>
    <row r="348" spans="2:2" x14ac:dyDescent="0.2">
      <c r="B348" s="266">
        <v>92029</v>
      </c>
    </row>
    <row r="349" spans="2:2" x14ac:dyDescent="0.2">
      <c r="B349" s="266">
        <v>92036</v>
      </c>
    </row>
    <row r="350" spans="2:2" x14ac:dyDescent="0.2">
      <c r="B350" s="266">
        <v>92037</v>
      </c>
    </row>
    <row r="351" spans="2:2" x14ac:dyDescent="0.2">
      <c r="B351" s="266">
        <v>92040</v>
      </c>
    </row>
    <row r="352" spans="2:2" x14ac:dyDescent="0.2">
      <c r="B352" s="266">
        <v>92054</v>
      </c>
    </row>
    <row r="353" spans="2:2" x14ac:dyDescent="0.2">
      <c r="B353" s="266">
        <v>92055</v>
      </c>
    </row>
    <row r="354" spans="2:2" x14ac:dyDescent="0.2">
      <c r="B354" s="266">
        <v>92056</v>
      </c>
    </row>
    <row r="355" spans="2:2" x14ac:dyDescent="0.2">
      <c r="B355" s="266">
        <v>92057</v>
      </c>
    </row>
    <row r="356" spans="2:2" x14ac:dyDescent="0.2">
      <c r="B356" s="266">
        <v>92058</v>
      </c>
    </row>
    <row r="357" spans="2:2" x14ac:dyDescent="0.2">
      <c r="B357" s="266">
        <v>92059</v>
      </c>
    </row>
    <row r="358" spans="2:2" x14ac:dyDescent="0.2">
      <c r="B358" s="266">
        <v>92060</v>
      </c>
    </row>
    <row r="359" spans="2:2" x14ac:dyDescent="0.2">
      <c r="B359" s="266">
        <v>92061</v>
      </c>
    </row>
    <row r="360" spans="2:2" x14ac:dyDescent="0.2">
      <c r="B360" s="266">
        <v>92064</v>
      </c>
    </row>
    <row r="361" spans="2:2" x14ac:dyDescent="0.2">
      <c r="B361" s="266">
        <v>92065</v>
      </c>
    </row>
    <row r="362" spans="2:2" x14ac:dyDescent="0.2">
      <c r="B362" s="266">
        <v>92066</v>
      </c>
    </row>
    <row r="363" spans="2:2" x14ac:dyDescent="0.2">
      <c r="B363" s="266">
        <v>92067</v>
      </c>
    </row>
    <row r="364" spans="2:2" x14ac:dyDescent="0.2">
      <c r="B364" s="266">
        <v>92069</v>
      </c>
    </row>
    <row r="365" spans="2:2" x14ac:dyDescent="0.2">
      <c r="B365" s="266">
        <v>92070</v>
      </c>
    </row>
    <row r="366" spans="2:2" x14ac:dyDescent="0.2">
      <c r="B366" s="266">
        <v>92071</v>
      </c>
    </row>
    <row r="367" spans="2:2" x14ac:dyDescent="0.2">
      <c r="B367" s="266">
        <v>92075</v>
      </c>
    </row>
    <row r="368" spans="2:2" x14ac:dyDescent="0.2">
      <c r="B368" s="266">
        <v>92078</v>
      </c>
    </row>
    <row r="369" spans="2:2" x14ac:dyDescent="0.2">
      <c r="B369" s="266">
        <v>92081</v>
      </c>
    </row>
    <row r="370" spans="2:2" x14ac:dyDescent="0.2">
      <c r="B370" s="266">
        <v>92082</v>
      </c>
    </row>
    <row r="371" spans="2:2" x14ac:dyDescent="0.2">
      <c r="B371" s="266">
        <v>92083</v>
      </c>
    </row>
    <row r="372" spans="2:2" x14ac:dyDescent="0.2">
      <c r="B372" s="266">
        <v>92084</v>
      </c>
    </row>
    <row r="373" spans="2:2" x14ac:dyDescent="0.2">
      <c r="B373" s="266">
        <v>92086</v>
      </c>
    </row>
    <row r="374" spans="2:2" x14ac:dyDescent="0.2">
      <c r="B374" s="266">
        <v>92091</v>
      </c>
    </row>
    <row r="375" spans="2:2" x14ac:dyDescent="0.2">
      <c r="B375" s="266">
        <v>92093</v>
      </c>
    </row>
    <row r="376" spans="2:2" x14ac:dyDescent="0.2">
      <c r="B376" s="266">
        <v>92096</v>
      </c>
    </row>
    <row r="377" spans="2:2" x14ac:dyDescent="0.2">
      <c r="B377" s="266">
        <v>92101</v>
      </c>
    </row>
    <row r="378" spans="2:2" x14ac:dyDescent="0.2">
      <c r="B378" s="266">
        <v>92102</v>
      </c>
    </row>
    <row r="379" spans="2:2" x14ac:dyDescent="0.2">
      <c r="B379" s="266">
        <v>92103</v>
      </c>
    </row>
    <row r="380" spans="2:2" x14ac:dyDescent="0.2">
      <c r="B380" s="266">
        <v>92104</v>
      </c>
    </row>
    <row r="381" spans="2:2" x14ac:dyDescent="0.2">
      <c r="B381" s="266">
        <v>92105</v>
      </c>
    </row>
    <row r="382" spans="2:2" x14ac:dyDescent="0.2">
      <c r="B382" s="266">
        <v>92106</v>
      </c>
    </row>
    <row r="383" spans="2:2" x14ac:dyDescent="0.2">
      <c r="B383" s="266">
        <v>92107</v>
      </c>
    </row>
    <row r="384" spans="2:2" x14ac:dyDescent="0.2">
      <c r="B384" s="266">
        <v>92108</v>
      </c>
    </row>
    <row r="385" spans="2:2" x14ac:dyDescent="0.2">
      <c r="B385" s="266">
        <v>92109</v>
      </c>
    </row>
    <row r="386" spans="2:2" x14ac:dyDescent="0.2">
      <c r="B386" s="266">
        <v>92110</v>
      </c>
    </row>
    <row r="387" spans="2:2" x14ac:dyDescent="0.2">
      <c r="B387" s="266">
        <v>92111</v>
      </c>
    </row>
    <row r="388" spans="2:2" x14ac:dyDescent="0.2">
      <c r="B388" s="266">
        <v>92113</v>
      </c>
    </row>
    <row r="389" spans="2:2" x14ac:dyDescent="0.2">
      <c r="B389" s="266">
        <v>92114</v>
      </c>
    </row>
    <row r="390" spans="2:2" x14ac:dyDescent="0.2">
      <c r="B390" s="266">
        <v>92115</v>
      </c>
    </row>
    <row r="391" spans="2:2" x14ac:dyDescent="0.2">
      <c r="B391" s="266">
        <v>92116</v>
      </c>
    </row>
    <row r="392" spans="2:2" x14ac:dyDescent="0.2">
      <c r="B392" s="266">
        <v>92117</v>
      </c>
    </row>
    <row r="393" spans="2:2" x14ac:dyDescent="0.2">
      <c r="B393" s="266">
        <v>92118</v>
      </c>
    </row>
    <row r="394" spans="2:2" x14ac:dyDescent="0.2">
      <c r="B394" s="266">
        <v>92119</v>
      </c>
    </row>
    <row r="395" spans="2:2" x14ac:dyDescent="0.2">
      <c r="B395" s="266">
        <v>92120</v>
      </c>
    </row>
    <row r="396" spans="2:2" x14ac:dyDescent="0.2">
      <c r="B396" s="266">
        <v>92121</v>
      </c>
    </row>
    <row r="397" spans="2:2" x14ac:dyDescent="0.2">
      <c r="B397" s="266">
        <v>92122</v>
      </c>
    </row>
    <row r="398" spans="2:2" x14ac:dyDescent="0.2">
      <c r="B398" s="266">
        <v>92123</v>
      </c>
    </row>
    <row r="399" spans="2:2" x14ac:dyDescent="0.2">
      <c r="B399" s="266">
        <v>92124</v>
      </c>
    </row>
    <row r="400" spans="2:2" x14ac:dyDescent="0.2">
      <c r="B400" s="266">
        <v>92126</v>
      </c>
    </row>
    <row r="401" spans="2:2" x14ac:dyDescent="0.2">
      <c r="B401" s="266">
        <v>92127</v>
      </c>
    </row>
    <row r="402" spans="2:2" x14ac:dyDescent="0.2">
      <c r="B402" s="266">
        <v>92128</v>
      </c>
    </row>
    <row r="403" spans="2:2" x14ac:dyDescent="0.2">
      <c r="B403" s="266">
        <v>92129</v>
      </c>
    </row>
    <row r="404" spans="2:2" x14ac:dyDescent="0.2">
      <c r="B404" s="266">
        <v>92130</v>
      </c>
    </row>
    <row r="405" spans="2:2" x14ac:dyDescent="0.2">
      <c r="B405" s="266">
        <v>92131</v>
      </c>
    </row>
    <row r="406" spans="2:2" x14ac:dyDescent="0.2">
      <c r="B406" s="266">
        <v>92134</v>
      </c>
    </row>
    <row r="407" spans="2:2" x14ac:dyDescent="0.2">
      <c r="B407" s="266">
        <v>92135</v>
      </c>
    </row>
    <row r="408" spans="2:2" x14ac:dyDescent="0.2">
      <c r="B408" s="266">
        <v>92136</v>
      </c>
    </row>
    <row r="409" spans="2:2" x14ac:dyDescent="0.2">
      <c r="B409" s="266">
        <v>92139</v>
      </c>
    </row>
    <row r="410" spans="2:2" x14ac:dyDescent="0.2">
      <c r="B410" s="266">
        <v>92140</v>
      </c>
    </row>
    <row r="411" spans="2:2" x14ac:dyDescent="0.2">
      <c r="B411" s="266">
        <v>92145</v>
      </c>
    </row>
    <row r="412" spans="2:2" x14ac:dyDescent="0.2">
      <c r="B412" s="266">
        <v>92147</v>
      </c>
    </row>
    <row r="413" spans="2:2" x14ac:dyDescent="0.2">
      <c r="B413" s="266">
        <v>92152</v>
      </c>
    </row>
    <row r="414" spans="2:2" x14ac:dyDescent="0.2">
      <c r="B414" s="266">
        <v>92154</v>
      </c>
    </row>
    <row r="415" spans="2:2" x14ac:dyDescent="0.2">
      <c r="B415" s="266">
        <v>92155</v>
      </c>
    </row>
    <row r="416" spans="2:2" x14ac:dyDescent="0.2">
      <c r="B416" s="266">
        <v>92173</v>
      </c>
    </row>
    <row r="417" spans="2:2" x14ac:dyDescent="0.2">
      <c r="B417" s="266">
        <v>92182</v>
      </c>
    </row>
    <row r="418" spans="2:2" x14ac:dyDescent="0.2">
      <c r="B418" s="266">
        <v>92201</v>
      </c>
    </row>
    <row r="419" spans="2:2" x14ac:dyDescent="0.2">
      <c r="B419" s="266">
        <v>92203</v>
      </c>
    </row>
    <row r="420" spans="2:2" x14ac:dyDescent="0.2">
      <c r="B420" s="266">
        <v>92210</v>
      </c>
    </row>
    <row r="421" spans="2:2" x14ac:dyDescent="0.2">
      <c r="B421" s="266">
        <v>92211</v>
      </c>
    </row>
    <row r="422" spans="2:2" x14ac:dyDescent="0.2">
      <c r="B422" s="266">
        <v>92220</v>
      </c>
    </row>
    <row r="423" spans="2:2" x14ac:dyDescent="0.2">
      <c r="B423" s="266">
        <v>92223</v>
      </c>
    </row>
    <row r="424" spans="2:2" x14ac:dyDescent="0.2">
      <c r="B424" s="266">
        <v>92225</v>
      </c>
    </row>
    <row r="425" spans="2:2" x14ac:dyDescent="0.2">
      <c r="B425" s="266">
        <v>92227</v>
      </c>
    </row>
    <row r="426" spans="2:2" x14ac:dyDescent="0.2">
      <c r="B426" s="266">
        <v>92230</v>
      </c>
    </row>
    <row r="427" spans="2:2" x14ac:dyDescent="0.2">
      <c r="B427" s="266">
        <v>92231</v>
      </c>
    </row>
    <row r="428" spans="2:2" x14ac:dyDescent="0.2">
      <c r="B428" s="266">
        <v>92233</v>
      </c>
    </row>
    <row r="429" spans="2:2" x14ac:dyDescent="0.2">
      <c r="B429" s="266">
        <v>92234</v>
      </c>
    </row>
    <row r="430" spans="2:2" x14ac:dyDescent="0.2">
      <c r="B430" s="266">
        <v>92236</v>
      </c>
    </row>
    <row r="431" spans="2:2" x14ac:dyDescent="0.2">
      <c r="B431" s="266">
        <v>92239</v>
      </c>
    </row>
    <row r="432" spans="2:2" x14ac:dyDescent="0.2">
      <c r="B432" s="266">
        <v>92240</v>
      </c>
    </row>
    <row r="433" spans="2:2" x14ac:dyDescent="0.2">
      <c r="B433" s="266">
        <v>92241</v>
      </c>
    </row>
    <row r="434" spans="2:2" x14ac:dyDescent="0.2">
      <c r="B434" s="266">
        <v>92242</v>
      </c>
    </row>
    <row r="435" spans="2:2" x14ac:dyDescent="0.2">
      <c r="B435" s="266">
        <v>92243</v>
      </c>
    </row>
    <row r="436" spans="2:2" x14ac:dyDescent="0.2">
      <c r="B436" s="266">
        <v>92249</v>
      </c>
    </row>
    <row r="437" spans="2:2" x14ac:dyDescent="0.2">
      <c r="B437" s="266">
        <v>92250</v>
      </c>
    </row>
    <row r="438" spans="2:2" x14ac:dyDescent="0.2">
      <c r="B438" s="266">
        <v>92251</v>
      </c>
    </row>
    <row r="439" spans="2:2" x14ac:dyDescent="0.2">
      <c r="B439" s="266">
        <v>92252</v>
      </c>
    </row>
    <row r="440" spans="2:2" x14ac:dyDescent="0.2">
      <c r="B440" s="266">
        <v>92253</v>
      </c>
    </row>
    <row r="441" spans="2:2" x14ac:dyDescent="0.2">
      <c r="B441" s="266">
        <v>92254</v>
      </c>
    </row>
    <row r="442" spans="2:2" x14ac:dyDescent="0.2">
      <c r="B442" s="266">
        <v>92256</v>
      </c>
    </row>
    <row r="443" spans="2:2" x14ac:dyDescent="0.2">
      <c r="B443" s="266">
        <v>92257</v>
      </c>
    </row>
    <row r="444" spans="2:2" x14ac:dyDescent="0.2">
      <c r="B444" s="266">
        <v>92258</v>
      </c>
    </row>
    <row r="445" spans="2:2" x14ac:dyDescent="0.2">
      <c r="B445" s="266">
        <v>92259</v>
      </c>
    </row>
    <row r="446" spans="2:2" x14ac:dyDescent="0.2">
      <c r="B446" s="266">
        <v>92260</v>
      </c>
    </row>
    <row r="447" spans="2:2" x14ac:dyDescent="0.2">
      <c r="B447" s="266">
        <v>92262</v>
      </c>
    </row>
    <row r="448" spans="2:2" x14ac:dyDescent="0.2">
      <c r="B448" s="266">
        <v>92264</v>
      </c>
    </row>
    <row r="449" spans="2:2" x14ac:dyDescent="0.2">
      <c r="B449" s="266">
        <v>92266</v>
      </c>
    </row>
    <row r="450" spans="2:2" x14ac:dyDescent="0.2">
      <c r="B450" s="266">
        <v>92267</v>
      </c>
    </row>
    <row r="451" spans="2:2" x14ac:dyDescent="0.2">
      <c r="B451" s="266">
        <v>92268</v>
      </c>
    </row>
    <row r="452" spans="2:2" x14ac:dyDescent="0.2">
      <c r="B452" s="266">
        <v>92270</v>
      </c>
    </row>
    <row r="453" spans="2:2" x14ac:dyDescent="0.2">
      <c r="B453" s="266">
        <v>92273</v>
      </c>
    </row>
    <row r="454" spans="2:2" x14ac:dyDescent="0.2">
      <c r="B454" s="266">
        <v>92274</v>
      </c>
    </row>
    <row r="455" spans="2:2" x14ac:dyDescent="0.2">
      <c r="B455" s="266">
        <v>92275</v>
      </c>
    </row>
    <row r="456" spans="2:2" x14ac:dyDescent="0.2">
      <c r="B456" s="266">
        <v>92276</v>
      </c>
    </row>
    <row r="457" spans="2:2" x14ac:dyDescent="0.2">
      <c r="B457" s="266">
        <v>92277</v>
      </c>
    </row>
    <row r="458" spans="2:2" x14ac:dyDescent="0.2">
      <c r="B458" s="266">
        <v>92278</v>
      </c>
    </row>
    <row r="459" spans="2:2" x14ac:dyDescent="0.2">
      <c r="B459" s="266">
        <v>92280</v>
      </c>
    </row>
    <row r="460" spans="2:2" x14ac:dyDescent="0.2">
      <c r="B460" s="266">
        <v>92281</v>
      </c>
    </row>
    <row r="461" spans="2:2" x14ac:dyDescent="0.2">
      <c r="B461" s="266">
        <v>92282</v>
      </c>
    </row>
    <row r="462" spans="2:2" x14ac:dyDescent="0.2">
      <c r="B462" s="266">
        <v>92283</v>
      </c>
    </row>
    <row r="463" spans="2:2" x14ac:dyDescent="0.2">
      <c r="B463" s="266">
        <v>92284</v>
      </c>
    </row>
    <row r="464" spans="2:2" x14ac:dyDescent="0.2">
      <c r="B464" s="266">
        <v>92285</v>
      </c>
    </row>
    <row r="465" spans="2:2" x14ac:dyDescent="0.2">
      <c r="B465" s="266">
        <v>92301</v>
      </c>
    </row>
    <row r="466" spans="2:2" x14ac:dyDescent="0.2">
      <c r="B466" s="266">
        <v>92304</v>
      </c>
    </row>
    <row r="467" spans="2:2" x14ac:dyDescent="0.2">
      <c r="B467" s="266">
        <v>92305</v>
      </c>
    </row>
    <row r="468" spans="2:2" x14ac:dyDescent="0.2">
      <c r="B468" s="266">
        <v>92307</v>
      </c>
    </row>
    <row r="469" spans="2:2" x14ac:dyDescent="0.2">
      <c r="B469" s="266">
        <v>92308</v>
      </c>
    </row>
    <row r="470" spans="2:2" x14ac:dyDescent="0.2">
      <c r="B470" s="266">
        <v>92309</v>
      </c>
    </row>
    <row r="471" spans="2:2" x14ac:dyDescent="0.2">
      <c r="B471" s="266">
        <v>92310</v>
      </c>
    </row>
    <row r="472" spans="2:2" x14ac:dyDescent="0.2">
      <c r="B472" s="266">
        <v>92311</v>
      </c>
    </row>
    <row r="473" spans="2:2" x14ac:dyDescent="0.2">
      <c r="B473" s="266">
        <v>92313</v>
      </c>
    </row>
    <row r="474" spans="2:2" x14ac:dyDescent="0.2">
      <c r="B474" s="266">
        <v>92314</v>
      </c>
    </row>
    <row r="475" spans="2:2" x14ac:dyDescent="0.2">
      <c r="B475" s="266">
        <v>92315</v>
      </c>
    </row>
    <row r="476" spans="2:2" x14ac:dyDescent="0.2">
      <c r="B476" s="266">
        <v>92316</v>
      </c>
    </row>
    <row r="477" spans="2:2" x14ac:dyDescent="0.2">
      <c r="B477" s="266">
        <v>92317</v>
      </c>
    </row>
    <row r="478" spans="2:2" x14ac:dyDescent="0.2">
      <c r="B478" s="266">
        <v>92318</v>
      </c>
    </row>
    <row r="479" spans="2:2" x14ac:dyDescent="0.2">
      <c r="B479" s="266">
        <v>92320</v>
      </c>
    </row>
    <row r="480" spans="2:2" x14ac:dyDescent="0.2">
      <c r="B480" s="266">
        <v>92321</v>
      </c>
    </row>
    <row r="481" spans="2:2" x14ac:dyDescent="0.2">
      <c r="B481" s="266">
        <v>92322</v>
      </c>
    </row>
    <row r="482" spans="2:2" x14ac:dyDescent="0.2">
      <c r="B482" s="266">
        <v>92324</v>
      </c>
    </row>
    <row r="483" spans="2:2" x14ac:dyDescent="0.2">
      <c r="B483" s="266">
        <v>92325</v>
      </c>
    </row>
    <row r="484" spans="2:2" x14ac:dyDescent="0.2">
      <c r="B484" s="266">
        <v>92327</v>
      </c>
    </row>
    <row r="485" spans="2:2" x14ac:dyDescent="0.2">
      <c r="B485" s="266">
        <v>92328</v>
      </c>
    </row>
    <row r="486" spans="2:2" x14ac:dyDescent="0.2">
      <c r="B486" s="266">
        <v>92332</v>
      </c>
    </row>
    <row r="487" spans="2:2" x14ac:dyDescent="0.2">
      <c r="B487" s="266">
        <v>92333</v>
      </c>
    </row>
    <row r="488" spans="2:2" x14ac:dyDescent="0.2">
      <c r="B488" s="266">
        <v>92335</v>
      </c>
    </row>
    <row r="489" spans="2:2" x14ac:dyDescent="0.2">
      <c r="B489" s="266">
        <v>92336</v>
      </c>
    </row>
    <row r="490" spans="2:2" x14ac:dyDescent="0.2">
      <c r="B490" s="266">
        <v>92337</v>
      </c>
    </row>
    <row r="491" spans="2:2" x14ac:dyDescent="0.2">
      <c r="B491" s="266">
        <v>92338</v>
      </c>
    </row>
    <row r="492" spans="2:2" x14ac:dyDescent="0.2">
      <c r="B492" s="266">
        <v>92339</v>
      </c>
    </row>
    <row r="493" spans="2:2" x14ac:dyDescent="0.2">
      <c r="B493" s="266">
        <v>92341</v>
      </c>
    </row>
    <row r="494" spans="2:2" x14ac:dyDescent="0.2">
      <c r="B494" s="266">
        <v>92342</v>
      </c>
    </row>
    <row r="495" spans="2:2" x14ac:dyDescent="0.2">
      <c r="B495" s="266">
        <v>92344</v>
      </c>
    </row>
    <row r="496" spans="2:2" x14ac:dyDescent="0.2">
      <c r="B496" s="266">
        <v>92345</v>
      </c>
    </row>
    <row r="497" spans="2:2" x14ac:dyDescent="0.2">
      <c r="B497" s="266">
        <v>92346</v>
      </c>
    </row>
    <row r="498" spans="2:2" x14ac:dyDescent="0.2">
      <c r="B498" s="266">
        <v>92347</v>
      </c>
    </row>
    <row r="499" spans="2:2" x14ac:dyDescent="0.2">
      <c r="B499" s="266">
        <v>92350</v>
      </c>
    </row>
    <row r="500" spans="2:2" x14ac:dyDescent="0.2">
      <c r="B500" s="266">
        <v>92352</v>
      </c>
    </row>
    <row r="501" spans="2:2" x14ac:dyDescent="0.2">
      <c r="B501" s="266">
        <v>92354</v>
      </c>
    </row>
    <row r="502" spans="2:2" x14ac:dyDescent="0.2">
      <c r="B502" s="266">
        <v>92356</v>
      </c>
    </row>
    <row r="503" spans="2:2" x14ac:dyDescent="0.2">
      <c r="B503" s="266">
        <v>92358</v>
      </c>
    </row>
    <row r="504" spans="2:2" x14ac:dyDescent="0.2">
      <c r="B504" s="266">
        <v>92359</v>
      </c>
    </row>
    <row r="505" spans="2:2" x14ac:dyDescent="0.2">
      <c r="B505" s="266">
        <v>92363</v>
      </c>
    </row>
    <row r="506" spans="2:2" x14ac:dyDescent="0.2">
      <c r="B506" s="266">
        <v>92364</v>
      </c>
    </row>
    <row r="507" spans="2:2" x14ac:dyDescent="0.2">
      <c r="B507" s="266">
        <v>92365</v>
      </c>
    </row>
    <row r="508" spans="2:2" x14ac:dyDescent="0.2">
      <c r="B508" s="266">
        <v>92368</v>
      </c>
    </row>
    <row r="509" spans="2:2" x14ac:dyDescent="0.2">
      <c r="B509" s="266">
        <v>92371</v>
      </c>
    </row>
    <row r="510" spans="2:2" x14ac:dyDescent="0.2">
      <c r="B510" s="266">
        <v>92372</v>
      </c>
    </row>
    <row r="511" spans="2:2" x14ac:dyDescent="0.2">
      <c r="B511" s="266">
        <v>92373</v>
      </c>
    </row>
    <row r="512" spans="2:2" x14ac:dyDescent="0.2">
      <c r="B512" s="266">
        <v>92374</v>
      </c>
    </row>
    <row r="513" spans="2:2" x14ac:dyDescent="0.2">
      <c r="B513" s="266">
        <v>92376</v>
      </c>
    </row>
    <row r="514" spans="2:2" x14ac:dyDescent="0.2">
      <c r="B514" s="266">
        <v>92377</v>
      </c>
    </row>
    <row r="515" spans="2:2" x14ac:dyDescent="0.2">
      <c r="B515" s="266">
        <v>92378</v>
      </c>
    </row>
    <row r="516" spans="2:2" x14ac:dyDescent="0.2">
      <c r="B516" s="266">
        <v>92382</v>
      </c>
    </row>
    <row r="517" spans="2:2" x14ac:dyDescent="0.2">
      <c r="B517" s="266">
        <v>92384</v>
      </c>
    </row>
    <row r="518" spans="2:2" x14ac:dyDescent="0.2">
      <c r="B518" s="266">
        <v>92385</v>
      </c>
    </row>
    <row r="519" spans="2:2" x14ac:dyDescent="0.2">
      <c r="B519" s="266">
        <v>92386</v>
      </c>
    </row>
    <row r="520" spans="2:2" x14ac:dyDescent="0.2">
      <c r="B520" s="266">
        <v>92389</v>
      </c>
    </row>
    <row r="521" spans="2:2" x14ac:dyDescent="0.2">
      <c r="B521" s="266">
        <v>92391</v>
      </c>
    </row>
    <row r="522" spans="2:2" x14ac:dyDescent="0.2">
      <c r="B522" s="266">
        <v>92392</v>
      </c>
    </row>
    <row r="523" spans="2:2" x14ac:dyDescent="0.2">
      <c r="B523" s="266">
        <v>92394</v>
      </c>
    </row>
    <row r="524" spans="2:2" x14ac:dyDescent="0.2">
      <c r="B524" s="266">
        <v>92395</v>
      </c>
    </row>
    <row r="525" spans="2:2" x14ac:dyDescent="0.2">
      <c r="B525" s="266">
        <v>92397</v>
      </c>
    </row>
    <row r="526" spans="2:2" x14ac:dyDescent="0.2">
      <c r="B526" s="266">
        <v>92398</v>
      </c>
    </row>
    <row r="527" spans="2:2" x14ac:dyDescent="0.2">
      <c r="B527" s="266">
        <v>92399</v>
      </c>
    </row>
    <row r="528" spans="2:2" x14ac:dyDescent="0.2">
      <c r="B528" s="266">
        <v>92401</v>
      </c>
    </row>
    <row r="529" spans="2:2" x14ac:dyDescent="0.2">
      <c r="B529" s="266">
        <v>92404</v>
      </c>
    </row>
    <row r="530" spans="2:2" x14ac:dyDescent="0.2">
      <c r="B530" s="266">
        <v>92405</v>
      </c>
    </row>
    <row r="531" spans="2:2" x14ac:dyDescent="0.2">
      <c r="B531" s="266">
        <v>92407</v>
      </c>
    </row>
    <row r="532" spans="2:2" x14ac:dyDescent="0.2">
      <c r="B532" s="266">
        <v>92408</v>
      </c>
    </row>
    <row r="533" spans="2:2" x14ac:dyDescent="0.2">
      <c r="B533" s="266">
        <v>92410</v>
      </c>
    </row>
    <row r="534" spans="2:2" x14ac:dyDescent="0.2">
      <c r="B534" s="266">
        <v>92411</v>
      </c>
    </row>
    <row r="535" spans="2:2" x14ac:dyDescent="0.2">
      <c r="B535" s="266">
        <v>92501</v>
      </c>
    </row>
    <row r="536" spans="2:2" x14ac:dyDescent="0.2">
      <c r="B536" s="266">
        <v>92503</v>
      </c>
    </row>
    <row r="537" spans="2:2" x14ac:dyDescent="0.2">
      <c r="B537" s="266">
        <v>92504</v>
      </c>
    </row>
    <row r="538" spans="2:2" x14ac:dyDescent="0.2">
      <c r="B538" s="266">
        <v>92505</v>
      </c>
    </row>
    <row r="539" spans="2:2" x14ac:dyDescent="0.2">
      <c r="B539" s="266">
        <v>92506</v>
      </c>
    </row>
    <row r="540" spans="2:2" x14ac:dyDescent="0.2">
      <c r="B540" s="266">
        <v>92507</v>
      </c>
    </row>
    <row r="541" spans="2:2" x14ac:dyDescent="0.2">
      <c r="B541" s="266">
        <v>92508</v>
      </c>
    </row>
    <row r="542" spans="2:2" x14ac:dyDescent="0.2">
      <c r="B542" s="266">
        <v>92509</v>
      </c>
    </row>
    <row r="543" spans="2:2" x14ac:dyDescent="0.2">
      <c r="B543" s="266">
        <v>92518</v>
      </c>
    </row>
    <row r="544" spans="2:2" x14ac:dyDescent="0.2">
      <c r="B544" s="266">
        <v>92521</v>
      </c>
    </row>
    <row r="545" spans="2:2" x14ac:dyDescent="0.2">
      <c r="B545" s="266">
        <v>92530</v>
      </c>
    </row>
    <row r="546" spans="2:2" x14ac:dyDescent="0.2">
      <c r="B546" s="266">
        <v>92532</v>
      </c>
    </row>
    <row r="547" spans="2:2" x14ac:dyDescent="0.2">
      <c r="B547" s="266">
        <v>92536</v>
      </c>
    </row>
    <row r="548" spans="2:2" x14ac:dyDescent="0.2">
      <c r="B548" s="266">
        <v>92539</v>
      </c>
    </row>
    <row r="549" spans="2:2" x14ac:dyDescent="0.2">
      <c r="B549" s="266">
        <v>92543</v>
      </c>
    </row>
    <row r="550" spans="2:2" x14ac:dyDescent="0.2">
      <c r="B550" s="266">
        <v>92544</v>
      </c>
    </row>
    <row r="551" spans="2:2" x14ac:dyDescent="0.2">
      <c r="B551" s="266">
        <v>92545</v>
      </c>
    </row>
    <row r="552" spans="2:2" x14ac:dyDescent="0.2">
      <c r="B552" s="266">
        <v>92548</v>
      </c>
    </row>
    <row r="553" spans="2:2" x14ac:dyDescent="0.2">
      <c r="B553" s="266">
        <v>92549</v>
      </c>
    </row>
    <row r="554" spans="2:2" x14ac:dyDescent="0.2">
      <c r="B554" s="266">
        <v>92551</v>
      </c>
    </row>
    <row r="555" spans="2:2" x14ac:dyDescent="0.2">
      <c r="B555" s="266">
        <v>92553</v>
      </c>
    </row>
    <row r="556" spans="2:2" x14ac:dyDescent="0.2">
      <c r="B556" s="266">
        <v>92555</v>
      </c>
    </row>
    <row r="557" spans="2:2" x14ac:dyDescent="0.2">
      <c r="B557" s="266">
        <v>92557</v>
      </c>
    </row>
    <row r="558" spans="2:2" x14ac:dyDescent="0.2">
      <c r="B558" s="266">
        <v>92561</v>
      </c>
    </row>
    <row r="559" spans="2:2" x14ac:dyDescent="0.2">
      <c r="B559" s="266">
        <v>92562</v>
      </c>
    </row>
    <row r="560" spans="2:2" x14ac:dyDescent="0.2">
      <c r="B560" s="266">
        <v>92563</v>
      </c>
    </row>
    <row r="561" spans="2:2" x14ac:dyDescent="0.2">
      <c r="B561" s="266">
        <v>92567</v>
      </c>
    </row>
    <row r="562" spans="2:2" x14ac:dyDescent="0.2">
      <c r="B562" s="266">
        <v>92570</v>
      </c>
    </row>
    <row r="563" spans="2:2" x14ac:dyDescent="0.2">
      <c r="B563" s="266">
        <v>92571</v>
      </c>
    </row>
    <row r="564" spans="2:2" x14ac:dyDescent="0.2">
      <c r="B564" s="266">
        <v>92582</v>
      </c>
    </row>
    <row r="565" spans="2:2" x14ac:dyDescent="0.2">
      <c r="B565" s="266">
        <v>92583</v>
      </c>
    </row>
    <row r="566" spans="2:2" x14ac:dyDescent="0.2">
      <c r="B566" s="266">
        <v>92584</v>
      </c>
    </row>
    <row r="567" spans="2:2" x14ac:dyDescent="0.2">
      <c r="B567" s="266">
        <v>92585</v>
      </c>
    </row>
    <row r="568" spans="2:2" x14ac:dyDescent="0.2">
      <c r="B568" s="266">
        <v>92586</v>
      </c>
    </row>
    <row r="569" spans="2:2" x14ac:dyDescent="0.2">
      <c r="B569" s="266">
        <v>92587</v>
      </c>
    </row>
    <row r="570" spans="2:2" x14ac:dyDescent="0.2">
      <c r="B570" s="266">
        <v>92590</v>
      </c>
    </row>
    <row r="571" spans="2:2" x14ac:dyDescent="0.2">
      <c r="B571" s="266">
        <v>92591</v>
      </c>
    </row>
    <row r="572" spans="2:2" x14ac:dyDescent="0.2">
      <c r="B572" s="266">
        <v>92592</v>
      </c>
    </row>
    <row r="573" spans="2:2" x14ac:dyDescent="0.2">
      <c r="B573" s="266">
        <v>92595</v>
      </c>
    </row>
    <row r="574" spans="2:2" x14ac:dyDescent="0.2">
      <c r="B574" s="266">
        <v>92596</v>
      </c>
    </row>
    <row r="575" spans="2:2" x14ac:dyDescent="0.2">
      <c r="B575" s="266">
        <v>92602</v>
      </c>
    </row>
    <row r="576" spans="2:2" x14ac:dyDescent="0.2">
      <c r="B576" s="266">
        <v>92603</v>
      </c>
    </row>
    <row r="577" spans="2:2" x14ac:dyDescent="0.2">
      <c r="B577" s="266">
        <v>92604</v>
      </c>
    </row>
    <row r="578" spans="2:2" x14ac:dyDescent="0.2">
      <c r="B578" s="266">
        <v>92606</v>
      </c>
    </row>
    <row r="579" spans="2:2" x14ac:dyDescent="0.2">
      <c r="B579" s="266">
        <v>92610</v>
      </c>
    </row>
    <row r="580" spans="2:2" x14ac:dyDescent="0.2">
      <c r="B580" s="266">
        <v>92612</v>
      </c>
    </row>
    <row r="581" spans="2:2" x14ac:dyDescent="0.2">
      <c r="B581" s="266">
        <v>92614</v>
      </c>
    </row>
    <row r="582" spans="2:2" x14ac:dyDescent="0.2">
      <c r="B582" s="266">
        <v>92617</v>
      </c>
    </row>
    <row r="583" spans="2:2" x14ac:dyDescent="0.2">
      <c r="B583" s="266">
        <v>92618</v>
      </c>
    </row>
    <row r="584" spans="2:2" x14ac:dyDescent="0.2">
      <c r="B584" s="266">
        <v>92620</v>
      </c>
    </row>
    <row r="585" spans="2:2" x14ac:dyDescent="0.2">
      <c r="B585" s="266">
        <v>92624</v>
      </c>
    </row>
    <row r="586" spans="2:2" x14ac:dyDescent="0.2">
      <c r="B586" s="266">
        <v>92625</v>
      </c>
    </row>
    <row r="587" spans="2:2" x14ac:dyDescent="0.2">
      <c r="B587" s="266">
        <v>92626</v>
      </c>
    </row>
    <row r="588" spans="2:2" x14ac:dyDescent="0.2">
      <c r="B588" s="266">
        <v>92627</v>
      </c>
    </row>
    <row r="589" spans="2:2" x14ac:dyDescent="0.2">
      <c r="B589" s="266">
        <v>92629</v>
      </c>
    </row>
    <row r="590" spans="2:2" x14ac:dyDescent="0.2">
      <c r="B590" s="266">
        <v>92630</v>
      </c>
    </row>
    <row r="591" spans="2:2" x14ac:dyDescent="0.2">
      <c r="B591" s="266">
        <v>92637</v>
      </c>
    </row>
    <row r="592" spans="2:2" x14ac:dyDescent="0.2">
      <c r="B592" s="266">
        <v>92646</v>
      </c>
    </row>
    <row r="593" spans="2:2" x14ac:dyDescent="0.2">
      <c r="B593" s="266">
        <v>92647</v>
      </c>
    </row>
    <row r="594" spans="2:2" x14ac:dyDescent="0.2">
      <c r="B594" s="266">
        <v>92648</v>
      </c>
    </row>
    <row r="595" spans="2:2" x14ac:dyDescent="0.2">
      <c r="B595" s="266">
        <v>92649</v>
      </c>
    </row>
    <row r="596" spans="2:2" x14ac:dyDescent="0.2">
      <c r="B596" s="266">
        <v>92651</v>
      </c>
    </row>
    <row r="597" spans="2:2" x14ac:dyDescent="0.2">
      <c r="B597" s="266">
        <v>92653</v>
      </c>
    </row>
    <row r="598" spans="2:2" x14ac:dyDescent="0.2">
      <c r="B598" s="266">
        <v>92655</v>
      </c>
    </row>
    <row r="599" spans="2:2" x14ac:dyDescent="0.2">
      <c r="B599" s="266">
        <v>92656</v>
      </c>
    </row>
    <row r="600" spans="2:2" x14ac:dyDescent="0.2">
      <c r="B600" s="266">
        <v>92657</v>
      </c>
    </row>
    <row r="601" spans="2:2" x14ac:dyDescent="0.2">
      <c r="B601" s="266">
        <v>92660</v>
      </c>
    </row>
    <row r="602" spans="2:2" x14ac:dyDescent="0.2">
      <c r="B602" s="266">
        <v>92661</v>
      </c>
    </row>
    <row r="603" spans="2:2" x14ac:dyDescent="0.2">
      <c r="B603" s="266">
        <v>92662</v>
      </c>
    </row>
    <row r="604" spans="2:2" x14ac:dyDescent="0.2">
      <c r="B604" s="266">
        <v>92663</v>
      </c>
    </row>
    <row r="605" spans="2:2" x14ac:dyDescent="0.2">
      <c r="B605" s="266">
        <v>92672</v>
      </c>
    </row>
    <row r="606" spans="2:2" x14ac:dyDescent="0.2">
      <c r="B606" s="266">
        <v>92673</v>
      </c>
    </row>
    <row r="607" spans="2:2" x14ac:dyDescent="0.2">
      <c r="B607" s="266">
        <v>92675</v>
      </c>
    </row>
    <row r="608" spans="2:2" x14ac:dyDescent="0.2">
      <c r="B608" s="266">
        <v>92676</v>
      </c>
    </row>
    <row r="609" spans="2:2" x14ac:dyDescent="0.2">
      <c r="B609" s="266">
        <v>92677</v>
      </c>
    </row>
    <row r="610" spans="2:2" x14ac:dyDescent="0.2">
      <c r="B610" s="266">
        <v>92679</v>
      </c>
    </row>
    <row r="611" spans="2:2" x14ac:dyDescent="0.2">
      <c r="B611" s="266">
        <v>92683</v>
      </c>
    </row>
    <row r="612" spans="2:2" x14ac:dyDescent="0.2">
      <c r="B612" s="266">
        <v>92688</v>
      </c>
    </row>
    <row r="613" spans="2:2" x14ac:dyDescent="0.2">
      <c r="B613" s="266">
        <v>92691</v>
      </c>
    </row>
    <row r="614" spans="2:2" x14ac:dyDescent="0.2">
      <c r="B614" s="266">
        <v>92692</v>
      </c>
    </row>
    <row r="615" spans="2:2" x14ac:dyDescent="0.2">
      <c r="B615" s="266">
        <v>92694</v>
      </c>
    </row>
    <row r="616" spans="2:2" x14ac:dyDescent="0.2">
      <c r="B616" s="266">
        <v>92697</v>
      </c>
    </row>
    <row r="617" spans="2:2" x14ac:dyDescent="0.2">
      <c r="B617" s="266">
        <v>92701</v>
      </c>
    </row>
    <row r="618" spans="2:2" x14ac:dyDescent="0.2">
      <c r="B618" s="266">
        <v>92703</v>
      </c>
    </row>
    <row r="619" spans="2:2" x14ac:dyDescent="0.2">
      <c r="B619" s="266">
        <v>92704</v>
      </c>
    </row>
    <row r="620" spans="2:2" x14ac:dyDescent="0.2">
      <c r="B620" s="266">
        <v>92705</v>
      </c>
    </row>
    <row r="621" spans="2:2" x14ac:dyDescent="0.2">
      <c r="B621" s="266">
        <v>92706</v>
      </c>
    </row>
    <row r="622" spans="2:2" x14ac:dyDescent="0.2">
      <c r="B622" s="266">
        <v>92707</v>
      </c>
    </row>
    <row r="623" spans="2:2" x14ac:dyDescent="0.2">
      <c r="B623" s="266">
        <v>92708</v>
      </c>
    </row>
    <row r="624" spans="2:2" x14ac:dyDescent="0.2">
      <c r="B624" s="266">
        <v>92780</v>
      </c>
    </row>
    <row r="625" spans="2:2" x14ac:dyDescent="0.2">
      <c r="B625" s="266">
        <v>92782</v>
      </c>
    </row>
    <row r="626" spans="2:2" x14ac:dyDescent="0.2">
      <c r="B626" s="266">
        <v>92801</v>
      </c>
    </row>
    <row r="627" spans="2:2" x14ac:dyDescent="0.2">
      <c r="B627" s="266">
        <v>92802</v>
      </c>
    </row>
    <row r="628" spans="2:2" x14ac:dyDescent="0.2">
      <c r="B628" s="266">
        <v>92804</v>
      </c>
    </row>
    <row r="629" spans="2:2" x14ac:dyDescent="0.2">
      <c r="B629" s="266">
        <v>92805</v>
      </c>
    </row>
    <row r="630" spans="2:2" x14ac:dyDescent="0.2">
      <c r="B630" s="266">
        <v>92806</v>
      </c>
    </row>
    <row r="631" spans="2:2" x14ac:dyDescent="0.2">
      <c r="B631" s="266">
        <v>92807</v>
      </c>
    </row>
    <row r="632" spans="2:2" x14ac:dyDescent="0.2">
      <c r="B632" s="266">
        <v>92808</v>
      </c>
    </row>
    <row r="633" spans="2:2" x14ac:dyDescent="0.2">
      <c r="B633" s="266">
        <v>92821</v>
      </c>
    </row>
    <row r="634" spans="2:2" x14ac:dyDescent="0.2">
      <c r="B634" s="266">
        <v>92823</v>
      </c>
    </row>
    <row r="635" spans="2:2" x14ac:dyDescent="0.2">
      <c r="B635" s="266">
        <v>92831</v>
      </c>
    </row>
    <row r="636" spans="2:2" x14ac:dyDescent="0.2">
      <c r="B636" s="266">
        <v>92832</v>
      </c>
    </row>
    <row r="637" spans="2:2" x14ac:dyDescent="0.2">
      <c r="B637" s="266">
        <v>92833</v>
      </c>
    </row>
    <row r="638" spans="2:2" x14ac:dyDescent="0.2">
      <c r="B638" s="266">
        <v>92835</v>
      </c>
    </row>
    <row r="639" spans="2:2" x14ac:dyDescent="0.2">
      <c r="B639" s="266">
        <v>92840</v>
      </c>
    </row>
    <row r="640" spans="2:2" x14ac:dyDescent="0.2">
      <c r="B640" s="266">
        <v>92841</v>
      </c>
    </row>
    <row r="641" spans="2:2" x14ac:dyDescent="0.2">
      <c r="B641" s="266">
        <v>92843</v>
      </c>
    </row>
    <row r="642" spans="2:2" x14ac:dyDescent="0.2">
      <c r="B642" s="266">
        <v>92844</v>
      </c>
    </row>
    <row r="643" spans="2:2" x14ac:dyDescent="0.2">
      <c r="B643" s="266">
        <v>92845</v>
      </c>
    </row>
    <row r="644" spans="2:2" x14ac:dyDescent="0.2">
      <c r="B644" s="266">
        <v>92860</v>
      </c>
    </row>
    <row r="645" spans="2:2" x14ac:dyDescent="0.2">
      <c r="B645" s="266">
        <v>92861</v>
      </c>
    </row>
    <row r="646" spans="2:2" x14ac:dyDescent="0.2">
      <c r="B646" s="266">
        <v>92865</v>
      </c>
    </row>
    <row r="647" spans="2:2" x14ac:dyDescent="0.2">
      <c r="B647" s="266">
        <v>92866</v>
      </c>
    </row>
    <row r="648" spans="2:2" x14ac:dyDescent="0.2">
      <c r="B648" s="266">
        <v>92867</v>
      </c>
    </row>
    <row r="649" spans="2:2" x14ac:dyDescent="0.2">
      <c r="B649" s="266">
        <v>92868</v>
      </c>
    </row>
    <row r="650" spans="2:2" x14ac:dyDescent="0.2">
      <c r="B650" s="266">
        <v>92869</v>
      </c>
    </row>
    <row r="651" spans="2:2" x14ac:dyDescent="0.2">
      <c r="B651" s="266">
        <v>92870</v>
      </c>
    </row>
    <row r="652" spans="2:2" x14ac:dyDescent="0.2">
      <c r="B652" s="266">
        <v>92878</v>
      </c>
    </row>
    <row r="653" spans="2:2" x14ac:dyDescent="0.2">
      <c r="B653" s="266">
        <v>92879</v>
      </c>
    </row>
    <row r="654" spans="2:2" x14ac:dyDescent="0.2">
      <c r="B654" s="266">
        <v>92880</v>
      </c>
    </row>
    <row r="655" spans="2:2" x14ac:dyDescent="0.2">
      <c r="B655" s="266">
        <v>92881</v>
      </c>
    </row>
    <row r="656" spans="2:2" x14ac:dyDescent="0.2">
      <c r="B656" s="266">
        <v>92882</v>
      </c>
    </row>
    <row r="657" spans="2:2" x14ac:dyDescent="0.2">
      <c r="B657" s="266">
        <v>92883</v>
      </c>
    </row>
    <row r="658" spans="2:2" x14ac:dyDescent="0.2">
      <c r="B658" s="266">
        <v>92886</v>
      </c>
    </row>
    <row r="659" spans="2:2" x14ac:dyDescent="0.2">
      <c r="B659" s="266">
        <v>92887</v>
      </c>
    </row>
    <row r="660" spans="2:2" x14ac:dyDescent="0.2">
      <c r="B660" s="266">
        <v>93001</v>
      </c>
    </row>
    <row r="661" spans="2:2" x14ac:dyDescent="0.2">
      <c r="B661" s="266">
        <v>93003</v>
      </c>
    </row>
    <row r="662" spans="2:2" x14ac:dyDescent="0.2">
      <c r="B662" s="266">
        <v>93004</v>
      </c>
    </row>
    <row r="663" spans="2:2" x14ac:dyDescent="0.2">
      <c r="B663" s="266">
        <v>93010</v>
      </c>
    </row>
    <row r="664" spans="2:2" x14ac:dyDescent="0.2">
      <c r="B664" s="266">
        <v>93012</v>
      </c>
    </row>
    <row r="665" spans="2:2" x14ac:dyDescent="0.2">
      <c r="B665" s="266">
        <v>93013</v>
      </c>
    </row>
    <row r="666" spans="2:2" x14ac:dyDescent="0.2">
      <c r="B666" s="266">
        <v>93015</v>
      </c>
    </row>
    <row r="667" spans="2:2" x14ac:dyDescent="0.2">
      <c r="B667" s="266">
        <v>93021</v>
      </c>
    </row>
    <row r="668" spans="2:2" x14ac:dyDescent="0.2">
      <c r="B668" s="266">
        <v>93022</v>
      </c>
    </row>
    <row r="669" spans="2:2" x14ac:dyDescent="0.2">
      <c r="B669" s="266">
        <v>93023</v>
      </c>
    </row>
    <row r="670" spans="2:2" x14ac:dyDescent="0.2">
      <c r="B670" s="266">
        <v>93030</v>
      </c>
    </row>
    <row r="671" spans="2:2" x14ac:dyDescent="0.2">
      <c r="B671" s="266">
        <v>93033</v>
      </c>
    </row>
    <row r="672" spans="2:2" x14ac:dyDescent="0.2">
      <c r="B672" s="266">
        <v>93035</v>
      </c>
    </row>
    <row r="673" spans="2:2" x14ac:dyDescent="0.2">
      <c r="B673" s="266">
        <v>93036</v>
      </c>
    </row>
    <row r="674" spans="2:2" x14ac:dyDescent="0.2">
      <c r="B674" s="266">
        <v>93040</v>
      </c>
    </row>
    <row r="675" spans="2:2" x14ac:dyDescent="0.2">
      <c r="B675" s="266">
        <v>93041</v>
      </c>
    </row>
    <row r="676" spans="2:2" x14ac:dyDescent="0.2">
      <c r="B676" s="266">
        <v>93042</v>
      </c>
    </row>
    <row r="677" spans="2:2" x14ac:dyDescent="0.2">
      <c r="B677" s="266">
        <v>93043</v>
      </c>
    </row>
    <row r="678" spans="2:2" x14ac:dyDescent="0.2">
      <c r="B678" s="266">
        <v>93060</v>
      </c>
    </row>
    <row r="679" spans="2:2" x14ac:dyDescent="0.2">
      <c r="B679" s="266">
        <v>93063</v>
      </c>
    </row>
    <row r="680" spans="2:2" x14ac:dyDescent="0.2">
      <c r="B680" s="266">
        <v>93065</v>
      </c>
    </row>
    <row r="681" spans="2:2" x14ac:dyDescent="0.2">
      <c r="B681" s="266">
        <v>93066</v>
      </c>
    </row>
    <row r="682" spans="2:2" x14ac:dyDescent="0.2">
      <c r="B682" s="266">
        <v>93067</v>
      </c>
    </row>
    <row r="683" spans="2:2" x14ac:dyDescent="0.2">
      <c r="B683" s="266">
        <v>93101</v>
      </c>
    </row>
    <row r="684" spans="2:2" x14ac:dyDescent="0.2">
      <c r="B684" s="266">
        <v>93103</v>
      </c>
    </row>
    <row r="685" spans="2:2" x14ac:dyDescent="0.2">
      <c r="B685" s="266">
        <v>93105</v>
      </c>
    </row>
    <row r="686" spans="2:2" x14ac:dyDescent="0.2">
      <c r="B686" s="266">
        <v>93106</v>
      </c>
    </row>
    <row r="687" spans="2:2" x14ac:dyDescent="0.2">
      <c r="B687" s="266">
        <v>93108</v>
      </c>
    </row>
    <row r="688" spans="2:2" x14ac:dyDescent="0.2">
      <c r="B688" s="266">
        <v>93109</v>
      </c>
    </row>
    <row r="689" spans="2:2" x14ac:dyDescent="0.2">
      <c r="B689" s="266">
        <v>93110</v>
      </c>
    </row>
    <row r="690" spans="2:2" x14ac:dyDescent="0.2">
      <c r="B690" s="266">
        <v>93111</v>
      </c>
    </row>
    <row r="691" spans="2:2" x14ac:dyDescent="0.2">
      <c r="B691" s="266">
        <v>93117</v>
      </c>
    </row>
    <row r="692" spans="2:2" x14ac:dyDescent="0.2">
      <c r="B692" s="266">
        <v>93201</v>
      </c>
    </row>
    <row r="693" spans="2:2" x14ac:dyDescent="0.2">
      <c r="B693" s="266">
        <v>93202</v>
      </c>
    </row>
    <row r="694" spans="2:2" x14ac:dyDescent="0.2">
      <c r="B694" s="266">
        <v>93203</v>
      </c>
    </row>
    <row r="695" spans="2:2" x14ac:dyDescent="0.2">
      <c r="B695" s="266">
        <v>93204</v>
      </c>
    </row>
    <row r="696" spans="2:2" x14ac:dyDescent="0.2">
      <c r="B696" s="266">
        <v>93205</v>
      </c>
    </row>
    <row r="697" spans="2:2" x14ac:dyDescent="0.2">
      <c r="B697" s="266">
        <v>93206</v>
      </c>
    </row>
    <row r="698" spans="2:2" x14ac:dyDescent="0.2">
      <c r="B698" s="266">
        <v>93207</v>
      </c>
    </row>
    <row r="699" spans="2:2" x14ac:dyDescent="0.2">
      <c r="B699" s="266">
        <v>93208</v>
      </c>
    </row>
    <row r="700" spans="2:2" x14ac:dyDescent="0.2">
      <c r="B700" s="266">
        <v>93210</v>
      </c>
    </row>
    <row r="701" spans="2:2" x14ac:dyDescent="0.2">
      <c r="B701" s="266">
        <v>93212</v>
      </c>
    </row>
    <row r="702" spans="2:2" x14ac:dyDescent="0.2">
      <c r="B702" s="266">
        <v>93215</v>
      </c>
    </row>
    <row r="703" spans="2:2" x14ac:dyDescent="0.2">
      <c r="B703" s="266">
        <v>93218</v>
      </c>
    </row>
    <row r="704" spans="2:2" x14ac:dyDescent="0.2">
      <c r="B704" s="266">
        <v>93219</v>
      </c>
    </row>
    <row r="705" spans="2:2" x14ac:dyDescent="0.2">
      <c r="B705" s="266">
        <v>93221</v>
      </c>
    </row>
    <row r="706" spans="2:2" x14ac:dyDescent="0.2">
      <c r="B706" s="266">
        <v>93222</v>
      </c>
    </row>
    <row r="707" spans="2:2" x14ac:dyDescent="0.2">
      <c r="B707" s="266">
        <v>93223</v>
      </c>
    </row>
    <row r="708" spans="2:2" x14ac:dyDescent="0.2">
      <c r="B708" s="266">
        <v>93224</v>
      </c>
    </row>
    <row r="709" spans="2:2" x14ac:dyDescent="0.2">
      <c r="B709" s="266">
        <v>93225</v>
      </c>
    </row>
    <row r="710" spans="2:2" x14ac:dyDescent="0.2">
      <c r="B710" s="266">
        <v>93226</v>
      </c>
    </row>
    <row r="711" spans="2:2" x14ac:dyDescent="0.2">
      <c r="B711" s="266">
        <v>93230</v>
      </c>
    </row>
    <row r="712" spans="2:2" x14ac:dyDescent="0.2">
      <c r="B712" s="266">
        <v>93234</v>
      </c>
    </row>
    <row r="713" spans="2:2" x14ac:dyDescent="0.2">
      <c r="B713" s="266">
        <v>93235</v>
      </c>
    </row>
    <row r="714" spans="2:2" x14ac:dyDescent="0.2">
      <c r="B714" s="266">
        <v>93238</v>
      </c>
    </row>
    <row r="715" spans="2:2" x14ac:dyDescent="0.2">
      <c r="B715" s="266">
        <v>93239</v>
      </c>
    </row>
    <row r="716" spans="2:2" x14ac:dyDescent="0.2">
      <c r="B716" s="266">
        <v>93240</v>
      </c>
    </row>
    <row r="717" spans="2:2" x14ac:dyDescent="0.2">
      <c r="B717" s="266">
        <v>93241</v>
      </c>
    </row>
    <row r="718" spans="2:2" x14ac:dyDescent="0.2">
      <c r="B718" s="266">
        <v>93242</v>
      </c>
    </row>
    <row r="719" spans="2:2" x14ac:dyDescent="0.2">
      <c r="B719" s="266">
        <v>93243</v>
      </c>
    </row>
    <row r="720" spans="2:2" x14ac:dyDescent="0.2">
      <c r="B720" s="266">
        <v>93244</v>
      </c>
    </row>
    <row r="721" spans="2:2" x14ac:dyDescent="0.2">
      <c r="B721" s="266">
        <v>93245</v>
      </c>
    </row>
    <row r="722" spans="2:2" x14ac:dyDescent="0.2">
      <c r="B722" s="266">
        <v>93246</v>
      </c>
    </row>
    <row r="723" spans="2:2" x14ac:dyDescent="0.2">
      <c r="B723" s="266">
        <v>93247</v>
      </c>
    </row>
    <row r="724" spans="2:2" x14ac:dyDescent="0.2">
      <c r="B724" s="266">
        <v>93249</v>
      </c>
    </row>
    <row r="725" spans="2:2" x14ac:dyDescent="0.2">
      <c r="B725" s="266">
        <v>93250</v>
      </c>
    </row>
    <row r="726" spans="2:2" x14ac:dyDescent="0.2">
      <c r="B726" s="266">
        <v>93251</v>
      </c>
    </row>
    <row r="727" spans="2:2" x14ac:dyDescent="0.2">
      <c r="B727" s="266">
        <v>93252</v>
      </c>
    </row>
    <row r="728" spans="2:2" x14ac:dyDescent="0.2">
      <c r="B728" s="266">
        <v>93254</v>
      </c>
    </row>
    <row r="729" spans="2:2" x14ac:dyDescent="0.2">
      <c r="B729" s="266">
        <v>93255</v>
      </c>
    </row>
    <row r="730" spans="2:2" x14ac:dyDescent="0.2">
      <c r="B730" s="266">
        <v>93256</v>
      </c>
    </row>
    <row r="731" spans="2:2" x14ac:dyDescent="0.2">
      <c r="B731" s="266">
        <v>93257</v>
      </c>
    </row>
    <row r="732" spans="2:2" x14ac:dyDescent="0.2">
      <c r="B732" s="266">
        <v>93260</v>
      </c>
    </row>
    <row r="733" spans="2:2" x14ac:dyDescent="0.2">
      <c r="B733" s="266">
        <v>93262</v>
      </c>
    </row>
    <row r="734" spans="2:2" x14ac:dyDescent="0.2">
      <c r="B734" s="266">
        <v>93263</v>
      </c>
    </row>
    <row r="735" spans="2:2" x14ac:dyDescent="0.2">
      <c r="B735" s="266">
        <v>93265</v>
      </c>
    </row>
    <row r="736" spans="2:2" x14ac:dyDescent="0.2">
      <c r="B736" s="266">
        <v>93266</v>
      </c>
    </row>
    <row r="737" spans="2:2" x14ac:dyDescent="0.2">
      <c r="B737" s="266">
        <v>93267</v>
      </c>
    </row>
    <row r="738" spans="2:2" x14ac:dyDescent="0.2">
      <c r="B738" s="266">
        <v>93268</v>
      </c>
    </row>
    <row r="739" spans="2:2" x14ac:dyDescent="0.2">
      <c r="B739" s="266">
        <v>93270</v>
      </c>
    </row>
    <row r="740" spans="2:2" x14ac:dyDescent="0.2">
      <c r="B740" s="266">
        <v>93271</v>
      </c>
    </row>
    <row r="741" spans="2:2" x14ac:dyDescent="0.2">
      <c r="B741" s="266">
        <v>93272</v>
      </c>
    </row>
    <row r="742" spans="2:2" x14ac:dyDescent="0.2">
      <c r="B742" s="266">
        <v>93274</v>
      </c>
    </row>
    <row r="743" spans="2:2" x14ac:dyDescent="0.2">
      <c r="B743" s="266">
        <v>93276</v>
      </c>
    </row>
    <row r="744" spans="2:2" x14ac:dyDescent="0.2">
      <c r="B744" s="266">
        <v>93277</v>
      </c>
    </row>
    <row r="745" spans="2:2" x14ac:dyDescent="0.2">
      <c r="B745" s="266">
        <v>93280</v>
      </c>
    </row>
    <row r="746" spans="2:2" x14ac:dyDescent="0.2">
      <c r="B746" s="266">
        <v>93283</v>
      </c>
    </row>
    <row r="747" spans="2:2" x14ac:dyDescent="0.2">
      <c r="B747" s="266">
        <v>93285</v>
      </c>
    </row>
    <row r="748" spans="2:2" x14ac:dyDescent="0.2">
      <c r="B748" s="266">
        <v>93286</v>
      </c>
    </row>
    <row r="749" spans="2:2" x14ac:dyDescent="0.2">
      <c r="B749" s="266">
        <v>93287</v>
      </c>
    </row>
    <row r="750" spans="2:2" x14ac:dyDescent="0.2">
      <c r="B750" s="266">
        <v>93291</v>
      </c>
    </row>
    <row r="751" spans="2:2" x14ac:dyDescent="0.2">
      <c r="B751" s="266">
        <v>93292</v>
      </c>
    </row>
    <row r="752" spans="2:2" x14ac:dyDescent="0.2">
      <c r="B752" s="266">
        <v>93301</v>
      </c>
    </row>
    <row r="753" spans="2:2" x14ac:dyDescent="0.2">
      <c r="B753" s="266">
        <v>93304</v>
      </c>
    </row>
    <row r="754" spans="2:2" x14ac:dyDescent="0.2">
      <c r="B754" s="266">
        <v>93305</v>
      </c>
    </row>
    <row r="755" spans="2:2" x14ac:dyDescent="0.2">
      <c r="B755" s="266">
        <v>93306</v>
      </c>
    </row>
    <row r="756" spans="2:2" x14ac:dyDescent="0.2">
      <c r="B756" s="266">
        <v>93307</v>
      </c>
    </row>
    <row r="757" spans="2:2" x14ac:dyDescent="0.2">
      <c r="B757" s="266">
        <v>93308</v>
      </c>
    </row>
    <row r="758" spans="2:2" x14ac:dyDescent="0.2">
      <c r="B758" s="266">
        <v>93309</v>
      </c>
    </row>
    <row r="759" spans="2:2" x14ac:dyDescent="0.2">
      <c r="B759" s="266">
        <v>93311</v>
      </c>
    </row>
    <row r="760" spans="2:2" x14ac:dyDescent="0.2">
      <c r="B760" s="266">
        <v>93312</v>
      </c>
    </row>
    <row r="761" spans="2:2" x14ac:dyDescent="0.2">
      <c r="B761" s="266">
        <v>93313</v>
      </c>
    </row>
    <row r="762" spans="2:2" x14ac:dyDescent="0.2">
      <c r="B762" s="266">
        <v>93314</v>
      </c>
    </row>
    <row r="763" spans="2:2" x14ac:dyDescent="0.2">
      <c r="B763" s="266">
        <v>93401</v>
      </c>
    </row>
    <row r="764" spans="2:2" x14ac:dyDescent="0.2">
      <c r="B764" s="266">
        <v>93402</v>
      </c>
    </row>
    <row r="765" spans="2:2" x14ac:dyDescent="0.2">
      <c r="B765" s="266">
        <v>93405</v>
      </c>
    </row>
    <row r="766" spans="2:2" x14ac:dyDescent="0.2">
      <c r="B766" s="266">
        <v>93407</v>
      </c>
    </row>
    <row r="767" spans="2:2" x14ac:dyDescent="0.2">
      <c r="B767" s="266">
        <v>93410</v>
      </c>
    </row>
    <row r="768" spans="2:2" x14ac:dyDescent="0.2">
      <c r="B768" s="266">
        <v>93420</v>
      </c>
    </row>
    <row r="769" spans="2:2" x14ac:dyDescent="0.2">
      <c r="B769" s="266">
        <v>93421</v>
      </c>
    </row>
    <row r="770" spans="2:2" x14ac:dyDescent="0.2">
      <c r="B770" s="266">
        <v>93422</v>
      </c>
    </row>
    <row r="771" spans="2:2" x14ac:dyDescent="0.2">
      <c r="B771" s="266">
        <v>93424</v>
      </c>
    </row>
    <row r="772" spans="2:2" x14ac:dyDescent="0.2">
      <c r="B772" s="266">
        <v>93426</v>
      </c>
    </row>
    <row r="773" spans="2:2" x14ac:dyDescent="0.2">
      <c r="B773" s="266">
        <v>93427</v>
      </c>
    </row>
    <row r="774" spans="2:2" x14ac:dyDescent="0.2">
      <c r="B774" s="266">
        <v>93428</v>
      </c>
    </row>
    <row r="775" spans="2:2" x14ac:dyDescent="0.2">
      <c r="B775" s="266">
        <v>93430</v>
      </c>
    </row>
    <row r="776" spans="2:2" x14ac:dyDescent="0.2">
      <c r="B776" s="266">
        <v>93432</v>
      </c>
    </row>
    <row r="777" spans="2:2" x14ac:dyDescent="0.2">
      <c r="B777" s="266">
        <v>93433</v>
      </c>
    </row>
    <row r="778" spans="2:2" x14ac:dyDescent="0.2">
      <c r="B778" s="266">
        <v>93434</v>
      </c>
    </row>
    <row r="779" spans="2:2" x14ac:dyDescent="0.2">
      <c r="B779" s="266">
        <v>93435</v>
      </c>
    </row>
    <row r="780" spans="2:2" x14ac:dyDescent="0.2">
      <c r="B780" s="266">
        <v>93436</v>
      </c>
    </row>
    <row r="781" spans="2:2" x14ac:dyDescent="0.2">
      <c r="B781" s="266">
        <v>93437</v>
      </c>
    </row>
    <row r="782" spans="2:2" x14ac:dyDescent="0.2">
      <c r="B782" s="266">
        <v>93440</v>
      </c>
    </row>
    <row r="783" spans="2:2" x14ac:dyDescent="0.2">
      <c r="B783" s="266">
        <v>93441</v>
      </c>
    </row>
    <row r="784" spans="2:2" x14ac:dyDescent="0.2">
      <c r="B784" s="266">
        <v>93442</v>
      </c>
    </row>
    <row r="785" spans="2:2" x14ac:dyDescent="0.2">
      <c r="B785" s="266">
        <v>93444</v>
      </c>
    </row>
    <row r="786" spans="2:2" x14ac:dyDescent="0.2">
      <c r="B786" s="266">
        <v>93445</v>
      </c>
    </row>
    <row r="787" spans="2:2" x14ac:dyDescent="0.2">
      <c r="B787" s="266">
        <v>93446</v>
      </c>
    </row>
    <row r="788" spans="2:2" x14ac:dyDescent="0.2">
      <c r="B788" s="266">
        <v>93449</v>
      </c>
    </row>
    <row r="789" spans="2:2" x14ac:dyDescent="0.2">
      <c r="B789" s="266">
        <v>93450</v>
      </c>
    </row>
    <row r="790" spans="2:2" x14ac:dyDescent="0.2">
      <c r="B790" s="266">
        <v>93451</v>
      </c>
    </row>
    <row r="791" spans="2:2" x14ac:dyDescent="0.2">
      <c r="B791" s="266">
        <v>93452</v>
      </c>
    </row>
    <row r="792" spans="2:2" x14ac:dyDescent="0.2">
      <c r="B792" s="266">
        <v>93453</v>
      </c>
    </row>
    <row r="793" spans="2:2" x14ac:dyDescent="0.2">
      <c r="B793" s="266">
        <v>93454</v>
      </c>
    </row>
    <row r="794" spans="2:2" x14ac:dyDescent="0.2">
      <c r="B794" s="266">
        <v>93455</v>
      </c>
    </row>
    <row r="795" spans="2:2" x14ac:dyDescent="0.2">
      <c r="B795" s="266">
        <v>93458</v>
      </c>
    </row>
    <row r="796" spans="2:2" x14ac:dyDescent="0.2">
      <c r="B796" s="266">
        <v>93460</v>
      </c>
    </row>
    <row r="797" spans="2:2" x14ac:dyDescent="0.2">
      <c r="B797" s="266">
        <v>93461</v>
      </c>
    </row>
    <row r="798" spans="2:2" x14ac:dyDescent="0.2">
      <c r="B798" s="266">
        <v>93463</v>
      </c>
    </row>
    <row r="799" spans="2:2" x14ac:dyDescent="0.2">
      <c r="B799" s="266">
        <v>93465</v>
      </c>
    </row>
    <row r="800" spans="2:2" x14ac:dyDescent="0.2">
      <c r="B800" s="266">
        <v>93501</v>
      </c>
    </row>
    <row r="801" spans="2:2" x14ac:dyDescent="0.2">
      <c r="B801" s="266">
        <v>93505</v>
      </c>
    </row>
    <row r="802" spans="2:2" x14ac:dyDescent="0.2">
      <c r="B802" s="266">
        <v>93510</v>
      </c>
    </row>
    <row r="803" spans="2:2" x14ac:dyDescent="0.2">
      <c r="B803" s="266">
        <v>93512</v>
      </c>
    </row>
    <row r="804" spans="2:2" x14ac:dyDescent="0.2">
      <c r="B804" s="266">
        <v>93513</v>
      </c>
    </row>
    <row r="805" spans="2:2" x14ac:dyDescent="0.2">
      <c r="B805" s="266">
        <v>93514</v>
      </c>
    </row>
    <row r="806" spans="2:2" x14ac:dyDescent="0.2">
      <c r="B806" s="266">
        <v>93516</v>
      </c>
    </row>
    <row r="807" spans="2:2" x14ac:dyDescent="0.2">
      <c r="B807" s="266">
        <v>93517</v>
      </c>
    </row>
    <row r="808" spans="2:2" x14ac:dyDescent="0.2">
      <c r="B808" s="266">
        <v>93518</v>
      </c>
    </row>
    <row r="809" spans="2:2" x14ac:dyDescent="0.2">
      <c r="B809" s="266">
        <v>93519</v>
      </c>
    </row>
    <row r="810" spans="2:2" x14ac:dyDescent="0.2">
      <c r="B810" s="266">
        <v>93523</v>
      </c>
    </row>
    <row r="811" spans="2:2" x14ac:dyDescent="0.2">
      <c r="B811" s="266">
        <v>93524</v>
      </c>
    </row>
    <row r="812" spans="2:2" x14ac:dyDescent="0.2">
      <c r="B812" s="266">
        <v>93526</v>
      </c>
    </row>
    <row r="813" spans="2:2" x14ac:dyDescent="0.2">
      <c r="B813" s="266">
        <v>93527</v>
      </c>
    </row>
    <row r="814" spans="2:2" x14ac:dyDescent="0.2">
      <c r="B814" s="266">
        <v>93528</v>
      </c>
    </row>
    <row r="815" spans="2:2" x14ac:dyDescent="0.2">
      <c r="B815" s="266">
        <v>93529</v>
      </c>
    </row>
    <row r="816" spans="2:2" x14ac:dyDescent="0.2">
      <c r="B816" s="266">
        <v>93531</v>
      </c>
    </row>
    <row r="817" spans="2:2" x14ac:dyDescent="0.2">
      <c r="B817" s="266">
        <v>93532</v>
      </c>
    </row>
    <row r="818" spans="2:2" x14ac:dyDescent="0.2">
      <c r="B818" s="266">
        <v>93534</v>
      </c>
    </row>
    <row r="819" spans="2:2" x14ac:dyDescent="0.2">
      <c r="B819" s="266">
        <v>93535</v>
      </c>
    </row>
    <row r="820" spans="2:2" x14ac:dyDescent="0.2">
      <c r="B820" s="266">
        <v>93536</v>
      </c>
    </row>
    <row r="821" spans="2:2" x14ac:dyDescent="0.2">
      <c r="B821" s="266">
        <v>93541</v>
      </c>
    </row>
    <row r="822" spans="2:2" x14ac:dyDescent="0.2">
      <c r="B822" s="266">
        <v>93543</v>
      </c>
    </row>
    <row r="823" spans="2:2" x14ac:dyDescent="0.2">
      <c r="B823" s="266">
        <v>93544</v>
      </c>
    </row>
    <row r="824" spans="2:2" x14ac:dyDescent="0.2">
      <c r="B824" s="266">
        <v>93545</v>
      </c>
    </row>
    <row r="825" spans="2:2" x14ac:dyDescent="0.2">
      <c r="B825" s="266">
        <v>93546</v>
      </c>
    </row>
    <row r="826" spans="2:2" x14ac:dyDescent="0.2">
      <c r="B826" s="266">
        <v>93549</v>
      </c>
    </row>
    <row r="827" spans="2:2" x14ac:dyDescent="0.2">
      <c r="B827" s="266">
        <v>93550</v>
      </c>
    </row>
    <row r="828" spans="2:2" x14ac:dyDescent="0.2">
      <c r="B828" s="266">
        <v>93551</v>
      </c>
    </row>
    <row r="829" spans="2:2" x14ac:dyDescent="0.2">
      <c r="B829" s="266">
        <v>93552</v>
      </c>
    </row>
    <row r="830" spans="2:2" x14ac:dyDescent="0.2">
      <c r="B830" s="266">
        <v>93553</v>
      </c>
    </row>
    <row r="831" spans="2:2" x14ac:dyDescent="0.2">
      <c r="B831" s="266">
        <v>93554</v>
      </c>
    </row>
    <row r="832" spans="2:2" x14ac:dyDescent="0.2">
      <c r="B832" s="266">
        <v>93555</v>
      </c>
    </row>
    <row r="833" spans="2:2" x14ac:dyDescent="0.2">
      <c r="B833" s="266">
        <v>93560</v>
      </c>
    </row>
    <row r="834" spans="2:2" x14ac:dyDescent="0.2">
      <c r="B834" s="266">
        <v>93561</v>
      </c>
    </row>
    <row r="835" spans="2:2" x14ac:dyDescent="0.2">
      <c r="B835" s="266">
        <v>93562</v>
      </c>
    </row>
    <row r="836" spans="2:2" x14ac:dyDescent="0.2">
      <c r="B836" s="266">
        <v>93563</v>
      </c>
    </row>
    <row r="837" spans="2:2" x14ac:dyDescent="0.2">
      <c r="B837" s="266">
        <v>93591</v>
      </c>
    </row>
    <row r="838" spans="2:2" x14ac:dyDescent="0.2">
      <c r="B838" s="266">
        <v>93601</v>
      </c>
    </row>
    <row r="839" spans="2:2" x14ac:dyDescent="0.2">
      <c r="B839" s="266">
        <v>93602</v>
      </c>
    </row>
    <row r="840" spans="2:2" x14ac:dyDescent="0.2">
      <c r="B840" s="266">
        <v>93603</v>
      </c>
    </row>
    <row r="841" spans="2:2" x14ac:dyDescent="0.2">
      <c r="B841" s="266">
        <v>93604</v>
      </c>
    </row>
    <row r="842" spans="2:2" x14ac:dyDescent="0.2">
      <c r="B842" s="266">
        <v>93606</v>
      </c>
    </row>
    <row r="843" spans="2:2" x14ac:dyDescent="0.2">
      <c r="B843" s="266">
        <v>93608</v>
      </c>
    </row>
    <row r="844" spans="2:2" x14ac:dyDescent="0.2">
      <c r="B844" s="266">
        <v>93609</v>
      </c>
    </row>
    <row r="845" spans="2:2" x14ac:dyDescent="0.2">
      <c r="B845" s="266">
        <v>93610</v>
      </c>
    </row>
    <row r="846" spans="2:2" x14ac:dyDescent="0.2">
      <c r="B846" s="266">
        <v>93611</v>
      </c>
    </row>
    <row r="847" spans="2:2" x14ac:dyDescent="0.2">
      <c r="B847" s="266">
        <v>93612</v>
      </c>
    </row>
    <row r="848" spans="2:2" x14ac:dyDescent="0.2">
      <c r="B848" s="266">
        <v>93614</v>
      </c>
    </row>
    <row r="849" spans="2:2" x14ac:dyDescent="0.2">
      <c r="B849" s="266">
        <v>93615</v>
      </c>
    </row>
    <row r="850" spans="2:2" x14ac:dyDescent="0.2">
      <c r="B850" s="266">
        <v>93616</v>
      </c>
    </row>
    <row r="851" spans="2:2" x14ac:dyDescent="0.2">
      <c r="B851" s="266">
        <v>93618</v>
      </c>
    </row>
    <row r="852" spans="2:2" x14ac:dyDescent="0.2">
      <c r="B852" s="266">
        <v>93619</v>
      </c>
    </row>
    <row r="853" spans="2:2" x14ac:dyDescent="0.2">
      <c r="B853" s="266">
        <v>93620</v>
      </c>
    </row>
    <row r="854" spans="2:2" x14ac:dyDescent="0.2">
      <c r="B854" s="266">
        <v>93621</v>
      </c>
    </row>
    <row r="855" spans="2:2" x14ac:dyDescent="0.2">
      <c r="B855" s="266">
        <v>93622</v>
      </c>
    </row>
    <row r="856" spans="2:2" x14ac:dyDescent="0.2">
      <c r="B856" s="266">
        <v>93623</v>
      </c>
    </row>
    <row r="857" spans="2:2" x14ac:dyDescent="0.2">
      <c r="B857" s="266">
        <v>93624</v>
      </c>
    </row>
    <row r="858" spans="2:2" x14ac:dyDescent="0.2">
      <c r="B858" s="266">
        <v>93625</v>
      </c>
    </row>
    <row r="859" spans="2:2" x14ac:dyDescent="0.2">
      <c r="B859" s="266">
        <v>93626</v>
      </c>
    </row>
    <row r="860" spans="2:2" x14ac:dyDescent="0.2">
      <c r="B860" s="266">
        <v>93627</v>
      </c>
    </row>
    <row r="861" spans="2:2" x14ac:dyDescent="0.2">
      <c r="B861" s="266">
        <v>93628</v>
      </c>
    </row>
    <row r="862" spans="2:2" x14ac:dyDescent="0.2">
      <c r="B862" s="266">
        <v>93630</v>
      </c>
    </row>
    <row r="863" spans="2:2" x14ac:dyDescent="0.2">
      <c r="B863" s="266">
        <v>93631</v>
      </c>
    </row>
    <row r="864" spans="2:2" x14ac:dyDescent="0.2">
      <c r="B864" s="266">
        <v>93633</v>
      </c>
    </row>
    <row r="865" spans="2:2" x14ac:dyDescent="0.2">
      <c r="B865" s="266">
        <v>93634</v>
      </c>
    </row>
    <row r="866" spans="2:2" x14ac:dyDescent="0.2">
      <c r="B866" s="266">
        <v>93635</v>
      </c>
    </row>
    <row r="867" spans="2:2" x14ac:dyDescent="0.2">
      <c r="B867" s="266">
        <v>93636</v>
      </c>
    </row>
    <row r="868" spans="2:2" x14ac:dyDescent="0.2">
      <c r="B868" s="266">
        <v>93637</v>
      </c>
    </row>
    <row r="869" spans="2:2" x14ac:dyDescent="0.2">
      <c r="B869" s="266">
        <v>93638</v>
      </c>
    </row>
    <row r="870" spans="2:2" x14ac:dyDescent="0.2">
      <c r="B870" s="266">
        <v>93640</v>
      </c>
    </row>
    <row r="871" spans="2:2" x14ac:dyDescent="0.2">
      <c r="B871" s="266">
        <v>93641</v>
      </c>
    </row>
    <row r="872" spans="2:2" x14ac:dyDescent="0.2">
      <c r="B872" s="266">
        <v>93643</v>
      </c>
    </row>
    <row r="873" spans="2:2" x14ac:dyDescent="0.2">
      <c r="B873" s="266">
        <v>93644</v>
      </c>
    </row>
    <row r="874" spans="2:2" x14ac:dyDescent="0.2">
      <c r="B874" s="266">
        <v>93645</v>
      </c>
    </row>
    <row r="875" spans="2:2" x14ac:dyDescent="0.2">
      <c r="B875" s="266">
        <v>93646</v>
      </c>
    </row>
    <row r="876" spans="2:2" x14ac:dyDescent="0.2">
      <c r="B876" s="266">
        <v>93647</v>
      </c>
    </row>
    <row r="877" spans="2:2" x14ac:dyDescent="0.2">
      <c r="B877" s="266">
        <v>93648</v>
      </c>
    </row>
    <row r="878" spans="2:2" x14ac:dyDescent="0.2">
      <c r="B878" s="266">
        <v>93650</v>
      </c>
    </row>
    <row r="879" spans="2:2" x14ac:dyDescent="0.2">
      <c r="B879" s="266">
        <v>93651</v>
      </c>
    </row>
    <row r="880" spans="2:2" x14ac:dyDescent="0.2">
      <c r="B880" s="266">
        <v>93652</v>
      </c>
    </row>
    <row r="881" spans="2:2" x14ac:dyDescent="0.2">
      <c r="B881" s="266">
        <v>93653</v>
      </c>
    </row>
    <row r="882" spans="2:2" x14ac:dyDescent="0.2">
      <c r="B882" s="266">
        <v>93654</v>
      </c>
    </row>
    <row r="883" spans="2:2" x14ac:dyDescent="0.2">
      <c r="B883" s="266">
        <v>93656</v>
      </c>
    </row>
    <row r="884" spans="2:2" x14ac:dyDescent="0.2">
      <c r="B884" s="266">
        <v>93657</v>
      </c>
    </row>
    <row r="885" spans="2:2" x14ac:dyDescent="0.2">
      <c r="B885" s="266">
        <v>93660</v>
      </c>
    </row>
    <row r="886" spans="2:2" x14ac:dyDescent="0.2">
      <c r="B886" s="266">
        <v>93662</v>
      </c>
    </row>
    <row r="887" spans="2:2" x14ac:dyDescent="0.2">
      <c r="B887" s="266">
        <v>93664</v>
      </c>
    </row>
    <row r="888" spans="2:2" x14ac:dyDescent="0.2">
      <c r="B888" s="266">
        <v>93666</v>
      </c>
    </row>
    <row r="889" spans="2:2" x14ac:dyDescent="0.2">
      <c r="B889" s="266">
        <v>93667</v>
      </c>
    </row>
    <row r="890" spans="2:2" x14ac:dyDescent="0.2">
      <c r="B890" s="266">
        <v>93668</v>
      </c>
    </row>
    <row r="891" spans="2:2" x14ac:dyDescent="0.2">
      <c r="B891" s="266">
        <v>93669</v>
      </c>
    </row>
    <row r="892" spans="2:2" x14ac:dyDescent="0.2">
      <c r="B892" s="266">
        <v>93673</v>
      </c>
    </row>
    <row r="893" spans="2:2" x14ac:dyDescent="0.2">
      <c r="B893" s="266">
        <v>93675</v>
      </c>
    </row>
    <row r="894" spans="2:2" x14ac:dyDescent="0.2">
      <c r="B894" s="266">
        <v>93701</v>
      </c>
    </row>
    <row r="895" spans="2:2" x14ac:dyDescent="0.2">
      <c r="B895" s="266">
        <v>93702</v>
      </c>
    </row>
    <row r="896" spans="2:2" x14ac:dyDescent="0.2">
      <c r="B896" s="266">
        <v>93703</v>
      </c>
    </row>
    <row r="897" spans="2:2" x14ac:dyDescent="0.2">
      <c r="B897" s="266">
        <v>93704</v>
      </c>
    </row>
    <row r="898" spans="2:2" x14ac:dyDescent="0.2">
      <c r="B898" s="266">
        <v>93705</v>
      </c>
    </row>
    <row r="899" spans="2:2" x14ac:dyDescent="0.2">
      <c r="B899" s="266">
        <v>93706</v>
      </c>
    </row>
    <row r="900" spans="2:2" x14ac:dyDescent="0.2">
      <c r="B900" s="266">
        <v>93710</v>
      </c>
    </row>
    <row r="901" spans="2:2" x14ac:dyDescent="0.2">
      <c r="B901" s="266">
        <v>93711</v>
      </c>
    </row>
    <row r="902" spans="2:2" x14ac:dyDescent="0.2">
      <c r="B902" s="266">
        <v>93720</v>
      </c>
    </row>
    <row r="903" spans="2:2" x14ac:dyDescent="0.2">
      <c r="B903" s="266">
        <v>93721</v>
      </c>
    </row>
    <row r="904" spans="2:2" x14ac:dyDescent="0.2">
      <c r="B904" s="266">
        <v>93722</v>
      </c>
    </row>
    <row r="905" spans="2:2" x14ac:dyDescent="0.2">
      <c r="B905" s="266">
        <v>93723</v>
      </c>
    </row>
    <row r="906" spans="2:2" x14ac:dyDescent="0.2">
      <c r="B906" s="266">
        <v>93725</v>
      </c>
    </row>
    <row r="907" spans="2:2" x14ac:dyDescent="0.2">
      <c r="B907" s="266">
        <v>93726</v>
      </c>
    </row>
    <row r="908" spans="2:2" x14ac:dyDescent="0.2">
      <c r="B908" s="266">
        <v>93727</v>
      </c>
    </row>
    <row r="909" spans="2:2" x14ac:dyDescent="0.2">
      <c r="B909" s="266">
        <v>93728</v>
      </c>
    </row>
    <row r="910" spans="2:2" x14ac:dyDescent="0.2">
      <c r="B910" s="266">
        <v>93730</v>
      </c>
    </row>
    <row r="911" spans="2:2" x14ac:dyDescent="0.2">
      <c r="B911" s="266">
        <v>93737</v>
      </c>
    </row>
    <row r="912" spans="2:2" x14ac:dyDescent="0.2">
      <c r="B912" s="266">
        <v>93741</v>
      </c>
    </row>
    <row r="913" spans="2:2" x14ac:dyDescent="0.2">
      <c r="B913" s="266">
        <v>93901</v>
      </c>
    </row>
    <row r="914" spans="2:2" x14ac:dyDescent="0.2">
      <c r="B914" s="266">
        <v>93905</v>
      </c>
    </row>
    <row r="915" spans="2:2" x14ac:dyDescent="0.2">
      <c r="B915" s="266">
        <v>93906</v>
      </c>
    </row>
    <row r="916" spans="2:2" x14ac:dyDescent="0.2">
      <c r="B916" s="266">
        <v>93907</v>
      </c>
    </row>
    <row r="917" spans="2:2" x14ac:dyDescent="0.2">
      <c r="B917" s="266">
        <v>93908</v>
      </c>
    </row>
    <row r="918" spans="2:2" x14ac:dyDescent="0.2">
      <c r="B918" s="266">
        <v>93920</v>
      </c>
    </row>
    <row r="919" spans="2:2" x14ac:dyDescent="0.2">
      <c r="B919" s="266">
        <v>93923</v>
      </c>
    </row>
    <row r="920" spans="2:2" x14ac:dyDescent="0.2">
      <c r="B920" s="266">
        <v>93924</v>
      </c>
    </row>
    <row r="921" spans="2:2" x14ac:dyDescent="0.2">
      <c r="B921" s="266">
        <v>93925</v>
      </c>
    </row>
    <row r="922" spans="2:2" x14ac:dyDescent="0.2">
      <c r="B922" s="266">
        <v>93926</v>
      </c>
    </row>
    <row r="923" spans="2:2" x14ac:dyDescent="0.2">
      <c r="B923" s="266">
        <v>93927</v>
      </c>
    </row>
    <row r="924" spans="2:2" x14ac:dyDescent="0.2">
      <c r="B924" s="266">
        <v>93930</v>
      </c>
    </row>
    <row r="925" spans="2:2" x14ac:dyDescent="0.2">
      <c r="B925" s="266">
        <v>93932</v>
      </c>
    </row>
    <row r="926" spans="2:2" x14ac:dyDescent="0.2">
      <c r="B926" s="266">
        <v>93933</v>
      </c>
    </row>
    <row r="927" spans="2:2" x14ac:dyDescent="0.2">
      <c r="B927" s="266">
        <v>93940</v>
      </c>
    </row>
    <row r="928" spans="2:2" x14ac:dyDescent="0.2">
      <c r="B928" s="266">
        <v>93943</v>
      </c>
    </row>
    <row r="929" spans="2:2" x14ac:dyDescent="0.2">
      <c r="B929" s="266">
        <v>93944</v>
      </c>
    </row>
    <row r="930" spans="2:2" x14ac:dyDescent="0.2">
      <c r="B930" s="266">
        <v>93950</v>
      </c>
    </row>
    <row r="931" spans="2:2" x14ac:dyDescent="0.2">
      <c r="B931" s="266">
        <v>93953</v>
      </c>
    </row>
    <row r="932" spans="2:2" x14ac:dyDescent="0.2">
      <c r="B932" s="266">
        <v>93954</v>
      </c>
    </row>
    <row r="933" spans="2:2" x14ac:dyDescent="0.2">
      <c r="B933" s="266">
        <v>93955</v>
      </c>
    </row>
    <row r="934" spans="2:2" x14ac:dyDescent="0.2">
      <c r="B934" s="266">
        <v>93960</v>
      </c>
    </row>
    <row r="935" spans="2:2" x14ac:dyDescent="0.2">
      <c r="B935" s="266">
        <v>93962</v>
      </c>
    </row>
    <row r="936" spans="2:2" x14ac:dyDescent="0.2">
      <c r="B936" s="266">
        <v>94002</v>
      </c>
    </row>
    <row r="937" spans="2:2" x14ac:dyDescent="0.2">
      <c r="B937" s="266">
        <v>94005</v>
      </c>
    </row>
    <row r="938" spans="2:2" x14ac:dyDescent="0.2">
      <c r="B938" s="266">
        <v>94010</v>
      </c>
    </row>
    <row r="939" spans="2:2" x14ac:dyDescent="0.2">
      <c r="B939" s="266">
        <v>94014</v>
      </c>
    </row>
    <row r="940" spans="2:2" x14ac:dyDescent="0.2">
      <c r="B940" s="266">
        <v>94015</v>
      </c>
    </row>
    <row r="941" spans="2:2" x14ac:dyDescent="0.2">
      <c r="B941" s="266">
        <v>94018</v>
      </c>
    </row>
    <row r="942" spans="2:2" x14ac:dyDescent="0.2">
      <c r="B942" s="266">
        <v>94019</v>
      </c>
    </row>
    <row r="943" spans="2:2" x14ac:dyDescent="0.2">
      <c r="B943" s="266">
        <v>94020</v>
      </c>
    </row>
    <row r="944" spans="2:2" x14ac:dyDescent="0.2">
      <c r="B944" s="266">
        <v>94021</v>
      </c>
    </row>
    <row r="945" spans="2:2" x14ac:dyDescent="0.2">
      <c r="B945" s="266">
        <v>94022</v>
      </c>
    </row>
    <row r="946" spans="2:2" x14ac:dyDescent="0.2">
      <c r="B946" s="266">
        <v>94024</v>
      </c>
    </row>
    <row r="947" spans="2:2" x14ac:dyDescent="0.2">
      <c r="B947" s="266">
        <v>94025</v>
      </c>
    </row>
    <row r="948" spans="2:2" x14ac:dyDescent="0.2">
      <c r="B948" s="266">
        <v>94027</v>
      </c>
    </row>
    <row r="949" spans="2:2" x14ac:dyDescent="0.2">
      <c r="B949" s="266">
        <v>94028</v>
      </c>
    </row>
    <row r="950" spans="2:2" x14ac:dyDescent="0.2">
      <c r="B950" s="266">
        <v>94030</v>
      </c>
    </row>
    <row r="951" spans="2:2" x14ac:dyDescent="0.2">
      <c r="B951" s="266">
        <v>94037</v>
      </c>
    </row>
    <row r="952" spans="2:2" x14ac:dyDescent="0.2">
      <c r="B952" s="266">
        <v>94038</v>
      </c>
    </row>
    <row r="953" spans="2:2" x14ac:dyDescent="0.2">
      <c r="B953" s="266">
        <v>94040</v>
      </c>
    </row>
    <row r="954" spans="2:2" x14ac:dyDescent="0.2">
      <c r="B954" s="266">
        <v>94041</v>
      </c>
    </row>
    <row r="955" spans="2:2" x14ac:dyDescent="0.2">
      <c r="B955" s="266">
        <v>94043</v>
      </c>
    </row>
    <row r="956" spans="2:2" x14ac:dyDescent="0.2">
      <c r="B956" s="266">
        <v>94044</v>
      </c>
    </row>
    <row r="957" spans="2:2" x14ac:dyDescent="0.2">
      <c r="B957" s="266">
        <v>94060</v>
      </c>
    </row>
    <row r="958" spans="2:2" x14ac:dyDescent="0.2">
      <c r="B958" s="266">
        <v>94061</v>
      </c>
    </row>
    <row r="959" spans="2:2" x14ac:dyDescent="0.2">
      <c r="B959" s="266">
        <v>94062</v>
      </c>
    </row>
    <row r="960" spans="2:2" x14ac:dyDescent="0.2">
      <c r="B960" s="266">
        <v>94063</v>
      </c>
    </row>
    <row r="961" spans="2:2" x14ac:dyDescent="0.2">
      <c r="B961" s="266">
        <v>94065</v>
      </c>
    </row>
    <row r="962" spans="2:2" x14ac:dyDescent="0.2">
      <c r="B962" s="266">
        <v>94066</v>
      </c>
    </row>
    <row r="963" spans="2:2" x14ac:dyDescent="0.2">
      <c r="B963" s="266">
        <v>94070</v>
      </c>
    </row>
    <row r="964" spans="2:2" x14ac:dyDescent="0.2">
      <c r="B964" s="266">
        <v>94074</v>
      </c>
    </row>
    <row r="965" spans="2:2" x14ac:dyDescent="0.2">
      <c r="B965" s="266">
        <v>94080</v>
      </c>
    </row>
    <row r="966" spans="2:2" x14ac:dyDescent="0.2">
      <c r="B966" s="266">
        <v>94085</v>
      </c>
    </row>
    <row r="967" spans="2:2" x14ac:dyDescent="0.2">
      <c r="B967" s="266">
        <v>94086</v>
      </c>
    </row>
    <row r="968" spans="2:2" x14ac:dyDescent="0.2">
      <c r="B968" s="266">
        <v>94087</v>
      </c>
    </row>
    <row r="969" spans="2:2" x14ac:dyDescent="0.2">
      <c r="B969" s="266">
        <v>94089</v>
      </c>
    </row>
    <row r="970" spans="2:2" x14ac:dyDescent="0.2">
      <c r="B970" s="266">
        <v>94102</v>
      </c>
    </row>
    <row r="971" spans="2:2" x14ac:dyDescent="0.2">
      <c r="B971" s="266">
        <v>94103</v>
      </c>
    </row>
    <row r="972" spans="2:2" x14ac:dyDescent="0.2">
      <c r="B972" s="266">
        <v>94104</v>
      </c>
    </row>
    <row r="973" spans="2:2" x14ac:dyDescent="0.2">
      <c r="B973" s="266">
        <v>94105</v>
      </c>
    </row>
    <row r="974" spans="2:2" x14ac:dyDescent="0.2">
      <c r="B974" s="266">
        <v>94107</v>
      </c>
    </row>
    <row r="975" spans="2:2" x14ac:dyDescent="0.2">
      <c r="B975" s="266">
        <v>94108</v>
      </c>
    </row>
    <row r="976" spans="2:2" x14ac:dyDescent="0.2">
      <c r="B976" s="266">
        <v>94109</v>
      </c>
    </row>
    <row r="977" spans="2:2" x14ac:dyDescent="0.2">
      <c r="B977" s="266">
        <v>94110</v>
      </c>
    </row>
    <row r="978" spans="2:2" x14ac:dyDescent="0.2">
      <c r="B978" s="266">
        <v>94111</v>
      </c>
    </row>
    <row r="979" spans="2:2" x14ac:dyDescent="0.2">
      <c r="B979" s="266">
        <v>94112</v>
      </c>
    </row>
    <row r="980" spans="2:2" x14ac:dyDescent="0.2">
      <c r="B980" s="266">
        <v>94114</v>
      </c>
    </row>
    <row r="981" spans="2:2" x14ac:dyDescent="0.2">
      <c r="B981" s="266">
        <v>94115</v>
      </c>
    </row>
    <row r="982" spans="2:2" x14ac:dyDescent="0.2">
      <c r="B982" s="266">
        <v>94116</v>
      </c>
    </row>
    <row r="983" spans="2:2" x14ac:dyDescent="0.2">
      <c r="B983" s="266">
        <v>94117</v>
      </c>
    </row>
    <row r="984" spans="2:2" x14ac:dyDescent="0.2">
      <c r="B984" s="266">
        <v>94118</v>
      </c>
    </row>
    <row r="985" spans="2:2" x14ac:dyDescent="0.2">
      <c r="B985" s="266">
        <v>94121</v>
      </c>
    </row>
    <row r="986" spans="2:2" x14ac:dyDescent="0.2">
      <c r="B986" s="266">
        <v>94122</v>
      </c>
    </row>
    <row r="987" spans="2:2" x14ac:dyDescent="0.2">
      <c r="B987" s="266">
        <v>94123</v>
      </c>
    </row>
    <row r="988" spans="2:2" x14ac:dyDescent="0.2">
      <c r="B988" s="266">
        <v>94124</v>
      </c>
    </row>
    <row r="989" spans="2:2" x14ac:dyDescent="0.2">
      <c r="B989" s="266">
        <v>94127</v>
      </c>
    </row>
    <row r="990" spans="2:2" x14ac:dyDescent="0.2">
      <c r="B990" s="266">
        <v>94128</v>
      </c>
    </row>
    <row r="991" spans="2:2" x14ac:dyDescent="0.2">
      <c r="B991" s="266">
        <v>94129</v>
      </c>
    </row>
    <row r="992" spans="2:2" x14ac:dyDescent="0.2">
      <c r="B992" s="266">
        <v>94130</v>
      </c>
    </row>
    <row r="993" spans="2:2" x14ac:dyDescent="0.2">
      <c r="B993" s="266">
        <v>94131</v>
      </c>
    </row>
    <row r="994" spans="2:2" x14ac:dyDescent="0.2">
      <c r="B994" s="266">
        <v>94132</v>
      </c>
    </row>
    <row r="995" spans="2:2" x14ac:dyDescent="0.2">
      <c r="B995" s="266">
        <v>94133</v>
      </c>
    </row>
    <row r="996" spans="2:2" x14ac:dyDescent="0.2">
      <c r="B996" s="266">
        <v>94134</v>
      </c>
    </row>
    <row r="997" spans="2:2" x14ac:dyDescent="0.2">
      <c r="B997" s="266">
        <v>94143</v>
      </c>
    </row>
    <row r="998" spans="2:2" x14ac:dyDescent="0.2">
      <c r="B998" s="266">
        <v>94158</v>
      </c>
    </row>
    <row r="999" spans="2:2" x14ac:dyDescent="0.2">
      <c r="B999" s="266">
        <v>94301</v>
      </c>
    </row>
    <row r="1000" spans="2:2" x14ac:dyDescent="0.2">
      <c r="B1000" s="266">
        <v>94303</v>
      </c>
    </row>
    <row r="1001" spans="2:2" x14ac:dyDescent="0.2">
      <c r="B1001" s="266">
        <v>94304</v>
      </c>
    </row>
    <row r="1002" spans="2:2" x14ac:dyDescent="0.2">
      <c r="B1002" s="266">
        <v>94305</v>
      </c>
    </row>
    <row r="1003" spans="2:2" x14ac:dyDescent="0.2">
      <c r="B1003" s="266">
        <v>94306</v>
      </c>
    </row>
    <row r="1004" spans="2:2" x14ac:dyDescent="0.2">
      <c r="B1004" s="266">
        <v>94401</v>
      </c>
    </row>
    <row r="1005" spans="2:2" x14ac:dyDescent="0.2">
      <c r="B1005" s="266">
        <v>94402</v>
      </c>
    </row>
    <row r="1006" spans="2:2" x14ac:dyDescent="0.2">
      <c r="B1006" s="266">
        <v>94403</v>
      </c>
    </row>
    <row r="1007" spans="2:2" x14ac:dyDescent="0.2">
      <c r="B1007" s="266">
        <v>94404</v>
      </c>
    </row>
    <row r="1008" spans="2:2" x14ac:dyDescent="0.2">
      <c r="B1008" s="266">
        <v>94501</v>
      </c>
    </row>
    <row r="1009" spans="2:2" x14ac:dyDescent="0.2">
      <c r="B1009" s="266">
        <v>94502</v>
      </c>
    </row>
    <row r="1010" spans="2:2" x14ac:dyDescent="0.2">
      <c r="B1010" s="266">
        <v>94503</v>
      </c>
    </row>
    <row r="1011" spans="2:2" x14ac:dyDescent="0.2">
      <c r="B1011" s="266">
        <v>94505</v>
      </c>
    </row>
    <row r="1012" spans="2:2" x14ac:dyDescent="0.2">
      <c r="B1012" s="266">
        <v>94506</v>
      </c>
    </row>
    <row r="1013" spans="2:2" x14ac:dyDescent="0.2">
      <c r="B1013" s="266">
        <v>94507</v>
      </c>
    </row>
    <row r="1014" spans="2:2" x14ac:dyDescent="0.2">
      <c r="B1014" s="266">
        <v>94508</v>
      </c>
    </row>
    <row r="1015" spans="2:2" x14ac:dyDescent="0.2">
      <c r="B1015" s="266">
        <v>94509</v>
      </c>
    </row>
    <row r="1016" spans="2:2" x14ac:dyDescent="0.2">
      <c r="B1016" s="266">
        <v>94510</v>
      </c>
    </row>
    <row r="1017" spans="2:2" x14ac:dyDescent="0.2">
      <c r="B1017" s="266">
        <v>94511</v>
      </c>
    </row>
    <row r="1018" spans="2:2" x14ac:dyDescent="0.2">
      <c r="B1018" s="266">
        <v>94512</v>
      </c>
    </row>
    <row r="1019" spans="2:2" x14ac:dyDescent="0.2">
      <c r="B1019" s="266">
        <v>94513</v>
      </c>
    </row>
    <row r="1020" spans="2:2" x14ac:dyDescent="0.2">
      <c r="B1020" s="266">
        <v>94514</v>
      </c>
    </row>
    <row r="1021" spans="2:2" x14ac:dyDescent="0.2">
      <c r="B1021" s="266">
        <v>94515</v>
      </c>
    </row>
    <row r="1022" spans="2:2" x14ac:dyDescent="0.2">
      <c r="B1022" s="266">
        <v>94517</v>
      </c>
    </row>
    <row r="1023" spans="2:2" x14ac:dyDescent="0.2">
      <c r="B1023" s="266">
        <v>94518</v>
      </c>
    </row>
    <row r="1024" spans="2:2" x14ac:dyDescent="0.2">
      <c r="B1024" s="266">
        <v>94519</v>
      </c>
    </row>
    <row r="1025" spans="2:2" x14ac:dyDescent="0.2">
      <c r="B1025" s="266">
        <v>94520</v>
      </c>
    </row>
    <row r="1026" spans="2:2" x14ac:dyDescent="0.2">
      <c r="B1026" s="266">
        <v>94521</v>
      </c>
    </row>
    <row r="1027" spans="2:2" x14ac:dyDescent="0.2">
      <c r="B1027" s="266">
        <v>94523</v>
      </c>
    </row>
    <row r="1028" spans="2:2" x14ac:dyDescent="0.2">
      <c r="B1028" s="266">
        <v>94525</v>
      </c>
    </row>
    <row r="1029" spans="2:2" x14ac:dyDescent="0.2">
      <c r="B1029" s="266">
        <v>94526</v>
      </c>
    </row>
    <row r="1030" spans="2:2" x14ac:dyDescent="0.2">
      <c r="B1030" s="266">
        <v>94528</v>
      </c>
    </row>
    <row r="1031" spans="2:2" x14ac:dyDescent="0.2">
      <c r="B1031" s="266">
        <v>94530</v>
      </c>
    </row>
    <row r="1032" spans="2:2" x14ac:dyDescent="0.2">
      <c r="B1032" s="266">
        <v>94531</v>
      </c>
    </row>
    <row r="1033" spans="2:2" x14ac:dyDescent="0.2">
      <c r="B1033" s="266">
        <v>94533</v>
      </c>
    </row>
    <row r="1034" spans="2:2" x14ac:dyDescent="0.2">
      <c r="B1034" s="266">
        <v>94534</v>
      </c>
    </row>
    <row r="1035" spans="2:2" x14ac:dyDescent="0.2">
      <c r="B1035" s="266">
        <v>94535</v>
      </c>
    </row>
    <row r="1036" spans="2:2" x14ac:dyDescent="0.2">
      <c r="B1036" s="266">
        <v>94536</v>
      </c>
    </row>
    <row r="1037" spans="2:2" x14ac:dyDescent="0.2">
      <c r="B1037" s="266">
        <v>94538</v>
      </c>
    </row>
    <row r="1038" spans="2:2" x14ac:dyDescent="0.2">
      <c r="B1038" s="266">
        <v>94539</v>
      </c>
    </row>
    <row r="1039" spans="2:2" x14ac:dyDescent="0.2">
      <c r="B1039" s="266">
        <v>94541</v>
      </c>
    </row>
    <row r="1040" spans="2:2" x14ac:dyDescent="0.2">
      <c r="B1040" s="266">
        <v>94542</v>
      </c>
    </row>
    <row r="1041" spans="2:2" x14ac:dyDescent="0.2">
      <c r="B1041" s="266">
        <v>94544</v>
      </c>
    </row>
    <row r="1042" spans="2:2" x14ac:dyDescent="0.2">
      <c r="B1042" s="266">
        <v>94545</v>
      </c>
    </row>
    <row r="1043" spans="2:2" x14ac:dyDescent="0.2">
      <c r="B1043" s="266">
        <v>94546</v>
      </c>
    </row>
    <row r="1044" spans="2:2" x14ac:dyDescent="0.2">
      <c r="B1044" s="266">
        <v>94547</v>
      </c>
    </row>
    <row r="1045" spans="2:2" x14ac:dyDescent="0.2">
      <c r="B1045" s="266">
        <v>94548</v>
      </c>
    </row>
    <row r="1046" spans="2:2" x14ac:dyDescent="0.2">
      <c r="B1046" s="266">
        <v>94549</v>
      </c>
    </row>
    <row r="1047" spans="2:2" x14ac:dyDescent="0.2">
      <c r="B1047" s="266">
        <v>94550</v>
      </c>
    </row>
    <row r="1048" spans="2:2" x14ac:dyDescent="0.2">
      <c r="B1048" s="266">
        <v>94551</v>
      </c>
    </row>
    <row r="1049" spans="2:2" x14ac:dyDescent="0.2">
      <c r="B1049" s="266">
        <v>94552</v>
      </c>
    </row>
    <row r="1050" spans="2:2" x14ac:dyDescent="0.2">
      <c r="B1050" s="266">
        <v>94553</v>
      </c>
    </row>
    <row r="1051" spans="2:2" x14ac:dyDescent="0.2">
      <c r="B1051" s="266">
        <v>94555</v>
      </c>
    </row>
    <row r="1052" spans="2:2" x14ac:dyDescent="0.2">
      <c r="B1052" s="266">
        <v>94556</v>
      </c>
    </row>
    <row r="1053" spans="2:2" x14ac:dyDescent="0.2">
      <c r="B1053" s="266">
        <v>94558</v>
      </c>
    </row>
    <row r="1054" spans="2:2" x14ac:dyDescent="0.2">
      <c r="B1054" s="266">
        <v>94559</v>
      </c>
    </row>
    <row r="1055" spans="2:2" x14ac:dyDescent="0.2">
      <c r="B1055" s="266">
        <v>94560</v>
      </c>
    </row>
    <row r="1056" spans="2:2" x14ac:dyDescent="0.2">
      <c r="B1056" s="266">
        <v>94561</v>
      </c>
    </row>
    <row r="1057" spans="2:2" x14ac:dyDescent="0.2">
      <c r="B1057" s="266">
        <v>94563</v>
      </c>
    </row>
    <row r="1058" spans="2:2" x14ac:dyDescent="0.2">
      <c r="B1058" s="266">
        <v>94564</v>
      </c>
    </row>
    <row r="1059" spans="2:2" x14ac:dyDescent="0.2">
      <c r="B1059" s="266">
        <v>94565</v>
      </c>
    </row>
    <row r="1060" spans="2:2" x14ac:dyDescent="0.2">
      <c r="B1060" s="266">
        <v>94566</v>
      </c>
    </row>
    <row r="1061" spans="2:2" x14ac:dyDescent="0.2">
      <c r="B1061" s="266">
        <v>94567</v>
      </c>
    </row>
    <row r="1062" spans="2:2" x14ac:dyDescent="0.2">
      <c r="B1062" s="266">
        <v>94568</v>
      </c>
    </row>
    <row r="1063" spans="2:2" x14ac:dyDescent="0.2">
      <c r="B1063" s="266">
        <v>94569</v>
      </c>
    </row>
    <row r="1064" spans="2:2" x14ac:dyDescent="0.2">
      <c r="B1064" s="266">
        <v>94571</v>
      </c>
    </row>
    <row r="1065" spans="2:2" x14ac:dyDescent="0.2">
      <c r="B1065" s="266">
        <v>94572</v>
      </c>
    </row>
    <row r="1066" spans="2:2" x14ac:dyDescent="0.2">
      <c r="B1066" s="266">
        <v>94574</v>
      </c>
    </row>
    <row r="1067" spans="2:2" x14ac:dyDescent="0.2">
      <c r="B1067" s="266">
        <v>94576</v>
      </c>
    </row>
    <row r="1068" spans="2:2" x14ac:dyDescent="0.2">
      <c r="B1068" s="266">
        <v>94577</v>
      </c>
    </row>
    <row r="1069" spans="2:2" x14ac:dyDescent="0.2">
      <c r="B1069" s="266">
        <v>94578</v>
      </c>
    </row>
    <row r="1070" spans="2:2" x14ac:dyDescent="0.2">
      <c r="B1070" s="266">
        <v>94579</v>
      </c>
    </row>
    <row r="1071" spans="2:2" x14ac:dyDescent="0.2">
      <c r="B1071" s="266">
        <v>94580</v>
      </c>
    </row>
    <row r="1072" spans="2:2" x14ac:dyDescent="0.2">
      <c r="B1072" s="266">
        <v>94582</v>
      </c>
    </row>
    <row r="1073" spans="2:2" x14ac:dyDescent="0.2">
      <c r="B1073" s="266">
        <v>94583</v>
      </c>
    </row>
    <row r="1074" spans="2:2" x14ac:dyDescent="0.2">
      <c r="B1074" s="266">
        <v>94585</v>
      </c>
    </row>
    <row r="1075" spans="2:2" x14ac:dyDescent="0.2">
      <c r="B1075" s="266">
        <v>94586</v>
      </c>
    </row>
    <row r="1076" spans="2:2" x14ac:dyDescent="0.2">
      <c r="B1076" s="266">
        <v>94587</v>
      </c>
    </row>
    <row r="1077" spans="2:2" x14ac:dyDescent="0.2">
      <c r="B1077" s="266">
        <v>94588</v>
      </c>
    </row>
    <row r="1078" spans="2:2" x14ac:dyDescent="0.2">
      <c r="B1078" s="266">
        <v>94589</v>
      </c>
    </row>
    <row r="1079" spans="2:2" x14ac:dyDescent="0.2">
      <c r="B1079" s="266">
        <v>94590</v>
      </c>
    </row>
    <row r="1080" spans="2:2" x14ac:dyDescent="0.2">
      <c r="B1080" s="266">
        <v>94591</v>
      </c>
    </row>
    <row r="1081" spans="2:2" x14ac:dyDescent="0.2">
      <c r="B1081" s="266">
        <v>94592</v>
      </c>
    </row>
    <row r="1082" spans="2:2" x14ac:dyDescent="0.2">
      <c r="B1082" s="266">
        <v>94595</v>
      </c>
    </row>
    <row r="1083" spans="2:2" x14ac:dyDescent="0.2">
      <c r="B1083" s="266">
        <v>94596</v>
      </c>
    </row>
    <row r="1084" spans="2:2" x14ac:dyDescent="0.2">
      <c r="B1084" s="266">
        <v>94597</v>
      </c>
    </row>
    <row r="1085" spans="2:2" x14ac:dyDescent="0.2">
      <c r="B1085" s="266">
        <v>94598</v>
      </c>
    </row>
    <row r="1086" spans="2:2" x14ac:dyDescent="0.2">
      <c r="B1086" s="266">
        <v>94599</v>
      </c>
    </row>
    <row r="1087" spans="2:2" x14ac:dyDescent="0.2">
      <c r="B1087" s="266">
        <v>94601</v>
      </c>
    </row>
    <row r="1088" spans="2:2" x14ac:dyDescent="0.2">
      <c r="B1088" s="266">
        <v>94602</v>
      </c>
    </row>
    <row r="1089" spans="2:2" x14ac:dyDescent="0.2">
      <c r="B1089" s="266">
        <v>94603</v>
      </c>
    </row>
    <row r="1090" spans="2:2" x14ac:dyDescent="0.2">
      <c r="B1090" s="266">
        <v>94605</v>
      </c>
    </row>
    <row r="1091" spans="2:2" x14ac:dyDescent="0.2">
      <c r="B1091" s="266">
        <v>94606</v>
      </c>
    </row>
    <row r="1092" spans="2:2" x14ac:dyDescent="0.2">
      <c r="B1092" s="266">
        <v>94607</v>
      </c>
    </row>
    <row r="1093" spans="2:2" x14ac:dyDescent="0.2">
      <c r="B1093" s="266">
        <v>94608</v>
      </c>
    </row>
    <row r="1094" spans="2:2" x14ac:dyDescent="0.2">
      <c r="B1094" s="266">
        <v>94609</v>
      </c>
    </row>
    <row r="1095" spans="2:2" x14ac:dyDescent="0.2">
      <c r="B1095" s="266">
        <v>94610</v>
      </c>
    </row>
    <row r="1096" spans="2:2" x14ac:dyDescent="0.2">
      <c r="B1096" s="266">
        <v>94611</v>
      </c>
    </row>
    <row r="1097" spans="2:2" x14ac:dyDescent="0.2">
      <c r="B1097" s="266">
        <v>94612</v>
      </c>
    </row>
    <row r="1098" spans="2:2" x14ac:dyDescent="0.2">
      <c r="B1098" s="266">
        <v>94613</v>
      </c>
    </row>
    <row r="1099" spans="2:2" x14ac:dyDescent="0.2">
      <c r="B1099" s="266">
        <v>94618</v>
      </c>
    </row>
    <row r="1100" spans="2:2" x14ac:dyDescent="0.2">
      <c r="B1100" s="266">
        <v>94619</v>
      </c>
    </row>
    <row r="1101" spans="2:2" x14ac:dyDescent="0.2">
      <c r="B1101" s="266">
        <v>94621</v>
      </c>
    </row>
    <row r="1102" spans="2:2" x14ac:dyDescent="0.2">
      <c r="B1102" s="266">
        <v>94702</v>
      </c>
    </row>
    <row r="1103" spans="2:2" x14ac:dyDescent="0.2">
      <c r="B1103" s="266">
        <v>94703</v>
      </c>
    </row>
    <row r="1104" spans="2:2" x14ac:dyDescent="0.2">
      <c r="B1104" s="266">
        <v>94704</v>
      </c>
    </row>
    <row r="1105" spans="2:2" x14ac:dyDescent="0.2">
      <c r="B1105" s="266">
        <v>94705</v>
      </c>
    </row>
    <row r="1106" spans="2:2" x14ac:dyDescent="0.2">
      <c r="B1106" s="266">
        <v>94706</v>
      </c>
    </row>
    <row r="1107" spans="2:2" x14ac:dyDescent="0.2">
      <c r="B1107" s="266">
        <v>94707</v>
      </c>
    </row>
    <row r="1108" spans="2:2" x14ac:dyDescent="0.2">
      <c r="B1108" s="266">
        <v>94708</v>
      </c>
    </row>
    <row r="1109" spans="2:2" x14ac:dyDescent="0.2">
      <c r="B1109" s="266">
        <v>94709</v>
      </c>
    </row>
    <row r="1110" spans="2:2" x14ac:dyDescent="0.2">
      <c r="B1110" s="266">
        <v>94710</v>
      </c>
    </row>
    <row r="1111" spans="2:2" x14ac:dyDescent="0.2">
      <c r="B1111" s="266">
        <v>94720</v>
      </c>
    </row>
    <row r="1112" spans="2:2" x14ac:dyDescent="0.2">
      <c r="B1112" s="266">
        <v>94801</v>
      </c>
    </row>
    <row r="1113" spans="2:2" x14ac:dyDescent="0.2">
      <c r="B1113" s="266">
        <v>94803</v>
      </c>
    </row>
    <row r="1114" spans="2:2" x14ac:dyDescent="0.2">
      <c r="B1114" s="266">
        <v>94804</v>
      </c>
    </row>
    <row r="1115" spans="2:2" x14ac:dyDescent="0.2">
      <c r="B1115" s="266">
        <v>94805</v>
      </c>
    </row>
    <row r="1116" spans="2:2" x14ac:dyDescent="0.2">
      <c r="B1116" s="266">
        <v>94806</v>
      </c>
    </row>
    <row r="1117" spans="2:2" x14ac:dyDescent="0.2">
      <c r="B1117" s="266">
        <v>94901</v>
      </c>
    </row>
    <row r="1118" spans="2:2" x14ac:dyDescent="0.2">
      <c r="B1118" s="266">
        <v>94903</v>
      </c>
    </row>
    <row r="1119" spans="2:2" x14ac:dyDescent="0.2">
      <c r="B1119" s="266">
        <v>94904</v>
      </c>
    </row>
    <row r="1120" spans="2:2" x14ac:dyDescent="0.2">
      <c r="B1120" s="266">
        <v>94920</v>
      </c>
    </row>
    <row r="1121" spans="2:2" x14ac:dyDescent="0.2">
      <c r="B1121" s="266">
        <v>94922</v>
      </c>
    </row>
    <row r="1122" spans="2:2" x14ac:dyDescent="0.2">
      <c r="B1122" s="266">
        <v>94923</v>
      </c>
    </row>
    <row r="1123" spans="2:2" x14ac:dyDescent="0.2">
      <c r="B1123" s="266">
        <v>94924</v>
      </c>
    </row>
    <row r="1124" spans="2:2" x14ac:dyDescent="0.2">
      <c r="B1124" s="266">
        <v>94925</v>
      </c>
    </row>
    <row r="1125" spans="2:2" x14ac:dyDescent="0.2">
      <c r="B1125" s="266">
        <v>94928</v>
      </c>
    </row>
    <row r="1126" spans="2:2" x14ac:dyDescent="0.2">
      <c r="B1126" s="266">
        <v>94929</v>
      </c>
    </row>
    <row r="1127" spans="2:2" x14ac:dyDescent="0.2">
      <c r="B1127" s="266">
        <v>94930</v>
      </c>
    </row>
    <row r="1128" spans="2:2" x14ac:dyDescent="0.2">
      <c r="B1128" s="266">
        <v>94931</v>
      </c>
    </row>
    <row r="1129" spans="2:2" x14ac:dyDescent="0.2">
      <c r="B1129" s="266">
        <v>94933</v>
      </c>
    </row>
    <row r="1130" spans="2:2" x14ac:dyDescent="0.2">
      <c r="B1130" s="266">
        <v>94937</v>
      </c>
    </row>
    <row r="1131" spans="2:2" x14ac:dyDescent="0.2">
      <c r="B1131" s="266">
        <v>94938</v>
      </c>
    </row>
    <row r="1132" spans="2:2" x14ac:dyDescent="0.2">
      <c r="B1132" s="266">
        <v>94939</v>
      </c>
    </row>
    <row r="1133" spans="2:2" x14ac:dyDescent="0.2">
      <c r="B1133" s="266">
        <v>94940</v>
      </c>
    </row>
    <row r="1134" spans="2:2" x14ac:dyDescent="0.2">
      <c r="B1134" s="266">
        <v>94941</v>
      </c>
    </row>
    <row r="1135" spans="2:2" x14ac:dyDescent="0.2">
      <c r="B1135" s="266">
        <v>94945</v>
      </c>
    </row>
    <row r="1136" spans="2:2" x14ac:dyDescent="0.2">
      <c r="B1136" s="266">
        <v>94946</v>
      </c>
    </row>
    <row r="1137" spans="2:2" x14ac:dyDescent="0.2">
      <c r="B1137" s="266">
        <v>94947</v>
      </c>
    </row>
    <row r="1138" spans="2:2" x14ac:dyDescent="0.2">
      <c r="B1138" s="266">
        <v>94949</v>
      </c>
    </row>
    <row r="1139" spans="2:2" x14ac:dyDescent="0.2">
      <c r="B1139" s="266">
        <v>94951</v>
      </c>
    </row>
    <row r="1140" spans="2:2" x14ac:dyDescent="0.2">
      <c r="B1140" s="266">
        <v>94952</v>
      </c>
    </row>
    <row r="1141" spans="2:2" x14ac:dyDescent="0.2">
      <c r="B1141" s="266">
        <v>94954</v>
      </c>
    </row>
    <row r="1142" spans="2:2" x14ac:dyDescent="0.2">
      <c r="B1142" s="266">
        <v>94956</v>
      </c>
    </row>
    <row r="1143" spans="2:2" x14ac:dyDescent="0.2">
      <c r="B1143" s="266">
        <v>94957</v>
      </c>
    </row>
    <row r="1144" spans="2:2" x14ac:dyDescent="0.2">
      <c r="B1144" s="266">
        <v>94960</v>
      </c>
    </row>
    <row r="1145" spans="2:2" x14ac:dyDescent="0.2">
      <c r="B1145" s="266">
        <v>94963</v>
      </c>
    </row>
    <row r="1146" spans="2:2" x14ac:dyDescent="0.2">
      <c r="B1146" s="266">
        <v>94964</v>
      </c>
    </row>
    <row r="1147" spans="2:2" x14ac:dyDescent="0.2">
      <c r="B1147" s="266">
        <v>94965</v>
      </c>
    </row>
    <row r="1148" spans="2:2" x14ac:dyDescent="0.2">
      <c r="B1148" s="266">
        <v>94970</v>
      </c>
    </row>
    <row r="1149" spans="2:2" x14ac:dyDescent="0.2">
      <c r="B1149" s="266">
        <v>94971</v>
      </c>
    </row>
    <row r="1150" spans="2:2" x14ac:dyDescent="0.2">
      <c r="B1150" s="266">
        <v>94972</v>
      </c>
    </row>
    <row r="1151" spans="2:2" x14ac:dyDescent="0.2">
      <c r="B1151" s="266">
        <v>94973</v>
      </c>
    </row>
    <row r="1152" spans="2:2" x14ac:dyDescent="0.2">
      <c r="B1152" s="266">
        <v>95002</v>
      </c>
    </row>
    <row r="1153" spans="2:2" x14ac:dyDescent="0.2">
      <c r="B1153" s="266">
        <v>95003</v>
      </c>
    </row>
    <row r="1154" spans="2:2" x14ac:dyDescent="0.2">
      <c r="B1154" s="266">
        <v>95004</v>
      </c>
    </row>
    <row r="1155" spans="2:2" x14ac:dyDescent="0.2">
      <c r="B1155" s="266">
        <v>95005</v>
      </c>
    </row>
    <row r="1156" spans="2:2" x14ac:dyDescent="0.2">
      <c r="B1156" s="266">
        <v>95006</v>
      </c>
    </row>
    <row r="1157" spans="2:2" x14ac:dyDescent="0.2">
      <c r="B1157" s="266">
        <v>95007</v>
      </c>
    </row>
    <row r="1158" spans="2:2" x14ac:dyDescent="0.2">
      <c r="B1158" s="266">
        <v>95008</v>
      </c>
    </row>
    <row r="1159" spans="2:2" x14ac:dyDescent="0.2">
      <c r="B1159" s="266">
        <v>95010</v>
      </c>
    </row>
    <row r="1160" spans="2:2" x14ac:dyDescent="0.2">
      <c r="B1160" s="266">
        <v>95012</v>
      </c>
    </row>
    <row r="1161" spans="2:2" x14ac:dyDescent="0.2">
      <c r="B1161" s="266">
        <v>95013</v>
      </c>
    </row>
    <row r="1162" spans="2:2" x14ac:dyDescent="0.2">
      <c r="B1162" s="266">
        <v>95014</v>
      </c>
    </row>
    <row r="1163" spans="2:2" x14ac:dyDescent="0.2">
      <c r="B1163" s="266">
        <v>95017</v>
      </c>
    </row>
    <row r="1164" spans="2:2" x14ac:dyDescent="0.2">
      <c r="B1164" s="266">
        <v>95018</v>
      </c>
    </row>
    <row r="1165" spans="2:2" x14ac:dyDescent="0.2">
      <c r="B1165" s="266">
        <v>95019</v>
      </c>
    </row>
    <row r="1166" spans="2:2" x14ac:dyDescent="0.2">
      <c r="B1166" s="266">
        <v>95020</v>
      </c>
    </row>
    <row r="1167" spans="2:2" x14ac:dyDescent="0.2">
      <c r="B1167" s="266">
        <v>95023</v>
      </c>
    </row>
    <row r="1168" spans="2:2" x14ac:dyDescent="0.2">
      <c r="B1168" s="266">
        <v>95030</v>
      </c>
    </row>
    <row r="1169" spans="2:2" x14ac:dyDescent="0.2">
      <c r="B1169" s="266">
        <v>95032</v>
      </c>
    </row>
    <row r="1170" spans="2:2" x14ac:dyDescent="0.2">
      <c r="B1170" s="266">
        <v>95033</v>
      </c>
    </row>
    <row r="1171" spans="2:2" x14ac:dyDescent="0.2">
      <c r="B1171" s="266">
        <v>95035</v>
      </c>
    </row>
    <row r="1172" spans="2:2" x14ac:dyDescent="0.2">
      <c r="B1172" s="266">
        <v>95037</v>
      </c>
    </row>
    <row r="1173" spans="2:2" x14ac:dyDescent="0.2">
      <c r="B1173" s="266">
        <v>95039</v>
      </c>
    </row>
    <row r="1174" spans="2:2" x14ac:dyDescent="0.2">
      <c r="B1174" s="266">
        <v>95041</v>
      </c>
    </row>
    <row r="1175" spans="2:2" x14ac:dyDescent="0.2">
      <c r="B1175" s="266">
        <v>95043</v>
      </c>
    </row>
    <row r="1176" spans="2:2" x14ac:dyDescent="0.2">
      <c r="B1176" s="266">
        <v>95045</v>
      </c>
    </row>
    <row r="1177" spans="2:2" x14ac:dyDescent="0.2">
      <c r="B1177" s="266">
        <v>95046</v>
      </c>
    </row>
    <row r="1178" spans="2:2" x14ac:dyDescent="0.2">
      <c r="B1178" s="266">
        <v>95050</v>
      </c>
    </row>
    <row r="1179" spans="2:2" x14ac:dyDescent="0.2">
      <c r="B1179" s="266">
        <v>95051</v>
      </c>
    </row>
    <row r="1180" spans="2:2" x14ac:dyDescent="0.2">
      <c r="B1180" s="266">
        <v>95053</v>
      </c>
    </row>
    <row r="1181" spans="2:2" x14ac:dyDescent="0.2">
      <c r="B1181" s="266">
        <v>95054</v>
      </c>
    </row>
    <row r="1182" spans="2:2" x14ac:dyDescent="0.2">
      <c r="B1182" s="266">
        <v>95060</v>
      </c>
    </row>
    <row r="1183" spans="2:2" x14ac:dyDescent="0.2">
      <c r="B1183" s="266">
        <v>95062</v>
      </c>
    </row>
    <row r="1184" spans="2:2" x14ac:dyDescent="0.2">
      <c r="B1184" s="266">
        <v>95064</v>
      </c>
    </row>
    <row r="1185" spans="2:2" x14ac:dyDescent="0.2">
      <c r="B1185" s="266">
        <v>95065</v>
      </c>
    </row>
    <row r="1186" spans="2:2" x14ac:dyDescent="0.2">
      <c r="B1186" s="266">
        <v>95066</v>
      </c>
    </row>
    <row r="1187" spans="2:2" x14ac:dyDescent="0.2">
      <c r="B1187" s="266">
        <v>95070</v>
      </c>
    </row>
    <row r="1188" spans="2:2" x14ac:dyDescent="0.2">
      <c r="B1188" s="266">
        <v>95073</v>
      </c>
    </row>
    <row r="1189" spans="2:2" x14ac:dyDescent="0.2">
      <c r="B1189" s="266">
        <v>95075</v>
      </c>
    </row>
    <row r="1190" spans="2:2" x14ac:dyDescent="0.2">
      <c r="B1190" s="266">
        <v>95076</v>
      </c>
    </row>
    <row r="1191" spans="2:2" x14ac:dyDescent="0.2">
      <c r="B1191" s="266">
        <v>95110</v>
      </c>
    </row>
    <row r="1192" spans="2:2" x14ac:dyDescent="0.2">
      <c r="B1192" s="266">
        <v>95111</v>
      </c>
    </row>
    <row r="1193" spans="2:2" x14ac:dyDescent="0.2">
      <c r="B1193" s="266">
        <v>95112</v>
      </c>
    </row>
    <row r="1194" spans="2:2" x14ac:dyDescent="0.2">
      <c r="B1194" s="266">
        <v>95113</v>
      </c>
    </row>
    <row r="1195" spans="2:2" x14ac:dyDescent="0.2">
      <c r="B1195" s="266">
        <v>95116</v>
      </c>
    </row>
    <row r="1196" spans="2:2" x14ac:dyDescent="0.2">
      <c r="B1196" s="266">
        <v>95117</v>
      </c>
    </row>
    <row r="1197" spans="2:2" x14ac:dyDescent="0.2">
      <c r="B1197" s="266">
        <v>95118</v>
      </c>
    </row>
    <row r="1198" spans="2:2" x14ac:dyDescent="0.2">
      <c r="B1198" s="266">
        <v>95119</v>
      </c>
    </row>
    <row r="1199" spans="2:2" x14ac:dyDescent="0.2">
      <c r="B1199" s="266">
        <v>95120</v>
      </c>
    </row>
    <row r="1200" spans="2:2" x14ac:dyDescent="0.2">
      <c r="B1200" s="266">
        <v>95121</v>
      </c>
    </row>
    <row r="1201" spans="2:2" x14ac:dyDescent="0.2">
      <c r="B1201" s="266">
        <v>95122</v>
      </c>
    </row>
    <row r="1202" spans="2:2" x14ac:dyDescent="0.2">
      <c r="B1202" s="266">
        <v>95123</v>
      </c>
    </row>
    <row r="1203" spans="2:2" x14ac:dyDescent="0.2">
      <c r="B1203" s="266">
        <v>95124</v>
      </c>
    </row>
    <row r="1204" spans="2:2" x14ac:dyDescent="0.2">
      <c r="B1204" s="266">
        <v>95125</v>
      </c>
    </row>
    <row r="1205" spans="2:2" x14ac:dyDescent="0.2">
      <c r="B1205" s="266">
        <v>95126</v>
      </c>
    </row>
    <row r="1206" spans="2:2" x14ac:dyDescent="0.2">
      <c r="B1206" s="266">
        <v>95127</v>
      </c>
    </row>
    <row r="1207" spans="2:2" x14ac:dyDescent="0.2">
      <c r="B1207" s="266">
        <v>95128</v>
      </c>
    </row>
    <row r="1208" spans="2:2" x14ac:dyDescent="0.2">
      <c r="B1208" s="266">
        <v>95129</v>
      </c>
    </row>
    <row r="1209" spans="2:2" x14ac:dyDescent="0.2">
      <c r="B1209" s="266">
        <v>95130</v>
      </c>
    </row>
    <row r="1210" spans="2:2" x14ac:dyDescent="0.2">
      <c r="B1210" s="266">
        <v>95131</v>
      </c>
    </row>
    <row r="1211" spans="2:2" x14ac:dyDescent="0.2">
      <c r="B1211" s="266">
        <v>95132</v>
      </c>
    </row>
    <row r="1212" spans="2:2" x14ac:dyDescent="0.2">
      <c r="B1212" s="266">
        <v>95133</v>
      </c>
    </row>
    <row r="1213" spans="2:2" x14ac:dyDescent="0.2">
      <c r="B1213" s="266">
        <v>95134</v>
      </c>
    </row>
    <row r="1214" spans="2:2" x14ac:dyDescent="0.2">
      <c r="B1214" s="266">
        <v>95135</v>
      </c>
    </row>
    <row r="1215" spans="2:2" x14ac:dyDescent="0.2">
      <c r="B1215" s="266">
        <v>95136</v>
      </c>
    </row>
    <row r="1216" spans="2:2" x14ac:dyDescent="0.2">
      <c r="B1216" s="266">
        <v>95138</v>
      </c>
    </row>
    <row r="1217" spans="2:2" x14ac:dyDescent="0.2">
      <c r="B1217" s="266">
        <v>95139</v>
      </c>
    </row>
    <row r="1218" spans="2:2" x14ac:dyDescent="0.2">
      <c r="B1218" s="266">
        <v>95140</v>
      </c>
    </row>
    <row r="1219" spans="2:2" x14ac:dyDescent="0.2">
      <c r="B1219" s="266">
        <v>95141</v>
      </c>
    </row>
    <row r="1220" spans="2:2" x14ac:dyDescent="0.2">
      <c r="B1220" s="266">
        <v>95148</v>
      </c>
    </row>
    <row r="1221" spans="2:2" x14ac:dyDescent="0.2">
      <c r="B1221" s="266">
        <v>95192</v>
      </c>
    </row>
    <row r="1222" spans="2:2" x14ac:dyDescent="0.2">
      <c r="B1222" s="266">
        <v>95202</v>
      </c>
    </row>
    <row r="1223" spans="2:2" x14ac:dyDescent="0.2">
      <c r="B1223" s="266">
        <v>95203</v>
      </c>
    </row>
    <row r="1224" spans="2:2" x14ac:dyDescent="0.2">
      <c r="B1224" s="266">
        <v>95204</v>
      </c>
    </row>
    <row r="1225" spans="2:2" x14ac:dyDescent="0.2">
      <c r="B1225" s="266">
        <v>95205</v>
      </c>
    </row>
    <row r="1226" spans="2:2" x14ac:dyDescent="0.2">
      <c r="B1226" s="266">
        <v>95206</v>
      </c>
    </row>
    <row r="1227" spans="2:2" x14ac:dyDescent="0.2">
      <c r="B1227" s="266">
        <v>95207</v>
      </c>
    </row>
    <row r="1228" spans="2:2" x14ac:dyDescent="0.2">
      <c r="B1228" s="266">
        <v>95209</v>
      </c>
    </row>
    <row r="1229" spans="2:2" x14ac:dyDescent="0.2">
      <c r="B1229" s="266">
        <v>95210</v>
      </c>
    </row>
    <row r="1230" spans="2:2" x14ac:dyDescent="0.2">
      <c r="B1230" s="266">
        <v>95211</v>
      </c>
    </row>
    <row r="1231" spans="2:2" x14ac:dyDescent="0.2">
      <c r="B1231" s="266">
        <v>95212</v>
      </c>
    </row>
    <row r="1232" spans="2:2" x14ac:dyDescent="0.2">
      <c r="B1232" s="266">
        <v>95215</v>
      </c>
    </row>
    <row r="1233" spans="2:2" x14ac:dyDescent="0.2">
      <c r="B1233" s="266">
        <v>95219</v>
      </c>
    </row>
    <row r="1234" spans="2:2" x14ac:dyDescent="0.2">
      <c r="B1234" s="266">
        <v>95220</v>
      </c>
    </row>
    <row r="1235" spans="2:2" x14ac:dyDescent="0.2">
      <c r="B1235" s="266">
        <v>95222</v>
      </c>
    </row>
    <row r="1236" spans="2:2" x14ac:dyDescent="0.2">
      <c r="B1236" s="266">
        <v>95223</v>
      </c>
    </row>
    <row r="1237" spans="2:2" x14ac:dyDescent="0.2">
      <c r="B1237" s="266">
        <v>95224</v>
      </c>
    </row>
    <row r="1238" spans="2:2" x14ac:dyDescent="0.2">
      <c r="B1238" s="266">
        <v>95225</v>
      </c>
    </row>
    <row r="1239" spans="2:2" x14ac:dyDescent="0.2">
      <c r="B1239" s="266">
        <v>95226</v>
      </c>
    </row>
    <row r="1240" spans="2:2" x14ac:dyDescent="0.2">
      <c r="B1240" s="266">
        <v>95227</v>
      </c>
    </row>
    <row r="1241" spans="2:2" x14ac:dyDescent="0.2">
      <c r="B1241" s="266">
        <v>95228</v>
      </c>
    </row>
    <row r="1242" spans="2:2" x14ac:dyDescent="0.2">
      <c r="B1242" s="266">
        <v>95230</v>
      </c>
    </row>
    <row r="1243" spans="2:2" x14ac:dyDescent="0.2">
      <c r="B1243" s="266">
        <v>95231</v>
      </c>
    </row>
    <row r="1244" spans="2:2" x14ac:dyDescent="0.2">
      <c r="B1244" s="266">
        <v>95232</v>
      </c>
    </row>
    <row r="1245" spans="2:2" x14ac:dyDescent="0.2">
      <c r="B1245" s="266">
        <v>95236</v>
      </c>
    </row>
    <row r="1246" spans="2:2" x14ac:dyDescent="0.2">
      <c r="B1246" s="266">
        <v>95237</v>
      </c>
    </row>
    <row r="1247" spans="2:2" x14ac:dyDescent="0.2">
      <c r="B1247" s="266">
        <v>95240</v>
      </c>
    </row>
    <row r="1248" spans="2:2" x14ac:dyDescent="0.2">
      <c r="B1248" s="266">
        <v>95242</v>
      </c>
    </row>
    <row r="1249" spans="2:2" x14ac:dyDescent="0.2">
      <c r="B1249" s="266">
        <v>95245</v>
      </c>
    </row>
    <row r="1250" spans="2:2" x14ac:dyDescent="0.2">
      <c r="B1250" s="266">
        <v>95246</v>
      </c>
    </row>
    <row r="1251" spans="2:2" x14ac:dyDescent="0.2">
      <c r="B1251" s="266">
        <v>95247</v>
      </c>
    </row>
    <row r="1252" spans="2:2" x14ac:dyDescent="0.2">
      <c r="B1252" s="266">
        <v>95248</v>
      </c>
    </row>
    <row r="1253" spans="2:2" x14ac:dyDescent="0.2">
      <c r="B1253" s="266">
        <v>95249</v>
      </c>
    </row>
    <row r="1254" spans="2:2" x14ac:dyDescent="0.2">
      <c r="B1254" s="266">
        <v>95251</v>
      </c>
    </row>
    <row r="1255" spans="2:2" x14ac:dyDescent="0.2">
      <c r="B1255" s="266">
        <v>95252</v>
      </c>
    </row>
    <row r="1256" spans="2:2" x14ac:dyDescent="0.2">
      <c r="B1256" s="266">
        <v>95253</v>
      </c>
    </row>
    <row r="1257" spans="2:2" x14ac:dyDescent="0.2">
      <c r="B1257" s="266">
        <v>95254</v>
      </c>
    </row>
    <row r="1258" spans="2:2" x14ac:dyDescent="0.2">
      <c r="B1258" s="266">
        <v>95255</v>
      </c>
    </row>
    <row r="1259" spans="2:2" x14ac:dyDescent="0.2">
      <c r="B1259" s="266">
        <v>95257</v>
      </c>
    </row>
    <row r="1260" spans="2:2" x14ac:dyDescent="0.2">
      <c r="B1260" s="266">
        <v>95258</v>
      </c>
    </row>
    <row r="1261" spans="2:2" x14ac:dyDescent="0.2">
      <c r="B1261" s="266">
        <v>95301</v>
      </c>
    </row>
    <row r="1262" spans="2:2" x14ac:dyDescent="0.2">
      <c r="B1262" s="266">
        <v>95303</v>
      </c>
    </row>
    <row r="1263" spans="2:2" x14ac:dyDescent="0.2">
      <c r="B1263" s="266">
        <v>95304</v>
      </c>
    </row>
    <row r="1264" spans="2:2" x14ac:dyDescent="0.2">
      <c r="B1264" s="266">
        <v>95305</v>
      </c>
    </row>
    <row r="1265" spans="2:2" x14ac:dyDescent="0.2">
      <c r="B1265" s="266">
        <v>95306</v>
      </c>
    </row>
    <row r="1266" spans="2:2" x14ac:dyDescent="0.2">
      <c r="B1266" s="266">
        <v>95307</v>
      </c>
    </row>
    <row r="1267" spans="2:2" x14ac:dyDescent="0.2">
      <c r="B1267" s="266">
        <v>95310</v>
      </c>
    </row>
    <row r="1268" spans="2:2" x14ac:dyDescent="0.2">
      <c r="B1268" s="266">
        <v>95311</v>
      </c>
    </row>
    <row r="1269" spans="2:2" x14ac:dyDescent="0.2">
      <c r="B1269" s="266">
        <v>95312</v>
      </c>
    </row>
    <row r="1270" spans="2:2" x14ac:dyDescent="0.2">
      <c r="B1270" s="266">
        <v>95313</v>
      </c>
    </row>
    <row r="1271" spans="2:2" x14ac:dyDescent="0.2">
      <c r="B1271" s="266">
        <v>95315</v>
      </c>
    </row>
    <row r="1272" spans="2:2" x14ac:dyDescent="0.2">
      <c r="B1272" s="266">
        <v>95316</v>
      </c>
    </row>
    <row r="1273" spans="2:2" x14ac:dyDescent="0.2">
      <c r="B1273" s="266">
        <v>95317</v>
      </c>
    </row>
    <row r="1274" spans="2:2" x14ac:dyDescent="0.2">
      <c r="B1274" s="266">
        <v>95318</v>
      </c>
    </row>
    <row r="1275" spans="2:2" x14ac:dyDescent="0.2">
      <c r="B1275" s="266">
        <v>95319</v>
      </c>
    </row>
    <row r="1276" spans="2:2" x14ac:dyDescent="0.2">
      <c r="B1276" s="266">
        <v>95320</v>
      </c>
    </row>
    <row r="1277" spans="2:2" x14ac:dyDescent="0.2">
      <c r="B1277" s="266">
        <v>95321</v>
      </c>
    </row>
    <row r="1278" spans="2:2" x14ac:dyDescent="0.2">
      <c r="B1278" s="266">
        <v>95322</v>
      </c>
    </row>
    <row r="1279" spans="2:2" x14ac:dyDescent="0.2">
      <c r="B1279" s="266">
        <v>95323</v>
      </c>
    </row>
    <row r="1280" spans="2:2" x14ac:dyDescent="0.2">
      <c r="B1280" s="266">
        <v>95324</v>
      </c>
    </row>
    <row r="1281" spans="2:2" x14ac:dyDescent="0.2">
      <c r="B1281" s="266">
        <v>95326</v>
      </c>
    </row>
    <row r="1282" spans="2:2" x14ac:dyDescent="0.2">
      <c r="B1282" s="266">
        <v>95327</v>
      </c>
    </row>
    <row r="1283" spans="2:2" x14ac:dyDescent="0.2">
      <c r="B1283" s="266">
        <v>95328</v>
      </c>
    </row>
    <row r="1284" spans="2:2" x14ac:dyDescent="0.2">
      <c r="B1284" s="266">
        <v>95329</v>
      </c>
    </row>
    <row r="1285" spans="2:2" x14ac:dyDescent="0.2">
      <c r="B1285" s="266">
        <v>95330</v>
      </c>
    </row>
    <row r="1286" spans="2:2" x14ac:dyDescent="0.2">
      <c r="B1286" s="266">
        <v>95333</v>
      </c>
    </row>
    <row r="1287" spans="2:2" x14ac:dyDescent="0.2">
      <c r="B1287" s="266">
        <v>95334</v>
      </c>
    </row>
    <row r="1288" spans="2:2" x14ac:dyDescent="0.2">
      <c r="B1288" s="266">
        <v>95335</v>
      </c>
    </row>
    <row r="1289" spans="2:2" x14ac:dyDescent="0.2">
      <c r="B1289" s="266">
        <v>95336</v>
      </c>
    </row>
    <row r="1290" spans="2:2" x14ac:dyDescent="0.2">
      <c r="B1290" s="266">
        <v>95337</v>
      </c>
    </row>
    <row r="1291" spans="2:2" x14ac:dyDescent="0.2">
      <c r="B1291" s="266">
        <v>95338</v>
      </c>
    </row>
    <row r="1292" spans="2:2" x14ac:dyDescent="0.2">
      <c r="B1292" s="266">
        <v>95340</v>
      </c>
    </row>
    <row r="1293" spans="2:2" x14ac:dyDescent="0.2">
      <c r="B1293" s="266">
        <v>95341</v>
      </c>
    </row>
    <row r="1294" spans="2:2" x14ac:dyDescent="0.2">
      <c r="B1294" s="266">
        <v>95345</v>
      </c>
    </row>
    <row r="1295" spans="2:2" x14ac:dyDescent="0.2">
      <c r="B1295" s="266">
        <v>95346</v>
      </c>
    </row>
    <row r="1296" spans="2:2" x14ac:dyDescent="0.2">
      <c r="B1296" s="266">
        <v>95348</v>
      </c>
    </row>
    <row r="1297" spans="2:2" x14ac:dyDescent="0.2">
      <c r="B1297" s="266">
        <v>95350</v>
      </c>
    </row>
    <row r="1298" spans="2:2" x14ac:dyDescent="0.2">
      <c r="B1298" s="266">
        <v>95351</v>
      </c>
    </row>
    <row r="1299" spans="2:2" x14ac:dyDescent="0.2">
      <c r="B1299" s="266">
        <v>95354</v>
      </c>
    </row>
    <row r="1300" spans="2:2" x14ac:dyDescent="0.2">
      <c r="B1300" s="266">
        <v>95355</v>
      </c>
    </row>
    <row r="1301" spans="2:2" x14ac:dyDescent="0.2">
      <c r="B1301" s="266">
        <v>95356</v>
      </c>
    </row>
    <row r="1302" spans="2:2" x14ac:dyDescent="0.2">
      <c r="B1302" s="266">
        <v>95357</v>
      </c>
    </row>
    <row r="1303" spans="2:2" x14ac:dyDescent="0.2">
      <c r="B1303" s="266">
        <v>95358</v>
      </c>
    </row>
    <row r="1304" spans="2:2" x14ac:dyDescent="0.2">
      <c r="B1304" s="266">
        <v>95360</v>
      </c>
    </row>
    <row r="1305" spans="2:2" x14ac:dyDescent="0.2">
      <c r="B1305" s="266">
        <v>95361</v>
      </c>
    </row>
    <row r="1306" spans="2:2" x14ac:dyDescent="0.2">
      <c r="B1306" s="266">
        <v>95363</v>
      </c>
    </row>
    <row r="1307" spans="2:2" x14ac:dyDescent="0.2">
      <c r="B1307" s="266">
        <v>95364</v>
      </c>
    </row>
    <row r="1308" spans="2:2" x14ac:dyDescent="0.2">
      <c r="B1308" s="266">
        <v>95365</v>
      </c>
    </row>
    <row r="1309" spans="2:2" x14ac:dyDescent="0.2">
      <c r="B1309" s="266">
        <v>95366</v>
      </c>
    </row>
    <row r="1310" spans="2:2" x14ac:dyDescent="0.2">
      <c r="B1310" s="266">
        <v>95367</v>
      </c>
    </row>
    <row r="1311" spans="2:2" x14ac:dyDescent="0.2">
      <c r="B1311" s="266">
        <v>95368</v>
      </c>
    </row>
    <row r="1312" spans="2:2" x14ac:dyDescent="0.2">
      <c r="B1312" s="266">
        <v>95369</v>
      </c>
    </row>
    <row r="1313" spans="2:2" x14ac:dyDescent="0.2">
      <c r="B1313" s="266">
        <v>95370</v>
      </c>
    </row>
    <row r="1314" spans="2:2" x14ac:dyDescent="0.2">
      <c r="B1314" s="266">
        <v>95372</v>
      </c>
    </row>
    <row r="1315" spans="2:2" x14ac:dyDescent="0.2">
      <c r="B1315" s="266">
        <v>95374</v>
      </c>
    </row>
    <row r="1316" spans="2:2" x14ac:dyDescent="0.2">
      <c r="B1316" s="266">
        <v>95376</v>
      </c>
    </row>
    <row r="1317" spans="2:2" x14ac:dyDescent="0.2">
      <c r="B1317" s="266">
        <v>95377</v>
      </c>
    </row>
    <row r="1318" spans="2:2" x14ac:dyDescent="0.2">
      <c r="B1318" s="266">
        <v>95379</v>
      </c>
    </row>
    <row r="1319" spans="2:2" x14ac:dyDescent="0.2">
      <c r="B1319" s="266">
        <v>95380</v>
      </c>
    </row>
    <row r="1320" spans="2:2" x14ac:dyDescent="0.2">
      <c r="B1320" s="266">
        <v>95382</v>
      </c>
    </row>
    <row r="1321" spans="2:2" x14ac:dyDescent="0.2">
      <c r="B1321" s="266">
        <v>95383</v>
      </c>
    </row>
    <row r="1322" spans="2:2" x14ac:dyDescent="0.2">
      <c r="B1322" s="266">
        <v>95385</v>
      </c>
    </row>
    <row r="1323" spans="2:2" x14ac:dyDescent="0.2">
      <c r="B1323" s="266">
        <v>95386</v>
      </c>
    </row>
    <row r="1324" spans="2:2" x14ac:dyDescent="0.2">
      <c r="B1324" s="266">
        <v>95387</v>
      </c>
    </row>
    <row r="1325" spans="2:2" x14ac:dyDescent="0.2">
      <c r="B1325" s="266">
        <v>95388</v>
      </c>
    </row>
    <row r="1326" spans="2:2" x14ac:dyDescent="0.2">
      <c r="B1326" s="266">
        <v>95389</v>
      </c>
    </row>
    <row r="1327" spans="2:2" x14ac:dyDescent="0.2">
      <c r="B1327" s="266">
        <v>95391</v>
      </c>
    </row>
    <row r="1328" spans="2:2" x14ac:dyDescent="0.2">
      <c r="B1328" s="266">
        <v>95401</v>
      </c>
    </row>
    <row r="1329" spans="2:2" x14ac:dyDescent="0.2">
      <c r="B1329" s="266">
        <v>95403</v>
      </c>
    </row>
    <row r="1330" spans="2:2" x14ac:dyDescent="0.2">
      <c r="B1330" s="266">
        <v>95404</v>
      </c>
    </row>
    <row r="1331" spans="2:2" x14ac:dyDescent="0.2">
      <c r="B1331" s="266">
        <v>95405</v>
      </c>
    </row>
    <row r="1332" spans="2:2" x14ac:dyDescent="0.2">
      <c r="B1332" s="266">
        <v>95407</v>
      </c>
    </row>
    <row r="1333" spans="2:2" x14ac:dyDescent="0.2">
      <c r="B1333" s="266">
        <v>95409</v>
      </c>
    </row>
    <row r="1334" spans="2:2" x14ac:dyDescent="0.2">
      <c r="B1334" s="266">
        <v>95410</v>
      </c>
    </row>
    <row r="1335" spans="2:2" x14ac:dyDescent="0.2">
      <c r="B1335" s="266">
        <v>95412</v>
      </c>
    </row>
    <row r="1336" spans="2:2" x14ac:dyDescent="0.2">
      <c r="B1336" s="266">
        <v>95415</v>
      </c>
    </row>
    <row r="1337" spans="2:2" x14ac:dyDescent="0.2">
      <c r="B1337" s="266">
        <v>95417</v>
      </c>
    </row>
    <row r="1338" spans="2:2" x14ac:dyDescent="0.2">
      <c r="B1338" s="266">
        <v>95419</v>
      </c>
    </row>
    <row r="1339" spans="2:2" x14ac:dyDescent="0.2">
      <c r="B1339" s="266">
        <v>95420</v>
      </c>
    </row>
    <row r="1340" spans="2:2" x14ac:dyDescent="0.2">
      <c r="B1340" s="266">
        <v>95421</v>
      </c>
    </row>
    <row r="1341" spans="2:2" x14ac:dyDescent="0.2">
      <c r="B1341" s="266">
        <v>95422</v>
      </c>
    </row>
    <row r="1342" spans="2:2" x14ac:dyDescent="0.2">
      <c r="B1342" s="266">
        <v>95423</v>
      </c>
    </row>
    <row r="1343" spans="2:2" x14ac:dyDescent="0.2">
      <c r="B1343" s="266">
        <v>95425</v>
      </c>
    </row>
    <row r="1344" spans="2:2" x14ac:dyDescent="0.2">
      <c r="B1344" s="266">
        <v>95426</v>
      </c>
    </row>
    <row r="1345" spans="2:2" x14ac:dyDescent="0.2">
      <c r="B1345" s="266">
        <v>95427</v>
      </c>
    </row>
    <row r="1346" spans="2:2" x14ac:dyDescent="0.2">
      <c r="B1346" s="266">
        <v>95428</v>
      </c>
    </row>
    <row r="1347" spans="2:2" x14ac:dyDescent="0.2">
      <c r="B1347" s="266">
        <v>95429</v>
      </c>
    </row>
    <row r="1348" spans="2:2" x14ac:dyDescent="0.2">
      <c r="B1348" s="266">
        <v>95432</v>
      </c>
    </row>
    <row r="1349" spans="2:2" x14ac:dyDescent="0.2">
      <c r="B1349" s="266">
        <v>95436</v>
      </c>
    </row>
    <row r="1350" spans="2:2" x14ac:dyDescent="0.2">
      <c r="B1350" s="266">
        <v>95437</v>
      </c>
    </row>
    <row r="1351" spans="2:2" x14ac:dyDescent="0.2">
      <c r="B1351" s="266">
        <v>95439</v>
      </c>
    </row>
    <row r="1352" spans="2:2" x14ac:dyDescent="0.2">
      <c r="B1352" s="266">
        <v>95441</v>
      </c>
    </row>
    <row r="1353" spans="2:2" x14ac:dyDescent="0.2">
      <c r="B1353" s="266">
        <v>95442</v>
      </c>
    </row>
    <row r="1354" spans="2:2" x14ac:dyDescent="0.2">
      <c r="B1354" s="266">
        <v>95443</v>
      </c>
    </row>
    <row r="1355" spans="2:2" x14ac:dyDescent="0.2">
      <c r="B1355" s="266">
        <v>95444</v>
      </c>
    </row>
    <row r="1356" spans="2:2" x14ac:dyDescent="0.2">
      <c r="B1356" s="266">
        <v>95445</v>
      </c>
    </row>
    <row r="1357" spans="2:2" x14ac:dyDescent="0.2">
      <c r="B1357" s="266">
        <v>95446</v>
      </c>
    </row>
    <row r="1358" spans="2:2" x14ac:dyDescent="0.2">
      <c r="B1358" s="266">
        <v>95448</v>
      </c>
    </row>
    <row r="1359" spans="2:2" x14ac:dyDescent="0.2">
      <c r="B1359" s="266">
        <v>95449</v>
      </c>
    </row>
    <row r="1360" spans="2:2" x14ac:dyDescent="0.2">
      <c r="B1360" s="266">
        <v>95450</v>
      </c>
    </row>
    <row r="1361" spans="2:2" x14ac:dyDescent="0.2">
      <c r="B1361" s="266">
        <v>95451</v>
      </c>
    </row>
    <row r="1362" spans="2:2" x14ac:dyDescent="0.2">
      <c r="B1362" s="266">
        <v>95452</v>
      </c>
    </row>
    <row r="1363" spans="2:2" x14ac:dyDescent="0.2">
      <c r="B1363" s="266">
        <v>95453</v>
      </c>
    </row>
    <row r="1364" spans="2:2" x14ac:dyDescent="0.2">
      <c r="B1364" s="266">
        <v>95454</v>
      </c>
    </row>
    <row r="1365" spans="2:2" x14ac:dyDescent="0.2">
      <c r="B1365" s="266">
        <v>95456</v>
      </c>
    </row>
    <row r="1366" spans="2:2" x14ac:dyDescent="0.2">
      <c r="B1366" s="266">
        <v>95457</v>
      </c>
    </row>
    <row r="1367" spans="2:2" x14ac:dyDescent="0.2">
      <c r="B1367" s="266">
        <v>95458</v>
      </c>
    </row>
    <row r="1368" spans="2:2" x14ac:dyDescent="0.2">
      <c r="B1368" s="266">
        <v>95459</v>
      </c>
    </row>
    <row r="1369" spans="2:2" x14ac:dyDescent="0.2">
      <c r="B1369" s="266">
        <v>95460</v>
      </c>
    </row>
    <row r="1370" spans="2:2" x14ac:dyDescent="0.2">
      <c r="B1370" s="266">
        <v>95461</v>
      </c>
    </row>
    <row r="1371" spans="2:2" x14ac:dyDescent="0.2">
      <c r="B1371" s="266">
        <v>95462</v>
      </c>
    </row>
    <row r="1372" spans="2:2" x14ac:dyDescent="0.2">
      <c r="B1372" s="266">
        <v>95463</v>
      </c>
    </row>
    <row r="1373" spans="2:2" x14ac:dyDescent="0.2">
      <c r="B1373" s="266">
        <v>95464</v>
      </c>
    </row>
    <row r="1374" spans="2:2" x14ac:dyDescent="0.2">
      <c r="B1374" s="266">
        <v>95465</v>
      </c>
    </row>
    <row r="1375" spans="2:2" x14ac:dyDescent="0.2">
      <c r="B1375" s="266">
        <v>95466</v>
      </c>
    </row>
    <row r="1376" spans="2:2" x14ac:dyDescent="0.2">
      <c r="B1376" s="266">
        <v>95467</v>
      </c>
    </row>
    <row r="1377" spans="2:2" x14ac:dyDescent="0.2">
      <c r="B1377" s="266">
        <v>95468</v>
      </c>
    </row>
    <row r="1378" spans="2:2" x14ac:dyDescent="0.2">
      <c r="B1378" s="266">
        <v>95469</v>
      </c>
    </row>
    <row r="1379" spans="2:2" x14ac:dyDescent="0.2">
      <c r="B1379" s="266">
        <v>95470</v>
      </c>
    </row>
    <row r="1380" spans="2:2" x14ac:dyDescent="0.2">
      <c r="B1380" s="266">
        <v>95471</v>
      </c>
    </row>
    <row r="1381" spans="2:2" x14ac:dyDescent="0.2">
      <c r="B1381" s="266">
        <v>95472</v>
      </c>
    </row>
    <row r="1382" spans="2:2" x14ac:dyDescent="0.2">
      <c r="B1382" s="266">
        <v>95476</v>
      </c>
    </row>
    <row r="1383" spans="2:2" x14ac:dyDescent="0.2">
      <c r="B1383" s="266">
        <v>95482</v>
      </c>
    </row>
    <row r="1384" spans="2:2" x14ac:dyDescent="0.2">
      <c r="B1384" s="266">
        <v>95485</v>
      </c>
    </row>
    <row r="1385" spans="2:2" x14ac:dyDescent="0.2">
      <c r="B1385" s="266">
        <v>95488</v>
      </c>
    </row>
    <row r="1386" spans="2:2" x14ac:dyDescent="0.2">
      <c r="B1386" s="266">
        <v>95490</v>
      </c>
    </row>
    <row r="1387" spans="2:2" x14ac:dyDescent="0.2">
      <c r="B1387" s="266">
        <v>95492</v>
      </c>
    </row>
    <row r="1388" spans="2:2" x14ac:dyDescent="0.2">
      <c r="B1388" s="266">
        <v>95493</v>
      </c>
    </row>
    <row r="1389" spans="2:2" x14ac:dyDescent="0.2">
      <c r="B1389" s="266">
        <v>95494</v>
      </c>
    </row>
    <row r="1390" spans="2:2" x14ac:dyDescent="0.2">
      <c r="B1390" s="266">
        <v>95497</v>
      </c>
    </row>
    <row r="1391" spans="2:2" x14ac:dyDescent="0.2">
      <c r="B1391" s="266">
        <v>95501</v>
      </c>
    </row>
    <row r="1392" spans="2:2" x14ac:dyDescent="0.2">
      <c r="B1392" s="266">
        <v>95503</v>
      </c>
    </row>
    <row r="1393" spans="2:2" x14ac:dyDescent="0.2">
      <c r="B1393" s="266">
        <v>95511</v>
      </c>
    </row>
    <row r="1394" spans="2:2" x14ac:dyDescent="0.2">
      <c r="B1394" s="266">
        <v>95514</v>
      </c>
    </row>
    <row r="1395" spans="2:2" x14ac:dyDescent="0.2">
      <c r="B1395" s="266">
        <v>95519</v>
      </c>
    </row>
    <row r="1396" spans="2:2" x14ac:dyDescent="0.2">
      <c r="B1396" s="266">
        <v>95521</v>
      </c>
    </row>
    <row r="1397" spans="2:2" x14ac:dyDescent="0.2">
      <c r="B1397" s="266">
        <v>95524</v>
      </c>
    </row>
    <row r="1398" spans="2:2" x14ac:dyDescent="0.2">
      <c r="B1398" s="266">
        <v>95525</v>
      </c>
    </row>
    <row r="1399" spans="2:2" x14ac:dyDescent="0.2">
      <c r="B1399" s="266">
        <v>95526</v>
      </c>
    </row>
    <row r="1400" spans="2:2" x14ac:dyDescent="0.2">
      <c r="B1400" s="266">
        <v>95527</v>
      </c>
    </row>
    <row r="1401" spans="2:2" x14ac:dyDescent="0.2">
      <c r="B1401" s="266">
        <v>95528</v>
      </c>
    </row>
    <row r="1402" spans="2:2" x14ac:dyDescent="0.2">
      <c r="B1402" s="266">
        <v>95531</v>
      </c>
    </row>
    <row r="1403" spans="2:2" x14ac:dyDescent="0.2">
      <c r="B1403" s="266">
        <v>95536</v>
      </c>
    </row>
    <row r="1404" spans="2:2" x14ac:dyDescent="0.2">
      <c r="B1404" s="266">
        <v>95540</v>
      </c>
    </row>
    <row r="1405" spans="2:2" x14ac:dyDescent="0.2">
      <c r="B1405" s="266">
        <v>95542</v>
      </c>
    </row>
    <row r="1406" spans="2:2" x14ac:dyDescent="0.2">
      <c r="B1406" s="266">
        <v>95543</v>
      </c>
    </row>
    <row r="1407" spans="2:2" x14ac:dyDescent="0.2">
      <c r="B1407" s="266">
        <v>95546</v>
      </c>
    </row>
    <row r="1408" spans="2:2" x14ac:dyDescent="0.2">
      <c r="B1408" s="266">
        <v>95547</v>
      </c>
    </row>
    <row r="1409" spans="2:2" x14ac:dyDescent="0.2">
      <c r="B1409" s="266">
        <v>95548</v>
      </c>
    </row>
    <row r="1410" spans="2:2" x14ac:dyDescent="0.2">
      <c r="B1410" s="266">
        <v>95549</v>
      </c>
    </row>
    <row r="1411" spans="2:2" x14ac:dyDescent="0.2">
      <c r="B1411" s="266">
        <v>95550</v>
      </c>
    </row>
    <row r="1412" spans="2:2" x14ac:dyDescent="0.2">
      <c r="B1412" s="266">
        <v>95551</v>
      </c>
    </row>
    <row r="1413" spans="2:2" x14ac:dyDescent="0.2">
      <c r="B1413" s="266">
        <v>95552</v>
      </c>
    </row>
    <row r="1414" spans="2:2" x14ac:dyDescent="0.2">
      <c r="B1414" s="266">
        <v>95553</v>
      </c>
    </row>
    <row r="1415" spans="2:2" x14ac:dyDescent="0.2">
      <c r="B1415" s="266">
        <v>95554</v>
      </c>
    </row>
    <row r="1416" spans="2:2" x14ac:dyDescent="0.2">
      <c r="B1416" s="266">
        <v>95555</v>
      </c>
    </row>
    <row r="1417" spans="2:2" x14ac:dyDescent="0.2">
      <c r="B1417" s="266">
        <v>95556</v>
      </c>
    </row>
    <row r="1418" spans="2:2" x14ac:dyDescent="0.2">
      <c r="B1418" s="266">
        <v>95558</v>
      </c>
    </row>
    <row r="1419" spans="2:2" x14ac:dyDescent="0.2">
      <c r="B1419" s="266">
        <v>95560</v>
      </c>
    </row>
    <row r="1420" spans="2:2" x14ac:dyDescent="0.2">
      <c r="B1420" s="266">
        <v>95562</v>
      </c>
    </row>
    <row r="1421" spans="2:2" x14ac:dyDescent="0.2">
      <c r="B1421" s="266">
        <v>95563</v>
      </c>
    </row>
    <row r="1422" spans="2:2" x14ac:dyDescent="0.2">
      <c r="B1422" s="266">
        <v>95564</v>
      </c>
    </row>
    <row r="1423" spans="2:2" x14ac:dyDescent="0.2">
      <c r="B1423" s="266">
        <v>95565</v>
      </c>
    </row>
    <row r="1424" spans="2:2" x14ac:dyDescent="0.2">
      <c r="B1424" s="266">
        <v>95567</v>
      </c>
    </row>
    <row r="1425" spans="2:2" x14ac:dyDescent="0.2">
      <c r="B1425" s="266">
        <v>95568</v>
      </c>
    </row>
    <row r="1426" spans="2:2" x14ac:dyDescent="0.2">
      <c r="B1426" s="266">
        <v>95569</v>
      </c>
    </row>
    <row r="1427" spans="2:2" x14ac:dyDescent="0.2">
      <c r="B1427" s="266">
        <v>95570</v>
      </c>
    </row>
    <row r="1428" spans="2:2" x14ac:dyDescent="0.2">
      <c r="B1428" s="266">
        <v>95571</v>
      </c>
    </row>
    <row r="1429" spans="2:2" x14ac:dyDescent="0.2">
      <c r="B1429" s="266">
        <v>95573</v>
      </c>
    </row>
    <row r="1430" spans="2:2" x14ac:dyDescent="0.2">
      <c r="B1430" s="266">
        <v>95585</v>
      </c>
    </row>
    <row r="1431" spans="2:2" x14ac:dyDescent="0.2">
      <c r="B1431" s="266">
        <v>95587</v>
      </c>
    </row>
    <row r="1432" spans="2:2" x14ac:dyDescent="0.2">
      <c r="B1432" s="266">
        <v>95589</v>
      </c>
    </row>
    <row r="1433" spans="2:2" x14ac:dyDescent="0.2">
      <c r="B1433" s="266">
        <v>95595</v>
      </c>
    </row>
    <row r="1434" spans="2:2" x14ac:dyDescent="0.2">
      <c r="B1434" s="266">
        <v>95601</v>
      </c>
    </row>
    <row r="1435" spans="2:2" x14ac:dyDescent="0.2">
      <c r="B1435" s="266">
        <v>95602</v>
      </c>
    </row>
    <row r="1436" spans="2:2" x14ac:dyDescent="0.2">
      <c r="B1436" s="266">
        <v>95603</v>
      </c>
    </row>
    <row r="1437" spans="2:2" x14ac:dyDescent="0.2">
      <c r="B1437" s="266">
        <v>95605</v>
      </c>
    </row>
    <row r="1438" spans="2:2" x14ac:dyDescent="0.2">
      <c r="B1438" s="266">
        <v>95606</v>
      </c>
    </row>
    <row r="1439" spans="2:2" x14ac:dyDescent="0.2">
      <c r="B1439" s="266">
        <v>95607</v>
      </c>
    </row>
    <row r="1440" spans="2:2" x14ac:dyDescent="0.2">
      <c r="B1440" s="266">
        <v>95608</v>
      </c>
    </row>
    <row r="1441" spans="2:2" x14ac:dyDescent="0.2">
      <c r="B1441" s="266">
        <v>95610</v>
      </c>
    </row>
    <row r="1442" spans="2:2" x14ac:dyDescent="0.2">
      <c r="B1442" s="266">
        <v>95612</v>
      </c>
    </row>
    <row r="1443" spans="2:2" x14ac:dyDescent="0.2">
      <c r="B1443" s="266">
        <v>95614</v>
      </c>
    </row>
    <row r="1444" spans="2:2" x14ac:dyDescent="0.2">
      <c r="B1444" s="266">
        <v>95615</v>
      </c>
    </row>
    <row r="1445" spans="2:2" x14ac:dyDescent="0.2">
      <c r="B1445" s="266">
        <v>95616</v>
      </c>
    </row>
    <row r="1446" spans="2:2" x14ac:dyDescent="0.2">
      <c r="B1446" s="266">
        <v>95618</v>
      </c>
    </row>
    <row r="1447" spans="2:2" x14ac:dyDescent="0.2">
      <c r="B1447" s="266">
        <v>95619</v>
      </c>
    </row>
    <row r="1448" spans="2:2" x14ac:dyDescent="0.2">
      <c r="B1448" s="266">
        <v>95620</v>
      </c>
    </row>
    <row r="1449" spans="2:2" x14ac:dyDescent="0.2">
      <c r="B1449" s="266">
        <v>95621</v>
      </c>
    </row>
    <row r="1450" spans="2:2" x14ac:dyDescent="0.2">
      <c r="B1450" s="266">
        <v>95623</v>
      </c>
    </row>
    <row r="1451" spans="2:2" x14ac:dyDescent="0.2">
      <c r="B1451" s="266">
        <v>95624</v>
      </c>
    </row>
    <row r="1452" spans="2:2" x14ac:dyDescent="0.2">
      <c r="B1452" s="266">
        <v>95626</v>
      </c>
    </row>
    <row r="1453" spans="2:2" x14ac:dyDescent="0.2">
      <c r="B1453" s="266">
        <v>95627</v>
      </c>
    </row>
    <row r="1454" spans="2:2" x14ac:dyDescent="0.2">
      <c r="B1454" s="266">
        <v>95628</v>
      </c>
    </row>
    <row r="1455" spans="2:2" x14ac:dyDescent="0.2">
      <c r="B1455" s="266">
        <v>95629</v>
      </c>
    </row>
    <row r="1456" spans="2:2" x14ac:dyDescent="0.2">
      <c r="B1456" s="266">
        <v>95630</v>
      </c>
    </row>
    <row r="1457" spans="2:2" x14ac:dyDescent="0.2">
      <c r="B1457" s="266">
        <v>95631</v>
      </c>
    </row>
    <row r="1458" spans="2:2" x14ac:dyDescent="0.2">
      <c r="B1458" s="266">
        <v>95632</v>
      </c>
    </row>
    <row r="1459" spans="2:2" x14ac:dyDescent="0.2">
      <c r="B1459" s="266">
        <v>95633</v>
      </c>
    </row>
    <row r="1460" spans="2:2" x14ac:dyDescent="0.2">
      <c r="B1460" s="266">
        <v>95634</v>
      </c>
    </row>
    <row r="1461" spans="2:2" x14ac:dyDescent="0.2">
      <c r="B1461" s="266">
        <v>95635</v>
      </c>
    </row>
    <row r="1462" spans="2:2" x14ac:dyDescent="0.2">
      <c r="B1462" s="266">
        <v>95636</v>
      </c>
    </row>
    <row r="1463" spans="2:2" x14ac:dyDescent="0.2">
      <c r="B1463" s="266">
        <v>95637</v>
      </c>
    </row>
    <row r="1464" spans="2:2" x14ac:dyDescent="0.2">
      <c r="B1464" s="266">
        <v>95638</v>
      </c>
    </row>
    <row r="1465" spans="2:2" x14ac:dyDescent="0.2">
      <c r="B1465" s="266">
        <v>95640</v>
      </c>
    </row>
    <row r="1466" spans="2:2" x14ac:dyDescent="0.2">
      <c r="B1466" s="266">
        <v>95641</v>
      </c>
    </row>
    <row r="1467" spans="2:2" x14ac:dyDescent="0.2">
      <c r="B1467" s="266">
        <v>95642</v>
      </c>
    </row>
    <row r="1468" spans="2:2" x14ac:dyDescent="0.2">
      <c r="B1468" s="266">
        <v>95645</v>
      </c>
    </row>
    <row r="1469" spans="2:2" x14ac:dyDescent="0.2">
      <c r="B1469" s="266">
        <v>95648</v>
      </c>
    </row>
    <row r="1470" spans="2:2" x14ac:dyDescent="0.2">
      <c r="B1470" s="266">
        <v>95650</v>
      </c>
    </row>
    <row r="1471" spans="2:2" x14ac:dyDescent="0.2">
      <c r="B1471" s="266">
        <v>95651</v>
      </c>
    </row>
    <row r="1472" spans="2:2" x14ac:dyDescent="0.2">
      <c r="B1472" s="266">
        <v>95652</v>
      </c>
    </row>
    <row r="1473" spans="2:2" x14ac:dyDescent="0.2">
      <c r="B1473" s="266">
        <v>95653</v>
      </c>
    </row>
    <row r="1474" spans="2:2" x14ac:dyDescent="0.2">
      <c r="B1474" s="266">
        <v>95655</v>
      </c>
    </row>
    <row r="1475" spans="2:2" x14ac:dyDescent="0.2">
      <c r="B1475" s="266">
        <v>95658</v>
      </c>
    </row>
    <row r="1476" spans="2:2" x14ac:dyDescent="0.2">
      <c r="B1476" s="266">
        <v>95659</v>
      </c>
    </row>
    <row r="1477" spans="2:2" x14ac:dyDescent="0.2">
      <c r="B1477" s="266">
        <v>95660</v>
      </c>
    </row>
    <row r="1478" spans="2:2" x14ac:dyDescent="0.2">
      <c r="B1478" s="266">
        <v>95661</v>
      </c>
    </row>
    <row r="1479" spans="2:2" x14ac:dyDescent="0.2">
      <c r="B1479" s="266">
        <v>95662</v>
      </c>
    </row>
    <row r="1480" spans="2:2" x14ac:dyDescent="0.2">
      <c r="B1480" s="266">
        <v>95663</v>
      </c>
    </row>
    <row r="1481" spans="2:2" x14ac:dyDescent="0.2">
      <c r="B1481" s="266">
        <v>95664</v>
      </c>
    </row>
    <row r="1482" spans="2:2" x14ac:dyDescent="0.2">
      <c r="B1482" s="266">
        <v>95665</v>
      </c>
    </row>
    <row r="1483" spans="2:2" x14ac:dyDescent="0.2">
      <c r="B1483" s="266">
        <v>95666</v>
      </c>
    </row>
    <row r="1484" spans="2:2" x14ac:dyDescent="0.2">
      <c r="B1484" s="266">
        <v>95667</v>
      </c>
    </row>
    <row r="1485" spans="2:2" x14ac:dyDescent="0.2">
      <c r="B1485" s="266">
        <v>95668</v>
      </c>
    </row>
    <row r="1486" spans="2:2" x14ac:dyDescent="0.2">
      <c r="B1486" s="266">
        <v>95669</v>
      </c>
    </row>
    <row r="1487" spans="2:2" x14ac:dyDescent="0.2">
      <c r="B1487" s="266">
        <v>95670</v>
      </c>
    </row>
    <row r="1488" spans="2:2" x14ac:dyDescent="0.2">
      <c r="B1488" s="266">
        <v>95672</v>
      </c>
    </row>
    <row r="1489" spans="2:2" x14ac:dyDescent="0.2">
      <c r="B1489" s="266">
        <v>95673</v>
      </c>
    </row>
    <row r="1490" spans="2:2" x14ac:dyDescent="0.2">
      <c r="B1490" s="266">
        <v>95674</v>
      </c>
    </row>
    <row r="1491" spans="2:2" x14ac:dyDescent="0.2">
      <c r="B1491" s="266">
        <v>95676</v>
      </c>
    </row>
    <row r="1492" spans="2:2" x14ac:dyDescent="0.2">
      <c r="B1492" s="266">
        <v>95677</v>
      </c>
    </row>
    <row r="1493" spans="2:2" x14ac:dyDescent="0.2">
      <c r="B1493" s="266">
        <v>95678</v>
      </c>
    </row>
    <row r="1494" spans="2:2" x14ac:dyDescent="0.2">
      <c r="B1494" s="266">
        <v>95679</v>
      </c>
    </row>
    <row r="1495" spans="2:2" x14ac:dyDescent="0.2">
      <c r="B1495" s="266">
        <v>95681</v>
      </c>
    </row>
    <row r="1496" spans="2:2" x14ac:dyDescent="0.2">
      <c r="B1496" s="266">
        <v>95682</v>
      </c>
    </row>
    <row r="1497" spans="2:2" x14ac:dyDescent="0.2">
      <c r="B1497" s="266">
        <v>95683</v>
      </c>
    </row>
    <row r="1498" spans="2:2" x14ac:dyDescent="0.2">
      <c r="B1498" s="266">
        <v>95684</v>
      </c>
    </row>
    <row r="1499" spans="2:2" x14ac:dyDescent="0.2">
      <c r="B1499" s="266">
        <v>95685</v>
      </c>
    </row>
    <row r="1500" spans="2:2" x14ac:dyDescent="0.2">
      <c r="B1500" s="266">
        <v>95686</v>
      </c>
    </row>
    <row r="1501" spans="2:2" x14ac:dyDescent="0.2">
      <c r="B1501" s="266">
        <v>95687</v>
      </c>
    </row>
    <row r="1502" spans="2:2" x14ac:dyDescent="0.2">
      <c r="B1502" s="266">
        <v>95688</v>
      </c>
    </row>
    <row r="1503" spans="2:2" x14ac:dyDescent="0.2">
      <c r="B1503" s="266">
        <v>95689</v>
      </c>
    </row>
    <row r="1504" spans="2:2" x14ac:dyDescent="0.2">
      <c r="B1504" s="266">
        <v>95690</v>
      </c>
    </row>
    <row r="1505" spans="2:2" x14ac:dyDescent="0.2">
      <c r="B1505" s="266">
        <v>95691</v>
      </c>
    </row>
    <row r="1506" spans="2:2" x14ac:dyDescent="0.2">
      <c r="B1506" s="266">
        <v>95692</v>
      </c>
    </row>
    <row r="1507" spans="2:2" x14ac:dyDescent="0.2">
      <c r="B1507" s="266">
        <v>95693</v>
      </c>
    </row>
    <row r="1508" spans="2:2" x14ac:dyDescent="0.2">
      <c r="B1508" s="266">
        <v>95694</v>
      </c>
    </row>
    <row r="1509" spans="2:2" x14ac:dyDescent="0.2">
      <c r="B1509" s="266">
        <v>95695</v>
      </c>
    </row>
    <row r="1510" spans="2:2" x14ac:dyDescent="0.2">
      <c r="B1510" s="266">
        <v>95697</v>
      </c>
    </row>
    <row r="1511" spans="2:2" x14ac:dyDescent="0.2">
      <c r="B1511" s="266">
        <v>95698</v>
      </c>
    </row>
    <row r="1512" spans="2:2" x14ac:dyDescent="0.2">
      <c r="B1512" s="266">
        <v>95699</v>
      </c>
    </row>
    <row r="1513" spans="2:2" x14ac:dyDescent="0.2">
      <c r="B1513" s="266">
        <v>95701</v>
      </c>
    </row>
    <row r="1514" spans="2:2" x14ac:dyDescent="0.2">
      <c r="B1514" s="266">
        <v>95703</v>
      </c>
    </row>
    <row r="1515" spans="2:2" x14ac:dyDescent="0.2">
      <c r="B1515" s="266">
        <v>95709</v>
      </c>
    </row>
    <row r="1516" spans="2:2" x14ac:dyDescent="0.2">
      <c r="B1516" s="266">
        <v>95713</v>
      </c>
    </row>
    <row r="1517" spans="2:2" x14ac:dyDescent="0.2">
      <c r="B1517" s="266">
        <v>95714</v>
      </c>
    </row>
    <row r="1518" spans="2:2" x14ac:dyDescent="0.2">
      <c r="B1518" s="266">
        <v>95715</v>
      </c>
    </row>
    <row r="1519" spans="2:2" x14ac:dyDescent="0.2">
      <c r="B1519" s="266">
        <v>95717</v>
      </c>
    </row>
    <row r="1520" spans="2:2" x14ac:dyDescent="0.2">
      <c r="B1520" s="266">
        <v>95720</v>
      </c>
    </row>
    <row r="1521" spans="2:2" x14ac:dyDescent="0.2">
      <c r="B1521" s="266">
        <v>95721</v>
      </c>
    </row>
    <row r="1522" spans="2:2" x14ac:dyDescent="0.2">
      <c r="B1522" s="266">
        <v>95722</v>
      </c>
    </row>
    <row r="1523" spans="2:2" x14ac:dyDescent="0.2">
      <c r="B1523" s="266">
        <v>95724</v>
      </c>
    </row>
    <row r="1524" spans="2:2" x14ac:dyDescent="0.2">
      <c r="B1524" s="266">
        <v>95726</v>
      </c>
    </row>
    <row r="1525" spans="2:2" x14ac:dyDescent="0.2">
      <c r="B1525" s="266">
        <v>95728</v>
      </c>
    </row>
    <row r="1526" spans="2:2" x14ac:dyDescent="0.2">
      <c r="B1526" s="266">
        <v>95735</v>
      </c>
    </row>
    <row r="1527" spans="2:2" x14ac:dyDescent="0.2">
      <c r="B1527" s="266">
        <v>95736</v>
      </c>
    </row>
    <row r="1528" spans="2:2" x14ac:dyDescent="0.2">
      <c r="B1528" s="266">
        <v>95742</v>
      </c>
    </row>
    <row r="1529" spans="2:2" x14ac:dyDescent="0.2">
      <c r="B1529" s="266">
        <v>95746</v>
      </c>
    </row>
    <row r="1530" spans="2:2" x14ac:dyDescent="0.2">
      <c r="B1530" s="266">
        <v>95747</v>
      </c>
    </row>
    <row r="1531" spans="2:2" x14ac:dyDescent="0.2">
      <c r="B1531" s="266">
        <v>95757</v>
      </c>
    </row>
    <row r="1532" spans="2:2" x14ac:dyDescent="0.2">
      <c r="B1532" s="266">
        <v>95758</v>
      </c>
    </row>
    <row r="1533" spans="2:2" x14ac:dyDescent="0.2">
      <c r="B1533" s="266">
        <v>95762</v>
      </c>
    </row>
    <row r="1534" spans="2:2" x14ac:dyDescent="0.2">
      <c r="B1534" s="266">
        <v>95765</v>
      </c>
    </row>
    <row r="1535" spans="2:2" x14ac:dyDescent="0.2">
      <c r="B1535" s="266">
        <v>95776</v>
      </c>
    </row>
    <row r="1536" spans="2:2" x14ac:dyDescent="0.2">
      <c r="B1536" s="266">
        <v>95811</v>
      </c>
    </row>
    <row r="1537" spans="2:2" x14ac:dyDescent="0.2">
      <c r="B1537" s="266">
        <v>95814</v>
      </c>
    </row>
    <row r="1538" spans="2:2" x14ac:dyDescent="0.2">
      <c r="B1538" s="266">
        <v>95815</v>
      </c>
    </row>
    <row r="1539" spans="2:2" x14ac:dyDescent="0.2">
      <c r="B1539" s="266">
        <v>95816</v>
      </c>
    </row>
    <row r="1540" spans="2:2" x14ac:dyDescent="0.2">
      <c r="B1540" s="266">
        <v>95817</v>
      </c>
    </row>
    <row r="1541" spans="2:2" x14ac:dyDescent="0.2">
      <c r="B1541" s="266">
        <v>95818</v>
      </c>
    </row>
    <row r="1542" spans="2:2" x14ac:dyDescent="0.2">
      <c r="B1542" s="266">
        <v>95819</v>
      </c>
    </row>
    <row r="1543" spans="2:2" x14ac:dyDescent="0.2">
      <c r="B1543" s="266">
        <v>95820</v>
      </c>
    </row>
    <row r="1544" spans="2:2" x14ac:dyDescent="0.2">
      <c r="B1544" s="266">
        <v>95821</v>
      </c>
    </row>
    <row r="1545" spans="2:2" x14ac:dyDescent="0.2">
      <c r="B1545" s="266">
        <v>95822</v>
      </c>
    </row>
    <row r="1546" spans="2:2" x14ac:dyDescent="0.2">
      <c r="B1546" s="266">
        <v>95823</v>
      </c>
    </row>
    <row r="1547" spans="2:2" x14ac:dyDescent="0.2">
      <c r="B1547" s="266">
        <v>95824</v>
      </c>
    </row>
    <row r="1548" spans="2:2" x14ac:dyDescent="0.2">
      <c r="B1548" s="266">
        <v>95825</v>
      </c>
    </row>
    <row r="1549" spans="2:2" x14ac:dyDescent="0.2">
      <c r="B1549" s="266">
        <v>95826</v>
      </c>
    </row>
    <row r="1550" spans="2:2" x14ac:dyDescent="0.2">
      <c r="B1550" s="266">
        <v>95827</v>
      </c>
    </row>
    <row r="1551" spans="2:2" x14ac:dyDescent="0.2">
      <c r="B1551" s="266">
        <v>95828</v>
      </c>
    </row>
    <row r="1552" spans="2:2" x14ac:dyDescent="0.2">
      <c r="B1552" s="266">
        <v>95829</v>
      </c>
    </row>
    <row r="1553" spans="2:2" x14ac:dyDescent="0.2">
      <c r="B1553" s="266">
        <v>95830</v>
      </c>
    </row>
    <row r="1554" spans="2:2" x14ac:dyDescent="0.2">
      <c r="B1554" s="266">
        <v>95831</v>
      </c>
    </row>
    <row r="1555" spans="2:2" x14ac:dyDescent="0.2">
      <c r="B1555" s="266">
        <v>95832</v>
      </c>
    </row>
    <row r="1556" spans="2:2" x14ac:dyDescent="0.2">
      <c r="B1556" s="266">
        <v>95833</v>
      </c>
    </row>
    <row r="1557" spans="2:2" x14ac:dyDescent="0.2">
      <c r="B1557" s="266">
        <v>95834</v>
      </c>
    </row>
    <row r="1558" spans="2:2" x14ac:dyDescent="0.2">
      <c r="B1558" s="266">
        <v>95835</v>
      </c>
    </row>
    <row r="1559" spans="2:2" x14ac:dyDescent="0.2">
      <c r="B1559" s="266">
        <v>95836</v>
      </c>
    </row>
    <row r="1560" spans="2:2" x14ac:dyDescent="0.2">
      <c r="B1560" s="266">
        <v>95837</v>
      </c>
    </row>
    <row r="1561" spans="2:2" x14ac:dyDescent="0.2">
      <c r="B1561" s="266">
        <v>95838</v>
      </c>
    </row>
    <row r="1562" spans="2:2" x14ac:dyDescent="0.2">
      <c r="B1562" s="266">
        <v>95841</v>
      </c>
    </row>
    <row r="1563" spans="2:2" x14ac:dyDescent="0.2">
      <c r="B1563" s="266">
        <v>95842</v>
      </c>
    </row>
    <row r="1564" spans="2:2" x14ac:dyDescent="0.2">
      <c r="B1564" s="266">
        <v>95843</v>
      </c>
    </row>
    <row r="1565" spans="2:2" x14ac:dyDescent="0.2">
      <c r="B1565" s="266">
        <v>95864</v>
      </c>
    </row>
    <row r="1566" spans="2:2" x14ac:dyDescent="0.2">
      <c r="B1566" s="266">
        <v>95901</v>
      </c>
    </row>
    <row r="1567" spans="2:2" x14ac:dyDescent="0.2">
      <c r="B1567" s="266">
        <v>95903</v>
      </c>
    </row>
    <row r="1568" spans="2:2" x14ac:dyDescent="0.2">
      <c r="B1568" s="266">
        <v>95910</v>
      </c>
    </row>
    <row r="1569" spans="2:2" x14ac:dyDescent="0.2">
      <c r="B1569" s="266">
        <v>95912</v>
      </c>
    </row>
    <row r="1570" spans="2:2" x14ac:dyDescent="0.2">
      <c r="B1570" s="266">
        <v>95913</v>
      </c>
    </row>
    <row r="1571" spans="2:2" x14ac:dyDescent="0.2">
      <c r="B1571" s="266">
        <v>95914</v>
      </c>
    </row>
    <row r="1572" spans="2:2" x14ac:dyDescent="0.2">
      <c r="B1572" s="266">
        <v>95915</v>
      </c>
    </row>
    <row r="1573" spans="2:2" x14ac:dyDescent="0.2">
      <c r="B1573" s="266">
        <v>95916</v>
      </c>
    </row>
    <row r="1574" spans="2:2" x14ac:dyDescent="0.2">
      <c r="B1574" s="266">
        <v>95917</v>
      </c>
    </row>
    <row r="1575" spans="2:2" x14ac:dyDescent="0.2">
      <c r="B1575" s="266">
        <v>95918</v>
      </c>
    </row>
    <row r="1576" spans="2:2" x14ac:dyDescent="0.2">
      <c r="B1576" s="266">
        <v>95919</v>
      </c>
    </row>
    <row r="1577" spans="2:2" x14ac:dyDescent="0.2">
      <c r="B1577" s="266">
        <v>95920</v>
      </c>
    </row>
    <row r="1578" spans="2:2" x14ac:dyDescent="0.2">
      <c r="B1578" s="266">
        <v>95922</v>
      </c>
    </row>
    <row r="1579" spans="2:2" x14ac:dyDescent="0.2">
      <c r="B1579" s="266">
        <v>95923</v>
      </c>
    </row>
    <row r="1580" spans="2:2" x14ac:dyDescent="0.2">
      <c r="B1580" s="266">
        <v>95925</v>
      </c>
    </row>
    <row r="1581" spans="2:2" x14ac:dyDescent="0.2">
      <c r="B1581" s="266">
        <v>95926</v>
      </c>
    </row>
    <row r="1582" spans="2:2" x14ac:dyDescent="0.2">
      <c r="B1582" s="266">
        <v>95928</v>
      </c>
    </row>
    <row r="1583" spans="2:2" x14ac:dyDescent="0.2">
      <c r="B1583" s="266">
        <v>95930</v>
      </c>
    </row>
    <row r="1584" spans="2:2" x14ac:dyDescent="0.2">
      <c r="B1584" s="266">
        <v>95932</v>
      </c>
    </row>
    <row r="1585" spans="2:2" x14ac:dyDescent="0.2">
      <c r="B1585" s="266">
        <v>95934</v>
      </c>
    </row>
    <row r="1586" spans="2:2" x14ac:dyDescent="0.2">
      <c r="B1586" s="266">
        <v>95935</v>
      </c>
    </row>
    <row r="1587" spans="2:2" x14ac:dyDescent="0.2">
      <c r="B1587" s="266">
        <v>95936</v>
      </c>
    </row>
    <row r="1588" spans="2:2" x14ac:dyDescent="0.2">
      <c r="B1588" s="266">
        <v>95937</v>
      </c>
    </row>
    <row r="1589" spans="2:2" x14ac:dyDescent="0.2">
      <c r="B1589" s="266">
        <v>95938</v>
      </c>
    </row>
    <row r="1590" spans="2:2" x14ac:dyDescent="0.2">
      <c r="B1590" s="266">
        <v>95939</v>
      </c>
    </row>
    <row r="1591" spans="2:2" x14ac:dyDescent="0.2">
      <c r="B1591" s="266">
        <v>95941</v>
      </c>
    </row>
    <row r="1592" spans="2:2" x14ac:dyDescent="0.2">
      <c r="B1592" s="266">
        <v>95942</v>
      </c>
    </row>
    <row r="1593" spans="2:2" x14ac:dyDescent="0.2">
      <c r="B1593" s="266">
        <v>95943</v>
      </c>
    </row>
    <row r="1594" spans="2:2" x14ac:dyDescent="0.2">
      <c r="B1594" s="266">
        <v>95944</v>
      </c>
    </row>
    <row r="1595" spans="2:2" x14ac:dyDescent="0.2">
      <c r="B1595" s="266">
        <v>95945</v>
      </c>
    </row>
    <row r="1596" spans="2:2" x14ac:dyDescent="0.2">
      <c r="B1596" s="266">
        <v>95946</v>
      </c>
    </row>
    <row r="1597" spans="2:2" x14ac:dyDescent="0.2">
      <c r="B1597" s="266">
        <v>95947</v>
      </c>
    </row>
    <row r="1598" spans="2:2" x14ac:dyDescent="0.2">
      <c r="B1598" s="266">
        <v>95948</v>
      </c>
    </row>
    <row r="1599" spans="2:2" x14ac:dyDescent="0.2">
      <c r="B1599" s="266">
        <v>95949</v>
      </c>
    </row>
    <row r="1600" spans="2:2" x14ac:dyDescent="0.2">
      <c r="B1600" s="266">
        <v>95951</v>
      </c>
    </row>
    <row r="1601" spans="2:2" x14ac:dyDescent="0.2">
      <c r="B1601" s="266">
        <v>95953</v>
      </c>
    </row>
    <row r="1602" spans="2:2" x14ac:dyDescent="0.2">
      <c r="B1602" s="266">
        <v>95954</v>
      </c>
    </row>
    <row r="1603" spans="2:2" x14ac:dyDescent="0.2">
      <c r="B1603" s="266">
        <v>95955</v>
      </c>
    </row>
    <row r="1604" spans="2:2" x14ac:dyDescent="0.2">
      <c r="B1604" s="266">
        <v>95956</v>
      </c>
    </row>
    <row r="1605" spans="2:2" x14ac:dyDescent="0.2">
      <c r="B1605" s="266">
        <v>95957</v>
      </c>
    </row>
    <row r="1606" spans="2:2" x14ac:dyDescent="0.2">
      <c r="B1606" s="266">
        <v>95959</v>
      </c>
    </row>
    <row r="1607" spans="2:2" x14ac:dyDescent="0.2">
      <c r="B1607" s="266">
        <v>95960</v>
      </c>
    </row>
    <row r="1608" spans="2:2" x14ac:dyDescent="0.2">
      <c r="B1608" s="266">
        <v>95961</v>
      </c>
    </row>
    <row r="1609" spans="2:2" x14ac:dyDescent="0.2">
      <c r="B1609" s="266">
        <v>95962</v>
      </c>
    </row>
    <row r="1610" spans="2:2" x14ac:dyDescent="0.2">
      <c r="B1610" s="266">
        <v>95963</v>
      </c>
    </row>
    <row r="1611" spans="2:2" x14ac:dyDescent="0.2">
      <c r="B1611" s="266">
        <v>95965</v>
      </c>
    </row>
    <row r="1612" spans="2:2" x14ac:dyDescent="0.2">
      <c r="B1612" s="266">
        <v>95966</v>
      </c>
    </row>
    <row r="1613" spans="2:2" x14ac:dyDescent="0.2">
      <c r="B1613" s="266">
        <v>95968</v>
      </c>
    </row>
    <row r="1614" spans="2:2" x14ac:dyDescent="0.2">
      <c r="B1614" s="266">
        <v>95969</v>
      </c>
    </row>
    <row r="1615" spans="2:2" x14ac:dyDescent="0.2">
      <c r="B1615" s="266">
        <v>95970</v>
      </c>
    </row>
    <row r="1616" spans="2:2" x14ac:dyDescent="0.2">
      <c r="B1616" s="266">
        <v>95971</v>
      </c>
    </row>
    <row r="1617" spans="2:2" x14ac:dyDescent="0.2">
      <c r="B1617" s="266">
        <v>95972</v>
      </c>
    </row>
    <row r="1618" spans="2:2" x14ac:dyDescent="0.2">
      <c r="B1618" s="266">
        <v>95973</v>
      </c>
    </row>
    <row r="1619" spans="2:2" x14ac:dyDescent="0.2">
      <c r="B1619" s="266">
        <v>95974</v>
      </c>
    </row>
    <row r="1620" spans="2:2" x14ac:dyDescent="0.2">
      <c r="B1620" s="266">
        <v>95975</v>
      </c>
    </row>
    <row r="1621" spans="2:2" x14ac:dyDescent="0.2">
      <c r="B1621" s="266">
        <v>95977</v>
      </c>
    </row>
    <row r="1622" spans="2:2" x14ac:dyDescent="0.2">
      <c r="B1622" s="266">
        <v>95978</v>
      </c>
    </row>
    <row r="1623" spans="2:2" x14ac:dyDescent="0.2">
      <c r="B1623" s="266">
        <v>95979</v>
      </c>
    </row>
    <row r="1624" spans="2:2" x14ac:dyDescent="0.2">
      <c r="B1624" s="266">
        <v>95981</v>
      </c>
    </row>
    <row r="1625" spans="2:2" x14ac:dyDescent="0.2">
      <c r="B1625" s="266">
        <v>95982</v>
      </c>
    </row>
    <row r="1626" spans="2:2" x14ac:dyDescent="0.2">
      <c r="B1626" s="266">
        <v>95983</v>
      </c>
    </row>
    <row r="1627" spans="2:2" x14ac:dyDescent="0.2">
      <c r="B1627" s="266">
        <v>95984</v>
      </c>
    </row>
    <row r="1628" spans="2:2" x14ac:dyDescent="0.2">
      <c r="B1628" s="266">
        <v>95987</v>
      </c>
    </row>
    <row r="1629" spans="2:2" x14ac:dyDescent="0.2">
      <c r="B1629" s="266">
        <v>95988</v>
      </c>
    </row>
    <row r="1630" spans="2:2" x14ac:dyDescent="0.2">
      <c r="B1630" s="266">
        <v>95991</v>
      </c>
    </row>
    <row r="1631" spans="2:2" x14ac:dyDescent="0.2">
      <c r="B1631" s="266">
        <v>95993</v>
      </c>
    </row>
    <row r="1632" spans="2:2" x14ac:dyDescent="0.2">
      <c r="B1632" s="266">
        <v>96001</v>
      </c>
    </row>
    <row r="1633" spans="2:2" x14ac:dyDescent="0.2">
      <c r="B1633" s="266">
        <v>96002</v>
      </c>
    </row>
    <row r="1634" spans="2:2" x14ac:dyDescent="0.2">
      <c r="B1634" s="266">
        <v>96003</v>
      </c>
    </row>
    <row r="1635" spans="2:2" x14ac:dyDescent="0.2">
      <c r="B1635" s="266">
        <v>96006</v>
      </c>
    </row>
    <row r="1636" spans="2:2" x14ac:dyDescent="0.2">
      <c r="B1636" s="266">
        <v>96007</v>
      </c>
    </row>
    <row r="1637" spans="2:2" x14ac:dyDescent="0.2">
      <c r="B1637" s="266">
        <v>96008</v>
      </c>
    </row>
    <row r="1638" spans="2:2" x14ac:dyDescent="0.2">
      <c r="B1638" s="266">
        <v>96009</v>
      </c>
    </row>
    <row r="1639" spans="2:2" x14ac:dyDescent="0.2">
      <c r="B1639" s="266">
        <v>96010</v>
      </c>
    </row>
    <row r="1640" spans="2:2" x14ac:dyDescent="0.2">
      <c r="B1640" s="266">
        <v>96013</v>
      </c>
    </row>
    <row r="1641" spans="2:2" x14ac:dyDescent="0.2">
      <c r="B1641" s="266">
        <v>96014</v>
      </c>
    </row>
    <row r="1642" spans="2:2" x14ac:dyDescent="0.2">
      <c r="B1642" s="266">
        <v>96015</v>
      </c>
    </row>
    <row r="1643" spans="2:2" x14ac:dyDescent="0.2">
      <c r="B1643" s="266">
        <v>96016</v>
      </c>
    </row>
    <row r="1644" spans="2:2" x14ac:dyDescent="0.2">
      <c r="B1644" s="266">
        <v>96017</v>
      </c>
    </row>
    <row r="1645" spans="2:2" x14ac:dyDescent="0.2">
      <c r="B1645" s="266">
        <v>96019</v>
      </c>
    </row>
    <row r="1646" spans="2:2" x14ac:dyDescent="0.2">
      <c r="B1646" s="266">
        <v>96020</v>
      </c>
    </row>
    <row r="1647" spans="2:2" x14ac:dyDescent="0.2">
      <c r="B1647" s="266">
        <v>96021</v>
      </c>
    </row>
    <row r="1648" spans="2:2" x14ac:dyDescent="0.2">
      <c r="B1648" s="266">
        <v>96022</v>
      </c>
    </row>
    <row r="1649" spans="2:2" x14ac:dyDescent="0.2">
      <c r="B1649" s="266">
        <v>96023</v>
      </c>
    </row>
    <row r="1650" spans="2:2" x14ac:dyDescent="0.2">
      <c r="B1650" s="266">
        <v>96024</v>
      </c>
    </row>
    <row r="1651" spans="2:2" x14ac:dyDescent="0.2">
      <c r="B1651" s="266">
        <v>96025</v>
      </c>
    </row>
    <row r="1652" spans="2:2" x14ac:dyDescent="0.2">
      <c r="B1652" s="266">
        <v>96027</v>
      </c>
    </row>
    <row r="1653" spans="2:2" x14ac:dyDescent="0.2">
      <c r="B1653" s="266">
        <v>96028</v>
      </c>
    </row>
    <row r="1654" spans="2:2" x14ac:dyDescent="0.2">
      <c r="B1654" s="266">
        <v>96031</v>
      </c>
    </row>
    <row r="1655" spans="2:2" x14ac:dyDescent="0.2">
      <c r="B1655" s="266">
        <v>96032</v>
      </c>
    </row>
    <row r="1656" spans="2:2" x14ac:dyDescent="0.2">
      <c r="B1656" s="266">
        <v>96033</v>
      </c>
    </row>
    <row r="1657" spans="2:2" x14ac:dyDescent="0.2">
      <c r="B1657" s="266">
        <v>96034</v>
      </c>
    </row>
    <row r="1658" spans="2:2" x14ac:dyDescent="0.2">
      <c r="B1658" s="266">
        <v>96035</v>
      </c>
    </row>
    <row r="1659" spans="2:2" x14ac:dyDescent="0.2">
      <c r="B1659" s="266">
        <v>96038</v>
      </c>
    </row>
    <row r="1660" spans="2:2" x14ac:dyDescent="0.2">
      <c r="B1660" s="266">
        <v>96039</v>
      </c>
    </row>
    <row r="1661" spans="2:2" x14ac:dyDescent="0.2">
      <c r="B1661" s="266">
        <v>96040</v>
      </c>
    </row>
    <row r="1662" spans="2:2" x14ac:dyDescent="0.2">
      <c r="B1662" s="266">
        <v>96041</v>
      </c>
    </row>
    <row r="1663" spans="2:2" x14ac:dyDescent="0.2">
      <c r="B1663" s="266">
        <v>96044</v>
      </c>
    </row>
    <row r="1664" spans="2:2" x14ac:dyDescent="0.2">
      <c r="B1664" s="266">
        <v>96046</v>
      </c>
    </row>
    <row r="1665" spans="2:2" x14ac:dyDescent="0.2">
      <c r="B1665" s="266">
        <v>96047</v>
      </c>
    </row>
    <row r="1666" spans="2:2" x14ac:dyDescent="0.2">
      <c r="B1666" s="266">
        <v>96048</v>
      </c>
    </row>
    <row r="1667" spans="2:2" x14ac:dyDescent="0.2">
      <c r="B1667" s="266">
        <v>96050</v>
      </c>
    </row>
    <row r="1668" spans="2:2" x14ac:dyDescent="0.2">
      <c r="B1668" s="266">
        <v>96051</v>
      </c>
    </row>
    <row r="1669" spans="2:2" x14ac:dyDescent="0.2">
      <c r="B1669" s="266">
        <v>96052</v>
      </c>
    </row>
    <row r="1670" spans="2:2" x14ac:dyDescent="0.2">
      <c r="B1670" s="266">
        <v>96054</v>
      </c>
    </row>
    <row r="1671" spans="2:2" x14ac:dyDescent="0.2">
      <c r="B1671" s="266">
        <v>96055</v>
      </c>
    </row>
    <row r="1672" spans="2:2" x14ac:dyDescent="0.2">
      <c r="B1672" s="266">
        <v>96056</v>
      </c>
    </row>
    <row r="1673" spans="2:2" x14ac:dyDescent="0.2">
      <c r="B1673" s="266">
        <v>96057</v>
      </c>
    </row>
    <row r="1674" spans="2:2" x14ac:dyDescent="0.2">
      <c r="B1674" s="266">
        <v>96058</v>
      </c>
    </row>
    <row r="1675" spans="2:2" x14ac:dyDescent="0.2">
      <c r="B1675" s="266">
        <v>96059</v>
      </c>
    </row>
    <row r="1676" spans="2:2" x14ac:dyDescent="0.2">
      <c r="B1676" s="266">
        <v>96061</v>
      </c>
    </row>
    <row r="1677" spans="2:2" x14ac:dyDescent="0.2">
      <c r="B1677" s="266">
        <v>96062</v>
      </c>
    </row>
    <row r="1678" spans="2:2" x14ac:dyDescent="0.2">
      <c r="B1678" s="266">
        <v>96064</v>
      </c>
    </row>
    <row r="1679" spans="2:2" x14ac:dyDescent="0.2">
      <c r="B1679" s="266">
        <v>96065</v>
      </c>
    </row>
    <row r="1680" spans="2:2" x14ac:dyDescent="0.2">
      <c r="B1680" s="266">
        <v>96067</v>
      </c>
    </row>
    <row r="1681" spans="2:2" x14ac:dyDescent="0.2">
      <c r="B1681" s="266">
        <v>96069</v>
      </c>
    </row>
    <row r="1682" spans="2:2" x14ac:dyDescent="0.2">
      <c r="B1682" s="266">
        <v>96071</v>
      </c>
    </row>
    <row r="1683" spans="2:2" x14ac:dyDescent="0.2">
      <c r="B1683" s="266">
        <v>96073</v>
      </c>
    </row>
    <row r="1684" spans="2:2" x14ac:dyDescent="0.2">
      <c r="B1684" s="266">
        <v>96075</v>
      </c>
    </row>
    <row r="1685" spans="2:2" x14ac:dyDescent="0.2">
      <c r="B1685" s="266">
        <v>96076</v>
      </c>
    </row>
    <row r="1686" spans="2:2" x14ac:dyDescent="0.2">
      <c r="B1686" s="266">
        <v>96080</v>
      </c>
    </row>
    <row r="1687" spans="2:2" x14ac:dyDescent="0.2">
      <c r="B1687" s="266">
        <v>96085</v>
      </c>
    </row>
    <row r="1688" spans="2:2" x14ac:dyDescent="0.2">
      <c r="B1688" s="266">
        <v>96086</v>
      </c>
    </row>
    <row r="1689" spans="2:2" x14ac:dyDescent="0.2">
      <c r="B1689" s="266">
        <v>96087</v>
      </c>
    </row>
    <row r="1690" spans="2:2" x14ac:dyDescent="0.2">
      <c r="B1690" s="266">
        <v>96088</v>
      </c>
    </row>
    <row r="1691" spans="2:2" x14ac:dyDescent="0.2">
      <c r="B1691" s="266">
        <v>96089</v>
      </c>
    </row>
    <row r="1692" spans="2:2" x14ac:dyDescent="0.2">
      <c r="B1692" s="266">
        <v>96091</v>
      </c>
    </row>
    <row r="1693" spans="2:2" x14ac:dyDescent="0.2">
      <c r="B1693" s="266">
        <v>96093</v>
      </c>
    </row>
    <row r="1694" spans="2:2" x14ac:dyDescent="0.2">
      <c r="B1694" s="266">
        <v>96094</v>
      </c>
    </row>
    <row r="1695" spans="2:2" x14ac:dyDescent="0.2">
      <c r="B1695" s="266">
        <v>96096</v>
      </c>
    </row>
    <row r="1696" spans="2:2" x14ac:dyDescent="0.2">
      <c r="B1696" s="266">
        <v>96097</v>
      </c>
    </row>
    <row r="1697" spans="2:2" x14ac:dyDescent="0.2">
      <c r="B1697" s="266">
        <v>96101</v>
      </c>
    </row>
    <row r="1698" spans="2:2" x14ac:dyDescent="0.2">
      <c r="B1698" s="266">
        <v>96103</v>
      </c>
    </row>
    <row r="1699" spans="2:2" x14ac:dyDescent="0.2">
      <c r="B1699" s="266">
        <v>96104</v>
      </c>
    </row>
    <row r="1700" spans="2:2" x14ac:dyDescent="0.2">
      <c r="B1700" s="266">
        <v>96105</v>
      </c>
    </row>
    <row r="1701" spans="2:2" x14ac:dyDescent="0.2">
      <c r="B1701" s="266">
        <v>96106</v>
      </c>
    </row>
    <row r="1702" spans="2:2" x14ac:dyDescent="0.2">
      <c r="B1702" s="266">
        <v>96107</v>
      </c>
    </row>
    <row r="1703" spans="2:2" x14ac:dyDescent="0.2">
      <c r="B1703" s="266">
        <v>96108</v>
      </c>
    </row>
    <row r="1704" spans="2:2" x14ac:dyDescent="0.2">
      <c r="B1704" s="266">
        <v>96109</v>
      </c>
    </row>
    <row r="1705" spans="2:2" x14ac:dyDescent="0.2">
      <c r="B1705" s="266">
        <v>96110</v>
      </c>
    </row>
    <row r="1706" spans="2:2" x14ac:dyDescent="0.2">
      <c r="B1706" s="266">
        <v>96111</v>
      </c>
    </row>
    <row r="1707" spans="2:2" x14ac:dyDescent="0.2">
      <c r="B1707" s="266">
        <v>96112</v>
      </c>
    </row>
    <row r="1708" spans="2:2" x14ac:dyDescent="0.2">
      <c r="B1708" s="266">
        <v>96113</v>
      </c>
    </row>
    <row r="1709" spans="2:2" x14ac:dyDescent="0.2">
      <c r="B1709" s="266">
        <v>96114</v>
      </c>
    </row>
    <row r="1710" spans="2:2" x14ac:dyDescent="0.2">
      <c r="B1710" s="266">
        <v>96115</v>
      </c>
    </row>
    <row r="1711" spans="2:2" x14ac:dyDescent="0.2">
      <c r="B1711" s="266">
        <v>96116</v>
      </c>
    </row>
    <row r="1712" spans="2:2" x14ac:dyDescent="0.2">
      <c r="B1712" s="266">
        <v>96117</v>
      </c>
    </row>
    <row r="1713" spans="2:2" x14ac:dyDescent="0.2">
      <c r="B1713" s="266">
        <v>96118</v>
      </c>
    </row>
    <row r="1714" spans="2:2" x14ac:dyDescent="0.2">
      <c r="B1714" s="266">
        <v>96119</v>
      </c>
    </row>
    <row r="1715" spans="2:2" x14ac:dyDescent="0.2">
      <c r="B1715" s="266">
        <v>96120</v>
      </c>
    </row>
    <row r="1716" spans="2:2" x14ac:dyDescent="0.2">
      <c r="B1716" s="266">
        <v>96121</v>
      </c>
    </row>
    <row r="1717" spans="2:2" x14ac:dyDescent="0.2">
      <c r="B1717" s="266">
        <v>96122</v>
      </c>
    </row>
    <row r="1718" spans="2:2" x14ac:dyDescent="0.2">
      <c r="B1718" s="266">
        <v>96123</v>
      </c>
    </row>
    <row r="1719" spans="2:2" x14ac:dyDescent="0.2">
      <c r="B1719" s="266">
        <v>96124</v>
      </c>
    </row>
    <row r="1720" spans="2:2" x14ac:dyDescent="0.2">
      <c r="B1720" s="266">
        <v>96125</v>
      </c>
    </row>
    <row r="1721" spans="2:2" x14ac:dyDescent="0.2">
      <c r="B1721" s="266">
        <v>96126</v>
      </c>
    </row>
    <row r="1722" spans="2:2" x14ac:dyDescent="0.2">
      <c r="B1722" s="266">
        <v>96128</v>
      </c>
    </row>
    <row r="1723" spans="2:2" x14ac:dyDescent="0.2">
      <c r="B1723" s="266">
        <v>96129</v>
      </c>
    </row>
    <row r="1724" spans="2:2" x14ac:dyDescent="0.2">
      <c r="B1724" s="266">
        <v>96130</v>
      </c>
    </row>
    <row r="1725" spans="2:2" x14ac:dyDescent="0.2">
      <c r="B1725" s="266">
        <v>96132</v>
      </c>
    </row>
    <row r="1726" spans="2:2" x14ac:dyDescent="0.2">
      <c r="B1726" s="266">
        <v>96133</v>
      </c>
    </row>
    <row r="1727" spans="2:2" x14ac:dyDescent="0.2">
      <c r="B1727" s="266">
        <v>96134</v>
      </c>
    </row>
    <row r="1728" spans="2:2" x14ac:dyDescent="0.2">
      <c r="B1728" s="266">
        <v>96136</v>
      </c>
    </row>
    <row r="1729" spans="2:2" x14ac:dyDescent="0.2">
      <c r="B1729" s="266">
        <v>96137</v>
      </c>
    </row>
    <row r="1730" spans="2:2" x14ac:dyDescent="0.2">
      <c r="B1730" s="266">
        <v>96140</v>
      </c>
    </row>
    <row r="1731" spans="2:2" x14ac:dyDescent="0.2">
      <c r="B1731" s="266">
        <v>96141</v>
      </c>
    </row>
    <row r="1732" spans="2:2" x14ac:dyDescent="0.2">
      <c r="B1732" s="266">
        <v>96142</v>
      </c>
    </row>
    <row r="1733" spans="2:2" x14ac:dyDescent="0.2">
      <c r="B1733" s="266">
        <v>96143</v>
      </c>
    </row>
    <row r="1734" spans="2:2" x14ac:dyDescent="0.2">
      <c r="B1734" s="266">
        <v>96145</v>
      </c>
    </row>
    <row r="1735" spans="2:2" x14ac:dyDescent="0.2">
      <c r="B1735" s="266">
        <v>96146</v>
      </c>
    </row>
    <row r="1736" spans="2:2" x14ac:dyDescent="0.2">
      <c r="B1736" s="266">
        <v>96148</v>
      </c>
    </row>
    <row r="1737" spans="2:2" x14ac:dyDescent="0.2">
      <c r="B1737" s="266">
        <v>96150</v>
      </c>
    </row>
    <row r="1738" spans="2:2" x14ac:dyDescent="0.2">
      <c r="B1738" s="266">
        <v>96161</v>
      </c>
    </row>
    <row r="1739" spans="2:2" x14ac:dyDescent="0.2">
      <c r="B1739" s="266">
        <v>96162</v>
      </c>
    </row>
  </sheetData>
  <autoFilter ref="B4:BC81" xr:uid="{B91DF1FD-4A73-4683-9BEC-E0E4C6406517}">
    <sortState xmlns:xlrd2="http://schemas.microsoft.com/office/spreadsheetml/2017/richdata2" ref="B62:BC76">
      <sortCondition descending="1" ref="B4:B81"/>
    </sortState>
  </autoFilter>
  <conditionalFormatting sqref="N5:P78">
    <cfRule type="cellIs" dxfId="7" priority="1" operator="equal">
      <formula>FALSE</formula>
    </cfRule>
  </conditionalFormatting>
  <conditionalFormatting sqref="N105:P105 N112:P113">
    <cfRule type="expression" dxfId="6" priority="3">
      <formula>N105&gt;$AF$3</formula>
    </cfRule>
    <cfRule type="expression" dxfId="5" priority="4">
      <formula>N105&lt;=$AF$3</formula>
    </cfRule>
  </conditionalFormatting>
  <conditionalFormatting sqref="N5:W78 S79:U79">
    <cfRule type="cellIs" dxfId="4" priority="2" operator="equal">
      <formula>TRUE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D890-CA9B-4B75-81AB-070B46D29620}">
  <dimension ref="A1:BE1739"/>
  <sheetViews>
    <sheetView showGridLines="0" zoomScale="80" zoomScaleNormal="80" workbookViewId="0">
      <pane xSplit="2" ySplit="4" topLeftCell="C5" activePane="bottomRight" state="frozen"/>
      <selection activeCell="D17" sqref="D17"/>
      <selection pane="topRight" activeCell="D17" sqref="D17"/>
      <selection pane="bottomLeft" activeCell="D17" sqref="D17"/>
      <selection pane="bottomRight" activeCell="B5" sqref="B5:B1739"/>
    </sheetView>
  </sheetViews>
  <sheetFormatPr baseColWidth="10" defaultColWidth="8.83203125" defaultRowHeight="15" outlineLevelRow="1" outlineLevelCol="1" x14ac:dyDescent="0.2"/>
  <cols>
    <col min="1" max="1" width="5.33203125" style="1" customWidth="1"/>
    <col min="2" max="2" width="27.5" style="1" bestFit="1" customWidth="1"/>
    <col min="3" max="3" width="8.6640625" style="1" bestFit="1" customWidth="1"/>
    <col min="4" max="4" width="12.6640625" style="1" bestFit="1" customWidth="1"/>
    <col min="5" max="5" width="13.1640625" style="1" bestFit="1" customWidth="1" outlineLevel="1"/>
    <col min="6" max="6" width="15.83203125" style="1" bestFit="1" customWidth="1"/>
    <col min="7" max="7" width="16.83203125" style="1" bestFit="1" customWidth="1"/>
    <col min="8" max="8" width="17.1640625" style="1" bestFit="1" customWidth="1"/>
    <col min="9" max="9" width="12.6640625" style="98" customWidth="1" outlineLevel="1"/>
    <col min="10" max="10" width="13.33203125" style="99" customWidth="1" outlineLevel="1"/>
    <col min="11" max="11" width="16.33203125" style="1" customWidth="1" outlineLevel="1"/>
    <col min="12" max="12" width="17.33203125" style="96" bestFit="1" customWidth="1"/>
    <col min="13" max="13" width="45.33203125" style="1" bestFit="1" customWidth="1"/>
    <col min="14" max="14" width="17.33203125" style="1" bestFit="1" customWidth="1"/>
    <col min="15" max="15" width="19.33203125" style="1" bestFit="1" customWidth="1"/>
    <col min="16" max="16" width="14.6640625" style="1" bestFit="1" customWidth="1"/>
    <col min="17" max="17" width="19.5" style="1" bestFit="1" customWidth="1"/>
    <col min="18" max="18" width="12.6640625" style="1" bestFit="1" customWidth="1"/>
    <col min="19" max="19" width="14.5" style="1" bestFit="1" customWidth="1" outlineLevel="1"/>
    <col min="20" max="20" width="13.33203125" style="1" bestFit="1" customWidth="1" outlineLevel="1"/>
    <col min="21" max="21" width="12.6640625" style="1" bestFit="1" customWidth="1" outlineLevel="1"/>
    <col min="22" max="22" width="15.6640625" style="1" bestFit="1" customWidth="1" outlineLevel="1"/>
    <col min="23" max="23" width="14.5" style="1" bestFit="1" customWidth="1" outlineLevel="1"/>
    <col min="24" max="24" width="16.83203125" style="1" bestFit="1" customWidth="1" outlineLevel="1"/>
    <col min="25" max="25" width="13.83203125" style="1" bestFit="1" customWidth="1" outlineLevel="1"/>
    <col min="26" max="26" width="15.83203125" style="1" bestFit="1" customWidth="1"/>
    <col min="27" max="27" width="14.6640625" style="1" bestFit="1" customWidth="1" outlineLevel="1"/>
    <col min="28" max="28" width="12" style="1" bestFit="1" customWidth="1" outlineLevel="1"/>
    <col min="29" max="29" width="14.5" style="1" bestFit="1" customWidth="1" outlineLevel="1"/>
    <col min="30" max="30" width="14" style="1" bestFit="1" customWidth="1" outlineLevel="1"/>
    <col min="31" max="31" width="19.1640625" style="1" bestFit="1" customWidth="1" outlineLevel="1"/>
    <col min="32" max="32" width="14" style="1" bestFit="1" customWidth="1" outlineLevel="1"/>
    <col min="33" max="33" width="9.5" style="1" bestFit="1" customWidth="1"/>
    <col min="34" max="34" width="12.1640625" style="1" bestFit="1" customWidth="1"/>
    <col min="35" max="35" width="13.83203125" style="1" bestFit="1" customWidth="1" outlineLevel="1"/>
    <col min="36" max="36" width="14.33203125" style="1" bestFit="1" customWidth="1"/>
    <col min="37" max="37" width="14.6640625" style="1" bestFit="1" customWidth="1" outlineLevel="1"/>
    <col min="38" max="38" width="12" style="1" bestFit="1" customWidth="1" outlineLevel="1"/>
    <col min="39" max="39" width="14.5" style="1" bestFit="1" customWidth="1" outlineLevel="1"/>
    <col min="40" max="40" width="14" style="1" bestFit="1" customWidth="1" outlineLevel="1"/>
    <col min="41" max="41" width="17.33203125" style="1" bestFit="1" customWidth="1" outlineLevel="1"/>
    <col min="42" max="42" width="14" style="1" bestFit="1" customWidth="1" outlineLevel="1"/>
    <col min="43" max="43" width="19.5" style="1" bestFit="1" customWidth="1"/>
    <col min="44" max="44" width="12.6640625" style="1" bestFit="1" customWidth="1"/>
    <col min="45" max="45" width="10.83203125" style="1" bestFit="1" customWidth="1" outlineLevel="1"/>
    <col min="46" max="47" width="14.1640625" style="1" bestFit="1" customWidth="1" outlineLevel="1"/>
    <col min="48" max="48" width="15.33203125" style="1" bestFit="1" customWidth="1" outlineLevel="1"/>
    <col min="49" max="49" width="13.33203125" style="1" bestFit="1" customWidth="1" outlineLevel="1"/>
    <col min="50" max="50" width="16.5" style="1" bestFit="1" customWidth="1" outlineLevel="1"/>
    <col min="51" max="51" width="19.5" style="1" bestFit="1" customWidth="1" outlineLevel="1"/>
    <col min="52" max="52" width="15.33203125" style="1" bestFit="1" customWidth="1" outlineLevel="1"/>
    <col min="53" max="53" width="13.5" style="96" bestFit="1" customWidth="1" outlineLevel="1"/>
    <col min="54" max="54" width="3.33203125" style="1" bestFit="1" customWidth="1" outlineLevel="1"/>
    <col min="55" max="55" width="3.33203125" style="96" bestFit="1" customWidth="1" outlineLevel="1"/>
    <col min="56" max="56" width="10.6640625" style="1" bestFit="1" customWidth="1"/>
    <col min="57" max="57" width="12.5" style="1" bestFit="1" customWidth="1"/>
    <col min="58" max="16384" width="8.83203125" style="1"/>
  </cols>
  <sheetData>
    <row r="1" spans="1:55" x14ac:dyDescent="0.2">
      <c r="B1"/>
    </row>
    <row r="2" spans="1:55" s="2" customFormat="1" ht="14" x14ac:dyDescent="0.15"/>
    <row r="3" spans="1:55" s="239" customFormat="1" ht="35" customHeight="1" thickBot="1" x14ac:dyDescent="0.35">
      <c r="A3" s="108"/>
      <c r="B3" s="136" t="s">
        <v>12</v>
      </c>
      <c r="C3" s="137"/>
      <c r="D3" s="138"/>
      <c r="E3" s="138"/>
      <c r="F3" s="138"/>
      <c r="G3" s="138"/>
      <c r="H3" s="138"/>
      <c r="I3" s="139"/>
      <c r="J3" s="140"/>
      <c r="K3" s="228">
        <f>'Assumptions &amp; Borrower Profiles'!$C$11</f>
        <v>0.05</v>
      </c>
      <c r="L3" s="229" t="e">
        <f>'Assumptions &amp; Borrower Profiles'!#REF!</f>
        <v>#REF!</v>
      </c>
      <c r="M3" s="229" t="e">
        <f>'Assumptions &amp; Borrower Profiles'!#REF!</f>
        <v>#REF!</v>
      </c>
      <c r="N3" s="230"/>
      <c r="O3" s="230"/>
      <c r="P3" s="230"/>
      <c r="Q3" s="230" t="e">
        <f>'Assumptions &amp; Borrower Profiles'!#REF!</f>
        <v>#REF!</v>
      </c>
      <c r="R3" s="240">
        <v>1</v>
      </c>
      <c r="S3" s="230"/>
      <c r="T3" s="230"/>
      <c r="U3" s="230"/>
      <c r="V3" s="230"/>
      <c r="W3" s="230"/>
      <c r="X3" s="231" t="e">
        <f>'Assumptions &amp; Borrower Profiles'!#REF!</f>
        <v>#REF!</v>
      </c>
      <c r="Y3" s="231">
        <f>'Assumptions &amp; Borrower Profiles'!$C$7</f>
        <v>6.25E-2</v>
      </c>
      <c r="Z3" s="229"/>
      <c r="AA3" s="232">
        <f>'Assumptions &amp; Borrower Profiles'!$C$6</f>
        <v>620</v>
      </c>
      <c r="AB3" s="231">
        <f>'Assumptions &amp; Borrower Profiles'!$C$17</f>
        <v>1.35E-2</v>
      </c>
      <c r="AC3" s="233">
        <f>'Assumptions &amp; Borrower Profiles'!$C$18</f>
        <v>4.0000000000000001E-3</v>
      </c>
      <c r="AD3" s="229"/>
      <c r="AE3" s="234"/>
      <c r="AF3" s="230">
        <f>'Assumptions &amp; Borrower Profiles'!$C$25</f>
        <v>0.35</v>
      </c>
      <c r="AG3" s="230">
        <f>AF3+0.1</f>
        <v>0.44999999999999996</v>
      </c>
      <c r="AH3" s="235" t="e">
        <f>Q3</f>
        <v>#REF!</v>
      </c>
      <c r="AI3" s="236">
        <f>'Assumptions &amp; Borrower Profiles'!C7-'Assumptions &amp; Borrower Profiles'!C8</f>
        <v>0</v>
      </c>
      <c r="AJ3" s="235"/>
      <c r="AK3" s="241">
        <v>0</v>
      </c>
      <c r="AL3" s="231">
        <f>AB3</f>
        <v>1.35E-2</v>
      </c>
      <c r="AM3" s="233">
        <f>AC3</f>
        <v>4.0000000000000001E-3</v>
      </c>
      <c r="AN3" s="229"/>
      <c r="AO3" s="234"/>
      <c r="AP3" s="230">
        <f>AF3</f>
        <v>0.35</v>
      </c>
      <c r="AQ3" s="230">
        <f>AG3</f>
        <v>0.44999999999999996</v>
      </c>
      <c r="AR3" s="242">
        <v>0</v>
      </c>
      <c r="AS3" s="235">
        <f>'Assumptions &amp; Borrower Profiles'!$C$13</f>
        <v>0.02</v>
      </c>
      <c r="AT3" s="243">
        <v>0.03</v>
      </c>
      <c r="AU3" s="243">
        <v>0</v>
      </c>
      <c r="AV3" s="235"/>
      <c r="AW3" s="237"/>
      <c r="AX3" s="237"/>
      <c r="AY3" s="238"/>
      <c r="AZ3" s="237"/>
      <c r="BA3" s="238"/>
    </row>
    <row r="4" spans="1:55" s="141" customFormat="1" ht="61" x14ac:dyDescent="0.2">
      <c r="A4" s="100"/>
      <c r="B4" s="71" t="s">
        <v>13</v>
      </c>
      <c r="C4" s="71" t="s">
        <v>14</v>
      </c>
      <c r="D4" s="72" t="s">
        <v>97</v>
      </c>
      <c r="E4" s="71" t="s">
        <v>15</v>
      </c>
      <c r="F4" s="71" t="s">
        <v>98</v>
      </c>
      <c r="G4" s="71" t="s">
        <v>96</v>
      </c>
      <c r="H4" s="73" t="s">
        <v>16</v>
      </c>
      <c r="I4" s="74" t="s">
        <v>17</v>
      </c>
      <c r="J4" s="73" t="s">
        <v>18</v>
      </c>
      <c r="K4" s="74" t="s">
        <v>19</v>
      </c>
      <c r="L4" s="75" t="s">
        <v>20</v>
      </c>
      <c r="M4" s="75" t="s">
        <v>11</v>
      </c>
      <c r="N4" s="75" t="s">
        <v>21</v>
      </c>
      <c r="O4" s="75" t="s">
        <v>114</v>
      </c>
      <c r="P4" s="75" t="s">
        <v>22</v>
      </c>
      <c r="Q4" s="75" t="s">
        <v>23</v>
      </c>
      <c r="R4" s="75" t="s">
        <v>24</v>
      </c>
      <c r="S4" s="75" t="s">
        <v>5</v>
      </c>
      <c r="T4" s="75" t="s">
        <v>25</v>
      </c>
      <c r="U4" s="75" t="s">
        <v>26</v>
      </c>
      <c r="V4" s="75" t="s">
        <v>27</v>
      </c>
      <c r="W4" s="75" t="s">
        <v>28</v>
      </c>
      <c r="X4" s="76" t="s">
        <v>29</v>
      </c>
      <c r="Y4" s="76" t="s">
        <v>30</v>
      </c>
      <c r="Z4" s="76" t="s">
        <v>31</v>
      </c>
      <c r="AA4" s="76" t="s">
        <v>32</v>
      </c>
      <c r="AB4" s="76" t="s">
        <v>33</v>
      </c>
      <c r="AC4" s="76" t="s">
        <v>34</v>
      </c>
      <c r="AD4" s="76" t="s">
        <v>35</v>
      </c>
      <c r="AE4" s="76" t="s">
        <v>36</v>
      </c>
      <c r="AF4" s="77" t="s">
        <v>6</v>
      </c>
      <c r="AG4" s="77" t="s">
        <v>37</v>
      </c>
      <c r="AH4" s="78" t="s">
        <v>38</v>
      </c>
      <c r="AI4" s="78" t="s">
        <v>39</v>
      </c>
      <c r="AJ4" s="78" t="s">
        <v>40</v>
      </c>
      <c r="AK4" s="78" t="s">
        <v>32</v>
      </c>
      <c r="AL4" s="78" t="s">
        <v>33</v>
      </c>
      <c r="AM4" s="78" t="s">
        <v>34</v>
      </c>
      <c r="AN4" s="78" t="s">
        <v>35</v>
      </c>
      <c r="AO4" s="78" t="s">
        <v>41</v>
      </c>
      <c r="AP4" s="79" t="s">
        <v>42</v>
      </c>
      <c r="AQ4" s="79" t="s">
        <v>43</v>
      </c>
      <c r="AR4" s="71" t="s">
        <v>44</v>
      </c>
      <c r="AS4" s="71" t="s">
        <v>45</v>
      </c>
      <c r="AT4" s="71" t="s">
        <v>46</v>
      </c>
      <c r="AU4" s="71" t="s">
        <v>47</v>
      </c>
      <c r="AV4" s="71" t="s">
        <v>48</v>
      </c>
      <c r="AW4" s="71" t="s">
        <v>49</v>
      </c>
      <c r="AX4" s="71" t="s">
        <v>50</v>
      </c>
      <c r="AY4" s="80" t="s">
        <v>51</v>
      </c>
      <c r="AZ4" s="71" t="s">
        <v>52</v>
      </c>
      <c r="BA4" s="80" t="s">
        <v>26</v>
      </c>
    </row>
    <row r="5" spans="1:55" x14ac:dyDescent="0.2">
      <c r="A5" s="100"/>
      <c r="B5" s="267">
        <v>90001</v>
      </c>
      <c r="C5" s="2" t="str">
        <f>IFERROR(VLOOKUP(LEFT(B5,FIND("County",B5)-2),CaseShiller30,2,0),"No Data")</f>
        <v>No Data</v>
      </c>
      <c r="D5" s="101" t="e">
        <f>_xlfn.XLOOKUP($B5,'Paste Snowflake Data Here'!$B$3:$B$1048576,'Paste Snowflake Data Here'!$D$3:$D$1048576)</f>
        <v>#N/A</v>
      </c>
      <c r="E5" s="102"/>
      <c r="F5" s="103" t="e">
        <f>_xlfn.XLOOKUP($B5,'Paste Snowflake Data Here'!$B$3:$B$1048576,'Paste Snowflake Data Here'!$I$3:$I$1048576)</f>
        <v>#N/A</v>
      </c>
      <c r="G5" s="103" t="e">
        <f>_xlfn.XLOOKUP($B5,'Paste Snowflake Data Here'!$B$3:$B$1048576,'Paste Snowflake Data Here'!$J$3:$J$1048576)</f>
        <v>#N/A</v>
      </c>
      <c r="H5" s="103"/>
      <c r="I5" s="104"/>
      <c r="J5" s="101"/>
      <c r="K5" s="105">
        <f t="shared" ref="K5:K19" si="0">IFERROR(VLOOKUP(LEFT(B5,FIND("County",B5)-2),CaseShiller30,5,0)*0.01,$K$3)</f>
        <v>0.05</v>
      </c>
      <c r="L5" s="145" t="e">
        <f t="shared" ref="L5:L19" si="1">$F5*$L$3</f>
        <v>#N/A</v>
      </c>
      <c r="M5" s="146" t="e">
        <f>$G5*$M$3</f>
        <v>#N/A</v>
      </c>
      <c r="N5" s="81" t="e">
        <f t="shared" ref="N5:N19" si="2">AND(AF5&lt;$AF$3,AG5&lt;$AG$3)</f>
        <v>#N/A</v>
      </c>
      <c r="O5" s="81" t="e">
        <f t="shared" ref="O5:O19" si="3">AND(AP5&lt;$AP$3,AQ5&lt;$AQ$3)</f>
        <v>#N/A</v>
      </c>
      <c r="P5" s="81" t="e">
        <f t="shared" ref="P5:P19" si="4">AND(N5=FALSE,O5)</f>
        <v>#N/A</v>
      </c>
      <c r="Q5" s="110" t="e">
        <f>AH5</f>
        <v>#N/A</v>
      </c>
      <c r="R5" s="111" t="e">
        <f>AU5</f>
        <v>#N/A</v>
      </c>
      <c r="S5" s="111" t="e">
        <f t="shared" ref="S5:S19" si="5">AR5</f>
        <v>#N/A</v>
      </c>
      <c r="T5" s="111" t="e">
        <f t="shared" ref="T5:U19" si="6">AZ5</f>
        <v>#N/A</v>
      </c>
      <c r="U5" s="112" t="e">
        <f t="shared" si="6"/>
        <v>#N/A</v>
      </c>
      <c r="V5" s="110" t="e">
        <f t="shared" ref="V5:W19" si="7">AX5</f>
        <v>#N/A</v>
      </c>
      <c r="W5" s="112" t="e">
        <f t="shared" si="7"/>
        <v>#N/A</v>
      </c>
      <c r="X5" s="103" t="e">
        <f t="shared" ref="X5:X19" si="8">$X$3*M5</f>
        <v>#REF!</v>
      </c>
      <c r="Y5" s="113">
        <f t="shared" ref="Y5:Y19" si="9">$Y$3</f>
        <v>6.25E-2</v>
      </c>
      <c r="Z5" s="103" t="e">
        <f t="shared" ref="Z5:Z19" si="10">M5-X5</f>
        <v>#N/A</v>
      </c>
      <c r="AA5" s="103" t="e">
        <f>Z5*'PMI Rate Est'!$J$6/12</f>
        <v>#N/A</v>
      </c>
      <c r="AB5" s="103" t="e">
        <f t="shared" ref="AB5:AB19" si="11">$AB$3*M5/12</f>
        <v>#N/A</v>
      </c>
      <c r="AC5" s="103" t="e">
        <f t="shared" ref="AC5:AC19" si="12">$AC$3*M5/12</f>
        <v>#N/A</v>
      </c>
      <c r="AD5" s="114">
        <f t="shared" ref="AD5:AD19" si="13">MAX(J5*Y5/12,0)</f>
        <v>0</v>
      </c>
      <c r="AE5" s="115" t="e">
        <f>-PMT(Y5/12,360,Z5)</f>
        <v>#N/A</v>
      </c>
      <c r="AF5" s="116" t="e">
        <f>SUM(AE5,AC5,AB5,AA5)/(L5/12)</f>
        <v>#N/A</v>
      </c>
      <c r="AG5" s="116" t="e">
        <f t="shared" ref="AG5:AG19" si="14">SUM(AE5,AC5,AB5,AA5,AD5)/(L5/12)</f>
        <v>#N/A</v>
      </c>
      <c r="AH5" s="110" t="e">
        <f>M5*$AH$3</f>
        <v>#N/A</v>
      </c>
      <c r="AI5" s="112">
        <f>Y5+$AI$3</f>
        <v>6.25E-2</v>
      </c>
      <c r="AJ5" s="110" t="e">
        <f t="shared" ref="AJ5:AJ19" si="15">M5-X5-AH5</f>
        <v>#N/A</v>
      </c>
      <c r="AK5" s="103" t="e">
        <f t="shared" ref="AK5:AK19" si="16">AH5*$AK$3/12</f>
        <v>#N/A</v>
      </c>
      <c r="AL5" s="103" t="e">
        <f>$AL$3*M5/12</f>
        <v>#N/A</v>
      </c>
      <c r="AM5" s="103" t="e">
        <f t="shared" ref="AM5:AM19" si="17">$AM$3*M5/12</f>
        <v>#N/A</v>
      </c>
      <c r="AN5" s="114">
        <f t="shared" ref="AN5:AN19" si="18">MAX(J5*Y5/12,0)</f>
        <v>0</v>
      </c>
      <c r="AO5" s="115" t="e">
        <f t="shared" ref="AO5:AO19" si="19">-PMT(AI5/12,360,AJ5)</f>
        <v>#N/A</v>
      </c>
      <c r="AP5" s="116" t="e">
        <f t="shared" ref="AP5:AP19" si="20">SUM(AO5,AM5,AL5)/(L5/12)</f>
        <v>#N/A</v>
      </c>
      <c r="AQ5" s="116" t="e">
        <f t="shared" ref="AQ5:AQ19" si="21">SUM(AO5,AM5,AL5,AK5,AN5)/(L5/12)</f>
        <v>#N/A</v>
      </c>
      <c r="AR5" s="114" t="e">
        <f t="shared" ref="AR5:AR19" si="22">$AR$3*AK5*12</f>
        <v>#N/A</v>
      </c>
      <c r="AS5" s="114" t="e">
        <f t="shared" ref="AS5:AS19" si="23">$AS$3*(M5-X5)</f>
        <v>#N/A</v>
      </c>
      <c r="AT5" s="114" t="e">
        <f t="shared" ref="AT5:AT19" si="24">$AT$3*(AH5)</f>
        <v>#N/A</v>
      </c>
      <c r="AU5" s="114" t="e">
        <f>$AU$3*SUM(AR5,AS5,AT5)</f>
        <v>#N/A</v>
      </c>
      <c r="AV5" s="112" t="e">
        <f t="shared" ref="AV5:AV19" si="25">AU5/M5</f>
        <v>#N/A</v>
      </c>
      <c r="AW5" s="114" t="e">
        <f>POWER(1+K5,10)*M5</f>
        <v>#N/A</v>
      </c>
      <c r="AX5" s="115" t="e">
        <f>POWER(1+K5,10)*AH5</f>
        <v>#N/A</v>
      </c>
      <c r="AY5" s="116" t="e">
        <f>AX5/AH5</f>
        <v>#N/A</v>
      </c>
      <c r="AZ5" s="115" t="e">
        <f>AW5-AX5-FV(AI5/12,(10*12),AO5,-AJ5)</f>
        <v>#N/A</v>
      </c>
      <c r="BA5" s="116" t="e">
        <f>AZ5/X5</f>
        <v>#N/A</v>
      </c>
      <c r="BB5" s="142"/>
      <c r="BC5" s="115"/>
    </row>
    <row r="6" spans="1:55" x14ac:dyDescent="0.2">
      <c r="A6" s="100"/>
      <c r="B6" s="266">
        <v>90002</v>
      </c>
      <c r="C6" s="2" t="str">
        <f t="shared" ref="C6:C19" si="26">IFERROR(VLOOKUP(LEFT(B6,FIND("County",B6)-2),CaseShiller30,2,0),"No Data")</f>
        <v>No Data</v>
      </c>
      <c r="D6" s="101" t="e">
        <f>_xlfn.XLOOKUP($B6,'Paste Snowflake Data Here'!$B$3:$B$1048576,'Paste Snowflake Data Here'!$D$3:$D$1048576)</f>
        <v>#N/A</v>
      </c>
      <c r="E6" s="101"/>
      <c r="F6" s="69" t="e">
        <f>_xlfn.XLOOKUP($B6,'Paste Snowflake Data Here'!$B$3:$B$1048576,'Paste Snowflake Data Here'!$I$3:$I$1048576)</f>
        <v>#N/A</v>
      </c>
      <c r="G6" s="69" t="e">
        <f>_xlfn.XLOOKUP($B6,'Paste Snowflake Data Here'!$B$3:$B$1048576,'Paste Snowflake Data Here'!$J$3:$J$1048576)</f>
        <v>#N/A</v>
      </c>
      <c r="H6" s="103"/>
      <c r="I6" s="104"/>
      <c r="J6" s="101"/>
      <c r="K6" s="105">
        <f t="shared" si="0"/>
        <v>0.05</v>
      </c>
      <c r="L6" s="145" t="e">
        <f t="shared" si="1"/>
        <v>#N/A</v>
      </c>
      <c r="M6" s="146" t="e">
        <f>$G6*$M$3</f>
        <v>#N/A</v>
      </c>
      <c r="N6" s="81" t="e">
        <f t="shared" si="2"/>
        <v>#N/A</v>
      </c>
      <c r="O6" s="81" t="e">
        <f t="shared" si="3"/>
        <v>#N/A</v>
      </c>
      <c r="P6" s="81" t="e">
        <f t="shared" si="4"/>
        <v>#N/A</v>
      </c>
      <c r="Q6" s="110" t="e">
        <f t="shared" ref="Q6:Q19" si="27">AH6</f>
        <v>#N/A</v>
      </c>
      <c r="R6" s="111" t="e">
        <f t="shared" ref="R6:R19" si="28">AU6</f>
        <v>#N/A</v>
      </c>
      <c r="S6" s="111" t="e">
        <f t="shared" si="5"/>
        <v>#N/A</v>
      </c>
      <c r="T6" s="111" t="e">
        <f t="shared" si="6"/>
        <v>#N/A</v>
      </c>
      <c r="U6" s="112" t="e">
        <f t="shared" si="6"/>
        <v>#N/A</v>
      </c>
      <c r="V6" s="110" t="e">
        <f t="shared" si="7"/>
        <v>#N/A</v>
      </c>
      <c r="W6" s="112" t="e">
        <f t="shared" si="7"/>
        <v>#N/A</v>
      </c>
      <c r="X6" s="103" t="e">
        <f t="shared" si="8"/>
        <v>#REF!</v>
      </c>
      <c r="Y6" s="113">
        <f t="shared" si="9"/>
        <v>6.25E-2</v>
      </c>
      <c r="Z6" s="103" t="e">
        <f t="shared" si="10"/>
        <v>#N/A</v>
      </c>
      <c r="AA6" s="103" t="e">
        <f>Z6*'PMI Rate Est'!$J$6/12</f>
        <v>#N/A</v>
      </c>
      <c r="AB6" s="103" t="e">
        <f t="shared" si="11"/>
        <v>#N/A</v>
      </c>
      <c r="AC6" s="103" t="e">
        <f t="shared" si="12"/>
        <v>#N/A</v>
      </c>
      <c r="AD6" s="114">
        <f t="shared" si="13"/>
        <v>0</v>
      </c>
      <c r="AE6" s="115" t="e">
        <f t="shared" ref="AE6:AE19" si="29">-PMT(Y6/12,360,Z6)</f>
        <v>#N/A</v>
      </c>
      <c r="AF6" s="116" t="e">
        <f t="shared" ref="AF6:AF19" si="30">SUM(AE6,AC6,AB6,AA6)/(L6/12)</f>
        <v>#N/A</v>
      </c>
      <c r="AG6" s="116" t="e">
        <f t="shared" si="14"/>
        <v>#N/A</v>
      </c>
      <c r="AH6" s="110" t="e">
        <f t="shared" ref="AH6:AH19" si="31">M6*$AH$3</f>
        <v>#N/A</v>
      </c>
      <c r="AI6" s="112">
        <f t="shared" ref="AI6:AI19" si="32">Y6+$AI$3</f>
        <v>6.25E-2</v>
      </c>
      <c r="AJ6" s="110" t="e">
        <f t="shared" si="15"/>
        <v>#N/A</v>
      </c>
      <c r="AK6" s="103" t="e">
        <f t="shared" si="16"/>
        <v>#N/A</v>
      </c>
      <c r="AL6" s="103" t="e">
        <f t="shared" ref="AL6:AL19" si="33">$AL$3*M6/12</f>
        <v>#N/A</v>
      </c>
      <c r="AM6" s="103" t="e">
        <f t="shared" si="17"/>
        <v>#N/A</v>
      </c>
      <c r="AN6" s="114">
        <f t="shared" si="18"/>
        <v>0</v>
      </c>
      <c r="AO6" s="115" t="e">
        <f t="shared" si="19"/>
        <v>#N/A</v>
      </c>
      <c r="AP6" s="116" t="e">
        <f t="shared" si="20"/>
        <v>#N/A</v>
      </c>
      <c r="AQ6" s="116" t="e">
        <f t="shared" si="21"/>
        <v>#N/A</v>
      </c>
      <c r="AR6" s="114" t="e">
        <f t="shared" si="22"/>
        <v>#N/A</v>
      </c>
      <c r="AS6" s="114" t="e">
        <f t="shared" si="23"/>
        <v>#N/A</v>
      </c>
      <c r="AT6" s="114" t="e">
        <f t="shared" si="24"/>
        <v>#N/A</v>
      </c>
      <c r="AU6" s="114" t="e">
        <f t="shared" ref="AU6:AU19" si="34">$AU$3*SUM(AR6,AS6,AT6)</f>
        <v>#N/A</v>
      </c>
      <c r="AV6" s="112" t="e">
        <f t="shared" si="25"/>
        <v>#N/A</v>
      </c>
      <c r="AW6" s="114" t="e">
        <f t="shared" ref="AW6:AW19" si="35">POWER(1+K6,10)*M6</f>
        <v>#N/A</v>
      </c>
      <c r="AX6" s="115" t="e">
        <f t="shared" ref="AX6:AX19" si="36">POWER(1+K6,10)*AH6</f>
        <v>#N/A</v>
      </c>
      <c r="AY6" s="116" t="e">
        <f t="shared" ref="AY6:AY19" si="37">AX6/AH6</f>
        <v>#N/A</v>
      </c>
      <c r="AZ6" s="115" t="e">
        <f t="shared" ref="AZ6:AZ19" si="38">AW6-AX6-FV(AI6/12,(10*12),AO6,-AJ6)</f>
        <v>#N/A</v>
      </c>
      <c r="BA6" s="116" t="e">
        <f>AZ6/X6</f>
        <v>#N/A</v>
      </c>
      <c r="BC6" s="2"/>
    </row>
    <row r="7" spans="1:55" x14ac:dyDescent="0.2">
      <c r="A7" s="100"/>
      <c r="B7" s="266">
        <v>90003</v>
      </c>
      <c r="C7" s="2" t="str">
        <f t="shared" si="26"/>
        <v>No Data</v>
      </c>
      <c r="D7" s="101" t="e">
        <f>_xlfn.XLOOKUP($B7,'Paste Snowflake Data Here'!$B$3:$B$1048576,'Paste Snowflake Data Here'!$D$3:$D$1048576)</f>
        <v>#N/A</v>
      </c>
      <c r="E7" s="67"/>
      <c r="F7" s="69" t="e">
        <f>_xlfn.XLOOKUP($B7,'Paste Snowflake Data Here'!$B$3:$B$1048576,'Paste Snowflake Data Here'!$I$3:$I$1048576)</f>
        <v>#N/A</v>
      </c>
      <c r="G7" s="69" t="e">
        <f>_xlfn.XLOOKUP($B7,'Paste Snowflake Data Here'!$B$3:$B$1048576,'Paste Snowflake Data Here'!$J$3:$J$1048576)</f>
        <v>#N/A</v>
      </c>
      <c r="H7" s="69"/>
      <c r="I7" s="95"/>
      <c r="J7" s="68"/>
      <c r="K7" s="106">
        <f t="shared" si="0"/>
        <v>0.05</v>
      </c>
      <c r="L7" s="145" t="e">
        <f t="shared" si="1"/>
        <v>#N/A</v>
      </c>
      <c r="M7" s="146" t="e">
        <f>$G7*$M$3</f>
        <v>#N/A</v>
      </c>
      <c r="N7" s="82" t="e">
        <f t="shared" si="2"/>
        <v>#N/A</v>
      </c>
      <c r="O7" s="82" t="e">
        <f t="shared" si="3"/>
        <v>#N/A</v>
      </c>
      <c r="P7" s="82" t="e">
        <f t="shared" si="4"/>
        <v>#N/A</v>
      </c>
      <c r="Q7" s="110" t="e">
        <f t="shared" si="27"/>
        <v>#N/A</v>
      </c>
      <c r="R7" s="111" t="e">
        <f t="shared" si="28"/>
        <v>#N/A</v>
      </c>
      <c r="S7" s="111" t="e">
        <f t="shared" si="5"/>
        <v>#N/A</v>
      </c>
      <c r="T7" s="111" t="e">
        <f t="shared" si="6"/>
        <v>#N/A</v>
      </c>
      <c r="U7" s="112" t="e">
        <f t="shared" si="6"/>
        <v>#N/A</v>
      </c>
      <c r="V7" s="110" t="e">
        <f t="shared" si="7"/>
        <v>#N/A</v>
      </c>
      <c r="W7" s="112" t="e">
        <f t="shared" si="7"/>
        <v>#N/A</v>
      </c>
      <c r="X7" s="103" t="e">
        <f t="shared" si="8"/>
        <v>#REF!</v>
      </c>
      <c r="Y7" s="117">
        <f t="shared" si="9"/>
        <v>6.25E-2</v>
      </c>
      <c r="Z7" s="69" t="e">
        <f t="shared" si="10"/>
        <v>#N/A</v>
      </c>
      <c r="AA7" s="69" t="e">
        <f>Z7*'PMI Rate Est'!$J$6/12</f>
        <v>#N/A</v>
      </c>
      <c r="AB7" s="103" t="e">
        <f t="shared" si="11"/>
        <v>#N/A</v>
      </c>
      <c r="AC7" s="103" t="e">
        <f t="shared" si="12"/>
        <v>#N/A</v>
      </c>
      <c r="AD7" s="118">
        <f t="shared" si="13"/>
        <v>0</v>
      </c>
      <c r="AE7" s="115" t="e">
        <f t="shared" si="29"/>
        <v>#N/A</v>
      </c>
      <c r="AF7" s="119" t="e">
        <f t="shared" si="30"/>
        <v>#N/A</v>
      </c>
      <c r="AG7" s="119" t="e">
        <f t="shared" si="14"/>
        <v>#N/A</v>
      </c>
      <c r="AH7" s="120" t="e">
        <f t="shared" si="31"/>
        <v>#N/A</v>
      </c>
      <c r="AI7" s="121">
        <f t="shared" si="32"/>
        <v>6.25E-2</v>
      </c>
      <c r="AJ7" s="120" t="e">
        <f t="shared" si="15"/>
        <v>#N/A</v>
      </c>
      <c r="AK7" s="69" t="e">
        <f t="shared" si="16"/>
        <v>#N/A</v>
      </c>
      <c r="AL7" s="103" t="e">
        <f t="shared" si="33"/>
        <v>#N/A</v>
      </c>
      <c r="AM7" s="103" t="e">
        <f t="shared" si="17"/>
        <v>#N/A</v>
      </c>
      <c r="AN7" s="118">
        <f t="shared" si="18"/>
        <v>0</v>
      </c>
      <c r="AO7" s="115" t="e">
        <f t="shared" si="19"/>
        <v>#N/A</v>
      </c>
      <c r="AP7" s="119" t="e">
        <f t="shared" si="20"/>
        <v>#N/A</v>
      </c>
      <c r="AQ7" s="119" t="e">
        <f t="shared" si="21"/>
        <v>#N/A</v>
      </c>
      <c r="AR7" s="118" t="e">
        <f t="shared" si="22"/>
        <v>#N/A</v>
      </c>
      <c r="AS7" s="118" t="e">
        <f t="shared" si="23"/>
        <v>#N/A</v>
      </c>
      <c r="AT7" s="118" t="e">
        <f t="shared" si="24"/>
        <v>#N/A</v>
      </c>
      <c r="AU7" s="118" t="e">
        <f t="shared" si="34"/>
        <v>#N/A</v>
      </c>
      <c r="AV7" s="121" t="e">
        <f t="shared" si="25"/>
        <v>#N/A</v>
      </c>
      <c r="AW7" s="114" t="e">
        <f t="shared" si="35"/>
        <v>#N/A</v>
      </c>
      <c r="AX7" s="115" t="e">
        <f t="shared" si="36"/>
        <v>#N/A</v>
      </c>
      <c r="AY7" s="116" t="e">
        <f t="shared" si="37"/>
        <v>#N/A</v>
      </c>
      <c r="AZ7" s="115" t="e">
        <f t="shared" si="38"/>
        <v>#N/A</v>
      </c>
      <c r="BA7" s="116" t="e">
        <f t="shared" ref="BA7:BA19" si="39">AZ7/X7</f>
        <v>#N/A</v>
      </c>
      <c r="BC7" s="127"/>
    </row>
    <row r="8" spans="1:55" x14ac:dyDescent="0.2">
      <c r="A8" s="100"/>
      <c r="B8" s="266">
        <v>90004</v>
      </c>
      <c r="C8" s="2" t="str">
        <f t="shared" si="26"/>
        <v>No Data</v>
      </c>
      <c r="D8" s="101" t="e">
        <f>_xlfn.XLOOKUP($B8,'Paste Snowflake Data Here'!$B$3:$B$1048576,'Paste Snowflake Data Here'!$D$3:$D$1048576)</f>
        <v>#N/A</v>
      </c>
      <c r="E8" s="67"/>
      <c r="F8" s="69" t="e">
        <f>_xlfn.XLOOKUP($B8,'Paste Snowflake Data Here'!$B$3:$B$1048576,'Paste Snowflake Data Here'!$I$3:$I$1048576)</f>
        <v>#N/A</v>
      </c>
      <c r="G8" s="69" t="e">
        <f>_xlfn.XLOOKUP($B8,'Paste Snowflake Data Here'!$B$3:$B$1048576,'Paste Snowflake Data Here'!$J$3:$J$1048576)</f>
        <v>#N/A</v>
      </c>
      <c r="H8" s="69"/>
      <c r="I8" s="95"/>
      <c r="J8" s="68"/>
      <c r="K8" s="106">
        <f t="shared" si="0"/>
        <v>0.05</v>
      </c>
      <c r="L8" s="145" t="e">
        <f t="shared" si="1"/>
        <v>#N/A</v>
      </c>
      <c r="M8" s="146" t="e">
        <f>$G8*$M$3</f>
        <v>#N/A</v>
      </c>
      <c r="N8" s="82" t="e">
        <f t="shared" si="2"/>
        <v>#N/A</v>
      </c>
      <c r="O8" s="82" t="e">
        <f t="shared" si="3"/>
        <v>#N/A</v>
      </c>
      <c r="P8" s="82" t="e">
        <f t="shared" si="4"/>
        <v>#N/A</v>
      </c>
      <c r="Q8" s="110" t="e">
        <f t="shared" si="27"/>
        <v>#N/A</v>
      </c>
      <c r="R8" s="111" t="e">
        <f t="shared" si="28"/>
        <v>#N/A</v>
      </c>
      <c r="S8" s="111" t="e">
        <f t="shared" si="5"/>
        <v>#N/A</v>
      </c>
      <c r="T8" s="111" t="e">
        <f t="shared" si="6"/>
        <v>#N/A</v>
      </c>
      <c r="U8" s="112" t="e">
        <f t="shared" si="6"/>
        <v>#N/A</v>
      </c>
      <c r="V8" s="110" t="e">
        <f t="shared" si="7"/>
        <v>#N/A</v>
      </c>
      <c r="W8" s="112" t="e">
        <f t="shared" si="7"/>
        <v>#N/A</v>
      </c>
      <c r="X8" s="103" t="e">
        <f t="shared" si="8"/>
        <v>#REF!</v>
      </c>
      <c r="Y8" s="117">
        <f t="shared" si="9"/>
        <v>6.25E-2</v>
      </c>
      <c r="Z8" s="69" t="e">
        <f t="shared" si="10"/>
        <v>#N/A</v>
      </c>
      <c r="AA8" s="69" t="e">
        <f>Z8*'PMI Rate Est'!$J$6/12</f>
        <v>#N/A</v>
      </c>
      <c r="AB8" s="103" t="e">
        <f t="shared" si="11"/>
        <v>#N/A</v>
      </c>
      <c r="AC8" s="103" t="e">
        <f t="shared" si="12"/>
        <v>#N/A</v>
      </c>
      <c r="AD8" s="118">
        <f t="shared" si="13"/>
        <v>0</v>
      </c>
      <c r="AE8" s="115" t="e">
        <f t="shared" si="29"/>
        <v>#N/A</v>
      </c>
      <c r="AF8" s="119" t="e">
        <f t="shared" si="30"/>
        <v>#N/A</v>
      </c>
      <c r="AG8" s="119" t="e">
        <f t="shared" si="14"/>
        <v>#N/A</v>
      </c>
      <c r="AH8" s="120" t="e">
        <f t="shared" si="31"/>
        <v>#N/A</v>
      </c>
      <c r="AI8" s="121">
        <f t="shared" si="32"/>
        <v>6.25E-2</v>
      </c>
      <c r="AJ8" s="120" t="e">
        <f t="shared" si="15"/>
        <v>#N/A</v>
      </c>
      <c r="AK8" s="69" t="e">
        <f t="shared" si="16"/>
        <v>#N/A</v>
      </c>
      <c r="AL8" s="103" t="e">
        <f t="shared" si="33"/>
        <v>#N/A</v>
      </c>
      <c r="AM8" s="103" t="e">
        <f t="shared" si="17"/>
        <v>#N/A</v>
      </c>
      <c r="AN8" s="118">
        <f t="shared" si="18"/>
        <v>0</v>
      </c>
      <c r="AO8" s="115" t="e">
        <f t="shared" si="19"/>
        <v>#N/A</v>
      </c>
      <c r="AP8" s="119" t="e">
        <f t="shared" si="20"/>
        <v>#N/A</v>
      </c>
      <c r="AQ8" s="119" t="e">
        <f t="shared" si="21"/>
        <v>#N/A</v>
      </c>
      <c r="AR8" s="118" t="e">
        <f t="shared" si="22"/>
        <v>#N/A</v>
      </c>
      <c r="AS8" s="118" t="e">
        <f t="shared" si="23"/>
        <v>#N/A</v>
      </c>
      <c r="AT8" s="118" t="e">
        <f t="shared" si="24"/>
        <v>#N/A</v>
      </c>
      <c r="AU8" s="118" t="e">
        <f t="shared" si="34"/>
        <v>#N/A</v>
      </c>
      <c r="AV8" s="121" t="e">
        <f t="shared" si="25"/>
        <v>#N/A</v>
      </c>
      <c r="AW8" s="114" t="e">
        <f t="shared" si="35"/>
        <v>#N/A</v>
      </c>
      <c r="AX8" s="115" t="e">
        <f t="shared" si="36"/>
        <v>#N/A</v>
      </c>
      <c r="AY8" s="116" t="e">
        <f t="shared" si="37"/>
        <v>#N/A</v>
      </c>
      <c r="AZ8" s="115" t="e">
        <f t="shared" si="38"/>
        <v>#N/A</v>
      </c>
      <c r="BA8" s="116" t="e">
        <f t="shared" si="39"/>
        <v>#N/A</v>
      </c>
      <c r="BC8" s="127"/>
    </row>
    <row r="9" spans="1:55" x14ac:dyDescent="0.2">
      <c r="A9" s="100"/>
      <c r="B9" s="266">
        <v>90005</v>
      </c>
      <c r="C9" s="2" t="str">
        <f t="shared" si="26"/>
        <v>No Data</v>
      </c>
      <c r="D9" s="101" t="e">
        <f>_xlfn.XLOOKUP($B9,'Paste Snowflake Data Here'!$B$3:$B$1048576,'Paste Snowflake Data Here'!$D$3:$D$1048576)</f>
        <v>#N/A</v>
      </c>
      <c r="E9" s="67"/>
      <c r="F9" s="69" t="e">
        <f>_xlfn.XLOOKUP($B9,'Paste Snowflake Data Here'!$B$3:$B$1048576,'Paste Snowflake Data Here'!$I$3:$I$1048576)</f>
        <v>#N/A</v>
      </c>
      <c r="G9" s="69" t="e">
        <f>_xlfn.XLOOKUP($B9,'Paste Snowflake Data Here'!$B$3:$B$1048576,'Paste Snowflake Data Here'!$J$3:$J$1048576)</f>
        <v>#N/A</v>
      </c>
      <c r="H9" s="69"/>
      <c r="I9" s="95"/>
      <c r="J9" s="68"/>
      <c r="K9" s="106">
        <f t="shared" si="0"/>
        <v>0.05</v>
      </c>
      <c r="L9" s="145" t="e">
        <f t="shared" si="1"/>
        <v>#N/A</v>
      </c>
      <c r="M9" s="146" t="e">
        <f t="shared" ref="M9:M19" si="40">$G9*$M$3</f>
        <v>#N/A</v>
      </c>
      <c r="N9" s="82" t="e">
        <f t="shared" si="2"/>
        <v>#N/A</v>
      </c>
      <c r="O9" s="82" t="e">
        <f t="shared" si="3"/>
        <v>#N/A</v>
      </c>
      <c r="P9" s="82" t="e">
        <f t="shared" si="4"/>
        <v>#N/A</v>
      </c>
      <c r="Q9" s="110" t="e">
        <f t="shared" si="27"/>
        <v>#N/A</v>
      </c>
      <c r="R9" s="111" t="e">
        <f t="shared" si="28"/>
        <v>#N/A</v>
      </c>
      <c r="S9" s="111" t="e">
        <f t="shared" si="5"/>
        <v>#N/A</v>
      </c>
      <c r="T9" s="111" t="e">
        <f t="shared" si="6"/>
        <v>#N/A</v>
      </c>
      <c r="U9" s="112" t="e">
        <f t="shared" si="6"/>
        <v>#N/A</v>
      </c>
      <c r="V9" s="110" t="e">
        <f t="shared" si="7"/>
        <v>#N/A</v>
      </c>
      <c r="W9" s="112" t="e">
        <f t="shared" si="7"/>
        <v>#N/A</v>
      </c>
      <c r="X9" s="103" t="e">
        <f t="shared" si="8"/>
        <v>#REF!</v>
      </c>
      <c r="Y9" s="117">
        <f t="shared" si="9"/>
        <v>6.25E-2</v>
      </c>
      <c r="Z9" s="69" t="e">
        <f t="shared" si="10"/>
        <v>#N/A</v>
      </c>
      <c r="AA9" s="69" t="e">
        <f>Z9*'PMI Rate Est'!$J$6/12</f>
        <v>#N/A</v>
      </c>
      <c r="AB9" s="103" t="e">
        <f t="shared" si="11"/>
        <v>#N/A</v>
      </c>
      <c r="AC9" s="103" t="e">
        <f t="shared" si="12"/>
        <v>#N/A</v>
      </c>
      <c r="AD9" s="118">
        <f t="shared" si="13"/>
        <v>0</v>
      </c>
      <c r="AE9" s="115" t="e">
        <f t="shared" si="29"/>
        <v>#N/A</v>
      </c>
      <c r="AF9" s="119" t="e">
        <f t="shared" si="30"/>
        <v>#N/A</v>
      </c>
      <c r="AG9" s="119" t="e">
        <f t="shared" si="14"/>
        <v>#N/A</v>
      </c>
      <c r="AH9" s="120" t="e">
        <f t="shared" si="31"/>
        <v>#N/A</v>
      </c>
      <c r="AI9" s="121">
        <f t="shared" si="32"/>
        <v>6.25E-2</v>
      </c>
      <c r="AJ9" s="120" t="e">
        <f t="shared" si="15"/>
        <v>#N/A</v>
      </c>
      <c r="AK9" s="69" t="e">
        <f t="shared" si="16"/>
        <v>#N/A</v>
      </c>
      <c r="AL9" s="103" t="e">
        <f t="shared" si="33"/>
        <v>#N/A</v>
      </c>
      <c r="AM9" s="103" t="e">
        <f t="shared" si="17"/>
        <v>#N/A</v>
      </c>
      <c r="AN9" s="118">
        <f t="shared" si="18"/>
        <v>0</v>
      </c>
      <c r="AO9" s="115" t="e">
        <f t="shared" si="19"/>
        <v>#N/A</v>
      </c>
      <c r="AP9" s="119" t="e">
        <f t="shared" si="20"/>
        <v>#N/A</v>
      </c>
      <c r="AQ9" s="119" t="e">
        <f t="shared" si="21"/>
        <v>#N/A</v>
      </c>
      <c r="AR9" s="118" t="e">
        <f t="shared" si="22"/>
        <v>#N/A</v>
      </c>
      <c r="AS9" s="118" t="e">
        <f t="shared" si="23"/>
        <v>#N/A</v>
      </c>
      <c r="AT9" s="118" t="e">
        <f t="shared" si="24"/>
        <v>#N/A</v>
      </c>
      <c r="AU9" s="118" t="e">
        <f t="shared" si="34"/>
        <v>#N/A</v>
      </c>
      <c r="AV9" s="121" t="e">
        <f t="shared" si="25"/>
        <v>#N/A</v>
      </c>
      <c r="AW9" s="114" t="e">
        <f t="shared" si="35"/>
        <v>#N/A</v>
      </c>
      <c r="AX9" s="115" t="e">
        <f t="shared" si="36"/>
        <v>#N/A</v>
      </c>
      <c r="AY9" s="116" t="e">
        <f t="shared" si="37"/>
        <v>#N/A</v>
      </c>
      <c r="AZ9" s="115" t="e">
        <f t="shared" si="38"/>
        <v>#N/A</v>
      </c>
      <c r="BA9" s="116" t="e">
        <f t="shared" si="39"/>
        <v>#N/A</v>
      </c>
      <c r="BC9" s="127"/>
    </row>
    <row r="10" spans="1:55" x14ac:dyDescent="0.2">
      <c r="A10" s="100"/>
      <c r="B10" s="266">
        <v>90006</v>
      </c>
      <c r="C10" s="2" t="str">
        <f t="shared" si="26"/>
        <v>No Data</v>
      </c>
      <c r="D10" s="101" t="e">
        <f>_xlfn.XLOOKUP($B10,'Paste Snowflake Data Here'!$B$3:$B$1048576,'Paste Snowflake Data Here'!$D$3:$D$1048576)</f>
        <v>#N/A</v>
      </c>
      <c r="E10" s="67"/>
      <c r="F10" s="69" t="e">
        <f>_xlfn.XLOOKUP($B10,'Paste Snowflake Data Here'!$B$3:$B$1048576,'Paste Snowflake Data Here'!$I$3:$I$1048576)</f>
        <v>#N/A</v>
      </c>
      <c r="G10" s="69" t="e">
        <f>_xlfn.XLOOKUP($B10,'Paste Snowflake Data Here'!$B$3:$B$1048576,'Paste Snowflake Data Here'!$J$3:$J$1048576)</f>
        <v>#N/A</v>
      </c>
      <c r="H10" s="69"/>
      <c r="I10" s="95"/>
      <c r="J10" s="68"/>
      <c r="K10" s="106">
        <f t="shared" si="0"/>
        <v>0.05</v>
      </c>
      <c r="L10" s="145" t="e">
        <f t="shared" si="1"/>
        <v>#N/A</v>
      </c>
      <c r="M10" s="146" t="e">
        <f t="shared" si="40"/>
        <v>#N/A</v>
      </c>
      <c r="N10" s="82" t="e">
        <f t="shared" si="2"/>
        <v>#N/A</v>
      </c>
      <c r="O10" s="82" t="e">
        <f t="shared" si="3"/>
        <v>#N/A</v>
      </c>
      <c r="P10" s="82" t="e">
        <f t="shared" si="4"/>
        <v>#N/A</v>
      </c>
      <c r="Q10" s="110" t="e">
        <f t="shared" si="27"/>
        <v>#N/A</v>
      </c>
      <c r="R10" s="111" t="e">
        <f t="shared" si="28"/>
        <v>#N/A</v>
      </c>
      <c r="S10" s="111" t="e">
        <f t="shared" si="5"/>
        <v>#N/A</v>
      </c>
      <c r="T10" s="111" t="e">
        <f t="shared" si="6"/>
        <v>#N/A</v>
      </c>
      <c r="U10" s="112" t="e">
        <f t="shared" si="6"/>
        <v>#N/A</v>
      </c>
      <c r="V10" s="110" t="e">
        <f t="shared" si="7"/>
        <v>#N/A</v>
      </c>
      <c r="W10" s="112" t="e">
        <f t="shared" si="7"/>
        <v>#N/A</v>
      </c>
      <c r="X10" s="103" t="e">
        <f t="shared" si="8"/>
        <v>#REF!</v>
      </c>
      <c r="Y10" s="117">
        <f t="shared" si="9"/>
        <v>6.25E-2</v>
      </c>
      <c r="Z10" s="69" t="e">
        <f t="shared" si="10"/>
        <v>#N/A</v>
      </c>
      <c r="AA10" s="69" t="e">
        <f>Z10*'PMI Rate Est'!$J$6/12</f>
        <v>#N/A</v>
      </c>
      <c r="AB10" s="103" t="e">
        <f t="shared" si="11"/>
        <v>#N/A</v>
      </c>
      <c r="AC10" s="103" t="e">
        <f t="shared" si="12"/>
        <v>#N/A</v>
      </c>
      <c r="AD10" s="118">
        <f t="shared" si="13"/>
        <v>0</v>
      </c>
      <c r="AE10" s="115" t="e">
        <f t="shared" si="29"/>
        <v>#N/A</v>
      </c>
      <c r="AF10" s="119" t="e">
        <f t="shared" si="30"/>
        <v>#N/A</v>
      </c>
      <c r="AG10" s="119" t="e">
        <f t="shared" si="14"/>
        <v>#N/A</v>
      </c>
      <c r="AH10" s="120" t="e">
        <f t="shared" si="31"/>
        <v>#N/A</v>
      </c>
      <c r="AI10" s="121">
        <f t="shared" si="32"/>
        <v>6.25E-2</v>
      </c>
      <c r="AJ10" s="120" t="e">
        <f t="shared" si="15"/>
        <v>#N/A</v>
      </c>
      <c r="AK10" s="69" t="e">
        <f t="shared" si="16"/>
        <v>#N/A</v>
      </c>
      <c r="AL10" s="103" t="e">
        <f t="shared" si="33"/>
        <v>#N/A</v>
      </c>
      <c r="AM10" s="103" t="e">
        <f t="shared" si="17"/>
        <v>#N/A</v>
      </c>
      <c r="AN10" s="118">
        <f t="shared" si="18"/>
        <v>0</v>
      </c>
      <c r="AO10" s="115" t="e">
        <f t="shared" si="19"/>
        <v>#N/A</v>
      </c>
      <c r="AP10" s="119" t="e">
        <f t="shared" si="20"/>
        <v>#N/A</v>
      </c>
      <c r="AQ10" s="119" t="e">
        <f t="shared" si="21"/>
        <v>#N/A</v>
      </c>
      <c r="AR10" s="118" t="e">
        <f t="shared" si="22"/>
        <v>#N/A</v>
      </c>
      <c r="AS10" s="118" t="e">
        <f t="shared" si="23"/>
        <v>#N/A</v>
      </c>
      <c r="AT10" s="118" t="e">
        <f t="shared" si="24"/>
        <v>#N/A</v>
      </c>
      <c r="AU10" s="118" t="e">
        <f t="shared" si="34"/>
        <v>#N/A</v>
      </c>
      <c r="AV10" s="121" t="e">
        <f t="shared" si="25"/>
        <v>#N/A</v>
      </c>
      <c r="AW10" s="114" t="e">
        <f t="shared" si="35"/>
        <v>#N/A</v>
      </c>
      <c r="AX10" s="115" t="e">
        <f t="shared" si="36"/>
        <v>#N/A</v>
      </c>
      <c r="AY10" s="116" t="e">
        <f t="shared" si="37"/>
        <v>#N/A</v>
      </c>
      <c r="AZ10" s="115" t="e">
        <f t="shared" si="38"/>
        <v>#N/A</v>
      </c>
      <c r="BA10" s="116" t="e">
        <f t="shared" si="39"/>
        <v>#N/A</v>
      </c>
      <c r="BC10" s="127"/>
    </row>
    <row r="11" spans="1:55" x14ac:dyDescent="0.2">
      <c r="A11" s="100"/>
      <c r="B11" s="266">
        <v>90007</v>
      </c>
      <c r="C11" s="2" t="str">
        <f t="shared" si="26"/>
        <v>No Data</v>
      </c>
      <c r="D11" s="101" t="e">
        <f>_xlfn.XLOOKUP($B11,'Paste Snowflake Data Here'!$B$3:$B$1048576,'Paste Snowflake Data Here'!$D$3:$D$1048576)</f>
        <v>#N/A</v>
      </c>
      <c r="E11" s="67"/>
      <c r="F11" s="69" t="e">
        <f>_xlfn.XLOOKUP($B11,'Paste Snowflake Data Here'!$B$3:$B$1048576,'Paste Snowflake Data Here'!$I$3:$I$1048576)</f>
        <v>#N/A</v>
      </c>
      <c r="G11" s="69" t="e">
        <f>_xlfn.XLOOKUP($B11,'Paste Snowflake Data Here'!$B$3:$B$1048576,'Paste Snowflake Data Here'!$J$3:$J$1048576)</f>
        <v>#N/A</v>
      </c>
      <c r="H11" s="69"/>
      <c r="I11" s="95"/>
      <c r="J11" s="68"/>
      <c r="K11" s="106">
        <f t="shared" si="0"/>
        <v>0.05</v>
      </c>
      <c r="L11" s="145" t="e">
        <f t="shared" si="1"/>
        <v>#N/A</v>
      </c>
      <c r="M11" s="146" t="e">
        <f t="shared" si="40"/>
        <v>#N/A</v>
      </c>
      <c r="N11" s="82" t="e">
        <f t="shared" si="2"/>
        <v>#N/A</v>
      </c>
      <c r="O11" s="82" t="e">
        <f t="shared" si="3"/>
        <v>#N/A</v>
      </c>
      <c r="P11" s="82" t="e">
        <f t="shared" si="4"/>
        <v>#N/A</v>
      </c>
      <c r="Q11" s="110" t="e">
        <f t="shared" si="27"/>
        <v>#N/A</v>
      </c>
      <c r="R11" s="111" t="e">
        <f t="shared" si="28"/>
        <v>#N/A</v>
      </c>
      <c r="S11" s="111" t="e">
        <f t="shared" si="5"/>
        <v>#N/A</v>
      </c>
      <c r="T11" s="111" t="e">
        <f t="shared" si="6"/>
        <v>#N/A</v>
      </c>
      <c r="U11" s="112" t="e">
        <f t="shared" si="6"/>
        <v>#N/A</v>
      </c>
      <c r="V11" s="110" t="e">
        <f t="shared" si="7"/>
        <v>#N/A</v>
      </c>
      <c r="W11" s="112" t="e">
        <f t="shared" si="7"/>
        <v>#N/A</v>
      </c>
      <c r="X11" s="103" t="e">
        <f t="shared" si="8"/>
        <v>#REF!</v>
      </c>
      <c r="Y11" s="117">
        <f t="shared" si="9"/>
        <v>6.25E-2</v>
      </c>
      <c r="Z11" s="69" t="e">
        <f t="shared" si="10"/>
        <v>#N/A</v>
      </c>
      <c r="AA11" s="69" t="e">
        <f>Z11*'PMI Rate Est'!$J$6/12</f>
        <v>#N/A</v>
      </c>
      <c r="AB11" s="103" t="e">
        <f t="shared" si="11"/>
        <v>#N/A</v>
      </c>
      <c r="AC11" s="103" t="e">
        <f t="shared" si="12"/>
        <v>#N/A</v>
      </c>
      <c r="AD11" s="118">
        <f t="shared" si="13"/>
        <v>0</v>
      </c>
      <c r="AE11" s="115" t="e">
        <f t="shared" si="29"/>
        <v>#N/A</v>
      </c>
      <c r="AF11" s="119" t="e">
        <f t="shared" si="30"/>
        <v>#N/A</v>
      </c>
      <c r="AG11" s="119" t="e">
        <f t="shared" si="14"/>
        <v>#N/A</v>
      </c>
      <c r="AH11" s="120" t="e">
        <f t="shared" si="31"/>
        <v>#N/A</v>
      </c>
      <c r="AI11" s="121">
        <f t="shared" si="32"/>
        <v>6.25E-2</v>
      </c>
      <c r="AJ11" s="120" t="e">
        <f t="shared" si="15"/>
        <v>#N/A</v>
      </c>
      <c r="AK11" s="69" t="e">
        <f t="shared" si="16"/>
        <v>#N/A</v>
      </c>
      <c r="AL11" s="103" t="e">
        <f t="shared" si="33"/>
        <v>#N/A</v>
      </c>
      <c r="AM11" s="103" t="e">
        <f t="shared" si="17"/>
        <v>#N/A</v>
      </c>
      <c r="AN11" s="118">
        <f t="shared" si="18"/>
        <v>0</v>
      </c>
      <c r="AO11" s="115" t="e">
        <f t="shared" si="19"/>
        <v>#N/A</v>
      </c>
      <c r="AP11" s="119" t="e">
        <f t="shared" si="20"/>
        <v>#N/A</v>
      </c>
      <c r="AQ11" s="119" t="e">
        <f t="shared" si="21"/>
        <v>#N/A</v>
      </c>
      <c r="AR11" s="118" t="e">
        <f t="shared" si="22"/>
        <v>#N/A</v>
      </c>
      <c r="AS11" s="118" t="e">
        <f t="shared" si="23"/>
        <v>#N/A</v>
      </c>
      <c r="AT11" s="118" t="e">
        <f t="shared" si="24"/>
        <v>#N/A</v>
      </c>
      <c r="AU11" s="118" t="e">
        <f t="shared" si="34"/>
        <v>#N/A</v>
      </c>
      <c r="AV11" s="121" t="e">
        <f t="shared" si="25"/>
        <v>#N/A</v>
      </c>
      <c r="AW11" s="114" t="e">
        <f t="shared" si="35"/>
        <v>#N/A</v>
      </c>
      <c r="AX11" s="115" t="e">
        <f t="shared" si="36"/>
        <v>#N/A</v>
      </c>
      <c r="AY11" s="116" t="e">
        <f t="shared" si="37"/>
        <v>#N/A</v>
      </c>
      <c r="AZ11" s="115" t="e">
        <f t="shared" si="38"/>
        <v>#N/A</v>
      </c>
      <c r="BA11" s="116" t="e">
        <f t="shared" si="39"/>
        <v>#N/A</v>
      </c>
      <c r="BC11" s="127"/>
    </row>
    <row r="12" spans="1:55" x14ac:dyDescent="0.2">
      <c r="A12" s="100"/>
      <c r="B12" s="266">
        <v>90008</v>
      </c>
      <c r="C12" s="2" t="str">
        <f t="shared" si="26"/>
        <v>No Data</v>
      </c>
      <c r="D12" s="101" t="e">
        <f>_xlfn.XLOOKUP($B12,'Paste Snowflake Data Here'!$B$3:$B$1048576,'Paste Snowflake Data Here'!$D$3:$D$1048576)</f>
        <v>#N/A</v>
      </c>
      <c r="E12" s="67"/>
      <c r="F12" s="69" t="e">
        <f>_xlfn.XLOOKUP($B12,'Paste Snowflake Data Here'!$B$3:$B$1048576,'Paste Snowflake Data Here'!$I$3:$I$1048576)</f>
        <v>#N/A</v>
      </c>
      <c r="G12" s="69" t="e">
        <f>_xlfn.XLOOKUP($B12,'Paste Snowflake Data Here'!$B$3:$B$1048576,'Paste Snowflake Data Here'!$J$3:$J$1048576)</f>
        <v>#N/A</v>
      </c>
      <c r="H12" s="69"/>
      <c r="I12" s="95"/>
      <c r="J12" s="68"/>
      <c r="K12" s="106">
        <f t="shared" si="0"/>
        <v>0.05</v>
      </c>
      <c r="L12" s="145" t="e">
        <f t="shared" si="1"/>
        <v>#N/A</v>
      </c>
      <c r="M12" s="146" t="e">
        <f t="shared" si="40"/>
        <v>#N/A</v>
      </c>
      <c r="N12" s="82" t="e">
        <f t="shared" si="2"/>
        <v>#N/A</v>
      </c>
      <c r="O12" s="82" t="e">
        <f t="shared" si="3"/>
        <v>#N/A</v>
      </c>
      <c r="P12" s="82" t="e">
        <f t="shared" si="4"/>
        <v>#N/A</v>
      </c>
      <c r="Q12" s="110" t="e">
        <f t="shared" si="27"/>
        <v>#N/A</v>
      </c>
      <c r="R12" s="111" t="e">
        <f t="shared" si="28"/>
        <v>#N/A</v>
      </c>
      <c r="S12" s="111" t="e">
        <f t="shared" si="5"/>
        <v>#N/A</v>
      </c>
      <c r="T12" s="111" t="e">
        <f t="shared" si="6"/>
        <v>#N/A</v>
      </c>
      <c r="U12" s="112" t="e">
        <f t="shared" si="6"/>
        <v>#N/A</v>
      </c>
      <c r="V12" s="110" t="e">
        <f t="shared" si="7"/>
        <v>#N/A</v>
      </c>
      <c r="W12" s="112" t="e">
        <f t="shared" si="7"/>
        <v>#N/A</v>
      </c>
      <c r="X12" s="103" t="e">
        <f t="shared" si="8"/>
        <v>#REF!</v>
      </c>
      <c r="Y12" s="117">
        <f t="shared" si="9"/>
        <v>6.25E-2</v>
      </c>
      <c r="Z12" s="69" t="e">
        <f t="shared" si="10"/>
        <v>#N/A</v>
      </c>
      <c r="AA12" s="69" t="e">
        <f>Z12*'PMI Rate Est'!$J$6/12</f>
        <v>#N/A</v>
      </c>
      <c r="AB12" s="103" t="e">
        <f t="shared" si="11"/>
        <v>#N/A</v>
      </c>
      <c r="AC12" s="103" t="e">
        <f t="shared" si="12"/>
        <v>#N/A</v>
      </c>
      <c r="AD12" s="118">
        <f t="shared" si="13"/>
        <v>0</v>
      </c>
      <c r="AE12" s="115" t="e">
        <f t="shared" si="29"/>
        <v>#N/A</v>
      </c>
      <c r="AF12" s="119" t="e">
        <f t="shared" si="30"/>
        <v>#N/A</v>
      </c>
      <c r="AG12" s="119" t="e">
        <f t="shared" si="14"/>
        <v>#N/A</v>
      </c>
      <c r="AH12" s="120" t="e">
        <f t="shared" si="31"/>
        <v>#N/A</v>
      </c>
      <c r="AI12" s="121">
        <f t="shared" si="32"/>
        <v>6.25E-2</v>
      </c>
      <c r="AJ12" s="120" t="e">
        <f t="shared" si="15"/>
        <v>#N/A</v>
      </c>
      <c r="AK12" s="69" t="e">
        <f t="shared" si="16"/>
        <v>#N/A</v>
      </c>
      <c r="AL12" s="103" t="e">
        <f t="shared" si="33"/>
        <v>#N/A</v>
      </c>
      <c r="AM12" s="103" t="e">
        <f t="shared" si="17"/>
        <v>#N/A</v>
      </c>
      <c r="AN12" s="118">
        <f t="shared" si="18"/>
        <v>0</v>
      </c>
      <c r="AO12" s="115" t="e">
        <f t="shared" si="19"/>
        <v>#N/A</v>
      </c>
      <c r="AP12" s="119" t="e">
        <f t="shared" si="20"/>
        <v>#N/A</v>
      </c>
      <c r="AQ12" s="119" t="e">
        <f t="shared" si="21"/>
        <v>#N/A</v>
      </c>
      <c r="AR12" s="118" t="e">
        <f t="shared" si="22"/>
        <v>#N/A</v>
      </c>
      <c r="AS12" s="118" t="e">
        <f t="shared" si="23"/>
        <v>#N/A</v>
      </c>
      <c r="AT12" s="118" t="e">
        <f t="shared" si="24"/>
        <v>#N/A</v>
      </c>
      <c r="AU12" s="118" t="e">
        <f t="shared" si="34"/>
        <v>#N/A</v>
      </c>
      <c r="AV12" s="121" t="e">
        <f t="shared" si="25"/>
        <v>#N/A</v>
      </c>
      <c r="AW12" s="114" t="e">
        <f t="shared" si="35"/>
        <v>#N/A</v>
      </c>
      <c r="AX12" s="115" t="e">
        <f t="shared" si="36"/>
        <v>#N/A</v>
      </c>
      <c r="AY12" s="116" t="e">
        <f t="shared" si="37"/>
        <v>#N/A</v>
      </c>
      <c r="AZ12" s="115" t="e">
        <f t="shared" si="38"/>
        <v>#N/A</v>
      </c>
      <c r="BA12" s="116" t="e">
        <f t="shared" si="39"/>
        <v>#N/A</v>
      </c>
      <c r="BC12" s="127"/>
    </row>
    <row r="13" spans="1:55" x14ac:dyDescent="0.2">
      <c r="A13" s="100"/>
      <c r="B13" s="266">
        <v>90011</v>
      </c>
      <c r="C13" s="2" t="str">
        <f t="shared" si="26"/>
        <v>No Data</v>
      </c>
      <c r="D13" s="101" t="e">
        <f>_xlfn.XLOOKUP($B13,'Paste Snowflake Data Here'!$B$3:$B$1048576,'Paste Snowflake Data Here'!$D$3:$D$1048576)</f>
        <v>#N/A</v>
      </c>
      <c r="E13" s="67"/>
      <c r="F13" s="69" t="e">
        <f>_xlfn.XLOOKUP($B13,'Paste Snowflake Data Here'!$B$3:$B$1048576,'Paste Snowflake Data Here'!$I$3:$I$1048576)</f>
        <v>#N/A</v>
      </c>
      <c r="G13" s="69" t="e">
        <f>_xlfn.XLOOKUP($B13,'Paste Snowflake Data Here'!$B$3:$B$1048576,'Paste Snowflake Data Here'!$J$3:$J$1048576)</f>
        <v>#N/A</v>
      </c>
      <c r="H13" s="69"/>
      <c r="I13" s="95"/>
      <c r="J13" s="68"/>
      <c r="K13" s="106">
        <f t="shared" si="0"/>
        <v>0.05</v>
      </c>
      <c r="L13" s="145" t="e">
        <f t="shared" si="1"/>
        <v>#N/A</v>
      </c>
      <c r="M13" s="146" t="e">
        <f t="shared" si="40"/>
        <v>#N/A</v>
      </c>
      <c r="N13" s="82" t="e">
        <f t="shared" si="2"/>
        <v>#N/A</v>
      </c>
      <c r="O13" s="82" t="e">
        <f t="shared" si="3"/>
        <v>#N/A</v>
      </c>
      <c r="P13" s="82" t="e">
        <f t="shared" si="4"/>
        <v>#N/A</v>
      </c>
      <c r="Q13" s="110" t="e">
        <f t="shared" si="27"/>
        <v>#N/A</v>
      </c>
      <c r="R13" s="111" t="e">
        <f t="shared" si="28"/>
        <v>#N/A</v>
      </c>
      <c r="S13" s="111" t="e">
        <f t="shared" si="5"/>
        <v>#N/A</v>
      </c>
      <c r="T13" s="111" t="e">
        <f t="shared" si="6"/>
        <v>#N/A</v>
      </c>
      <c r="U13" s="112" t="e">
        <f t="shared" si="6"/>
        <v>#N/A</v>
      </c>
      <c r="V13" s="110" t="e">
        <f t="shared" si="7"/>
        <v>#N/A</v>
      </c>
      <c r="W13" s="112" t="e">
        <f t="shared" si="7"/>
        <v>#N/A</v>
      </c>
      <c r="X13" s="103" t="e">
        <f t="shared" si="8"/>
        <v>#REF!</v>
      </c>
      <c r="Y13" s="117">
        <f t="shared" si="9"/>
        <v>6.25E-2</v>
      </c>
      <c r="Z13" s="69" t="e">
        <f t="shared" si="10"/>
        <v>#N/A</v>
      </c>
      <c r="AA13" s="69" t="e">
        <f>Z13*'PMI Rate Est'!$J$6/12</f>
        <v>#N/A</v>
      </c>
      <c r="AB13" s="103" t="e">
        <f t="shared" si="11"/>
        <v>#N/A</v>
      </c>
      <c r="AC13" s="103" t="e">
        <f t="shared" si="12"/>
        <v>#N/A</v>
      </c>
      <c r="AD13" s="118">
        <f t="shared" si="13"/>
        <v>0</v>
      </c>
      <c r="AE13" s="115" t="e">
        <f t="shared" si="29"/>
        <v>#N/A</v>
      </c>
      <c r="AF13" s="119" t="e">
        <f t="shared" si="30"/>
        <v>#N/A</v>
      </c>
      <c r="AG13" s="119" t="e">
        <f t="shared" si="14"/>
        <v>#N/A</v>
      </c>
      <c r="AH13" s="120" t="e">
        <f t="shared" si="31"/>
        <v>#N/A</v>
      </c>
      <c r="AI13" s="121">
        <f t="shared" si="32"/>
        <v>6.25E-2</v>
      </c>
      <c r="AJ13" s="120" t="e">
        <f t="shared" si="15"/>
        <v>#N/A</v>
      </c>
      <c r="AK13" s="69" t="e">
        <f t="shared" si="16"/>
        <v>#N/A</v>
      </c>
      <c r="AL13" s="103" t="e">
        <f t="shared" si="33"/>
        <v>#N/A</v>
      </c>
      <c r="AM13" s="103" t="e">
        <f t="shared" si="17"/>
        <v>#N/A</v>
      </c>
      <c r="AN13" s="118">
        <f t="shared" si="18"/>
        <v>0</v>
      </c>
      <c r="AO13" s="115" t="e">
        <f t="shared" si="19"/>
        <v>#N/A</v>
      </c>
      <c r="AP13" s="119" t="e">
        <f t="shared" si="20"/>
        <v>#N/A</v>
      </c>
      <c r="AQ13" s="119" t="e">
        <f t="shared" si="21"/>
        <v>#N/A</v>
      </c>
      <c r="AR13" s="118" t="e">
        <f t="shared" si="22"/>
        <v>#N/A</v>
      </c>
      <c r="AS13" s="118" t="e">
        <f t="shared" si="23"/>
        <v>#N/A</v>
      </c>
      <c r="AT13" s="118" t="e">
        <f t="shared" si="24"/>
        <v>#N/A</v>
      </c>
      <c r="AU13" s="118" t="e">
        <f t="shared" si="34"/>
        <v>#N/A</v>
      </c>
      <c r="AV13" s="121" t="e">
        <f t="shared" si="25"/>
        <v>#N/A</v>
      </c>
      <c r="AW13" s="114" t="e">
        <f t="shared" si="35"/>
        <v>#N/A</v>
      </c>
      <c r="AX13" s="115" t="e">
        <f t="shared" si="36"/>
        <v>#N/A</v>
      </c>
      <c r="AY13" s="116" t="e">
        <f t="shared" si="37"/>
        <v>#N/A</v>
      </c>
      <c r="AZ13" s="115" t="e">
        <f t="shared" si="38"/>
        <v>#N/A</v>
      </c>
      <c r="BA13" s="116" t="e">
        <f t="shared" si="39"/>
        <v>#N/A</v>
      </c>
      <c r="BC13" s="127"/>
    </row>
    <row r="14" spans="1:55" x14ac:dyDescent="0.2">
      <c r="A14" s="100"/>
      <c r="B14" s="266">
        <v>90012</v>
      </c>
      <c r="C14" s="2" t="str">
        <f t="shared" si="26"/>
        <v>No Data</v>
      </c>
      <c r="D14" s="101" t="e">
        <f>_xlfn.XLOOKUP($B14,'Paste Snowflake Data Here'!$B$3:$B$1048576,'Paste Snowflake Data Here'!$D$3:$D$1048576)</f>
        <v>#N/A</v>
      </c>
      <c r="E14" s="67"/>
      <c r="F14" s="69" t="e">
        <f>_xlfn.XLOOKUP($B14,'Paste Snowflake Data Here'!$B$3:$B$1048576,'Paste Snowflake Data Here'!$I$3:$I$1048576)</f>
        <v>#N/A</v>
      </c>
      <c r="G14" s="69" t="e">
        <f>_xlfn.XLOOKUP($B14,'Paste Snowflake Data Here'!$B$3:$B$1048576,'Paste Snowflake Data Here'!$J$3:$J$1048576)</f>
        <v>#N/A</v>
      </c>
      <c r="H14" s="69"/>
      <c r="I14" s="95"/>
      <c r="J14" s="68"/>
      <c r="K14" s="106">
        <f t="shared" si="0"/>
        <v>0.05</v>
      </c>
      <c r="L14" s="145" t="e">
        <f t="shared" si="1"/>
        <v>#N/A</v>
      </c>
      <c r="M14" s="146" t="e">
        <f t="shared" si="40"/>
        <v>#N/A</v>
      </c>
      <c r="N14" s="82" t="e">
        <f t="shared" si="2"/>
        <v>#N/A</v>
      </c>
      <c r="O14" s="82" t="e">
        <f t="shared" si="3"/>
        <v>#N/A</v>
      </c>
      <c r="P14" s="82" t="e">
        <f t="shared" si="4"/>
        <v>#N/A</v>
      </c>
      <c r="Q14" s="110" t="e">
        <f t="shared" si="27"/>
        <v>#N/A</v>
      </c>
      <c r="R14" s="111" t="e">
        <f t="shared" si="28"/>
        <v>#N/A</v>
      </c>
      <c r="S14" s="111" t="e">
        <f t="shared" si="5"/>
        <v>#N/A</v>
      </c>
      <c r="T14" s="111" t="e">
        <f t="shared" si="6"/>
        <v>#N/A</v>
      </c>
      <c r="U14" s="112" t="e">
        <f t="shared" si="6"/>
        <v>#N/A</v>
      </c>
      <c r="V14" s="110" t="e">
        <f t="shared" si="7"/>
        <v>#N/A</v>
      </c>
      <c r="W14" s="112" t="e">
        <f t="shared" si="7"/>
        <v>#N/A</v>
      </c>
      <c r="X14" s="103" t="e">
        <f t="shared" si="8"/>
        <v>#REF!</v>
      </c>
      <c r="Y14" s="117">
        <f t="shared" si="9"/>
        <v>6.25E-2</v>
      </c>
      <c r="Z14" s="69" t="e">
        <f t="shared" si="10"/>
        <v>#N/A</v>
      </c>
      <c r="AA14" s="69" t="e">
        <f>Z14*'PMI Rate Est'!$J$6/12</f>
        <v>#N/A</v>
      </c>
      <c r="AB14" s="103" t="e">
        <f t="shared" si="11"/>
        <v>#N/A</v>
      </c>
      <c r="AC14" s="103" t="e">
        <f t="shared" si="12"/>
        <v>#N/A</v>
      </c>
      <c r="AD14" s="118">
        <f t="shared" si="13"/>
        <v>0</v>
      </c>
      <c r="AE14" s="115" t="e">
        <f t="shared" si="29"/>
        <v>#N/A</v>
      </c>
      <c r="AF14" s="119" t="e">
        <f t="shared" si="30"/>
        <v>#N/A</v>
      </c>
      <c r="AG14" s="119" t="e">
        <f t="shared" si="14"/>
        <v>#N/A</v>
      </c>
      <c r="AH14" s="120" t="e">
        <f t="shared" si="31"/>
        <v>#N/A</v>
      </c>
      <c r="AI14" s="121">
        <f t="shared" si="32"/>
        <v>6.25E-2</v>
      </c>
      <c r="AJ14" s="120" t="e">
        <f t="shared" si="15"/>
        <v>#N/A</v>
      </c>
      <c r="AK14" s="69" t="e">
        <f t="shared" si="16"/>
        <v>#N/A</v>
      </c>
      <c r="AL14" s="103" t="e">
        <f t="shared" si="33"/>
        <v>#N/A</v>
      </c>
      <c r="AM14" s="103" t="e">
        <f t="shared" si="17"/>
        <v>#N/A</v>
      </c>
      <c r="AN14" s="118">
        <f t="shared" si="18"/>
        <v>0</v>
      </c>
      <c r="AO14" s="115" t="e">
        <f t="shared" si="19"/>
        <v>#N/A</v>
      </c>
      <c r="AP14" s="119" t="e">
        <f t="shared" si="20"/>
        <v>#N/A</v>
      </c>
      <c r="AQ14" s="119" t="e">
        <f t="shared" si="21"/>
        <v>#N/A</v>
      </c>
      <c r="AR14" s="118" t="e">
        <f t="shared" si="22"/>
        <v>#N/A</v>
      </c>
      <c r="AS14" s="118" t="e">
        <f t="shared" si="23"/>
        <v>#N/A</v>
      </c>
      <c r="AT14" s="118" t="e">
        <f t="shared" si="24"/>
        <v>#N/A</v>
      </c>
      <c r="AU14" s="118" t="e">
        <f t="shared" si="34"/>
        <v>#N/A</v>
      </c>
      <c r="AV14" s="121" t="e">
        <f t="shared" si="25"/>
        <v>#N/A</v>
      </c>
      <c r="AW14" s="114" t="e">
        <f t="shared" si="35"/>
        <v>#N/A</v>
      </c>
      <c r="AX14" s="115" t="e">
        <f t="shared" si="36"/>
        <v>#N/A</v>
      </c>
      <c r="AY14" s="116" t="e">
        <f t="shared" si="37"/>
        <v>#N/A</v>
      </c>
      <c r="AZ14" s="115" t="e">
        <f t="shared" si="38"/>
        <v>#N/A</v>
      </c>
      <c r="BA14" s="116" t="e">
        <f t="shared" si="39"/>
        <v>#N/A</v>
      </c>
      <c r="BC14" s="127"/>
    </row>
    <row r="15" spans="1:55" x14ac:dyDescent="0.2">
      <c r="A15" s="100"/>
      <c r="B15" s="266">
        <v>90013</v>
      </c>
      <c r="C15" s="2" t="str">
        <f t="shared" si="26"/>
        <v>No Data</v>
      </c>
      <c r="D15" s="101" t="e">
        <f>_xlfn.XLOOKUP($B15,'Paste Snowflake Data Here'!$B$3:$B$1048576,'Paste Snowflake Data Here'!$D$3:$D$1048576)</f>
        <v>#N/A</v>
      </c>
      <c r="E15" s="67"/>
      <c r="F15" s="69" t="e">
        <f>_xlfn.XLOOKUP($B15,'Paste Snowflake Data Here'!$B$3:$B$1048576,'Paste Snowflake Data Here'!$I$3:$I$1048576)</f>
        <v>#N/A</v>
      </c>
      <c r="G15" s="69" t="e">
        <f>_xlfn.XLOOKUP($B15,'Paste Snowflake Data Here'!$B$3:$B$1048576,'Paste Snowflake Data Here'!$J$3:$J$1048576)</f>
        <v>#N/A</v>
      </c>
      <c r="H15" s="69"/>
      <c r="I15" s="95"/>
      <c r="J15" s="68"/>
      <c r="K15" s="106">
        <f t="shared" si="0"/>
        <v>0.05</v>
      </c>
      <c r="L15" s="145" t="e">
        <f t="shared" si="1"/>
        <v>#N/A</v>
      </c>
      <c r="M15" s="146" t="e">
        <f t="shared" si="40"/>
        <v>#N/A</v>
      </c>
      <c r="N15" s="82" t="e">
        <f t="shared" si="2"/>
        <v>#N/A</v>
      </c>
      <c r="O15" s="82" t="e">
        <f t="shared" si="3"/>
        <v>#N/A</v>
      </c>
      <c r="P15" s="82" t="e">
        <f t="shared" si="4"/>
        <v>#N/A</v>
      </c>
      <c r="Q15" s="110" t="e">
        <f t="shared" si="27"/>
        <v>#N/A</v>
      </c>
      <c r="R15" s="111" t="e">
        <f t="shared" si="28"/>
        <v>#N/A</v>
      </c>
      <c r="S15" s="111" t="e">
        <f t="shared" si="5"/>
        <v>#N/A</v>
      </c>
      <c r="T15" s="111" t="e">
        <f t="shared" si="6"/>
        <v>#N/A</v>
      </c>
      <c r="U15" s="112" t="e">
        <f t="shared" si="6"/>
        <v>#N/A</v>
      </c>
      <c r="V15" s="110" t="e">
        <f t="shared" si="7"/>
        <v>#N/A</v>
      </c>
      <c r="W15" s="112" t="e">
        <f t="shared" si="7"/>
        <v>#N/A</v>
      </c>
      <c r="X15" s="103" t="e">
        <f t="shared" si="8"/>
        <v>#REF!</v>
      </c>
      <c r="Y15" s="117">
        <f t="shared" si="9"/>
        <v>6.25E-2</v>
      </c>
      <c r="Z15" s="69" t="e">
        <f t="shared" si="10"/>
        <v>#N/A</v>
      </c>
      <c r="AA15" s="69" t="e">
        <f>Z15*'PMI Rate Est'!$J$6/12</f>
        <v>#N/A</v>
      </c>
      <c r="AB15" s="103" t="e">
        <f t="shared" si="11"/>
        <v>#N/A</v>
      </c>
      <c r="AC15" s="103" t="e">
        <f t="shared" si="12"/>
        <v>#N/A</v>
      </c>
      <c r="AD15" s="118">
        <f t="shared" si="13"/>
        <v>0</v>
      </c>
      <c r="AE15" s="115" t="e">
        <f t="shared" si="29"/>
        <v>#N/A</v>
      </c>
      <c r="AF15" s="119" t="e">
        <f t="shared" si="30"/>
        <v>#N/A</v>
      </c>
      <c r="AG15" s="119" t="e">
        <f t="shared" si="14"/>
        <v>#N/A</v>
      </c>
      <c r="AH15" s="120" t="e">
        <f t="shared" si="31"/>
        <v>#N/A</v>
      </c>
      <c r="AI15" s="121">
        <f t="shared" si="32"/>
        <v>6.25E-2</v>
      </c>
      <c r="AJ15" s="120" t="e">
        <f t="shared" si="15"/>
        <v>#N/A</v>
      </c>
      <c r="AK15" s="69" t="e">
        <f t="shared" si="16"/>
        <v>#N/A</v>
      </c>
      <c r="AL15" s="103" t="e">
        <f t="shared" si="33"/>
        <v>#N/A</v>
      </c>
      <c r="AM15" s="103" t="e">
        <f t="shared" si="17"/>
        <v>#N/A</v>
      </c>
      <c r="AN15" s="118">
        <f t="shared" si="18"/>
        <v>0</v>
      </c>
      <c r="AO15" s="115" t="e">
        <f t="shared" si="19"/>
        <v>#N/A</v>
      </c>
      <c r="AP15" s="119" t="e">
        <f t="shared" si="20"/>
        <v>#N/A</v>
      </c>
      <c r="AQ15" s="119" t="e">
        <f t="shared" si="21"/>
        <v>#N/A</v>
      </c>
      <c r="AR15" s="118" t="e">
        <f t="shared" si="22"/>
        <v>#N/A</v>
      </c>
      <c r="AS15" s="118" t="e">
        <f t="shared" si="23"/>
        <v>#N/A</v>
      </c>
      <c r="AT15" s="118" t="e">
        <f t="shared" si="24"/>
        <v>#N/A</v>
      </c>
      <c r="AU15" s="118" t="e">
        <f t="shared" si="34"/>
        <v>#N/A</v>
      </c>
      <c r="AV15" s="121" t="e">
        <f t="shared" si="25"/>
        <v>#N/A</v>
      </c>
      <c r="AW15" s="114" t="e">
        <f t="shared" si="35"/>
        <v>#N/A</v>
      </c>
      <c r="AX15" s="115" t="e">
        <f t="shared" si="36"/>
        <v>#N/A</v>
      </c>
      <c r="AY15" s="116" t="e">
        <f t="shared" si="37"/>
        <v>#N/A</v>
      </c>
      <c r="AZ15" s="115" t="e">
        <f t="shared" si="38"/>
        <v>#N/A</v>
      </c>
      <c r="BA15" s="116" t="e">
        <f t="shared" si="39"/>
        <v>#N/A</v>
      </c>
      <c r="BC15" s="127"/>
    </row>
    <row r="16" spans="1:55" x14ac:dyDescent="0.2">
      <c r="A16" s="100"/>
      <c r="B16" s="266">
        <v>90014</v>
      </c>
      <c r="C16" s="2" t="str">
        <f t="shared" si="26"/>
        <v>No Data</v>
      </c>
      <c r="D16" s="101" t="e">
        <f>_xlfn.XLOOKUP($B16,'Paste Snowflake Data Here'!$B$3:$B$1048576,'Paste Snowflake Data Here'!$D$3:$D$1048576)</f>
        <v>#N/A</v>
      </c>
      <c r="E16" s="67"/>
      <c r="F16" s="69" t="e">
        <f>_xlfn.XLOOKUP($B16,'Paste Snowflake Data Here'!$B$3:$B$1048576,'Paste Snowflake Data Here'!$I$3:$I$1048576)</f>
        <v>#N/A</v>
      </c>
      <c r="G16" s="69" t="e">
        <f>_xlfn.XLOOKUP($B16,'Paste Snowflake Data Here'!$B$3:$B$1048576,'Paste Snowflake Data Here'!$J$3:$J$1048576)</f>
        <v>#N/A</v>
      </c>
      <c r="H16" s="69"/>
      <c r="I16" s="95"/>
      <c r="J16" s="68"/>
      <c r="K16" s="106">
        <f t="shared" si="0"/>
        <v>0.05</v>
      </c>
      <c r="L16" s="145" t="e">
        <f t="shared" si="1"/>
        <v>#N/A</v>
      </c>
      <c r="M16" s="146" t="e">
        <f t="shared" si="40"/>
        <v>#N/A</v>
      </c>
      <c r="N16" s="82" t="e">
        <f t="shared" si="2"/>
        <v>#N/A</v>
      </c>
      <c r="O16" s="82" t="e">
        <f t="shared" si="3"/>
        <v>#N/A</v>
      </c>
      <c r="P16" s="82" t="e">
        <f t="shared" si="4"/>
        <v>#N/A</v>
      </c>
      <c r="Q16" s="110" t="e">
        <f t="shared" si="27"/>
        <v>#N/A</v>
      </c>
      <c r="R16" s="111" t="e">
        <f t="shared" si="28"/>
        <v>#N/A</v>
      </c>
      <c r="S16" s="111" t="e">
        <f t="shared" si="5"/>
        <v>#N/A</v>
      </c>
      <c r="T16" s="111" t="e">
        <f t="shared" si="6"/>
        <v>#N/A</v>
      </c>
      <c r="U16" s="112" t="e">
        <f t="shared" si="6"/>
        <v>#N/A</v>
      </c>
      <c r="V16" s="110" t="e">
        <f t="shared" si="7"/>
        <v>#N/A</v>
      </c>
      <c r="W16" s="112" t="e">
        <f t="shared" si="7"/>
        <v>#N/A</v>
      </c>
      <c r="X16" s="103" t="e">
        <f t="shared" si="8"/>
        <v>#REF!</v>
      </c>
      <c r="Y16" s="117">
        <f t="shared" si="9"/>
        <v>6.25E-2</v>
      </c>
      <c r="Z16" s="69" t="e">
        <f t="shared" si="10"/>
        <v>#N/A</v>
      </c>
      <c r="AA16" s="69" t="e">
        <f>Z16*'PMI Rate Est'!$J$6/12</f>
        <v>#N/A</v>
      </c>
      <c r="AB16" s="103" t="e">
        <f t="shared" si="11"/>
        <v>#N/A</v>
      </c>
      <c r="AC16" s="103" t="e">
        <f t="shared" si="12"/>
        <v>#N/A</v>
      </c>
      <c r="AD16" s="118">
        <f t="shared" si="13"/>
        <v>0</v>
      </c>
      <c r="AE16" s="115" t="e">
        <f t="shared" si="29"/>
        <v>#N/A</v>
      </c>
      <c r="AF16" s="119" t="e">
        <f t="shared" si="30"/>
        <v>#N/A</v>
      </c>
      <c r="AG16" s="119" t="e">
        <f t="shared" si="14"/>
        <v>#N/A</v>
      </c>
      <c r="AH16" s="120" t="e">
        <f t="shared" si="31"/>
        <v>#N/A</v>
      </c>
      <c r="AI16" s="121">
        <f t="shared" si="32"/>
        <v>6.25E-2</v>
      </c>
      <c r="AJ16" s="120" t="e">
        <f t="shared" si="15"/>
        <v>#N/A</v>
      </c>
      <c r="AK16" s="69" t="e">
        <f t="shared" si="16"/>
        <v>#N/A</v>
      </c>
      <c r="AL16" s="103" t="e">
        <f t="shared" si="33"/>
        <v>#N/A</v>
      </c>
      <c r="AM16" s="103" t="e">
        <f t="shared" si="17"/>
        <v>#N/A</v>
      </c>
      <c r="AN16" s="118">
        <f t="shared" si="18"/>
        <v>0</v>
      </c>
      <c r="AO16" s="115" t="e">
        <f t="shared" si="19"/>
        <v>#N/A</v>
      </c>
      <c r="AP16" s="119" t="e">
        <f t="shared" si="20"/>
        <v>#N/A</v>
      </c>
      <c r="AQ16" s="119" t="e">
        <f t="shared" si="21"/>
        <v>#N/A</v>
      </c>
      <c r="AR16" s="118" t="e">
        <f t="shared" si="22"/>
        <v>#N/A</v>
      </c>
      <c r="AS16" s="118" t="e">
        <f t="shared" si="23"/>
        <v>#N/A</v>
      </c>
      <c r="AT16" s="118" t="e">
        <f t="shared" si="24"/>
        <v>#N/A</v>
      </c>
      <c r="AU16" s="118" t="e">
        <f t="shared" si="34"/>
        <v>#N/A</v>
      </c>
      <c r="AV16" s="121" t="e">
        <f t="shared" si="25"/>
        <v>#N/A</v>
      </c>
      <c r="AW16" s="114" t="e">
        <f t="shared" si="35"/>
        <v>#N/A</v>
      </c>
      <c r="AX16" s="115" t="e">
        <f t="shared" si="36"/>
        <v>#N/A</v>
      </c>
      <c r="AY16" s="116" t="e">
        <f t="shared" si="37"/>
        <v>#N/A</v>
      </c>
      <c r="AZ16" s="115" t="e">
        <f t="shared" si="38"/>
        <v>#N/A</v>
      </c>
      <c r="BA16" s="116" t="e">
        <f t="shared" si="39"/>
        <v>#N/A</v>
      </c>
      <c r="BC16" s="127"/>
    </row>
    <row r="17" spans="1:55" x14ac:dyDescent="0.2">
      <c r="A17" s="100"/>
      <c r="B17" s="266">
        <v>90015</v>
      </c>
      <c r="C17" s="2" t="str">
        <f t="shared" si="26"/>
        <v>No Data</v>
      </c>
      <c r="D17" s="101" t="e">
        <f>_xlfn.XLOOKUP($B17,'Paste Snowflake Data Here'!$B$3:$B$1048576,'Paste Snowflake Data Here'!$D$3:$D$1048576)</f>
        <v>#N/A</v>
      </c>
      <c r="E17" s="67"/>
      <c r="F17" s="69" t="e">
        <f>_xlfn.XLOOKUP($B17,'Paste Snowflake Data Here'!$B$3:$B$1048576,'Paste Snowflake Data Here'!$I$3:$I$1048576)</f>
        <v>#N/A</v>
      </c>
      <c r="G17" s="69" t="e">
        <f>_xlfn.XLOOKUP($B17,'Paste Snowflake Data Here'!$B$3:$B$1048576,'Paste Snowflake Data Here'!$J$3:$J$1048576)</f>
        <v>#N/A</v>
      </c>
      <c r="H17" s="69"/>
      <c r="I17" s="95"/>
      <c r="J17" s="68"/>
      <c r="K17" s="106">
        <f t="shared" si="0"/>
        <v>0.05</v>
      </c>
      <c r="L17" s="145" t="e">
        <f t="shared" si="1"/>
        <v>#N/A</v>
      </c>
      <c r="M17" s="146" t="e">
        <f t="shared" si="40"/>
        <v>#N/A</v>
      </c>
      <c r="N17" s="82" t="e">
        <f t="shared" si="2"/>
        <v>#N/A</v>
      </c>
      <c r="O17" s="82" t="e">
        <f t="shared" si="3"/>
        <v>#N/A</v>
      </c>
      <c r="P17" s="82" t="e">
        <f t="shared" si="4"/>
        <v>#N/A</v>
      </c>
      <c r="Q17" s="110" t="e">
        <f t="shared" si="27"/>
        <v>#N/A</v>
      </c>
      <c r="R17" s="111" t="e">
        <f t="shared" si="28"/>
        <v>#N/A</v>
      </c>
      <c r="S17" s="111" t="e">
        <f t="shared" si="5"/>
        <v>#N/A</v>
      </c>
      <c r="T17" s="111" t="e">
        <f t="shared" si="6"/>
        <v>#N/A</v>
      </c>
      <c r="U17" s="112" t="e">
        <f t="shared" si="6"/>
        <v>#N/A</v>
      </c>
      <c r="V17" s="110" t="e">
        <f t="shared" si="7"/>
        <v>#N/A</v>
      </c>
      <c r="W17" s="112" t="e">
        <f t="shared" si="7"/>
        <v>#N/A</v>
      </c>
      <c r="X17" s="103" t="e">
        <f t="shared" si="8"/>
        <v>#REF!</v>
      </c>
      <c r="Y17" s="117">
        <f t="shared" si="9"/>
        <v>6.25E-2</v>
      </c>
      <c r="Z17" s="69" t="e">
        <f t="shared" si="10"/>
        <v>#N/A</v>
      </c>
      <c r="AA17" s="69" t="e">
        <f>Z17*'PMI Rate Est'!$J$6/12</f>
        <v>#N/A</v>
      </c>
      <c r="AB17" s="103" t="e">
        <f t="shared" si="11"/>
        <v>#N/A</v>
      </c>
      <c r="AC17" s="103" t="e">
        <f t="shared" si="12"/>
        <v>#N/A</v>
      </c>
      <c r="AD17" s="118">
        <f t="shared" si="13"/>
        <v>0</v>
      </c>
      <c r="AE17" s="115" t="e">
        <f t="shared" si="29"/>
        <v>#N/A</v>
      </c>
      <c r="AF17" s="119" t="e">
        <f t="shared" si="30"/>
        <v>#N/A</v>
      </c>
      <c r="AG17" s="119" t="e">
        <f t="shared" si="14"/>
        <v>#N/A</v>
      </c>
      <c r="AH17" s="120" t="e">
        <f t="shared" si="31"/>
        <v>#N/A</v>
      </c>
      <c r="AI17" s="121">
        <f t="shared" si="32"/>
        <v>6.25E-2</v>
      </c>
      <c r="AJ17" s="120" t="e">
        <f t="shared" si="15"/>
        <v>#N/A</v>
      </c>
      <c r="AK17" s="69" t="e">
        <f t="shared" si="16"/>
        <v>#N/A</v>
      </c>
      <c r="AL17" s="103" t="e">
        <f t="shared" si="33"/>
        <v>#N/A</v>
      </c>
      <c r="AM17" s="103" t="e">
        <f t="shared" si="17"/>
        <v>#N/A</v>
      </c>
      <c r="AN17" s="118">
        <f t="shared" si="18"/>
        <v>0</v>
      </c>
      <c r="AO17" s="115" t="e">
        <f t="shared" si="19"/>
        <v>#N/A</v>
      </c>
      <c r="AP17" s="119" t="e">
        <f t="shared" si="20"/>
        <v>#N/A</v>
      </c>
      <c r="AQ17" s="119" t="e">
        <f t="shared" si="21"/>
        <v>#N/A</v>
      </c>
      <c r="AR17" s="118" t="e">
        <f t="shared" si="22"/>
        <v>#N/A</v>
      </c>
      <c r="AS17" s="118" t="e">
        <f t="shared" si="23"/>
        <v>#N/A</v>
      </c>
      <c r="AT17" s="118" t="e">
        <f t="shared" si="24"/>
        <v>#N/A</v>
      </c>
      <c r="AU17" s="118" t="e">
        <f t="shared" si="34"/>
        <v>#N/A</v>
      </c>
      <c r="AV17" s="121" t="e">
        <f t="shared" si="25"/>
        <v>#N/A</v>
      </c>
      <c r="AW17" s="114" t="e">
        <f t="shared" si="35"/>
        <v>#N/A</v>
      </c>
      <c r="AX17" s="115" t="e">
        <f t="shared" si="36"/>
        <v>#N/A</v>
      </c>
      <c r="AY17" s="116" t="e">
        <f t="shared" si="37"/>
        <v>#N/A</v>
      </c>
      <c r="AZ17" s="115" t="e">
        <f t="shared" si="38"/>
        <v>#N/A</v>
      </c>
      <c r="BA17" s="116" t="e">
        <f t="shared" si="39"/>
        <v>#N/A</v>
      </c>
      <c r="BC17" s="127"/>
    </row>
    <row r="18" spans="1:55" x14ac:dyDescent="0.2">
      <c r="A18" s="100"/>
      <c r="B18" s="266">
        <v>90016</v>
      </c>
      <c r="C18" s="2" t="str">
        <f t="shared" si="26"/>
        <v>No Data</v>
      </c>
      <c r="D18" s="101" t="e">
        <f>_xlfn.XLOOKUP($B18,'Paste Snowflake Data Here'!$B$3:$B$1048576,'Paste Snowflake Data Here'!$D$3:$D$1048576)</f>
        <v>#N/A</v>
      </c>
      <c r="E18" s="67"/>
      <c r="F18" s="69" t="e">
        <f>_xlfn.XLOOKUP($B18,'Paste Snowflake Data Here'!$B$3:$B$1048576,'Paste Snowflake Data Here'!$I$3:$I$1048576)</f>
        <v>#N/A</v>
      </c>
      <c r="G18" s="69" t="e">
        <f>_xlfn.XLOOKUP($B18,'Paste Snowflake Data Here'!$B$3:$B$1048576,'Paste Snowflake Data Here'!$J$3:$J$1048576)</f>
        <v>#N/A</v>
      </c>
      <c r="H18" s="69"/>
      <c r="I18" s="95"/>
      <c r="J18" s="68"/>
      <c r="K18" s="106">
        <f t="shared" si="0"/>
        <v>0.05</v>
      </c>
      <c r="L18" s="145" t="e">
        <f t="shared" si="1"/>
        <v>#N/A</v>
      </c>
      <c r="M18" s="146" t="e">
        <f t="shared" si="40"/>
        <v>#N/A</v>
      </c>
      <c r="N18" s="82" t="e">
        <f t="shared" si="2"/>
        <v>#N/A</v>
      </c>
      <c r="O18" s="82" t="e">
        <f t="shared" si="3"/>
        <v>#N/A</v>
      </c>
      <c r="P18" s="82" t="e">
        <f t="shared" si="4"/>
        <v>#N/A</v>
      </c>
      <c r="Q18" s="110" t="e">
        <f t="shared" si="27"/>
        <v>#N/A</v>
      </c>
      <c r="R18" s="111" t="e">
        <f t="shared" si="28"/>
        <v>#N/A</v>
      </c>
      <c r="S18" s="111" t="e">
        <f t="shared" si="5"/>
        <v>#N/A</v>
      </c>
      <c r="T18" s="111" t="e">
        <f t="shared" si="6"/>
        <v>#N/A</v>
      </c>
      <c r="U18" s="112" t="e">
        <f t="shared" si="6"/>
        <v>#N/A</v>
      </c>
      <c r="V18" s="110" t="e">
        <f t="shared" si="7"/>
        <v>#N/A</v>
      </c>
      <c r="W18" s="112" t="e">
        <f t="shared" si="7"/>
        <v>#N/A</v>
      </c>
      <c r="X18" s="103" t="e">
        <f t="shared" si="8"/>
        <v>#REF!</v>
      </c>
      <c r="Y18" s="117">
        <f t="shared" si="9"/>
        <v>6.25E-2</v>
      </c>
      <c r="Z18" s="69" t="e">
        <f t="shared" si="10"/>
        <v>#N/A</v>
      </c>
      <c r="AA18" s="69" t="e">
        <f>Z18*'PMI Rate Est'!$J$6/12</f>
        <v>#N/A</v>
      </c>
      <c r="AB18" s="103" t="e">
        <f t="shared" si="11"/>
        <v>#N/A</v>
      </c>
      <c r="AC18" s="103" t="e">
        <f t="shared" si="12"/>
        <v>#N/A</v>
      </c>
      <c r="AD18" s="118">
        <f t="shared" si="13"/>
        <v>0</v>
      </c>
      <c r="AE18" s="115" t="e">
        <f t="shared" si="29"/>
        <v>#N/A</v>
      </c>
      <c r="AF18" s="119" t="e">
        <f t="shared" si="30"/>
        <v>#N/A</v>
      </c>
      <c r="AG18" s="119" t="e">
        <f t="shared" si="14"/>
        <v>#N/A</v>
      </c>
      <c r="AH18" s="120" t="e">
        <f t="shared" si="31"/>
        <v>#N/A</v>
      </c>
      <c r="AI18" s="121">
        <f t="shared" si="32"/>
        <v>6.25E-2</v>
      </c>
      <c r="AJ18" s="120" t="e">
        <f t="shared" si="15"/>
        <v>#N/A</v>
      </c>
      <c r="AK18" s="69" t="e">
        <f t="shared" si="16"/>
        <v>#N/A</v>
      </c>
      <c r="AL18" s="103" t="e">
        <f t="shared" si="33"/>
        <v>#N/A</v>
      </c>
      <c r="AM18" s="103" t="e">
        <f t="shared" si="17"/>
        <v>#N/A</v>
      </c>
      <c r="AN18" s="118">
        <f t="shared" si="18"/>
        <v>0</v>
      </c>
      <c r="AO18" s="115" t="e">
        <f t="shared" si="19"/>
        <v>#N/A</v>
      </c>
      <c r="AP18" s="119" t="e">
        <f t="shared" si="20"/>
        <v>#N/A</v>
      </c>
      <c r="AQ18" s="119" t="e">
        <f t="shared" si="21"/>
        <v>#N/A</v>
      </c>
      <c r="AR18" s="118" t="e">
        <f t="shared" si="22"/>
        <v>#N/A</v>
      </c>
      <c r="AS18" s="118" t="e">
        <f t="shared" si="23"/>
        <v>#N/A</v>
      </c>
      <c r="AT18" s="118" t="e">
        <f t="shared" si="24"/>
        <v>#N/A</v>
      </c>
      <c r="AU18" s="118" t="e">
        <f t="shared" si="34"/>
        <v>#N/A</v>
      </c>
      <c r="AV18" s="121" t="e">
        <f t="shared" si="25"/>
        <v>#N/A</v>
      </c>
      <c r="AW18" s="114" t="e">
        <f t="shared" si="35"/>
        <v>#N/A</v>
      </c>
      <c r="AX18" s="115" t="e">
        <f t="shared" si="36"/>
        <v>#N/A</v>
      </c>
      <c r="AY18" s="116" t="e">
        <f t="shared" si="37"/>
        <v>#N/A</v>
      </c>
      <c r="AZ18" s="115" t="e">
        <f t="shared" si="38"/>
        <v>#N/A</v>
      </c>
      <c r="BA18" s="116" t="e">
        <f t="shared" si="39"/>
        <v>#N/A</v>
      </c>
      <c r="BC18" s="127"/>
    </row>
    <row r="19" spans="1:55" x14ac:dyDescent="0.2">
      <c r="A19" s="100"/>
      <c r="B19" s="266">
        <v>90017</v>
      </c>
      <c r="C19" s="2" t="str">
        <f t="shared" si="26"/>
        <v>No Data</v>
      </c>
      <c r="D19" s="101" t="e">
        <f>_xlfn.XLOOKUP($B19,'Paste Snowflake Data Here'!$B$3:$B$1048576,'Paste Snowflake Data Here'!$D$3:$D$1048576)</f>
        <v>#N/A</v>
      </c>
      <c r="E19" s="67"/>
      <c r="F19" s="69" t="e">
        <f>_xlfn.XLOOKUP($B19,'Paste Snowflake Data Here'!$B$3:$B$1048576,'Paste Snowflake Data Here'!$I$3:$I$1048576)</f>
        <v>#N/A</v>
      </c>
      <c r="G19" s="69" t="e">
        <f>_xlfn.XLOOKUP($B19,'Paste Snowflake Data Here'!$B$3:$B$1048576,'Paste Snowflake Data Here'!$J$3:$J$1048576)</f>
        <v>#N/A</v>
      </c>
      <c r="H19" s="69"/>
      <c r="I19" s="95"/>
      <c r="J19" s="68"/>
      <c r="K19" s="106">
        <f t="shared" si="0"/>
        <v>0.05</v>
      </c>
      <c r="L19" s="145" t="e">
        <f t="shared" si="1"/>
        <v>#N/A</v>
      </c>
      <c r="M19" s="146" t="e">
        <f t="shared" si="40"/>
        <v>#N/A</v>
      </c>
      <c r="N19" s="82" t="e">
        <f t="shared" si="2"/>
        <v>#N/A</v>
      </c>
      <c r="O19" s="82" t="e">
        <f t="shared" si="3"/>
        <v>#N/A</v>
      </c>
      <c r="P19" s="82" t="e">
        <f t="shared" si="4"/>
        <v>#N/A</v>
      </c>
      <c r="Q19" s="110" t="e">
        <f t="shared" si="27"/>
        <v>#N/A</v>
      </c>
      <c r="R19" s="111" t="e">
        <f t="shared" si="28"/>
        <v>#N/A</v>
      </c>
      <c r="S19" s="111" t="e">
        <f t="shared" si="5"/>
        <v>#N/A</v>
      </c>
      <c r="T19" s="111" t="e">
        <f t="shared" si="6"/>
        <v>#N/A</v>
      </c>
      <c r="U19" s="112" t="e">
        <f t="shared" si="6"/>
        <v>#N/A</v>
      </c>
      <c r="V19" s="110" t="e">
        <f t="shared" si="7"/>
        <v>#N/A</v>
      </c>
      <c r="W19" s="112" t="e">
        <f t="shared" si="7"/>
        <v>#N/A</v>
      </c>
      <c r="X19" s="103" t="e">
        <f t="shared" si="8"/>
        <v>#REF!</v>
      </c>
      <c r="Y19" s="117">
        <f t="shared" si="9"/>
        <v>6.25E-2</v>
      </c>
      <c r="Z19" s="69" t="e">
        <f t="shared" si="10"/>
        <v>#N/A</v>
      </c>
      <c r="AA19" s="69" t="e">
        <f>Z19*'PMI Rate Est'!$J$6/12</f>
        <v>#N/A</v>
      </c>
      <c r="AB19" s="103" t="e">
        <f t="shared" si="11"/>
        <v>#N/A</v>
      </c>
      <c r="AC19" s="103" t="e">
        <f t="shared" si="12"/>
        <v>#N/A</v>
      </c>
      <c r="AD19" s="118">
        <f t="shared" si="13"/>
        <v>0</v>
      </c>
      <c r="AE19" s="115" t="e">
        <f t="shared" si="29"/>
        <v>#N/A</v>
      </c>
      <c r="AF19" s="119" t="e">
        <f t="shared" si="30"/>
        <v>#N/A</v>
      </c>
      <c r="AG19" s="119" t="e">
        <f t="shared" si="14"/>
        <v>#N/A</v>
      </c>
      <c r="AH19" s="120" t="e">
        <f t="shared" si="31"/>
        <v>#N/A</v>
      </c>
      <c r="AI19" s="121">
        <f t="shared" si="32"/>
        <v>6.25E-2</v>
      </c>
      <c r="AJ19" s="120" t="e">
        <f t="shared" si="15"/>
        <v>#N/A</v>
      </c>
      <c r="AK19" s="69" t="e">
        <f t="shared" si="16"/>
        <v>#N/A</v>
      </c>
      <c r="AL19" s="103" t="e">
        <f t="shared" si="33"/>
        <v>#N/A</v>
      </c>
      <c r="AM19" s="103" t="e">
        <f t="shared" si="17"/>
        <v>#N/A</v>
      </c>
      <c r="AN19" s="118">
        <f t="shared" si="18"/>
        <v>0</v>
      </c>
      <c r="AO19" s="115" t="e">
        <f t="shared" si="19"/>
        <v>#N/A</v>
      </c>
      <c r="AP19" s="119" t="e">
        <f t="shared" si="20"/>
        <v>#N/A</v>
      </c>
      <c r="AQ19" s="119" t="e">
        <f t="shared" si="21"/>
        <v>#N/A</v>
      </c>
      <c r="AR19" s="118" t="e">
        <f t="shared" si="22"/>
        <v>#N/A</v>
      </c>
      <c r="AS19" s="118" t="e">
        <f t="shared" si="23"/>
        <v>#N/A</v>
      </c>
      <c r="AT19" s="118" t="e">
        <f t="shared" si="24"/>
        <v>#N/A</v>
      </c>
      <c r="AU19" s="118" t="e">
        <f t="shared" si="34"/>
        <v>#N/A</v>
      </c>
      <c r="AV19" s="121" t="e">
        <f t="shared" si="25"/>
        <v>#N/A</v>
      </c>
      <c r="AW19" s="114" t="e">
        <f t="shared" si="35"/>
        <v>#N/A</v>
      </c>
      <c r="AX19" s="115" t="e">
        <f t="shared" si="36"/>
        <v>#N/A</v>
      </c>
      <c r="AY19" s="116" t="e">
        <f t="shared" si="37"/>
        <v>#N/A</v>
      </c>
      <c r="AZ19" s="115" t="e">
        <f t="shared" si="38"/>
        <v>#N/A</v>
      </c>
      <c r="BA19" s="116" t="e">
        <f t="shared" si="39"/>
        <v>#N/A</v>
      </c>
      <c r="BC19" s="127"/>
    </row>
    <row r="20" spans="1:55" x14ac:dyDescent="0.2">
      <c r="A20" s="100"/>
      <c r="B20" s="266">
        <v>90018</v>
      </c>
      <c r="C20" s="2"/>
      <c r="D20" s="101"/>
      <c r="E20" s="67"/>
      <c r="F20" s="69"/>
      <c r="G20" s="69"/>
      <c r="H20" s="69"/>
      <c r="I20" s="95"/>
      <c r="J20" s="68"/>
      <c r="K20" s="106"/>
      <c r="L20" s="145"/>
      <c r="M20" s="146"/>
      <c r="N20" s="82"/>
      <c r="O20" s="82"/>
      <c r="P20" s="82"/>
      <c r="Q20" s="110"/>
      <c r="R20" s="111"/>
      <c r="S20" s="111"/>
      <c r="T20" s="111"/>
      <c r="U20" s="112"/>
      <c r="V20" s="110"/>
      <c r="W20" s="112"/>
      <c r="X20" s="103"/>
      <c r="Y20" s="117"/>
      <c r="Z20" s="69"/>
      <c r="AA20" s="69"/>
      <c r="AB20" s="103"/>
      <c r="AC20" s="103"/>
      <c r="AD20" s="118"/>
      <c r="AE20" s="115"/>
      <c r="AF20" s="119"/>
      <c r="AG20" s="119"/>
      <c r="AH20" s="120"/>
      <c r="AI20" s="121"/>
      <c r="AJ20" s="120"/>
      <c r="AK20" s="69"/>
      <c r="AL20" s="103"/>
      <c r="AM20" s="103"/>
      <c r="AN20" s="118"/>
      <c r="AO20" s="115"/>
      <c r="AP20" s="119"/>
      <c r="AQ20" s="119"/>
      <c r="AR20" s="118"/>
      <c r="AS20" s="118"/>
      <c r="AT20" s="118"/>
      <c r="AU20" s="118"/>
      <c r="AV20" s="121"/>
      <c r="AW20" s="114"/>
      <c r="AX20" s="115"/>
      <c r="AY20" s="116"/>
      <c r="AZ20" s="115"/>
      <c r="BA20" s="116"/>
      <c r="BC20" s="127"/>
    </row>
    <row r="21" spans="1:55" x14ac:dyDescent="0.2">
      <c r="A21" s="100"/>
      <c r="B21" s="266">
        <v>90019</v>
      </c>
      <c r="C21" s="2"/>
      <c r="D21" s="101"/>
      <c r="E21" s="67"/>
      <c r="F21" s="69"/>
      <c r="G21" s="69"/>
      <c r="H21" s="69"/>
      <c r="I21" s="95"/>
      <c r="J21" s="68"/>
      <c r="K21" s="106"/>
      <c r="L21" s="145"/>
      <c r="M21" s="146"/>
      <c r="N21" s="82"/>
      <c r="O21" s="82"/>
      <c r="P21" s="82"/>
      <c r="Q21" s="110"/>
      <c r="R21" s="111"/>
      <c r="S21" s="111"/>
      <c r="T21" s="111"/>
      <c r="U21" s="112"/>
      <c r="V21" s="110"/>
      <c r="W21" s="112"/>
      <c r="X21" s="103"/>
      <c r="Y21" s="117"/>
      <c r="Z21" s="69"/>
      <c r="AA21" s="69"/>
      <c r="AB21" s="103"/>
      <c r="AC21" s="103"/>
      <c r="AD21" s="118"/>
      <c r="AE21" s="115"/>
      <c r="AF21" s="119"/>
      <c r="AG21" s="119"/>
      <c r="AH21" s="120"/>
      <c r="AI21" s="121"/>
      <c r="AJ21" s="120"/>
      <c r="AK21" s="69"/>
      <c r="AL21" s="103"/>
      <c r="AM21" s="103"/>
      <c r="AN21" s="118"/>
      <c r="AO21" s="115"/>
      <c r="AP21" s="119"/>
      <c r="AQ21" s="119"/>
      <c r="AR21" s="118"/>
      <c r="AS21" s="118"/>
      <c r="AT21" s="118"/>
      <c r="AU21" s="118"/>
      <c r="AV21" s="121"/>
      <c r="AW21" s="114"/>
      <c r="AX21" s="115"/>
      <c r="AY21" s="116"/>
      <c r="AZ21" s="115"/>
      <c r="BA21" s="116"/>
      <c r="BC21" s="127"/>
    </row>
    <row r="22" spans="1:55" x14ac:dyDescent="0.2">
      <c r="A22" s="100"/>
      <c r="B22" s="266">
        <v>90020</v>
      </c>
      <c r="C22" s="2"/>
      <c r="D22" s="101"/>
      <c r="E22" s="67"/>
      <c r="F22" s="69"/>
      <c r="G22" s="69"/>
      <c r="H22" s="69"/>
      <c r="I22" s="95"/>
      <c r="J22" s="68"/>
      <c r="K22" s="106"/>
      <c r="L22" s="145"/>
      <c r="M22" s="146"/>
      <c r="N22" s="82"/>
      <c r="O22" s="82"/>
      <c r="P22" s="82"/>
      <c r="Q22" s="110"/>
      <c r="R22" s="111"/>
      <c r="S22" s="111"/>
      <c r="T22" s="111"/>
      <c r="U22" s="112"/>
      <c r="V22" s="110"/>
      <c r="W22" s="112"/>
      <c r="X22" s="103"/>
      <c r="Y22" s="117"/>
      <c r="Z22" s="69"/>
      <c r="AA22" s="69"/>
      <c r="AB22" s="103"/>
      <c r="AC22" s="103"/>
      <c r="AD22" s="118"/>
      <c r="AE22" s="115"/>
      <c r="AF22" s="119"/>
      <c r="AG22" s="119"/>
      <c r="AH22" s="120"/>
      <c r="AI22" s="121"/>
      <c r="AJ22" s="120"/>
      <c r="AK22" s="69"/>
      <c r="AL22" s="103"/>
      <c r="AM22" s="103"/>
      <c r="AN22" s="118"/>
      <c r="AO22" s="115"/>
      <c r="AP22" s="119"/>
      <c r="AQ22" s="119"/>
      <c r="AR22" s="118"/>
      <c r="AS22" s="118"/>
      <c r="AT22" s="118"/>
      <c r="AU22" s="118"/>
      <c r="AV22" s="121"/>
      <c r="AW22" s="114"/>
      <c r="AX22" s="115"/>
      <c r="AY22" s="116"/>
      <c r="AZ22" s="115"/>
      <c r="BA22" s="116"/>
      <c r="BC22" s="127"/>
    </row>
    <row r="23" spans="1:55" x14ac:dyDescent="0.2">
      <c r="A23" s="100"/>
      <c r="B23" s="266">
        <v>90021</v>
      </c>
      <c r="C23" s="2"/>
      <c r="D23" s="101"/>
      <c r="E23" s="67"/>
      <c r="F23" s="69"/>
      <c r="G23" s="69"/>
      <c r="H23" s="69"/>
      <c r="I23" s="95"/>
      <c r="J23" s="68"/>
      <c r="K23" s="106"/>
      <c r="L23" s="145"/>
      <c r="M23" s="146"/>
      <c r="N23" s="82"/>
      <c r="O23" s="82"/>
      <c r="P23" s="82"/>
      <c r="Q23" s="110"/>
      <c r="R23" s="111"/>
      <c r="S23" s="111"/>
      <c r="T23" s="111"/>
      <c r="U23" s="112"/>
      <c r="V23" s="110"/>
      <c r="W23" s="112"/>
      <c r="X23" s="103"/>
      <c r="Y23" s="117"/>
      <c r="Z23" s="69"/>
      <c r="AA23" s="69"/>
      <c r="AB23" s="103"/>
      <c r="AC23" s="103"/>
      <c r="AD23" s="118"/>
      <c r="AE23" s="115"/>
      <c r="AF23" s="119"/>
      <c r="AG23" s="119"/>
      <c r="AH23" s="120"/>
      <c r="AI23" s="121"/>
      <c r="AJ23" s="120"/>
      <c r="AK23" s="69"/>
      <c r="AL23" s="103"/>
      <c r="AM23" s="103"/>
      <c r="AN23" s="118"/>
      <c r="AO23" s="115"/>
      <c r="AP23" s="119"/>
      <c r="AQ23" s="119"/>
      <c r="AR23" s="118"/>
      <c r="AS23" s="118"/>
      <c r="AT23" s="118"/>
      <c r="AU23" s="118"/>
      <c r="AV23" s="121"/>
      <c r="AW23" s="114"/>
      <c r="AX23" s="115"/>
      <c r="AY23" s="116"/>
      <c r="AZ23" s="115"/>
      <c r="BA23" s="116"/>
      <c r="BC23" s="127"/>
    </row>
    <row r="24" spans="1:55" x14ac:dyDescent="0.2">
      <c r="A24" s="100"/>
      <c r="B24" s="266">
        <v>90022</v>
      </c>
      <c r="C24" s="2"/>
      <c r="D24" s="101"/>
      <c r="E24" s="67"/>
      <c r="F24" s="69"/>
      <c r="G24" s="69"/>
      <c r="H24" s="69"/>
      <c r="I24" s="95"/>
      <c r="J24" s="68"/>
      <c r="K24" s="106"/>
      <c r="L24" s="145"/>
      <c r="M24" s="146"/>
      <c r="N24" s="82"/>
      <c r="O24" s="82"/>
      <c r="P24" s="82"/>
      <c r="Q24" s="110"/>
      <c r="R24" s="111"/>
      <c r="S24" s="111"/>
      <c r="T24" s="111"/>
      <c r="U24" s="112"/>
      <c r="V24" s="110"/>
      <c r="W24" s="112"/>
      <c r="X24" s="103"/>
      <c r="Y24" s="117"/>
      <c r="Z24" s="69"/>
      <c r="AA24" s="69"/>
      <c r="AB24" s="103"/>
      <c r="AC24" s="103"/>
      <c r="AD24" s="118"/>
      <c r="AE24" s="115"/>
      <c r="AF24" s="119"/>
      <c r="AG24" s="119"/>
      <c r="AH24" s="120"/>
      <c r="AI24" s="121"/>
      <c r="AJ24" s="120"/>
      <c r="AK24" s="69"/>
      <c r="AL24" s="103"/>
      <c r="AM24" s="103"/>
      <c r="AN24" s="118"/>
      <c r="AO24" s="115"/>
      <c r="AP24" s="119"/>
      <c r="AQ24" s="119"/>
      <c r="AR24" s="118"/>
      <c r="AS24" s="118"/>
      <c r="AT24" s="118"/>
      <c r="AU24" s="118"/>
      <c r="AV24" s="121"/>
      <c r="AW24" s="114"/>
      <c r="AX24" s="115"/>
      <c r="AY24" s="116"/>
      <c r="AZ24" s="115"/>
      <c r="BA24" s="116"/>
      <c r="BC24" s="127"/>
    </row>
    <row r="25" spans="1:55" x14ac:dyDescent="0.2">
      <c r="A25" s="100"/>
      <c r="B25" s="266">
        <v>90023</v>
      </c>
      <c r="C25" s="2"/>
      <c r="D25" s="101"/>
      <c r="E25" s="102"/>
      <c r="F25" s="103"/>
      <c r="G25" s="103"/>
      <c r="H25" s="103"/>
      <c r="I25" s="104"/>
      <c r="J25" s="101"/>
      <c r="K25" s="105"/>
      <c r="L25" s="145"/>
      <c r="M25" s="146"/>
      <c r="N25" s="81"/>
      <c r="O25" s="81"/>
      <c r="P25" s="81"/>
      <c r="Q25" s="110"/>
      <c r="R25" s="111"/>
      <c r="S25" s="111"/>
      <c r="T25" s="111"/>
      <c r="U25" s="112"/>
      <c r="V25" s="110"/>
      <c r="W25" s="112"/>
      <c r="X25" s="103"/>
      <c r="Y25" s="113"/>
      <c r="Z25" s="103"/>
      <c r="AA25" s="103"/>
      <c r="AB25" s="103"/>
      <c r="AC25" s="103"/>
      <c r="AD25" s="114"/>
      <c r="AE25" s="115"/>
      <c r="AF25" s="116"/>
      <c r="AG25" s="116"/>
      <c r="AH25" s="110"/>
      <c r="AI25" s="112"/>
      <c r="AJ25" s="110"/>
      <c r="AK25" s="103"/>
      <c r="AL25" s="103"/>
      <c r="AM25" s="103"/>
      <c r="AN25" s="114"/>
      <c r="AO25" s="115"/>
      <c r="AP25" s="116"/>
      <c r="AQ25" s="116"/>
      <c r="AR25" s="114"/>
      <c r="AS25" s="114"/>
      <c r="AT25" s="114"/>
      <c r="AU25" s="114"/>
      <c r="AV25" s="112"/>
      <c r="AW25" s="114"/>
      <c r="AX25" s="115"/>
      <c r="AY25" s="116"/>
      <c r="AZ25" s="115"/>
      <c r="BA25" s="116"/>
      <c r="BB25" s="142"/>
      <c r="BC25" s="115"/>
    </row>
    <row r="26" spans="1:55" x14ac:dyDescent="0.2">
      <c r="A26" s="100"/>
      <c r="B26" s="266">
        <v>90024</v>
      </c>
      <c r="C26" s="2"/>
      <c r="D26" s="101"/>
      <c r="E26" s="102"/>
      <c r="F26" s="103"/>
      <c r="G26" s="103"/>
      <c r="H26" s="103"/>
      <c r="I26" s="104"/>
      <c r="J26" s="101"/>
      <c r="K26" s="105"/>
      <c r="L26" s="145"/>
      <c r="M26" s="146"/>
      <c r="N26" s="81"/>
      <c r="O26" s="81"/>
      <c r="P26" s="81"/>
      <c r="Q26" s="110"/>
      <c r="R26" s="111"/>
      <c r="S26" s="111"/>
      <c r="T26" s="111"/>
      <c r="U26" s="112"/>
      <c r="V26" s="110"/>
      <c r="W26" s="112"/>
      <c r="X26" s="103"/>
      <c r="Y26" s="113"/>
      <c r="Z26" s="103"/>
      <c r="AA26" s="103"/>
      <c r="AB26" s="103"/>
      <c r="AC26" s="103"/>
      <c r="AD26" s="114"/>
      <c r="AE26" s="115"/>
      <c r="AF26" s="116"/>
      <c r="AG26" s="116"/>
      <c r="AH26" s="110"/>
      <c r="AI26" s="112"/>
      <c r="AJ26" s="110"/>
      <c r="AK26" s="103"/>
      <c r="AL26" s="103"/>
      <c r="AM26" s="103"/>
      <c r="AN26" s="114"/>
      <c r="AO26" s="115"/>
      <c r="AP26" s="116"/>
      <c r="AQ26" s="116"/>
      <c r="AR26" s="114"/>
      <c r="AS26" s="114"/>
      <c r="AT26" s="114"/>
      <c r="AU26" s="114"/>
      <c r="AV26" s="112"/>
      <c r="AW26" s="114"/>
      <c r="AX26" s="115"/>
      <c r="AY26" s="116"/>
      <c r="AZ26" s="115"/>
      <c r="BA26" s="116"/>
      <c r="BC26" s="2"/>
    </row>
    <row r="27" spans="1:55" x14ac:dyDescent="0.2">
      <c r="A27" s="100"/>
      <c r="B27" s="266">
        <v>90025</v>
      </c>
      <c r="C27" s="2"/>
      <c r="D27" s="101"/>
      <c r="E27" s="67"/>
      <c r="F27" s="69"/>
      <c r="G27" s="69"/>
      <c r="H27" s="69"/>
      <c r="I27" s="95"/>
      <c r="J27" s="68"/>
      <c r="K27" s="106"/>
      <c r="L27" s="145"/>
      <c r="M27" s="146"/>
      <c r="N27" s="82"/>
      <c r="O27" s="82"/>
      <c r="P27" s="82"/>
      <c r="Q27" s="110"/>
      <c r="R27" s="111"/>
      <c r="S27" s="111"/>
      <c r="T27" s="111"/>
      <c r="U27" s="112"/>
      <c r="V27" s="110"/>
      <c r="W27" s="112"/>
      <c r="X27" s="103"/>
      <c r="Y27" s="117"/>
      <c r="Z27" s="69"/>
      <c r="AA27" s="69"/>
      <c r="AB27" s="103"/>
      <c r="AC27" s="103"/>
      <c r="AD27" s="118"/>
      <c r="AE27" s="115"/>
      <c r="AF27" s="119"/>
      <c r="AG27" s="119"/>
      <c r="AH27" s="120"/>
      <c r="AI27" s="121"/>
      <c r="AJ27" s="120"/>
      <c r="AK27" s="69"/>
      <c r="AL27" s="103"/>
      <c r="AM27" s="103"/>
      <c r="AN27" s="118"/>
      <c r="AO27" s="115"/>
      <c r="AP27" s="119"/>
      <c r="AQ27" s="119"/>
      <c r="AR27" s="118"/>
      <c r="AS27" s="118"/>
      <c r="AT27" s="118"/>
      <c r="AU27" s="118"/>
      <c r="AV27" s="121"/>
      <c r="AW27" s="114"/>
      <c r="AX27" s="115"/>
      <c r="AY27" s="116"/>
      <c r="AZ27" s="115"/>
      <c r="BA27" s="116"/>
      <c r="BC27" s="127"/>
    </row>
    <row r="28" spans="1:55" x14ac:dyDescent="0.2">
      <c r="A28" s="100"/>
      <c r="B28" s="266">
        <v>90026</v>
      </c>
      <c r="C28" s="2"/>
      <c r="D28" s="101"/>
      <c r="E28" s="67"/>
      <c r="F28" s="69"/>
      <c r="G28" s="69"/>
      <c r="H28" s="69"/>
      <c r="I28" s="95"/>
      <c r="J28" s="68"/>
      <c r="K28" s="106"/>
      <c r="L28" s="145"/>
      <c r="M28" s="146"/>
      <c r="N28" s="82"/>
      <c r="O28" s="82"/>
      <c r="P28" s="82"/>
      <c r="Q28" s="110"/>
      <c r="R28" s="111"/>
      <c r="S28" s="111"/>
      <c r="T28" s="111"/>
      <c r="U28" s="112"/>
      <c r="V28" s="110"/>
      <c r="W28" s="112"/>
      <c r="X28" s="103"/>
      <c r="Y28" s="117"/>
      <c r="Z28" s="69"/>
      <c r="AA28" s="69"/>
      <c r="AB28" s="103"/>
      <c r="AC28" s="103"/>
      <c r="AD28" s="118"/>
      <c r="AE28" s="115"/>
      <c r="AF28" s="119"/>
      <c r="AG28" s="119"/>
      <c r="AH28" s="120"/>
      <c r="AI28" s="121"/>
      <c r="AJ28" s="120"/>
      <c r="AK28" s="69"/>
      <c r="AL28" s="103"/>
      <c r="AM28" s="103"/>
      <c r="AN28" s="118"/>
      <c r="AO28" s="115"/>
      <c r="AP28" s="119"/>
      <c r="AQ28" s="119"/>
      <c r="AR28" s="118"/>
      <c r="AS28" s="118"/>
      <c r="AT28" s="118"/>
      <c r="AU28" s="118"/>
      <c r="AV28" s="121"/>
      <c r="AW28" s="114"/>
      <c r="AX28" s="115"/>
      <c r="AY28" s="116"/>
      <c r="AZ28" s="115"/>
      <c r="BA28" s="116"/>
      <c r="BC28" s="127"/>
    </row>
    <row r="29" spans="1:55" x14ac:dyDescent="0.2">
      <c r="A29" s="100"/>
      <c r="B29" s="266">
        <v>90027</v>
      </c>
      <c r="C29" s="2"/>
      <c r="D29" s="101"/>
      <c r="E29" s="67"/>
      <c r="F29" s="69"/>
      <c r="G29" s="69"/>
      <c r="H29" s="69"/>
      <c r="I29" s="95"/>
      <c r="J29" s="68"/>
      <c r="K29" s="106"/>
      <c r="L29" s="145"/>
      <c r="M29" s="146"/>
      <c r="N29" s="82"/>
      <c r="O29" s="82"/>
      <c r="P29" s="82"/>
      <c r="Q29" s="110"/>
      <c r="R29" s="111"/>
      <c r="S29" s="111"/>
      <c r="T29" s="111"/>
      <c r="U29" s="112"/>
      <c r="V29" s="110"/>
      <c r="W29" s="112"/>
      <c r="X29" s="103"/>
      <c r="Y29" s="117"/>
      <c r="Z29" s="69"/>
      <c r="AA29" s="69"/>
      <c r="AB29" s="103"/>
      <c r="AC29" s="103"/>
      <c r="AD29" s="118"/>
      <c r="AE29" s="115"/>
      <c r="AF29" s="119"/>
      <c r="AG29" s="119"/>
      <c r="AH29" s="120"/>
      <c r="AI29" s="121"/>
      <c r="AJ29" s="120"/>
      <c r="AK29" s="69"/>
      <c r="AL29" s="103"/>
      <c r="AM29" s="103"/>
      <c r="AN29" s="118"/>
      <c r="AO29" s="115"/>
      <c r="AP29" s="119"/>
      <c r="AQ29" s="119"/>
      <c r="AR29" s="118"/>
      <c r="AS29" s="118"/>
      <c r="AT29" s="118"/>
      <c r="AU29" s="118"/>
      <c r="AV29" s="121"/>
      <c r="AW29" s="114"/>
      <c r="AX29" s="115"/>
      <c r="AY29" s="116"/>
      <c r="AZ29" s="115"/>
      <c r="BA29" s="116"/>
      <c r="BC29" s="127"/>
    </row>
    <row r="30" spans="1:55" x14ac:dyDescent="0.2">
      <c r="A30" s="100"/>
      <c r="B30" s="266">
        <v>90028</v>
      </c>
      <c r="C30" s="2"/>
      <c r="D30" s="101"/>
      <c r="E30" s="67"/>
      <c r="F30" s="69"/>
      <c r="G30" s="69"/>
      <c r="H30" s="69"/>
      <c r="I30" s="95"/>
      <c r="J30" s="68"/>
      <c r="K30" s="106"/>
      <c r="L30" s="145"/>
      <c r="M30" s="146"/>
      <c r="N30" s="82"/>
      <c r="O30" s="82"/>
      <c r="P30" s="82"/>
      <c r="Q30" s="110"/>
      <c r="R30" s="111"/>
      <c r="S30" s="111"/>
      <c r="T30" s="111"/>
      <c r="U30" s="112"/>
      <c r="V30" s="110"/>
      <c r="W30" s="112"/>
      <c r="X30" s="103"/>
      <c r="Y30" s="117"/>
      <c r="Z30" s="69"/>
      <c r="AA30" s="69"/>
      <c r="AB30" s="103"/>
      <c r="AC30" s="103"/>
      <c r="AD30" s="118"/>
      <c r="AE30" s="115"/>
      <c r="AF30" s="119"/>
      <c r="AG30" s="119"/>
      <c r="AH30" s="120"/>
      <c r="AI30" s="121"/>
      <c r="AJ30" s="120"/>
      <c r="AK30" s="69"/>
      <c r="AL30" s="103"/>
      <c r="AM30" s="103"/>
      <c r="AN30" s="118"/>
      <c r="AO30" s="115"/>
      <c r="AP30" s="119"/>
      <c r="AQ30" s="119"/>
      <c r="AR30" s="118"/>
      <c r="AS30" s="118"/>
      <c r="AT30" s="118"/>
      <c r="AU30" s="118"/>
      <c r="AV30" s="121"/>
      <c r="AW30" s="114"/>
      <c r="AX30" s="115"/>
      <c r="AY30" s="116"/>
      <c r="AZ30" s="115"/>
      <c r="BA30" s="116"/>
      <c r="BC30" s="127"/>
    </row>
    <row r="31" spans="1:55" x14ac:dyDescent="0.2">
      <c r="A31" s="100"/>
      <c r="B31" s="266">
        <v>90029</v>
      </c>
      <c r="C31" s="2"/>
      <c r="D31" s="101"/>
      <c r="E31" s="67"/>
      <c r="F31" s="69"/>
      <c r="G31" s="69"/>
      <c r="H31" s="69"/>
      <c r="I31" s="95"/>
      <c r="J31" s="68"/>
      <c r="K31" s="106"/>
      <c r="L31" s="145"/>
      <c r="M31" s="146"/>
      <c r="N31" s="82"/>
      <c r="O31" s="82"/>
      <c r="P31" s="82"/>
      <c r="Q31" s="110"/>
      <c r="R31" s="111"/>
      <c r="S31" s="111"/>
      <c r="T31" s="111"/>
      <c r="U31" s="112"/>
      <c r="V31" s="110"/>
      <c r="W31" s="112"/>
      <c r="X31" s="103"/>
      <c r="Y31" s="117"/>
      <c r="Z31" s="69"/>
      <c r="AA31" s="69"/>
      <c r="AB31" s="103"/>
      <c r="AC31" s="103"/>
      <c r="AD31" s="118"/>
      <c r="AE31" s="115"/>
      <c r="AF31" s="119"/>
      <c r="AG31" s="119"/>
      <c r="AH31" s="120"/>
      <c r="AI31" s="121"/>
      <c r="AJ31" s="120"/>
      <c r="AK31" s="69"/>
      <c r="AL31" s="103"/>
      <c r="AM31" s="103"/>
      <c r="AN31" s="118"/>
      <c r="AO31" s="115"/>
      <c r="AP31" s="119"/>
      <c r="AQ31" s="119"/>
      <c r="AR31" s="118"/>
      <c r="AS31" s="118"/>
      <c r="AT31" s="118"/>
      <c r="AU31" s="118"/>
      <c r="AV31" s="121"/>
      <c r="AW31" s="114"/>
      <c r="AX31" s="115"/>
      <c r="AY31" s="116"/>
      <c r="AZ31" s="115"/>
      <c r="BA31" s="116"/>
      <c r="BC31" s="127"/>
    </row>
    <row r="32" spans="1:55" x14ac:dyDescent="0.2">
      <c r="A32" s="100"/>
      <c r="B32" s="266">
        <v>90031</v>
      </c>
      <c r="C32" s="2"/>
      <c r="D32" s="101"/>
      <c r="E32" s="67"/>
      <c r="F32" s="69"/>
      <c r="G32" s="69"/>
      <c r="H32" s="69"/>
      <c r="I32" s="95"/>
      <c r="J32" s="68"/>
      <c r="K32" s="106"/>
      <c r="L32" s="145"/>
      <c r="M32" s="146"/>
      <c r="N32" s="82"/>
      <c r="O32" s="82"/>
      <c r="P32" s="82"/>
      <c r="Q32" s="110"/>
      <c r="R32" s="111"/>
      <c r="S32" s="111"/>
      <c r="T32" s="111"/>
      <c r="U32" s="112"/>
      <c r="V32" s="110"/>
      <c r="W32" s="112"/>
      <c r="X32" s="103"/>
      <c r="Y32" s="117"/>
      <c r="Z32" s="69"/>
      <c r="AA32" s="69"/>
      <c r="AB32" s="103"/>
      <c r="AC32" s="103"/>
      <c r="AD32" s="118"/>
      <c r="AE32" s="115"/>
      <c r="AF32" s="119"/>
      <c r="AG32" s="119"/>
      <c r="AH32" s="120"/>
      <c r="AI32" s="121"/>
      <c r="AJ32" s="120"/>
      <c r="AK32" s="69"/>
      <c r="AL32" s="103"/>
      <c r="AM32" s="103"/>
      <c r="AN32" s="118"/>
      <c r="AO32" s="115"/>
      <c r="AP32" s="119"/>
      <c r="AQ32" s="119"/>
      <c r="AR32" s="118"/>
      <c r="AS32" s="118"/>
      <c r="AT32" s="118"/>
      <c r="AU32" s="118"/>
      <c r="AV32" s="121"/>
      <c r="AW32" s="114"/>
      <c r="AX32" s="115"/>
      <c r="AY32" s="116"/>
      <c r="AZ32" s="115"/>
      <c r="BA32" s="116"/>
      <c r="BC32" s="127"/>
    </row>
    <row r="33" spans="1:55" x14ac:dyDescent="0.2">
      <c r="A33" s="100"/>
      <c r="B33" s="266">
        <v>90032</v>
      </c>
      <c r="C33" s="2"/>
      <c r="D33" s="101"/>
      <c r="E33" s="67"/>
      <c r="F33" s="69"/>
      <c r="G33" s="69"/>
      <c r="H33" s="69"/>
      <c r="I33" s="95"/>
      <c r="J33" s="68"/>
      <c r="K33" s="106"/>
      <c r="L33" s="145"/>
      <c r="M33" s="146"/>
      <c r="N33" s="82"/>
      <c r="O33" s="82"/>
      <c r="P33" s="82"/>
      <c r="Q33" s="110"/>
      <c r="R33" s="111"/>
      <c r="S33" s="111"/>
      <c r="T33" s="111"/>
      <c r="U33" s="112"/>
      <c r="V33" s="110"/>
      <c r="W33" s="112"/>
      <c r="X33" s="103"/>
      <c r="Y33" s="117"/>
      <c r="Z33" s="69"/>
      <c r="AA33" s="69"/>
      <c r="AB33" s="103"/>
      <c r="AC33" s="103"/>
      <c r="AD33" s="118"/>
      <c r="AE33" s="115"/>
      <c r="AF33" s="119"/>
      <c r="AG33" s="119"/>
      <c r="AH33" s="120"/>
      <c r="AI33" s="121"/>
      <c r="AJ33" s="120"/>
      <c r="AK33" s="69"/>
      <c r="AL33" s="103"/>
      <c r="AM33" s="103"/>
      <c r="AN33" s="118"/>
      <c r="AO33" s="115"/>
      <c r="AP33" s="119"/>
      <c r="AQ33" s="119"/>
      <c r="AR33" s="118"/>
      <c r="AS33" s="118"/>
      <c r="AT33" s="118"/>
      <c r="AU33" s="118"/>
      <c r="AV33" s="121"/>
      <c r="AW33" s="114"/>
      <c r="AX33" s="115"/>
      <c r="AY33" s="116"/>
      <c r="AZ33" s="115"/>
      <c r="BA33" s="116"/>
      <c r="BC33" s="127"/>
    </row>
    <row r="34" spans="1:55" x14ac:dyDescent="0.2">
      <c r="A34" s="100"/>
      <c r="B34" s="266">
        <v>90033</v>
      </c>
      <c r="C34" s="2"/>
      <c r="D34" s="101"/>
      <c r="E34" s="67"/>
      <c r="F34" s="69"/>
      <c r="G34" s="69"/>
      <c r="H34" s="69"/>
      <c r="I34" s="95"/>
      <c r="J34" s="68"/>
      <c r="K34" s="106"/>
      <c r="L34" s="145"/>
      <c r="M34" s="146"/>
      <c r="N34" s="82"/>
      <c r="O34" s="82"/>
      <c r="P34" s="82"/>
      <c r="Q34" s="110"/>
      <c r="R34" s="111"/>
      <c r="S34" s="111"/>
      <c r="T34" s="111"/>
      <c r="U34" s="112"/>
      <c r="V34" s="110"/>
      <c r="W34" s="112"/>
      <c r="X34" s="103"/>
      <c r="Y34" s="117"/>
      <c r="Z34" s="69"/>
      <c r="AA34" s="69"/>
      <c r="AB34" s="103"/>
      <c r="AC34" s="103"/>
      <c r="AD34" s="118"/>
      <c r="AE34" s="115"/>
      <c r="AF34" s="119"/>
      <c r="AG34" s="119"/>
      <c r="AH34" s="120"/>
      <c r="AI34" s="121"/>
      <c r="AJ34" s="120"/>
      <c r="AK34" s="69"/>
      <c r="AL34" s="103"/>
      <c r="AM34" s="103"/>
      <c r="AN34" s="118"/>
      <c r="AO34" s="115"/>
      <c r="AP34" s="119"/>
      <c r="AQ34" s="119"/>
      <c r="AR34" s="118"/>
      <c r="AS34" s="118"/>
      <c r="AT34" s="118"/>
      <c r="AU34" s="118"/>
      <c r="AV34" s="121"/>
      <c r="AW34" s="114"/>
      <c r="AX34" s="115"/>
      <c r="AY34" s="116"/>
      <c r="AZ34" s="115"/>
      <c r="BA34" s="116"/>
      <c r="BC34" s="127"/>
    </row>
    <row r="35" spans="1:55" x14ac:dyDescent="0.2">
      <c r="A35" s="100"/>
      <c r="B35" s="266">
        <v>90034</v>
      </c>
      <c r="C35" s="2"/>
      <c r="D35" s="101"/>
      <c r="E35" s="67"/>
      <c r="F35" s="69"/>
      <c r="G35" s="69"/>
      <c r="H35" s="69"/>
      <c r="I35" s="95"/>
      <c r="J35" s="68"/>
      <c r="K35" s="106"/>
      <c r="L35" s="145"/>
      <c r="M35" s="146"/>
      <c r="N35" s="82"/>
      <c r="O35" s="82"/>
      <c r="P35" s="82"/>
      <c r="Q35" s="110"/>
      <c r="R35" s="111"/>
      <c r="S35" s="111"/>
      <c r="T35" s="111"/>
      <c r="U35" s="112"/>
      <c r="V35" s="110"/>
      <c r="W35" s="112"/>
      <c r="X35" s="103"/>
      <c r="Y35" s="117"/>
      <c r="Z35" s="69"/>
      <c r="AA35" s="69"/>
      <c r="AB35" s="103"/>
      <c r="AC35" s="103"/>
      <c r="AD35" s="118"/>
      <c r="AE35" s="115"/>
      <c r="AF35" s="119"/>
      <c r="AG35" s="119"/>
      <c r="AH35" s="120"/>
      <c r="AI35" s="121"/>
      <c r="AJ35" s="120"/>
      <c r="AK35" s="69"/>
      <c r="AL35" s="103"/>
      <c r="AM35" s="103"/>
      <c r="AN35" s="118"/>
      <c r="AO35" s="115"/>
      <c r="AP35" s="119"/>
      <c r="AQ35" s="119"/>
      <c r="AR35" s="118"/>
      <c r="AS35" s="118"/>
      <c r="AT35" s="118"/>
      <c r="AU35" s="118"/>
      <c r="AV35" s="121"/>
      <c r="AW35" s="114"/>
      <c r="AX35" s="115"/>
      <c r="AY35" s="116"/>
      <c r="AZ35" s="115"/>
      <c r="BA35" s="116"/>
      <c r="BC35" s="127"/>
    </row>
    <row r="36" spans="1:55" x14ac:dyDescent="0.2">
      <c r="A36" s="100"/>
      <c r="B36" s="266">
        <v>90035</v>
      </c>
      <c r="C36" s="2"/>
      <c r="D36" s="101"/>
      <c r="E36" s="67"/>
      <c r="F36" s="69"/>
      <c r="G36" s="69"/>
      <c r="H36" s="69"/>
      <c r="I36" s="95"/>
      <c r="J36" s="68"/>
      <c r="K36" s="106"/>
      <c r="L36" s="145"/>
      <c r="M36" s="146"/>
      <c r="N36" s="82"/>
      <c r="O36" s="82"/>
      <c r="P36" s="82"/>
      <c r="Q36" s="110"/>
      <c r="R36" s="111"/>
      <c r="S36" s="111"/>
      <c r="T36" s="111"/>
      <c r="U36" s="112"/>
      <c r="V36" s="110"/>
      <c r="W36" s="112"/>
      <c r="X36" s="103"/>
      <c r="Y36" s="117"/>
      <c r="Z36" s="69"/>
      <c r="AA36" s="69"/>
      <c r="AB36" s="103"/>
      <c r="AC36" s="103"/>
      <c r="AD36" s="118"/>
      <c r="AE36" s="115"/>
      <c r="AF36" s="119"/>
      <c r="AG36" s="119"/>
      <c r="AH36" s="120"/>
      <c r="AI36" s="121"/>
      <c r="AJ36" s="120"/>
      <c r="AK36" s="69"/>
      <c r="AL36" s="103"/>
      <c r="AM36" s="103"/>
      <c r="AN36" s="118"/>
      <c r="AO36" s="115"/>
      <c r="AP36" s="119"/>
      <c r="AQ36" s="119"/>
      <c r="AR36" s="118"/>
      <c r="AS36" s="118"/>
      <c r="AT36" s="118"/>
      <c r="AU36" s="118"/>
      <c r="AV36" s="121"/>
      <c r="AW36" s="114"/>
      <c r="AX36" s="115"/>
      <c r="AY36" s="116"/>
      <c r="AZ36" s="115"/>
      <c r="BA36" s="116"/>
      <c r="BC36" s="127"/>
    </row>
    <row r="37" spans="1:55" x14ac:dyDescent="0.2">
      <c r="A37" s="100"/>
      <c r="B37" s="266">
        <v>90036</v>
      </c>
      <c r="C37" s="2"/>
      <c r="D37" s="101"/>
      <c r="E37" s="67"/>
      <c r="F37" s="69"/>
      <c r="G37" s="69"/>
      <c r="H37" s="69"/>
      <c r="I37" s="95"/>
      <c r="J37" s="68"/>
      <c r="K37" s="106"/>
      <c r="L37" s="145"/>
      <c r="M37" s="146"/>
      <c r="N37" s="82"/>
      <c r="O37" s="82"/>
      <c r="P37" s="82"/>
      <c r="Q37" s="110"/>
      <c r="R37" s="111"/>
      <c r="S37" s="111"/>
      <c r="T37" s="111"/>
      <c r="U37" s="112"/>
      <c r="V37" s="110"/>
      <c r="W37" s="112"/>
      <c r="X37" s="103"/>
      <c r="Y37" s="117"/>
      <c r="Z37" s="69"/>
      <c r="AA37" s="69"/>
      <c r="AB37" s="103"/>
      <c r="AC37" s="103"/>
      <c r="AD37" s="118"/>
      <c r="AE37" s="115"/>
      <c r="AF37" s="119"/>
      <c r="AG37" s="119"/>
      <c r="AH37" s="120"/>
      <c r="AI37" s="121"/>
      <c r="AJ37" s="120"/>
      <c r="AK37" s="69"/>
      <c r="AL37" s="103"/>
      <c r="AM37" s="103"/>
      <c r="AN37" s="118"/>
      <c r="AO37" s="115"/>
      <c r="AP37" s="119"/>
      <c r="AQ37" s="119"/>
      <c r="AR37" s="118"/>
      <c r="AS37" s="118"/>
      <c r="AT37" s="118"/>
      <c r="AU37" s="118"/>
      <c r="AV37" s="121"/>
      <c r="AW37" s="114"/>
      <c r="AX37" s="115"/>
      <c r="AY37" s="116"/>
      <c r="AZ37" s="115"/>
      <c r="BA37" s="116"/>
      <c r="BC37" s="127"/>
    </row>
    <row r="38" spans="1:55" x14ac:dyDescent="0.2">
      <c r="A38" s="100"/>
      <c r="B38" s="266">
        <v>90037</v>
      </c>
      <c r="C38" s="2"/>
      <c r="D38" s="101"/>
      <c r="E38" s="67"/>
      <c r="F38" s="69"/>
      <c r="G38" s="69"/>
      <c r="H38" s="69"/>
      <c r="I38" s="95"/>
      <c r="J38" s="68"/>
      <c r="K38" s="106"/>
      <c r="L38" s="145"/>
      <c r="M38" s="146"/>
      <c r="N38" s="82"/>
      <c r="O38" s="82"/>
      <c r="P38" s="82"/>
      <c r="Q38" s="110"/>
      <c r="R38" s="111"/>
      <c r="S38" s="111"/>
      <c r="T38" s="111"/>
      <c r="U38" s="112"/>
      <c r="V38" s="110"/>
      <c r="W38" s="112"/>
      <c r="X38" s="103"/>
      <c r="Y38" s="117"/>
      <c r="Z38" s="69"/>
      <c r="AA38" s="69"/>
      <c r="AB38" s="103"/>
      <c r="AC38" s="103"/>
      <c r="AD38" s="118"/>
      <c r="AE38" s="115"/>
      <c r="AF38" s="119"/>
      <c r="AG38" s="119"/>
      <c r="AH38" s="120"/>
      <c r="AI38" s="121"/>
      <c r="AJ38" s="120"/>
      <c r="AK38" s="69"/>
      <c r="AL38" s="103"/>
      <c r="AM38" s="103"/>
      <c r="AN38" s="118"/>
      <c r="AO38" s="115"/>
      <c r="AP38" s="119"/>
      <c r="AQ38" s="119"/>
      <c r="AR38" s="118"/>
      <c r="AS38" s="118"/>
      <c r="AT38" s="118"/>
      <c r="AU38" s="118"/>
      <c r="AV38" s="121"/>
      <c r="AW38" s="114"/>
      <c r="AX38" s="115"/>
      <c r="AY38" s="116"/>
      <c r="AZ38" s="115"/>
      <c r="BA38" s="116"/>
      <c r="BC38" s="127"/>
    </row>
    <row r="39" spans="1:55" x14ac:dyDescent="0.2">
      <c r="A39" s="100"/>
      <c r="B39" s="266">
        <v>90038</v>
      </c>
      <c r="C39" s="2"/>
      <c r="D39" s="101"/>
      <c r="E39" s="67"/>
      <c r="F39" s="69"/>
      <c r="G39" s="69"/>
      <c r="H39" s="69"/>
      <c r="I39" s="95"/>
      <c r="J39" s="68"/>
      <c r="K39" s="106"/>
      <c r="L39" s="145"/>
      <c r="M39" s="146"/>
      <c r="N39" s="82"/>
      <c r="O39" s="82"/>
      <c r="P39" s="82"/>
      <c r="Q39" s="110"/>
      <c r="R39" s="111"/>
      <c r="S39" s="111"/>
      <c r="T39" s="111"/>
      <c r="U39" s="112"/>
      <c r="V39" s="110"/>
      <c r="W39" s="112"/>
      <c r="X39" s="103"/>
      <c r="Y39" s="117"/>
      <c r="Z39" s="69"/>
      <c r="AA39" s="69"/>
      <c r="AB39" s="103"/>
      <c r="AC39" s="103"/>
      <c r="AD39" s="118"/>
      <c r="AE39" s="115"/>
      <c r="AF39" s="119"/>
      <c r="AG39" s="119"/>
      <c r="AH39" s="120"/>
      <c r="AI39" s="121"/>
      <c r="AJ39" s="120"/>
      <c r="AK39" s="69"/>
      <c r="AL39" s="103"/>
      <c r="AM39" s="103"/>
      <c r="AN39" s="118"/>
      <c r="AO39" s="115"/>
      <c r="AP39" s="119"/>
      <c r="AQ39" s="119"/>
      <c r="AR39" s="118"/>
      <c r="AS39" s="118"/>
      <c r="AT39" s="118"/>
      <c r="AU39" s="118"/>
      <c r="AV39" s="121"/>
      <c r="AW39" s="114"/>
      <c r="AX39" s="115"/>
      <c r="AY39" s="116"/>
      <c r="AZ39" s="115"/>
      <c r="BA39" s="116"/>
      <c r="BC39" s="127"/>
    </row>
    <row r="40" spans="1:55" x14ac:dyDescent="0.2">
      <c r="A40" s="100"/>
      <c r="B40" s="266">
        <v>90039</v>
      </c>
      <c r="C40" s="2"/>
      <c r="D40" s="101"/>
      <c r="E40" s="67"/>
      <c r="F40" s="69"/>
      <c r="G40" s="69"/>
      <c r="H40" s="69"/>
      <c r="I40" s="95"/>
      <c r="J40" s="68"/>
      <c r="K40" s="106"/>
      <c r="L40" s="145"/>
      <c r="M40" s="146"/>
      <c r="N40" s="82"/>
      <c r="O40" s="82"/>
      <c r="P40" s="82"/>
      <c r="Q40" s="110"/>
      <c r="R40" s="111"/>
      <c r="S40" s="111"/>
      <c r="T40" s="111"/>
      <c r="U40" s="112"/>
      <c r="V40" s="110"/>
      <c r="W40" s="112"/>
      <c r="X40" s="103"/>
      <c r="Y40" s="117"/>
      <c r="Z40" s="69"/>
      <c r="AA40" s="69"/>
      <c r="AB40" s="103"/>
      <c r="AC40" s="103"/>
      <c r="AD40" s="118"/>
      <c r="AE40" s="115"/>
      <c r="AF40" s="119"/>
      <c r="AG40" s="119"/>
      <c r="AH40" s="120"/>
      <c r="AI40" s="121"/>
      <c r="AJ40" s="120"/>
      <c r="AK40" s="69"/>
      <c r="AL40" s="103"/>
      <c r="AM40" s="103"/>
      <c r="AN40" s="118"/>
      <c r="AO40" s="115"/>
      <c r="AP40" s="119"/>
      <c r="AQ40" s="119"/>
      <c r="AR40" s="118"/>
      <c r="AS40" s="118"/>
      <c r="AT40" s="118"/>
      <c r="AU40" s="118"/>
      <c r="AV40" s="121"/>
      <c r="AW40" s="114"/>
      <c r="AX40" s="115"/>
      <c r="AY40" s="116"/>
      <c r="AZ40" s="115"/>
      <c r="BA40" s="116"/>
      <c r="BC40" s="127"/>
    </row>
    <row r="41" spans="1:55" x14ac:dyDescent="0.2">
      <c r="A41" s="100"/>
      <c r="B41" s="266">
        <v>90040</v>
      </c>
      <c r="C41" s="2"/>
      <c r="D41" s="101"/>
      <c r="E41" s="67"/>
      <c r="F41" s="69"/>
      <c r="G41" s="69"/>
      <c r="H41" s="69"/>
      <c r="I41" s="95"/>
      <c r="J41" s="68"/>
      <c r="K41" s="106"/>
      <c r="L41" s="145"/>
      <c r="M41" s="146"/>
      <c r="N41" s="82"/>
      <c r="O41" s="82"/>
      <c r="P41" s="82"/>
      <c r="Q41" s="110"/>
      <c r="R41" s="111"/>
      <c r="S41" s="111"/>
      <c r="T41" s="111"/>
      <c r="U41" s="112"/>
      <c r="V41" s="110"/>
      <c r="W41" s="112"/>
      <c r="X41" s="103"/>
      <c r="Y41" s="117"/>
      <c r="Z41" s="69"/>
      <c r="AA41" s="69"/>
      <c r="AB41" s="103"/>
      <c r="AC41" s="103"/>
      <c r="AD41" s="118"/>
      <c r="AE41" s="115"/>
      <c r="AF41" s="119"/>
      <c r="AG41" s="119"/>
      <c r="AH41" s="120"/>
      <c r="AI41" s="121"/>
      <c r="AJ41" s="120"/>
      <c r="AK41" s="69"/>
      <c r="AL41" s="103"/>
      <c r="AM41" s="103"/>
      <c r="AN41" s="118"/>
      <c r="AO41" s="115"/>
      <c r="AP41" s="119"/>
      <c r="AQ41" s="119"/>
      <c r="AR41" s="118"/>
      <c r="AS41" s="118"/>
      <c r="AT41" s="118"/>
      <c r="AU41" s="118"/>
      <c r="AV41" s="121"/>
      <c r="AW41" s="114"/>
      <c r="AX41" s="115"/>
      <c r="AY41" s="116"/>
      <c r="AZ41" s="115"/>
      <c r="BA41" s="116"/>
      <c r="BC41" s="127"/>
    </row>
    <row r="42" spans="1:55" x14ac:dyDescent="0.2">
      <c r="A42" s="100"/>
      <c r="B42" s="266">
        <v>90041</v>
      </c>
      <c r="C42" s="2"/>
      <c r="D42" s="101"/>
      <c r="E42" s="102"/>
      <c r="F42" s="103"/>
      <c r="G42" s="103"/>
      <c r="H42" s="103"/>
      <c r="I42" s="104"/>
      <c r="J42" s="101"/>
      <c r="K42" s="105"/>
      <c r="L42" s="145"/>
      <c r="M42" s="146"/>
      <c r="N42" s="81"/>
      <c r="O42" s="81"/>
      <c r="P42" s="81"/>
      <c r="Q42" s="110"/>
      <c r="R42" s="111"/>
      <c r="S42" s="111"/>
      <c r="T42" s="111"/>
      <c r="U42" s="112"/>
      <c r="V42" s="110"/>
      <c r="W42" s="112"/>
      <c r="X42" s="103"/>
      <c r="Y42" s="113"/>
      <c r="Z42" s="103"/>
      <c r="AA42" s="103"/>
      <c r="AB42" s="103"/>
      <c r="AC42" s="103"/>
      <c r="AD42" s="114"/>
      <c r="AE42" s="115"/>
      <c r="AF42" s="116"/>
      <c r="AG42" s="116"/>
      <c r="AH42" s="110"/>
      <c r="AI42" s="112"/>
      <c r="AJ42" s="110"/>
      <c r="AK42" s="103"/>
      <c r="AL42" s="103"/>
      <c r="AM42" s="103"/>
      <c r="AN42" s="114"/>
      <c r="AO42" s="115"/>
      <c r="AP42" s="116"/>
      <c r="AQ42" s="116"/>
      <c r="AR42" s="114"/>
      <c r="AS42" s="114"/>
      <c r="AT42" s="114"/>
      <c r="AU42" s="114"/>
      <c r="AV42" s="112"/>
      <c r="AW42" s="114"/>
      <c r="AX42" s="115"/>
      <c r="AY42" s="116"/>
      <c r="AZ42" s="115"/>
      <c r="BA42" s="116"/>
      <c r="BB42" s="142"/>
      <c r="BC42" s="115"/>
    </row>
    <row r="43" spans="1:55" x14ac:dyDescent="0.2">
      <c r="A43" s="100"/>
      <c r="B43" s="266">
        <v>90042</v>
      </c>
      <c r="C43" s="2"/>
      <c r="D43" s="101"/>
      <c r="E43" s="67"/>
      <c r="F43" s="69"/>
      <c r="G43" s="69"/>
      <c r="H43" s="69"/>
      <c r="I43" s="95"/>
      <c r="J43" s="68"/>
      <c r="K43" s="106"/>
      <c r="L43" s="145"/>
      <c r="M43" s="146"/>
      <c r="N43" s="82"/>
      <c r="O43" s="82"/>
      <c r="P43" s="82"/>
      <c r="Q43" s="110"/>
      <c r="R43" s="111"/>
      <c r="S43" s="111"/>
      <c r="T43" s="111"/>
      <c r="U43" s="112"/>
      <c r="V43" s="110"/>
      <c r="W43" s="112"/>
      <c r="X43" s="103"/>
      <c r="Y43" s="117"/>
      <c r="Z43" s="69"/>
      <c r="AA43" s="69"/>
      <c r="AB43" s="103"/>
      <c r="AC43" s="103"/>
      <c r="AD43" s="118"/>
      <c r="AE43" s="115"/>
      <c r="AF43" s="119"/>
      <c r="AG43" s="119"/>
      <c r="AH43" s="120"/>
      <c r="AI43" s="121"/>
      <c r="AJ43" s="120"/>
      <c r="AK43" s="69"/>
      <c r="AL43" s="103"/>
      <c r="AM43" s="103"/>
      <c r="AN43" s="118"/>
      <c r="AO43" s="115"/>
      <c r="AP43" s="119"/>
      <c r="AQ43" s="119"/>
      <c r="AR43" s="118"/>
      <c r="AS43" s="118"/>
      <c r="AT43" s="118"/>
      <c r="AU43" s="118"/>
      <c r="AV43" s="121"/>
      <c r="AW43" s="114"/>
      <c r="AX43" s="115"/>
      <c r="AY43" s="116"/>
      <c r="AZ43" s="115"/>
      <c r="BA43" s="116"/>
      <c r="BC43" s="127"/>
    </row>
    <row r="44" spans="1:55" x14ac:dyDescent="0.2">
      <c r="A44" s="100"/>
      <c r="B44" s="266">
        <v>90043</v>
      </c>
      <c r="C44" s="2"/>
      <c r="D44" s="101"/>
      <c r="E44" s="67"/>
      <c r="F44" s="69"/>
      <c r="G44" s="69"/>
      <c r="H44" s="69"/>
      <c r="I44" s="95"/>
      <c r="J44" s="68"/>
      <c r="K44" s="106"/>
      <c r="L44" s="145"/>
      <c r="M44" s="146"/>
      <c r="N44" s="82"/>
      <c r="O44" s="82"/>
      <c r="P44" s="82"/>
      <c r="Q44" s="110"/>
      <c r="R44" s="111"/>
      <c r="S44" s="111"/>
      <c r="T44" s="111"/>
      <c r="U44" s="112"/>
      <c r="V44" s="110"/>
      <c r="W44" s="112"/>
      <c r="X44" s="103"/>
      <c r="Y44" s="117"/>
      <c r="Z44" s="69"/>
      <c r="AA44" s="69"/>
      <c r="AB44" s="103"/>
      <c r="AC44" s="103"/>
      <c r="AD44" s="118"/>
      <c r="AE44" s="115"/>
      <c r="AF44" s="119"/>
      <c r="AG44" s="119"/>
      <c r="AH44" s="120"/>
      <c r="AI44" s="121"/>
      <c r="AJ44" s="120"/>
      <c r="AK44" s="69"/>
      <c r="AL44" s="103"/>
      <c r="AM44" s="103"/>
      <c r="AN44" s="118"/>
      <c r="AO44" s="115"/>
      <c r="AP44" s="119"/>
      <c r="AQ44" s="119"/>
      <c r="AR44" s="118"/>
      <c r="AS44" s="118"/>
      <c r="AT44" s="118"/>
      <c r="AU44" s="118"/>
      <c r="AV44" s="121"/>
      <c r="AW44" s="114"/>
      <c r="AX44" s="115"/>
      <c r="AY44" s="116"/>
      <c r="AZ44" s="115"/>
      <c r="BA44" s="116"/>
      <c r="BC44" s="127"/>
    </row>
    <row r="45" spans="1:55" x14ac:dyDescent="0.2">
      <c r="A45" s="100"/>
      <c r="B45" s="266">
        <v>90044</v>
      </c>
      <c r="C45" s="2"/>
      <c r="D45" s="101"/>
      <c r="E45" s="67"/>
      <c r="F45" s="69"/>
      <c r="G45" s="69"/>
      <c r="H45" s="69"/>
      <c r="I45" s="95"/>
      <c r="J45" s="68"/>
      <c r="K45" s="106"/>
      <c r="L45" s="145"/>
      <c r="M45" s="146"/>
      <c r="N45" s="82"/>
      <c r="O45" s="82"/>
      <c r="P45" s="82"/>
      <c r="Q45" s="110"/>
      <c r="R45" s="111"/>
      <c r="S45" s="111"/>
      <c r="T45" s="111"/>
      <c r="U45" s="112"/>
      <c r="V45" s="110"/>
      <c r="W45" s="112"/>
      <c r="X45" s="103"/>
      <c r="Y45" s="117"/>
      <c r="Z45" s="69"/>
      <c r="AA45" s="69"/>
      <c r="AB45" s="103"/>
      <c r="AC45" s="103"/>
      <c r="AD45" s="118"/>
      <c r="AE45" s="115"/>
      <c r="AF45" s="119"/>
      <c r="AG45" s="119"/>
      <c r="AH45" s="120"/>
      <c r="AI45" s="121"/>
      <c r="AJ45" s="120"/>
      <c r="AK45" s="69"/>
      <c r="AL45" s="103"/>
      <c r="AM45" s="103"/>
      <c r="AN45" s="118"/>
      <c r="AO45" s="115"/>
      <c r="AP45" s="119"/>
      <c r="AQ45" s="119"/>
      <c r="AR45" s="118"/>
      <c r="AS45" s="118"/>
      <c r="AT45" s="118"/>
      <c r="AU45" s="118"/>
      <c r="AV45" s="121"/>
      <c r="AW45" s="114"/>
      <c r="AX45" s="115"/>
      <c r="AY45" s="116"/>
      <c r="AZ45" s="115"/>
      <c r="BA45" s="116"/>
      <c r="BC45" s="127"/>
    </row>
    <row r="46" spans="1:55" x14ac:dyDescent="0.2">
      <c r="A46" s="100"/>
      <c r="B46" s="266">
        <v>90045</v>
      </c>
      <c r="C46" s="2"/>
      <c r="D46" s="101"/>
      <c r="E46" s="67"/>
      <c r="F46" s="69"/>
      <c r="G46" s="69"/>
      <c r="H46" s="69"/>
      <c r="I46" s="95"/>
      <c r="J46" s="68"/>
      <c r="K46" s="106"/>
      <c r="L46" s="145"/>
      <c r="M46" s="146"/>
      <c r="N46" s="82"/>
      <c r="O46" s="82"/>
      <c r="P46" s="82"/>
      <c r="Q46" s="110"/>
      <c r="R46" s="111"/>
      <c r="S46" s="111"/>
      <c r="T46" s="111"/>
      <c r="U46" s="112"/>
      <c r="V46" s="110"/>
      <c r="W46" s="112"/>
      <c r="X46" s="103"/>
      <c r="Y46" s="117"/>
      <c r="Z46" s="69"/>
      <c r="AA46" s="69"/>
      <c r="AB46" s="103"/>
      <c r="AC46" s="103"/>
      <c r="AD46" s="118"/>
      <c r="AE46" s="115"/>
      <c r="AF46" s="119"/>
      <c r="AG46" s="119"/>
      <c r="AH46" s="120"/>
      <c r="AI46" s="121"/>
      <c r="AJ46" s="120"/>
      <c r="AK46" s="69"/>
      <c r="AL46" s="103"/>
      <c r="AM46" s="103"/>
      <c r="AN46" s="118"/>
      <c r="AO46" s="115"/>
      <c r="AP46" s="119"/>
      <c r="AQ46" s="119"/>
      <c r="AR46" s="118"/>
      <c r="AS46" s="118"/>
      <c r="AT46" s="118"/>
      <c r="AU46" s="118"/>
      <c r="AV46" s="121"/>
      <c r="AW46" s="114"/>
      <c r="AX46" s="115"/>
      <c r="AY46" s="116"/>
      <c r="AZ46" s="115"/>
      <c r="BA46" s="116"/>
      <c r="BC46" s="127"/>
    </row>
    <row r="47" spans="1:55" x14ac:dyDescent="0.2">
      <c r="A47" s="100"/>
      <c r="B47" s="266">
        <v>90046</v>
      </c>
      <c r="C47" s="2"/>
      <c r="D47" s="101"/>
      <c r="E47" s="67"/>
      <c r="F47" s="69"/>
      <c r="G47" s="69"/>
      <c r="H47" s="69"/>
      <c r="I47" s="95"/>
      <c r="J47" s="68"/>
      <c r="K47" s="106"/>
      <c r="L47" s="145"/>
      <c r="M47" s="146"/>
      <c r="N47" s="82"/>
      <c r="O47" s="82"/>
      <c r="P47" s="82"/>
      <c r="Q47" s="110"/>
      <c r="R47" s="111"/>
      <c r="S47" s="111"/>
      <c r="T47" s="111"/>
      <c r="U47" s="112"/>
      <c r="V47" s="110"/>
      <c r="W47" s="112"/>
      <c r="X47" s="103"/>
      <c r="Y47" s="117"/>
      <c r="Z47" s="69"/>
      <c r="AA47" s="69"/>
      <c r="AB47" s="103"/>
      <c r="AC47" s="103"/>
      <c r="AD47" s="118"/>
      <c r="AE47" s="115"/>
      <c r="AF47" s="119"/>
      <c r="AG47" s="119"/>
      <c r="AH47" s="120"/>
      <c r="AI47" s="121"/>
      <c r="AJ47" s="120"/>
      <c r="AK47" s="69"/>
      <c r="AL47" s="103"/>
      <c r="AM47" s="103"/>
      <c r="AN47" s="118"/>
      <c r="AO47" s="115"/>
      <c r="AP47" s="119"/>
      <c r="AQ47" s="119"/>
      <c r="AR47" s="118"/>
      <c r="AS47" s="118"/>
      <c r="AT47" s="118"/>
      <c r="AU47" s="118"/>
      <c r="AV47" s="121"/>
      <c r="AW47" s="114"/>
      <c r="AX47" s="115"/>
      <c r="AY47" s="116"/>
      <c r="AZ47" s="115"/>
      <c r="BA47" s="116"/>
      <c r="BC47" s="127"/>
    </row>
    <row r="48" spans="1:55" x14ac:dyDescent="0.2">
      <c r="A48" s="100"/>
      <c r="B48" s="266">
        <v>90047</v>
      </c>
      <c r="C48" s="2"/>
      <c r="D48" s="101"/>
      <c r="E48" s="67"/>
      <c r="F48" s="69"/>
      <c r="G48" s="69"/>
      <c r="H48" s="69"/>
      <c r="I48" s="95"/>
      <c r="J48" s="68"/>
      <c r="K48" s="106"/>
      <c r="L48" s="145"/>
      <c r="M48" s="146"/>
      <c r="N48" s="82"/>
      <c r="O48" s="82"/>
      <c r="P48" s="82"/>
      <c r="Q48" s="110"/>
      <c r="R48" s="111"/>
      <c r="S48" s="111"/>
      <c r="T48" s="111"/>
      <c r="U48" s="112"/>
      <c r="V48" s="110"/>
      <c r="W48" s="112"/>
      <c r="X48" s="103"/>
      <c r="Y48" s="117"/>
      <c r="Z48" s="69"/>
      <c r="AA48" s="69"/>
      <c r="AB48" s="103"/>
      <c r="AC48" s="103"/>
      <c r="AD48" s="118"/>
      <c r="AE48" s="115"/>
      <c r="AF48" s="119"/>
      <c r="AG48" s="119"/>
      <c r="AH48" s="120"/>
      <c r="AI48" s="121"/>
      <c r="AJ48" s="120"/>
      <c r="AK48" s="69"/>
      <c r="AL48" s="103"/>
      <c r="AM48" s="103"/>
      <c r="AN48" s="118"/>
      <c r="AO48" s="115"/>
      <c r="AP48" s="119"/>
      <c r="AQ48" s="119"/>
      <c r="AR48" s="118"/>
      <c r="AS48" s="118"/>
      <c r="AT48" s="118"/>
      <c r="AU48" s="118"/>
      <c r="AV48" s="121"/>
      <c r="AW48" s="114"/>
      <c r="AX48" s="115"/>
      <c r="AY48" s="116"/>
      <c r="AZ48" s="115"/>
      <c r="BA48" s="116"/>
      <c r="BC48" s="127"/>
    </row>
    <row r="49" spans="1:55" x14ac:dyDescent="0.2">
      <c r="A49" s="100"/>
      <c r="B49" s="266">
        <v>90048</v>
      </c>
      <c r="C49" s="2"/>
      <c r="D49" s="101"/>
      <c r="E49" s="67"/>
      <c r="F49" s="69"/>
      <c r="G49" s="69"/>
      <c r="H49" s="69"/>
      <c r="I49" s="95"/>
      <c r="J49" s="68"/>
      <c r="K49" s="106"/>
      <c r="L49" s="145"/>
      <c r="M49" s="146"/>
      <c r="N49" s="82"/>
      <c r="O49" s="82"/>
      <c r="P49" s="82"/>
      <c r="Q49" s="110"/>
      <c r="R49" s="111"/>
      <c r="S49" s="111"/>
      <c r="T49" s="111"/>
      <c r="U49" s="112"/>
      <c r="V49" s="110"/>
      <c r="W49" s="112"/>
      <c r="X49" s="103"/>
      <c r="Y49" s="117"/>
      <c r="Z49" s="69"/>
      <c r="AA49" s="69"/>
      <c r="AB49" s="103"/>
      <c r="AC49" s="103"/>
      <c r="AD49" s="118"/>
      <c r="AE49" s="115"/>
      <c r="AF49" s="119"/>
      <c r="AG49" s="119"/>
      <c r="AH49" s="120"/>
      <c r="AI49" s="121"/>
      <c r="AJ49" s="120"/>
      <c r="AK49" s="69"/>
      <c r="AL49" s="103"/>
      <c r="AM49" s="103"/>
      <c r="AN49" s="118"/>
      <c r="AO49" s="115"/>
      <c r="AP49" s="119"/>
      <c r="AQ49" s="119"/>
      <c r="AR49" s="118"/>
      <c r="AS49" s="118"/>
      <c r="AT49" s="118"/>
      <c r="AU49" s="118"/>
      <c r="AV49" s="121"/>
      <c r="AW49" s="114"/>
      <c r="AX49" s="115"/>
      <c r="AY49" s="116"/>
      <c r="AZ49" s="115"/>
      <c r="BA49" s="116"/>
      <c r="BC49" s="127"/>
    </row>
    <row r="50" spans="1:55" x14ac:dyDescent="0.2">
      <c r="A50" s="100"/>
      <c r="B50" s="266">
        <v>90049</v>
      </c>
      <c r="C50" s="2"/>
      <c r="D50" s="101"/>
      <c r="E50" s="67"/>
      <c r="F50" s="69"/>
      <c r="G50" s="69"/>
      <c r="H50" s="69"/>
      <c r="I50" s="95"/>
      <c r="J50" s="68"/>
      <c r="K50" s="106"/>
      <c r="L50" s="145"/>
      <c r="M50" s="146"/>
      <c r="N50" s="82"/>
      <c r="O50" s="82"/>
      <c r="P50" s="82"/>
      <c r="Q50" s="110"/>
      <c r="R50" s="111"/>
      <c r="S50" s="111"/>
      <c r="T50" s="111"/>
      <c r="U50" s="112"/>
      <c r="V50" s="110"/>
      <c r="W50" s="112"/>
      <c r="X50" s="103"/>
      <c r="Y50" s="117"/>
      <c r="Z50" s="69"/>
      <c r="AA50" s="69"/>
      <c r="AB50" s="103"/>
      <c r="AC50" s="103"/>
      <c r="AD50" s="118"/>
      <c r="AE50" s="115"/>
      <c r="AF50" s="119"/>
      <c r="AG50" s="119"/>
      <c r="AH50" s="120"/>
      <c r="AI50" s="121"/>
      <c r="AJ50" s="120"/>
      <c r="AK50" s="69"/>
      <c r="AL50" s="103"/>
      <c r="AM50" s="103"/>
      <c r="AN50" s="118"/>
      <c r="AO50" s="115"/>
      <c r="AP50" s="119"/>
      <c r="AQ50" s="119"/>
      <c r="AR50" s="118"/>
      <c r="AS50" s="118"/>
      <c r="AT50" s="118"/>
      <c r="AU50" s="118"/>
      <c r="AV50" s="121"/>
      <c r="AW50" s="114"/>
      <c r="AX50" s="115"/>
      <c r="AY50" s="116"/>
      <c r="AZ50" s="115"/>
      <c r="BA50" s="116"/>
      <c r="BC50" s="127"/>
    </row>
    <row r="51" spans="1:55" x14ac:dyDescent="0.2">
      <c r="A51" s="100"/>
      <c r="B51" s="266">
        <v>90056</v>
      </c>
      <c r="C51" s="2"/>
      <c r="D51" s="101"/>
      <c r="E51" s="67"/>
      <c r="F51" s="69"/>
      <c r="G51" s="69"/>
      <c r="H51" s="69"/>
      <c r="I51" s="95"/>
      <c r="J51" s="68"/>
      <c r="K51" s="106"/>
      <c r="L51" s="145"/>
      <c r="M51" s="146"/>
      <c r="N51" s="82"/>
      <c r="O51" s="82"/>
      <c r="P51" s="82"/>
      <c r="Q51" s="110"/>
      <c r="R51" s="111"/>
      <c r="S51" s="111"/>
      <c r="T51" s="111"/>
      <c r="U51" s="112"/>
      <c r="V51" s="110"/>
      <c r="W51" s="112"/>
      <c r="X51" s="103"/>
      <c r="Y51" s="117"/>
      <c r="Z51" s="69"/>
      <c r="AA51" s="69"/>
      <c r="AB51" s="103"/>
      <c r="AC51" s="103"/>
      <c r="AD51" s="118"/>
      <c r="AE51" s="115"/>
      <c r="AF51" s="119"/>
      <c r="AG51" s="119"/>
      <c r="AH51" s="120"/>
      <c r="AI51" s="121"/>
      <c r="AJ51" s="120"/>
      <c r="AK51" s="69"/>
      <c r="AL51" s="103"/>
      <c r="AM51" s="103"/>
      <c r="AN51" s="118"/>
      <c r="AO51" s="115"/>
      <c r="AP51" s="119"/>
      <c r="AQ51" s="119"/>
      <c r="AR51" s="118"/>
      <c r="AS51" s="118"/>
      <c r="AT51" s="118"/>
      <c r="AU51" s="118"/>
      <c r="AV51" s="121"/>
      <c r="AW51" s="114"/>
      <c r="AX51" s="115"/>
      <c r="AY51" s="116"/>
      <c r="AZ51" s="115"/>
      <c r="BA51" s="116"/>
      <c r="BC51" s="127"/>
    </row>
    <row r="52" spans="1:55" x14ac:dyDescent="0.2">
      <c r="A52" s="100"/>
      <c r="B52" s="266">
        <v>90057</v>
      </c>
      <c r="C52" s="2"/>
      <c r="D52" s="101"/>
      <c r="E52" s="67"/>
      <c r="F52" s="69"/>
      <c r="G52" s="69"/>
      <c r="H52" s="69"/>
      <c r="I52" s="95"/>
      <c r="J52" s="68"/>
      <c r="K52" s="106"/>
      <c r="L52" s="145"/>
      <c r="M52" s="146"/>
      <c r="N52" s="82"/>
      <c r="O52" s="82"/>
      <c r="P52" s="82"/>
      <c r="Q52" s="110"/>
      <c r="R52" s="111"/>
      <c r="S52" s="111"/>
      <c r="T52" s="111"/>
      <c r="U52" s="112"/>
      <c r="V52" s="110"/>
      <c r="W52" s="112"/>
      <c r="X52" s="103"/>
      <c r="Y52" s="117"/>
      <c r="Z52" s="69"/>
      <c r="AA52" s="69"/>
      <c r="AB52" s="103"/>
      <c r="AC52" s="103"/>
      <c r="AD52" s="118"/>
      <c r="AE52" s="115"/>
      <c r="AF52" s="119"/>
      <c r="AG52" s="119"/>
      <c r="AH52" s="120"/>
      <c r="AI52" s="121"/>
      <c r="AJ52" s="120"/>
      <c r="AK52" s="69"/>
      <c r="AL52" s="103"/>
      <c r="AM52" s="103"/>
      <c r="AN52" s="118"/>
      <c r="AO52" s="115"/>
      <c r="AP52" s="119"/>
      <c r="AQ52" s="119"/>
      <c r="AR52" s="118"/>
      <c r="AS52" s="118"/>
      <c r="AT52" s="118"/>
      <c r="AU52" s="118"/>
      <c r="AV52" s="121"/>
      <c r="AW52" s="114"/>
      <c r="AX52" s="115"/>
      <c r="AY52" s="116"/>
      <c r="AZ52" s="115"/>
      <c r="BA52" s="116"/>
      <c r="BC52" s="127"/>
    </row>
    <row r="53" spans="1:55" x14ac:dyDescent="0.2">
      <c r="A53" s="100"/>
      <c r="B53" s="266">
        <v>90058</v>
      </c>
      <c r="C53" s="2"/>
      <c r="D53" s="101"/>
      <c r="E53" s="67"/>
      <c r="F53" s="69"/>
      <c r="G53" s="69"/>
      <c r="H53" s="69"/>
      <c r="I53" s="95"/>
      <c r="J53" s="68"/>
      <c r="K53" s="106"/>
      <c r="L53" s="145"/>
      <c r="M53" s="146"/>
      <c r="N53" s="82"/>
      <c r="O53" s="82"/>
      <c r="P53" s="82"/>
      <c r="Q53" s="110"/>
      <c r="R53" s="111"/>
      <c r="S53" s="111"/>
      <c r="T53" s="111"/>
      <c r="U53" s="112"/>
      <c r="V53" s="110"/>
      <c r="W53" s="112"/>
      <c r="X53" s="103"/>
      <c r="Y53" s="117"/>
      <c r="Z53" s="69"/>
      <c r="AA53" s="69"/>
      <c r="AB53" s="103"/>
      <c r="AC53" s="103"/>
      <c r="AD53" s="118"/>
      <c r="AE53" s="115"/>
      <c r="AF53" s="119"/>
      <c r="AG53" s="119"/>
      <c r="AH53" s="120"/>
      <c r="AI53" s="121"/>
      <c r="AJ53" s="120"/>
      <c r="AK53" s="69"/>
      <c r="AL53" s="103"/>
      <c r="AM53" s="103"/>
      <c r="AN53" s="118"/>
      <c r="AO53" s="115"/>
      <c r="AP53" s="119"/>
      <c r="AQ53" s="119"/>
      <c r="AR53" s="118"/>
      <c r="AS53" s="118"/>
      <c r="AT53" s="118"/>
      <c r="AU53" s="118"/>
      <c r="AV53" s="121"/>
      <c r="AW53" s="114"/>
      <c r="AX53" s="115"/>
      <c r="AY53" s="116"/>
      <c r="AZ53" s="115"/>
      <c r="BA53" s="116"/>
      <c r="BC53" s="127"/>
    </row>
    <row r="54" spans="1:55" x14ac:dyDescent="0.2">
      <c r="A54" s="100"/>
      <c r="B54" s="266">
        <v>90059</v>
      </c>
      <c r="C54" s="2"/>
      <c r="D54" s="101"/>
      <c r="E54" s="67"/>
      <c r="F54" s="69"/>
      <c r="G54" s="69"/>
      <c r="H54" s="69"/>
      <c r="I54" s="95"/>
      <c r="J54" s="68"/>
      <c r="K54" s="106"/>
      <c r="L54" s="145"/>
      <c r="M54" s="146"/>
      <c r="N54" s="82"/>
      <c r="O54" s="82"/>
      <c r="P54" s="82"/>
      <c r="Q54" s="110"/>
      <c r="R54" s="111"/>
      <c r="S54" s="111"/>
      <c r="T54" s="111"/>
      <c r="U54" s="112"/>
      <c r="V54" s="110"/>
      <c r="W54" s="112"/>
      <c r="X54" s="103"/>
      <c r="Y54" s="117"/>
      <c r="Z54" s="69"/>
      <c r="AA54" s="69"/>
      <c r="AB54" s="103"/>
      <c r="AC54" s="103"/>
      <c r="AD54" s="118"/>
      <c r="AE54" s="115"/>
      <c r="AF54" s="119"/>
      <c r="AG54" s="119"/>
      <c r="AH54" s="120"/>
      <c r="AI54" s="121"/>
      <c r="AJ54" s="120"/>
      <c r="AK54" s="69"/>
      <c r="AL54" s="103"/>
      <c r="AM54" s="103"/>
      <c r="AN54" s="118"/>
      <c r="AO54" s="115"/>
      <c r="AP54" s="119"/>
      <c r="AQ54" s="119"/>
      <c r="AR54" s="118"/>
      <c r="AS54" s="118"/>
      <c r="AT54" s="118"/>
      <c r="AU54" s="118"/>
      <c r="AV54" s="121"/>
      <c r="AW54" s="114"/>
      <c r="AX54" s="115"/>
      <c r="AY54" s="116"/>
      <c r="AZ54" s="115"/>
      <c r="BA54" s="116"/>
      <c r="BC54" s="127"/>
    </row>
    <row r="55" spans="1:55" x14ac:dyDescent="0.2">
      <c r="A55" s="100"/>
      <c r="B55" s="266">
        <v>90061</v>
      </c>
      <c r="C55" s="2"/>
      <c r="D55" s="101"/>
      <c r="E55" s="67"/>
      <c r="F55" s="69"/>
      <c r="G55" s="69"/>
      <c r="H55" s="69"/>
      <c r="I55" s="95"/>
      <c r="J55" s="68"/>
      <c r="K55" s="106"/>
      <c r="L55" s="145"/>
      <c r="M55" s="146"/>
      <c r="N55" s="82"/>
      <c r="O55" s="82"/>
      <c r="P55" s="82"/>
      <c r="Q55" s="110"/>
      <c r="R55" s="111"/>
      <c r="S55" s="111"/>
      <c r="T55" s="111"/>
      <c r="U55" s="112"/>
      <c r="V55" s="110"/>
      <c r="W55" s="112"/>
      <c r="X55" s="103"/>
      <c r="Y55" s="117"/>
      <c r="Z55" s="69"/>
      <c r="AA55" s="69"/>
      <c r="AB55" s="103"/>
      <c r="AC55" s="103"/>
      <c r="AD55" s="118"/>
      <c r="AE55" s="115"/>
      <c r="AF55" s="119"/>
      <c r="AG55" s="119"/>
      <c r="AH55" s="120"/>
      <c r="AI55" s="121"/>
      <c r="AJ55" s="120"/>
      <c r="AK55" s="69"/>
      <c r="AL55" s="103"/>
      <c r="AM55" s="103"/>
      <c r="AN55" s="118"/>
      <c r="AO55" s="115"/>
      <c r="AP55" s="119"/>
      <c r="AQ55" s="119"/>
      <c r="AR55" s="118"/>
      <c r="AS55" s="118"/>
      <c r="AT55" s="118"/>
      <c r="AU55" s="118"/>
      <c r="AV55" s="121"/>
      <c r="AW55" s="114"/>
      <c r="AX55" s="115"/>
      <c r="AY55" s="116"/>
      <c r="AZ55" s="115"/>
      <c r="BA55" s="116"/>
      <c r="BC55" s="127"/>
    </row>
    <row r="56" spans="1:55" x14ac:dyDescent="0.2">
      <c r="A56" s="100"/>
      <c r="B56" s="266">
        <v>90062</v>
      </c>
      <c r="C56" s="2"/>
      <c r="D56" s="101"/>
      <c r="E56" s="67"/>
      <c r="F56" s="69"/>
      <c r="G56" s="69"/>
      <c r="H56" s="69"/>
      <c r="I56" s="95"/>
      <c r="J56" s="68"/>
      <c r="K56" s="106"/>
      <c r="L56" s="145"/>
      <c r="M56" s="146"/>
      <c r="N56" s="82"/>
      <c r="O56" s="82"/>
      <c r="P56" s="82"/>
      <c r="Q56" s="110"/>
      <c r="R56" s="111"/>
      <c r="S56" s="111"/>
      <c r="T56" s="111"/>
      <c r="U56" s="112"/>
      <c r="V56" s="110"/>
      <c r="W56" s="112"/>
      <c r="X56" s="103"/>
      <c r="Y56" s="117"/>
      <c r="Z56" s="69"/>
      <c r="AA56" s="69"/>
      <c r="AB56" s="103"/>
      <c r="AC56" s="103"/>
      <c r="AD56" s="118"/>
      <c r="AE56" s="115"/>
      <c r="AF56" s="119"/>
      <c r="AG56" s="119"/>
      <c r="AH56" s="120"/>
      <c r="AI56" s="121"/>
      <c r="AJ56" s="120"/>
      <c r="AK56" s="69"/>
      <c r="AL56" s="103"/>
      <c r="AM56" s="103"/>
      <c r="AN56" s="118"/>
      <c r="AO56" s="115"/>
      <c r="AP56" s="119"/>
      <c r="AQ56" s="119"/>
      <c r="AR56" s="118"/>
      <c r="AS56" s="118"/>
      <c r="AT56" s="118"/>
      <c r="AU56" s="118"/>
      <c r="AV56" s="121"/>
      <c r="AW56" s="114"/>
      <c r="AX56" s="115"/>
      <c r="AY56" s="116"/>
      <c r="AZ56" s="115"/>
      <c r="BA56" s="116"/>
      <c r="BC56" s="127"/>
    </row>
    <row r="57" spans="1:55" x14ac:dyDescent="0.2">
      <c r="A57" s="100"/>
      <c r="B57" s="266">
        <v>90063</v>
      </c>
      <c r="C57" s="2"/>
      <c r="D57" s="101"/>
      <c r="E57" s="67"/>
      <c r="F57" s="69"/>
      <c r="G57" s="69"/>
      <c r="H57" s="69"/>
      <c r="I57" s="95"/>
      <c r="J57" s="68"/>
      <c r="K57" s="106"/>
      <c r="L57" s="145"/>
      <c r="M57" s="146"/>
      <c r="N57" s="82"/>
      <c r="O57" s="82"/>
      <c r="P57" s="82"/>
      <c r="Q57" s="110"/>
      <c r="R57" s="111"/>
      <c r="S57" s="111"/>
      <c r="T57" s="111"/>
      <c r="U57" s="112"/>
      <c r="V57" s="110"/>
      <c r="W57" s="112"/>
      <c r="X57" s="103"/>
      <c r="Y57" s="117"/>
      <c r="Z57" s="69"/>
      <c r="AA57" s="69"/>
      <c r="AB57" s="103"/>
      <c r="AC57" s="103"/>
      <c r="AD57" s="118"/>
      <c r="AE57" s="115"/>
      <c r="AF57" s="119"/>
      <c r="AG57" s="119"/>
      <c r="AH57" s="120"/>
      <c r="AI57" s="121"/>
      <c r="AJ57" s="120"/>
      <c r="AK57" s="69"/>
      <c r="AL57" s="103"/>
      <c r="AM57" s="103"/>
      <c r="AN57" s="118"/>
      <c r="AO57" s="115"/>
      <c r="AP57" s="119"/>
      <c r="AQ57" s="119"/>
      <c r="AR57" s="118"/>
      <c r="AS57" s="118"/>
      <c r="AT57" s="118"/>
      <c r="AU57" s="118"/>
      <c r="AV57" s="121"/>
      <c r="AW57" s="114"/>
      <c r="AX57" s="115"/>
      <c r="AY57" s="116"/>
      <c r="AZ57" s="115"/>
      <c r="BA57" s="116"/>
      <c r="BC57" s="127"/>
    </row>
    <row r="58" spans="1:55" x14ac:dyDescent="0.2">
      <c r="A58" s="100"/>
      <c r="B58" s="266">
        <v>90064</v>
      </c>
      <c r="C58" s="2"/>
      <c r="D58" s="101"/>
      <c r="E58" s="67"/>
      <c r="F58" s="69"/>
      <c r="G58" s="69"/>
      <c r="H58" s="69"/>
      <c r="I58" s="95"/>
      <c r="J58" s="68"/>
      <c r="K58" s="106"/>
      <c r="L58" s="145"/>
      <c r="M58" s="146"/>
      <c r="N58" s="82"/>
      <c r="O58" s="82"/>
      <c r="P58" s="82"/>
      <c r="Q58" s="110"/>
      <c r="R58" s="111"/>
      <c r="S58" s="111"/>
      <c r="T58" s="111"/>
      <c r="U58" s="112"/>
      <c r="V58" s="110"/>
      <c r="W58" s="112"/>
      <c r="X58" s="103"/>
      <c r="Y58" s="117"/>
      <c r="Z58" s="69"/>
      <c r="AA58" s="69"/>
      <c r="AB58" s="103"/>
      <c r="AC58" s="103"/>
      <c r="AD58" s="118"/>
      <c r="AE58" s="115"/>
      <c r="AF58" s="119"/>
      <c r="AG58" s="119"/>
      <c r="AH58" s="120"/>
      <c r="AI58" s="121"/>
      <c r="AJ58" s="120"/>
      <c r="AK58" s="69"/>
      <c r="AL58" s="103"/>
      <c r="AM58" s="103"/>
      <c r="AN58" s="118"/>
      <c r="AO58" s="115"/>
      <c r="AP58" s="119"/>
      <c r="AQ58" s="119"/>
      <c r="AR58" s="118"/>
      <c r="AS58" s="118"/>
      <c r="AT58" s="118"/>
      <c r="AU58" s="118"/>
      <c r="AV58" s="121"/>
      <c r="AW58" s="114"/>
      <c r="AX58" s="115"/>
      <c r="AY58" s="116"/>
      <c r="AZ58" s="115"/>
      <c r="BA58" s="116"/>
      <c r="BC58" s="127"/>
    </row>
    <row r="59" spans="1:55" x14ac:dyDescent="0.2">
      <c r="A59" s="100"/>
      <c r="B59" s="266">
        <v>90065</v>
      </c>
      <c r="C59" s="2"/>
      <c r="D59" s="101"/>
      <c r="E59" s="67"/>
      <c r="F59" s="69"/>
      <c r="G59" s="69"/>
      <c r="H59" s="69"/>
      <c r="I59" s="95"/>
      <c r="J59" s="68"/>
      <c r="K59" s="106"/>
      <c r="L59" s="145"/>
      <c r="M59" s="146"/>
      <c r="N59" s="82"/>
      <c r="O59" s="82"/>
      <c r="P59" s="82"/>
      <c r="Q59" s="110"/>
      <c r="R59" s="111"/>
      <c r="S59" s="111"/>
      <c r="T59" s="111"/>
      <c r="U59" s="112"/>
      <c r="V59" s="110"/>
      <c r="W59" s="112"/>
      <c r="X59" s="103"/>
      <c r="Y59" s="117"/>
      <c r="Z59" s="69"/>
      <c r="AA59" s="69"/>
      <c r="AB59" s="103"/>
      <c r="AC59" s="103"/>
      <c r="AD59" s="118"/>
      <c r="AE59" s="115"/>
      <c r="AF59" s="119"/>
      <c r="AG59" s="119"/>
      <c r="AH59" s="120"/>
      <c r="AI59" s="121"/>
      <c r="AJ59" s="120"/>
      <c r="AK59" s="69"/>
      <c r="AL59" s="103"/>
      <c r="AM59" s="103"/>
      <c r="AN59" s="118"/>
      <c r="AO59" s="115"/>
      <c r="AP59" s="119"/>
      <c r="AQ59" s="119"/>
      <c r="AR59" s="118"/>
      <c r="AS59" s="118"/>
      <c r="AT59" s="118"/>
      <c r="AU59" s="118"/>
      <c r="AV59" s="121"/>
      <c r="AW59" s="114"/>
      <c r="AX59" s="115"/>
      <c r="AY59" s="116"/>
      <c r="AZ59" s="115"/>
      <c r="BA59" s="116"/>
      <c r="BC59" s="127"/>
    </row>
    <row r="60" spans="1:55" x14ac:dyDescent="0.2">
      <c r="A60" s="100"/>
      <c r="B60" s="266">
        <v>90066</v>
      </c>
      <c r="C60" s="2"/>
      <c r="D60" s="101"/>
      <c r="E60" s="67"/>
      <c r="F60" s="69"/>
      <c r="G60" s="69"/>
      <c r="H60" s="69"/>
      <c r="I60" s="95"/>
      <c r="J60" s="68"/>
      <c r="K60" s="106"/>
      <c r="L60" s="145"/>
      <c r="M60" s="146"/>
      <c r="N60" s="82"/>
      <c r="O60" s="82"/>
      <c r="P60" s="82"/>
      <c r="Q60" s="110"/>
      <c r="R60" s="111"/>
      <c r="S60" s="111"/>
      <c r="T60" s="111"/>
      <c r="U60" s="112"/>
      <c r="V60" s="110"/>
      <c r="W60" s="112"/>
      <c r="X60" s="103"/>
      <c r="Y60" s="117"/>
      <c r="Z60" s="69"/>
      <c r="AA60" s="69"/>
      <c r="AB60" s="103"/>
      <c r="AC60" s="103"/>
      <c r="AD60" s="118"/>
      <c r="AE60" s="115"/>
      <c r="AF60" s="119"/>
      <c r="AG60" s="119"/>
      <c r="AH60" s="120"/>
      <c r="AI60" s="121"/>
      <c r="AJ60" s="120"/>
      <c r="AK60" s="69"/>
      <c r="AL60" s="103"/>
      <c r="AM60" s="103"/>
      <c r="AN60" s="118"/>
      <c r="AO60" s="115"/>
      <c r="AP60" s="119"/>
      <c r="AQ60" s="119"/>
      <c r="AR60" s="118"/>
      <c r="AS60" s="118"/>
      <c r="AT60" s="118"/>
      <c r="AU60" s="118"/>
      <c r="AV60" s="121"/>
      <c r="AW60" s="114"/>
      <c r="AX60" s="115"/>
      <c r="AY60" s="116"/>
      <c r="AZ60" s="115"/>
      <c r="BA60" s="116"/>
      <c r="BC60" s="127"/>
    </row>
    <row r="61" spans="1:55" x14ac:dyDescent="0.2">
      <c r="A61" s="100"/>
      <c r="B61" s="266">
        <v>90067</v>
      </c>
      <c r="C61" s="2"/>
      <c r="D61" s="101"/>
      <c r="E61" s="102"/>
      <c r="F61" s="103"/>
      <c r="G61" s="103"/>
      <c r="H61" s="103"/>
      <c r="I61" s="104"/>
      <c r="J61" s="101"/>
      <c r="K61" s="105"/>
      <c r="L61" s="145"/>
      <c r="M61" s="146"/>
      <c r="N61" s="81"/>
      <c r="O61" s="81"/>
      <c r="P61" s="81"/>
      <c r="Q61" s="110"/>
      <c r="R61" s="111"/>
      <c r="S61" s="111"/>
      <c r="T61" s="111"/>
      <c r="U61" s="112"/>
      <c r="V61" s="110"/>
      <c r="W61" s="112"/>
      <c r="X61" s="103"/>
      <c r="Y61" s="113"/>
      <c r="Z61" s="103"/>
      <c r="AA61" s="103"/>
      <c r="AB61" s="103"/>
      <c r="AC61" s="103"/>
      <c r="AD61" s="114"/>
      <c r="AE61" s="115"/>
      <c r="AF61" s="116"/>
      <c r="AG61" s="116"/>
      <c r="AH61" s="110"/>
      <c r="AI61" s="112"/>
      <c r="AJ61" s="110"/>
      <c r="AK61" s="103"/>
      <c r="AL61" s="103"/>
      <c r="AM61" s="103"/>
      <c r="AN61" s="114"/>
      <c r="AO61" s="115"/>
      <c r="AP61" s="116"/>
      <c r="AQ61" s="116"/>
      <c r="AR61" s="114"/>
      <c r="AS61" s="114"/>
      <c r="AT61" s="114"/>
      <c r="AU61" s="114"/>
      <c r="AV61" s="112"/>
      <c r="AW61" s="114"/>
      <c r="AX61" s="115"/>
      <c r="AY61" s="116"/>
      <c r="AZ61" s="115"/>
      <c r="BA61" s="116"/>
      <c r="BB61" s="142"/>
      <c r="BC61" s="115"/>
    </row>
    <row r="62" spans="1:55" x14ac:dyDescent="0.2">
      <c r="A62" s="100"/>
      <c r="B62" s="266">
        <v>90068</v>
      </c>
      <c r="C62" s="2"/>
      <c r="D62" s="101"/>
      <c r="E62" s="102"/>
      <c r="F62" s="103"/>
      <c r="G62" s="103"/>
      <c r="H62" s="103"/>
      <c r="I62" s="104"/>
      <c r="J62" s="101"/>
      <c r="K62" s="105"/>
      <c r="L62" s="145"/>
      <c r="M62" s="146"/>
      <c r="N62" s="81"/>
      <c r="O62" s="81"/>
      <c r="P62" s="81"/>
      <c r="Q62" s="110"/>
      <c r="R62" s="111"/>
      <c r="S62" s="111"/>
      <c r="T62" s="111"/>
      <c r="U62" s="112"/>
      <c r="V62" s="110"/>
      <c r="W62" s="112"/>
      <c r="X62" s="103"/>
      <c r="Y62" s="113"/>
      <c r="Z62" s="103"/>
      <c r="AA62" s="103"/>
      <c r="AB62" s="103"/>
      <c r="AC62" s="103"/>
      <c r="AD62" s="114"/>
      <c r="AE62" s="115"/>
      <c r="AF62" s="116"/>
      <c r="AG62" s="116"/>
      <c r="AH62" s="110"/>
      <c r="AI62" s="112"/>
      <c r="AJ62" s="110"/>
      <c r="AK62" s="103"/>
      <c r="AL62" s="103"/>
      <c r="AM62" s="103"/>
      <c r="AN62" s="114"/>
      <c r="AO62" s="115"/>
      <c r="AP62" s="116"/>
      <c r="AQ62" s="116"/>
      <c r="AR62" s="114"/>
      <c r="AS62" s="114"/>
      <c r="AT62" s="114"/>
      <c r="AU62" s="114"/>
      <c r="AV62" s="112"/>
      <c r="AW62" s="114"/>
      <c r="AX62" s="115"/>
      <c r="AY62" s="116"/>
      <c r="AZ62" s="115"/>
      <c r="BA62" s="116"/>
      <c r="BC62" s="2"/>
    </row>
    <row r="63" spans="1:55" x14ac:dyDescent="0.2">
      <c r="A63" s="100"/>
      <c r="B63" s="266">
        <v>90069</v>
      </c>
      <c r="C63" s="2"/>
      <c r="D63" s="101"/>
      <c r="E63" s="67"/>
      <c r="F63" s="69"/>
      <c r="G63" s="69"/>
      <c r="H63" s="69"/>
      <c r="I63" s="95"/>
      <c r="J63" s="68"/>
      <c r="K63" s="106"/>
      <c r="L63" s="145"/>
      <c r="M63" s="146"/>
      <c r="N63" s="82"/>
      <c r="O63" s="82"/>
      <c r="P63" s="82"/>
      <c r="Q63" s="110"/>
      <c r="R63" s="111"/>
      <c r="S63" s="111"/>
      <c r="T63" s="111"/>
      <c r="U63" s="112"/>
      <c r="V63" s="110"/>
      <c r="W63" s="112"/>
      <c r="X63" s="103"/>
      <c r="Y63" s="117"/>
      <c r="Z63" s="69"/>
      <c r="AA63" s="69"/>
      <c r="AB63" s="103"/>
      <c r="AC63" s="103"/>
      <c r="AD63" s="118"/>
      <c r="AE63" s="115"/>
      <c r="AF63" s="119"/>
      <c r="AG63" s="119"/>
      <c r="AH63" s="120"/>
      <c r="AI63" s="121"/>
      <c r="AJ63" s="120"/>
      <c r="AK63" s="69"/>
      <c r="AL63" s="103"/>
      <c r="AM63" s="103"/>
      <c r="AN63" s="118"/>
      <c r="AO63" s="115"/>
      <c r="AP63" s="119"/>
      <c r="AQ63" s="119"/>
      <c r="AR63" s="118"/>
      <c r="AS63" s="118"/>
      <c r="AT63" s="118"/>
      <c r="AU63" s="118"/>
      <c r="AV63" s="121"/>
      <c r="AW63" s="114"/>
      <c r="AX63" s="115"/>
      <c r="AY63" s="116"/>
      <c r="AZ63" s="115"/>
      <c r="BA63" s="116"/>
      <c r="BC63" s="127"/>
    </row>
    <row r="64" spans="1:55" x14ac:dyDescent="0.2">
      <c r="A64" s="100"/>
      <c r="B64" s="266">
        <v>90071</v>
      </c>
      <c r="C64" s="2"/>
      <c r="D64" s="101"/>
      <c r="E64" s="67"/>
      <c r="F64" s="69"/>
      <c r="G64" s="69"/>
      <c r="H64" s="69"/>
      <c r="I64" s="95"/>
      <c r="J64" s="68"/>
      <c r="K64" s="106"/>
      <c r="L64" s="145"/>
      <c r="M64" s="146"/>
      <c r="N64" s="82"/>
      <c r="O64" s="82"/>
      <c r="P64" s="82"/>
      <c r="Q64" s="110"/>
      <c r="R64" s="111"/>
      <c r="S64" s="111"/>
      <c r="T64" s="111"/>
      <c r="U64" s="112"/>
      <c r="V64" s="110"/>
      <c r="W64" s="112"/>
      <c r="X64" s="103"/>
      <c r="Y64" s="117"/>
      <c r="Z64" s="69"/>
      <c r="AA64" s="69"/>
      <c r="AB64" s="103"/>
      <c r="AC64" s="103"/>
      <c r="AD64" s="118"/>
      <c r="AE64" s="115"/>
      <c r="AF64" s="119"/>
      <c r="AG64" s="119"/>
      <c r="AH64" s="120"/>
      <c r="AI64" s="121"/>
      <c r="AJ64" s="120"/>
      <c r="AK64" s="69"/>
      <c r="AL64" s="103"/>
      <c r="AM64" s="103"/>
      <c r="AN64" s="118"/>
      <c r="AO64" s="115"/>
      <c r="AP64" s="119"/>
      <c r="AQ64" s="119"/>
      <c r="AR64" s="118"/>
      <c r="AS64" s="118"/>
      <c r="AT64" s="118"/>
      <c r="AU64" s="118"/>
      <c r="AV64" s="121"/>
      <c r="AW64" s="114"/>
      <c r="AX64" s="115"/>
      <c r="AY64" s="116"/>
      <c r="AZ64" s="115"/>
      <c r="BA64" s="116"/>
      <c r="BC64" s="127"/>
    </row>
    <row r="65" spans="1:57" x14ac:dyDescent="0.2">
      <c r="A65" s="100"/>
      <c r="B65" s="266">
        <v>90077</v>
      </c>
      <c r="C65" s="2"/>
      <c r="D65" s="101"/>
      <c r="E65" s="67"/>
      <c r="F65" s="69"/>
      <c r="G65" s="69"/>
      <c r="H65" s="69"/>
      <c r="I65" s="95"/>
      <c r="J65" s="68"/>
      <c r="K65" s="106"/>
      <c r="L65" s="145"/>
      <c r="M65" s="146"/>
      <c r="N65" s="82"/>
      <c r="O65" s="82"/>
      <c r="P65" s="82"/>
      <c r="Q65" s="110"/>
      <c r="R65" s="111"/>
      <c r="S65" s="111"/>
      <c r="T65" s="111"/>
      <c r="U65" s="112"/>
      <c r="V65" s="110"/>
      <c r="W65" s="112"/>
      <c r="X65" s="103"/>
      <c r="Y65" s="117"/>
      <c r="Z65" s="69"/>
      <c r="AA65" s="69"/>
      <c r="AB65" s="103"/>
      <c r="AC65" s="103"/>
      <c r="AD65" s="118"/>
      <c r="AE65" s="115"/>
      <c r="AF65" s="119"/>
      <c r="AG65" s="119"/>
      <c r="AH65" s="120"/>
      <c r="AI65" s="121"/>
      <c r="AJ65" s="120"/>
      <c r="AK65" s="69"/>
      <c r="AL65" s="103"/>
      <c r="AM65" s="103"/>
      <c r="AN65" s="118"/>
      <c r="AO65" s="115"/>
      <c r="AP65" s="119"/>
      <c r="AQ65" s="119"/>
      <c r="AR65" s="118"/>
      <c r="AS65" s="118"/>
      <c r="AT65" s="118"/>
      <c r="AU65" s="118"/>
      <c r="AV65" s="121"/>
      <c r="AW65" s="114"/>
      <c r="AX65" s="115"/>
      <c r="AY65" s="116"/>
      <c r="AZ65" s="115"/>
      <c r="BA65" s="116"/>
      <c r="BC65" s="127"/>
    </row>
    <row r="66" spans="1:57" x14ac:dyDescent="0.2">
      <c r="A66" s="100"/>
      <c r="B66" s="266">
        <v>90089</v>
      </c>
      <c r="C66" s="2"/>
      <c r="D66" s="101"/>
      <c r="E66" s="67"/>
      <c r="F66" s="69"/>
      <c r="G66" s="69"/>
      <c r="H66" s="69"/>
      <c r="I66" s="95"/>
      <c r="J66" s="68"/>
      <c r="K66" s="106"/>
      <c r="L66" s="145"/>
      <c r="M66" s="146"/>
      <c r="N66" s="82"/>
      <c r="O66" s="82"/>
      <c r="P66" s="82"/>
      <c r="Q66" s="110"/>
      <c r="R66" s="111"/>
      <c r="S66" s="111"/>
      <c r="T66" s="111"/>
      <c r="U66" s="112"/>
      <c r="V66" s="110"/>
      <c r="W66" s="112"/>
      <c r="X66" s="103"/>
      <c r="Y66" s="117"/>
      <c r="Z66" s="69"/>
      <c r="AA66" s="69"/>
      <c r="AB66" s="103"/>
      <c r="AC66" s="103"/>
      <c r="AD66" s="118"/>
      <c r="AE66" s="115"/>
      <c r="AF66" s="119"/>
      <c r="AG66" s="119"/>
      <c r="AH66" s="120"/>
      <c r="AI66" s="121"/>
      <c r="AJ66" s="120"/>
      <c r="AK66" s="69"/>
      <c r="AL66" s="103"/>
      <c r="AM66" s="103"/>
      <c r="AN66" s="118"/>
      <c r="AO66" s="115"/>
      <c r="AP66" s="119"/>
      <c r="AQ66" s="119"/>
      <c r="AR66" s="118"/>
      <c r="AS66" s="118"/>
      <c r="AT66" s="118"/>
      <c r="AU66" s="118"/>
      <c r="AV66" s="121"/>
      <c r="AW66" s="114"/>
      <c r="AX66" s="115"/>
      <c r="AY66" s="116"/>
      <c r="AZ66" s="115"/>
      <c r="BA66" s="116"/>
      <c r="BC66" s="127"/>
    </row>
    <row r="67" spans="1:57" x14ac:dyDescent="0.2">
      <c r="A67" s="100"/>
      <c r="B67" s="266">
        <v>90094</v>
      </c>
      <c r="C67" s="2"/>
      <c r="D67" s="101"/>
      <c r="E67" s="67"/>
      <c r="F67" s="69"/>
      <c r="G67" s="69"/>
      <c r="H67" s="69"/>
      <c r="I67" s="95"/>
      <c r="J67" s="68"/>
      <c r="K67" s="106"/>
      <c r="L67" s="145"/>
      <c r="M67" s="146"/>
      <c r="N67" s="82"/>
      <c r="O67" s="82"/>
      <c r="P67" s="82"/>
      <c r="Q67" s="110"/>
      <c r="R67" s="111"/>
      <c r="S67" s="111"/>
      <c r="T67" s="111"/>
      <c r="U67" s="112"/>
      <c r="V67" s="110"/>
      <c r="W67" s="112"/>
      <c r="X67" s="103"/>
      <c r="Y67" s="117"/>
      <c r="Z67" s="69"/>
      <c r="AA67" s="69"/>
      <c r="AB67" s="103"/>
      <c r="AC67" s="103"/>
      <c r="AD67" s="118"/>
      <c r="AE67" s="115"/>
      <c r="AF67" s="119"/>
      <c r="AG67" s="119"/>
      <c r="AH67" s="120"/>
      <c r="AI67" s="121"/>
      <c r="AJ67" s="120"/>
      <c r="AK67" s="69"/>
      <c r="AL67" s="103"/>
      <c r="AM67" s="103"/>
      <c r="AN67" s="118"/>
      <c r="AO67" s="115"/>
      <c r="AP67" s="119"/>
      <c r="AQ67" s="119"/>
      <c r="AR67" s="118"/>
      <c r="AS67" s="118"/>
      <c r="AT67" s="118"/>
      <c r="AU67" s="118"/>
      <c r="AV67" s="121"/>
      <c r="AW67" s="114"/>
      <c r="AX67" s="115"/>
      <c r="AY67" s="116"/>
      <c r="AZ67" s="115"/>
      <c r="BA67" s="116"/>
      <c r="BC67" s="127"/>
    </row>
    <row r="68" spans="1:57" x14ac:dyDescent="0.2">
      <c r="A68" s="100"/>
      <c r="B68" s="266">
        <v>90095</v>
      </c>
      <c r="C68" s="2"/>
      <c r="D68" s="101"/>
      <c r="E68" s="67"/>
      <c r="F68" s="69"/>
      <c r="G68" s="69"/>
      <c r="H68" s="69"/>
      <c r="I68" s="95"/>
      <c r="J68" s="68"/>
      <c r="K68" s="106"/>
      <c r="L68" s="145"/>
      <c r="M68" s="146"/>
      <c r="N68" s="82"/>
      <c r="O68" s="82"/>
      <c r="P68" s="82"/>
      <c r="Q68" s="110"/>
      <c r="R68" s="111"/>
      <c r="S68" s="111"/>
      <c r="T68" s="111"/>
      <c r="U68" s="112"/>
      <c r="V68" s="110"/>
      <c r="W68" s="112"/>
      <c r="X68" s="103"/>
      <c r="Y68" s="117"/>
      <c r="Z68" s="69"/>
      <c r="AA68" s="69"/>
      <c r="AB68" s="103"/>
      <c r="AC68" s="103"/>
      <c r="AD68" s="118"/>
      <c r="AE68" s="115"/>
      <c r="AF68" s="119"/>
      <c r="AG68" s="119"/>
      <c r="AH68" s="120"/>
      <c r="AI68" s="121"/>
      <c r="AJ68" s="120"/>
      <c r="AK68" s="69"/>
      <c r="AL68" s="103"/>
      <c r="AM68" s="103"/>
      <c r="AN68" s="118"/>
      <c r="AO68" s="115"/>
      <c r="AP68" s="119"/>
      <c r="AQ68" s="119"/>
      <c r="AR68" s="118"/>
      <c r="AS68" s="118"/>
      <c r="AT68" s="118"/>
      <c r="AU68" s="118"/>
      <c r="AV68" s="121"/>
      <c r="AW68" s="114"/>
      <c r="AX68" s="115"/>
      <c r="AY68" s="116"/>
      <c r="AZ68" s="115"/>
      <c r="BA68" s="116"/>
      <c r="BC68" s="127"/>
    </row>
    <row r="69" spans="1:57" x14ac:dyDescent="0.2">
      <c r="A69" s="100"/>
      <c r="B69" s="266">
        <v>90201</v>
      </c>
      <c r="C69" s="2"/>
      <c r="D69" s="101"/>
      <c r="E69" s="67"/>
      <c r="F69" s="69"/>
      <c r="G69" s="69"/>
      <c r="H69" s="69"/>
      <c r="I69" s="95"/>
      <c r="J69" s="68"/>
      <c r="K69" s="106"/>
      <c r="L69" s="145"/>
      <c r="M69" s="146"/>
      <c r="N69" s="82"/>
      <c r="O69" s="82"/>
      <c r="P69" s="82"/>
      <c r="Q69" s="110"/>
      <c r="R69" s="111"/>
      <c r="S69" s="111"/>
      <c r="T69" s="111"/>
      <c r="U69" s="112"/>
      <c r="V69" s="110"/>
      <c r="W69" s="112"/>
      <c r="X69" s="103"/>
      <c r="Y69" s="117"/>
      <c r="Z69" s="69"/>
      <c r="AA69" s="69"/>
      <c r="AB69" s="103"/>
      <c r="AC69" s="103"/>
      <c r="AD69" s="118"/>
      <c r="AE69" s="115"/>
      <c r="AF69" s="119"/>
      <c r="AG69" s="119"/>
      <c r="AH69" s="120"/>
      <c r="AI69" s="121"/>
      <c r="AJ69" s="120"/>
      <c r="AK69" s="69"/>
      <c r="AL69" s="103"/>
      <c r="AM69" s="103"/>
      <c r="AN69" s="118"/>
      <c r="AO69" s="115"/>
      <c r="AP69" s="119"/>
      <c r="AQ69" s="119"/>
      <c r="AR69" s="118"/>
      <c r="AS69" s="118"/>
      <c r="AT69" s="118"/>
      <c r="AU69" s="118"/>
      <c r="AV69" s="121"/>
      <c r="AW69" s="114"/>
      <c r="AX69" s="115"/>
      <c r="AY69" s="116"/>
      <c r="AZ69" s="115"/>
      <c r="BA69" s="116"/>
      <c r="BC69" s="127"/>
    </row>
    <row r="70" spans="1:57" x14ac:dyDescent="0.2">
      <c r="A70" s="100"/>
      <c r="B70" s="266">
        <v>90210</v>
      </c>
      <c r="C70" s="2"/>
      <c r="D70" s="101"/>
      <c r="E70" s="67"/>
      <c r="F70" s="69"/>
      <c r="G70" s="69"/>
      <c r="H70" s="69"/>
      <c r="I70" s="95"/>
      <c r="J70" s="68"/>
      <c r="K70" s="106"/>
      <c r="L70" s="145"/>
      <c r="M70" s="146"/>
      <c r="N70" s="82"/>
      <c r="O70" s="82"/>
      <c r="P70" s="82"/>
      <c r="Q70" s="110"/>
      <c r="R70" s="111"/>
      <c r="S70" s="111"/>
      <c r="T70" s="111"/>
      <c r="U70" s="112"/>
      <c r="V70" s="110"/>
      <c r="W70" s="112"/>
      <c r="X70" s="103"/>
      <c r="Y70" s="117"/>
      <c r="Z70" s="69"/>
      <c r="AA70" s="69"/>
      <c r="AB70" s="103"/>
      <c r="AC70" s="103"/>
      <c r="AD70" s="118"/>
      <c r="AE70" s="115"/>
      <c r="AF70" s="119"/>
      <c r="AG70" s="119"/>
      <c r="AH70" s="120"/>
      <c r="AI70" s="121"/>
      <c r="AJ70" s="120"/>
      <c r="AK70" s="69"/>
      <c r="AL70" s="103"/>
      <c r="AM70" s="103"/>
      <c r="AN70" s="118"/>
      <c r="AO70" s="115"/>
      <c r="AP70" s="119"/>
      <c r="AQ70" s="119"/>
      <c r="AR70" s="118"/>
      <c r="AS70" s="118"/>
      <c r="AT70" s="118"/>
      <c r="AU70" s="118"/>
      <c r="AV70" s="121"/>
      <c r="AW70" s="114"/>
      <c r="AX70" s="115"/>
      <c r="AY70" s="116"/>
      <c r="AZ70" s="115"/>
      <c r="BA70" s="116"/>
      <c r="BC70" s="127"/>
    </row>
    <row r="71" spans="1:57" x14ac:dyDescent="0.2">
      <c r="A71" s="100"/>
      <c r="B71" s="266">
        <v>90211</v>
      </c>
      <c r="C71" s="2"/>
      <c r="D71" s="101"/>
      <c r="E71" s="67"/>
      <c r="F71" s="69"/>
      <c r="G71" s="69"/>
      <c r="H71" s="69"/>
      <c r="I71" s="95"/>
      <c r="J71" s="68"/>
      <c r="K71" s="106"/>
      <c r="L71" s="145"/>
      <c r="M71" s="146"/>
      <c r="N71" s="82"/>
      <c r="O71" s="82"/>
      <c r="P71" s="82"/>
      <c r="Q71" s="110"/>
      <c r="R71" s="111"/>
      <c r="S71" s="111"/>
      <c r="T71" s="111"/>
      <c r="U71" s="112"/>
      <c r="V71" s="110"/>
      <c r="W71" s="112"/>
      <c r="X71" s="103"/>
      <c r="Y71" s="117"/>
      <c r="Z71" s="69"/>
      <c r="AA71" s="69"/>
      <c r="AB71" s="103"/>
      <c r="AC71" s="103"/>
      <c r="AD71" s="118"/>
      <c r="AE71" s="115"/>
      <c r="AF71" s="119"/>
      <c r="AG71" s="119"/>
      <c r="AH71" s="120"/>
      <c r="AI71" s="121"/>
      <c r="AJ71" s="120"/>
      <c r="AK71" s="69"/>
      <c r="AL71" s="103"/>
      <c r="AM71" s="103"/>
      <c r="AN71" s="118"/>
      <c r="AO71" s="115"/>
      <c r="AP71" s="119"/>
      <c r="AQ71" s="119"/>
      <c r="AR71" s="118"/>
      <c r="AS71" s="118"/>
      <c r="AT71" s="118"/>
      <c r="AU71" s="118"/>
      <c r="AV71" s="121"/>
      <c r="AW71" s="114"/>
      <c r="AX71" s="115"/>
      <c r="AY71" s="116"/>
      <c r="AZ71" s="115"/>
      <c r="BA71" s="116"/>
      <c r="BC71" s="127"/>
    </row>
    <row r="72" spans="1:57" x14ac:dyDescent="0.2">
      <c r="A72" s="100"/>
      <c r="B72" s="266">
        <v>90212</v>
      </c>
      <c r="C72" s="2"/>
      <c r="D72" s="101"/>
      <c r="E72" s="67"/>
      <c r="F72" s="69"/>
      <c r="G72" s="69"/>
      <c r="H72" s="69"/>
      <c r="I72" s="95"/>
      <c r="J72" s="68"/>
      <c r="K72" s="106"/>
      <c r="L72" s="145"/>
      <c r="M72" s="146"/>
      <c r="N72" s="82"/>
      <c r="O72" s="82"/>
      <c r="P72" s="82"/>
      <c r="Q72" s="110"/>
      <c r="R72" s="111"/>
      <c r="S72" s="111"/>
      <c r="T72" s="111"/>
      <c r="U72" s="112"/>
      <c r="V72" s="110"/>
      <c r="W72" s="112"/>
      <c r="X72" s="103"/>
      <c r="Y72" s="117"/>
      <c r="Z72" s="69"/>
      <c r="AA72" s="69"/>
      <c r="AB72" s="103"/>
      <c r="AC72" s="103"/>
      <c r="AD72" s="118"/>
      <c r="AE72" s="115"/>
      <c r="AF72" s="119"/>
      <c r="AG72" s="119"/>
      <c r="AH72" s="120"/>
      <c r="AI72" s="121"/>
      <c r="AJ72" s="120"/>
      <c r="AK72" s="69"/>
      <c r="AL72" s="103"/>
      <c r="AM72" s="103"/>
      <c r="AN72" s="118"/>
      <c r="AO72" s="115"/>
      <c r="AP72" s="119"/>
      <c r="AQ72" s="119"/>
      <c r="AR72" s="118"/>
      <c r="AS72" s="118"/>
      <c r="AT72" s="118"/>
      <c r="AU72" s="118"/>
      <c r="AV72" s="121"/>
      <c r="AW72" s="114"/>
      <c r="AX72" s="115"/>
      <c r="AY72" s="116"/>
      <c r="AZ72" s="115"/>
      <c r="BA72" s="116"/>
      <c r="BC72" s="127"/>
    </row>
    <row r="73" spans="1:57" x14ac:dyDescent="0.2">
      <c r="A73" s="100"/>
      <c r="B73" s="266">
        <v>90220</v>
      </c>
      <c r="C73" s="2"/>
      <c r="D73" s="101"/>
      <c r="E73" s="67"/>
      <c r="F73" s="69"/>
      <c r="G73" s="69"/>
      <c r="H73" s="69"/>
      <c r="I73" s="95"/>
      <c r="J73" s="68"/>
      <c r="K73" s="106"/>
      <c r="L73" s="145"/>
      <c r="M73" s="146"/>
      <c r="N73" s="82"/>
      <c r="O73" s="82"/>
      <c r="P73" s="82"/>
      <c r="Q73" s="110"/>
      <c r="R73" s="111"/>
      <c r="S73" s="111"/>
      <c r="T73" s="111"/>
      <c r="U73" s="112"/>
      <c r="V73" s="110"/>
      <c r="W73" s="112"/>
      <c r="X73" s="103"/>
      <c r="Y73" s="117"/>
      <c r="Z73" s="69"/>
      <c r="AA73" s="69"/>
      <c r="AB73" s="103"/>
      <c r="AC73" s="103"/>
      <c r="AD73" s="118"/>
      <c r="AE73" s="115"/>
      <c r="AF73" s="119"/>
      <c r="AG73" s="119"/>
      <c r="AH73" s="120"/>
      <c r="AI73" s="121"/>
      <c r="AJ73" s="120"/>
      <c r="AK73" s="69"/>
      <c r="AL73" s="103"/>
      <c r="AM73" s="103"/>
      <c r="AN73" s="118"/>
      <c r="AO73" s="115"/>
      <c r="AP73" s="119"/>
      <c r="AQ73" s="119"/>
      <c r="AR73" s="118"/>
      <c r="AS73" s="118"/>
      <c r="AT73" s="118"/>
      <c r="AU73" s="118"/>
      <c r="AV73" s="121"/>
      <c r="AW73" s="114"/>
      <c r="AX73" s="115"/>
      <c r="AY73" s="116"/>
      <c r="AZ73" s="115"/>
      <c r="BA73" s="116"/>
      <c r="BC73" s="127"/>
    </row>
    <row r="74" spans="1:57" x14ac:dyDescent="0.2">
      <c r="A74" s="100"/>
      <c r="B74" s="266">
        <v>90221</v>
      </c>
      <c r="C74" s="2"/>
      <c r="D74" s="101"/>
      <c r="E74" s="67"/>
      <c r="F74" s="69"/>
      <c r="G74" s="69"/>
      <c r="H74" s="69"/>
      <c r="I74" s="95"/>
      <c r="J74" s="68"/>
      <c r="K74" s="106"/>
      <c r="L74" s="145"/>
      <c r="M74" s="146"/>
      <c r="N74" s="82"/>
      <c r="O74" s="82"/>
      <c r="P74" s="82"/>
      <c r="Q74" s="110"/>
      <c r="R74" s="111"/>
      <c r="S74" s="111"/>
      <c r="T74" s="111"/>
      <c r="U74" s="112"/>
      <c r="V74" s="110"/>
      <c r="W74" s="112"/>
      <c r="X74" s="103"/>
      <c r="Y74" s="117"/>
      <c r="Z74" s="69"/>
      <c r="AA74" s="69"/>
      <c r="AB74" s="103"/>
      <c r="AC74" s="103"/>
      <c r="AD74" s="118"/>
      <c r="AE74" s="115"/>
      <c r="AF74" s="119"/>
      <c r="AG74" s="119"/>
      <c r="AH74" s="120"/>
      <c r="AI74" s="121"/>
      <c r="AJ74" s="120"/>
      <c r="AK74" s="69"/>
      <c r="AL74" s="103"/>
      <c r="AM74" s="103"/>
      <c r="AN74" s="118"/>
      <c r="AO74" s="115"/>
      <c r="AP74" s="119"/>
      <c r="AQ74" s="119"/>
      <c r="AR74" s="118"/>
      <c r="AS74" s="118"/>
      <c r="AT74" s="118"/>
      <c r="AU74" s="118"/>
      <c r="AV74" s="121"/>
      <c r="AW74" s="114"/>
      <c r="AX74" s="115"/>
      <c r="AY74" s="116"/>
      <c r="AZ74" s="115"/>
      <c r="BA74" s="116"/>
      <c r="BC74" s="127"/>
    </row>
    <row r="75" spans="1:57" x14ac:dyDescent="0.2">
      <c r="A75" s="100"/>
      <c r="B75" s="266">
        <v>90222</v>
      </c>
      <c r="C75" s="2"/>
      <c r="D75" s="101"/>
      <c r="E75" s="67"/>
      <c r="F75" s="69"/>
      <c r="G75" s="69"/>
      <c r="H75" s="69"/>
      <c r="I75" s="95"/>
      <c r="J75" s="68"/>
      <c r="K75" s="106"/>
      <c r="L75" s="145"/>
      <c r="M75" s="146"/>
      <c r="N75" s="82"/>
      <c r="O75" s="82"/>
      <c r="P75" s="82"/>
      <c r="Q75" s="110"/>
      <c r="R75" s="111"/>
      <c r="S75" s="111"/>
      <c r="T75" s="111"/>
      <c r="U75" s="112"/>
      <c r="V75" s="110"/>
      <c r="W75" s="112"/>
      <c r="X75" s="103"/>
      <c r="Y75" s="117"/>
      <c r="Z75" s="69"/>
      <c r="AA75" s="69"/>
      <c r="AB75" s="103"/>
      <c r="AC75" s="103"/>
      <c r="AD75" s="118"/>
      <c r="AE75" s="115"/>
      <c r="AF75" s="119"/>
      <c r="AG75" s="119"/>
      <c r="AH75" s="120"/>
      <c r="AI75" s="121"/>
      <c r="AJ75" s="120"/>
      <c r="AK75" s="69"/>
      <c r="AL75" s="103"/>
      <c r="AM75" s="103"/>
      <c r="AN75" s="118"/>
      <c r="AO75" s="115"/>
      <c r="AP75" s="119"/>
      <c r="AQ75" s="119"/>
      <c r="AR75" s="118"/>
      <c r="AS75" s="118"/>
      <c r="AT75" s="118"/>
      <c r="AU75" s="118"/>
      <c r="AV75" s="121"/>
      <c r="AW75" s="114"/>
      <c r="AX75" s="115"/>
      <c r="AY75" s="116"/>
      <c r="AZ75" s="115"/>
      <c r="BA75" s="116"/>
      <c r="BC75" s="127"/>
    </row>
    <row r="76" spans="1:57" x14ac:dyDescent="0.2">
      <c r="A76" s="100"/>
      <c r="B76" s="266">
        <v>90230</v>
      </c>
      <c r="C76" s="2"/>
      <c r="D76" s="101"/>
      <c r="E76" s="67"/>
      <c r="F76" s="69"/>
      <c r="G76" s="69"/>
      <c r="H76" s="69"/>
      <c r="I76" s="95"/>
      <c r="J76" s="68"/>
      <c r="K76" s="106"/>
      <c r="L76" s="145"/>
      <c r="M76" s="146"/>
      <c r="N76" s="82"/>
      <c r="O76" s="82"/>
      <c r="P76" s="82"/>
      <c r="Q76" s="110"/>
      <c r="R76" s="111"/>
      <c r="S76" s="111"/>
      <c r="T76" s="111"/>
      <c r="U76" s="112"/>
      <c r="V76" s="110"/>
      <c r="W76" s="112"/>
      <c r="X76" s="103"/>
      <c r="Y76" s="117"/>
      <c r="Z76" s="69"/>
      <c r="AA76" s="69"/>
      <c r="AB76" s="103"/>
      <c r="AC76" s="103"/>
      <c r="AD76" s="118"/>
      <c r="AE76" s="115"/>
      <c r="AF76" s="119"/>
      <c r="AG76" s="119"/>
      <c r="AH76" s="120"/>
      <c r="AI76" s="121"/>
      <c r="AJ76" s="120"/>
      <c r="AK76" s="69"/>
      <c r="AL76" s="103"/>
      <c r="AM76" s="103"/>
      <c r="AN76" s="118"/>
      <c r="AO76" s="115"/>
      <c r="AP76" s="119"/>
      <c r="AQ76" s="119"/>
      <c r="AR76" s="118"/>
      <c r="AS76" s="118"/>
      <c r="AT76" s="118"/>
      <c r="AU76" s="118"/>
      <c r="AV76" s="121"/>
      <c r="AW76" s="114"/>
      <c r="AX76" s="115"/>
      <c r="AY76" s="116"/>
      <c r="AZ76" s="115"/>
      <c r="BA76" s="116"/>
      <c r="BC76" s="127"/>
    </row>
    <row r="77" spans="1:57" customFormat="1" x14ac:dyDescent="0.2">
      <c r="A77" s="100"/>
      <c r="B77" s="266">
        <v>90232</v>
      </c>
      <c r="C77" s="2"/>
      <c r="D77" s="101"/>
      <c r="E77" s="67"/>
      <c r="F77" s="69"/>
      <c r="G77" s="69"/>
      <c r="H77" s="69"/>
      <c r="I77" s="95"/>
      <c r="J77" s="68"/>
      <c r="K77" s="106"/>
      <c r="L77" s="145"/>
      <c r="M77" s="146"/>
      <c r="N77" s="82"/>
      <c r="O77" s="82"/>
      <c r="P77" s="82"/>
      <c r="Q77" s="110"/>
      <c r="R77" s="111"/>
      <c r="S77" s="111"/>
      <c r="T77" s="111"/>
      <c r="U77" s="112"/>
      <c r="V77" s="110"/>
      <c r="W77" s="112"/>
      <c r="X77" s="103"/>
      <c r="Y77" s="117"/>
      <c r="Z77" s="69"/>
      <c r="AA77" s="69"/>
      <c r="AB77" s="103"/>
      <c r="AC77" s="103"/>
      <c r="AD77" s="118"/>
      <c r="AE77" s="115"/>
      <c r="AF77" s="119"/>
      <c r="AG77" s="119"/>
      <c r="AH77" s="120"/>
      <c r="AI77" s="121"/>
      <c r="AJ77" s="120"/>
      <c r="AK77" s="69"/>
      <c r="AL77" s="103"/>
      <c r="AM77" s="103"/>
      <c r="AN77" s="118"/>
      <c r="AO77" s="115"/>
      <c r="AP77" s="119"/>
      <c r="AQ77" s="119"/>
      <c r="AR77" s="118"/>
      <c r="AS77" s="118"/>
      <c r="AT77" s="118"/>
      <c r="AU77" s="118"/>
      <c r="AV77" s="121"/>
      <c r="AW77" s="114"/>
      <c r="AX77" s="115"/>
      <c r="AY77" s="116"/>
      <c r="AZ77" s="115"/>
      <c r="BA77" s="116"/>
      <c r="BB77" s="172"/>
      <c r="BD77" s="173"/>
    </row>
    <row r="78" spans="1:57" customFormat="1" x14ac:dyDescent="0.2">
      <c r="A78" s="1"/>
      <c r="B78" s="266">
        <v>90240</v>
      </c>
      <c r="C78" s="2"/>
      <c r="D78" s="101"/>
      <c r="E78" s="67"/>
      <c r="F78" s="69"/>
      <c r="G78" s="69"/>
      <c r="H78" s="69"/>
      <c r="I78" s="95"/>
      <c r="J78" s="68"/>
      <c r="K78" s="106"/>
      <c r="L78" s="145"/>
      <c r="M78" s="146"/>
      <c r="N78" s="82"/>
      <c r="O78" s="82"/>
      <c r="P78" s="82"/>
      <c r="Q78" s="110"/>
      <c r="R78" s="111"/>
      <c r="S78" s="111"/>
      <c r="T78" s="111"/>
      <c r="U78" s="112"/>
      <c r="V78" s="110"/>
      <c r="W78" s="112"/>
      <c r="X78" s="103"/>
      <c r="Y78" s="117"/>
      <c r="Z78" s="69"/>
      <c r="AA78" s="69"/>
      <c r="AB78" s="103"/>
      <c r="AC78" s="103"/>
      <c r="AD78" s="118"/>
      <c r="AE78" s="115"/>
      <c r="AF78" s="119"/>
      <c r="AG78" s="119"/>
      <c r="AH78" s="120"/>
      <c r="AI78" s="121"/>
      <c r="AJ78" s="120"/>
      <c r="AK78" s="69"/>
      <c r="AL78" s="103"/>
      <c r="AM78" s="103"/>
      <c r="AN78" s="118"/>
      <c r="AO78" s="115"/>
      <c r="AP78" s="119"/>
      <c r="AQ78" s="119"/>
      <c r="AR78" s="118"/>
      <c r="AS78" s="118"/>
      <c r="AT78" s="118"/>
      <c r="AU78" s="118"/>
      <c r="AV78" s="121"/>
      <c r="AW78" s="114"/>
      <c r="AX78" s="115"/>
      <c r="AY78" s="116"/>
      <c r="AZ78" s="115"/>
      <c r="BA78" s="116"/>
      <c r="BB78" s="172"/>
      <c r="BD78" s="173"/>
    </row>
    <row r="79" spans="1:57" x14ac:dyDescent="0.2">
      <c r="B79" s="266">
        <v>90241</v>
      </c>
      <c r="F79" s="93"/>
      <c r="G79" s="93"/>
      <c r="H79" s="94"/>
      <c r="I79" s="95"/>
      <c r="J79" s="1"/>
      <c r="K79" s="96"/>
      <c r="L79" s="90"/>
      <c r="M79" s="90"/>
      <c r="O79" s="2"/>
      <c r="P79" s="2"/>
      <c r="Q79" s="2"/>
      <c r="R79" s="2"/>
      <c r="S79" s="120"/>
      <c r="T79" s="122"/>
      <c r="U79" s="122"/>
      <c r="V79" s="2"/>
      <c r="W79" s="2"/>
      <c r="X79" s="123"/>
      <c r="Y79" s="2"/>
      <c r="Z79" s="69"/>
      <c r="AA79" s="123"/>
      <c r="AB79" s="123"/>
      <c r="AC79" s="123"/>
      <c r="AD79" s="2"/>
      <c r="AE79" s="123"/>
      <c r="AF79" s="124"/>
      <c r="AG79" s="2"/>
      <c r="AH79" s="123"/>
      <c r="AI79" s="2"/>
      <c r="AJ79" s="125"/>
      <c r="AK79" s="126"/>
      <c r="AL79" s="2"/>
      <c r="AM79" s="2"/>
      <c r="AN79" s="2"/>
      <c r="AO79" s="123"/>
      <c r="AP79" s="124"/>
      <c r="AS79" s="2"/>
      <c r="AT79" s="118"/>
      <c r="AU79" s="118"/>
      <c r="AV79" s="118"/>
      <c r="AW79" s="118"/>
      <c r="AX79" s="121"/>
      <c r="AY79" s="2"/>
      <c r="AZ79" s="2"/>
      <c r="BA79" s="66"/>
      <c r="BB79" s="2"/>
      <c r="BC79" s="66"/>
    </row>
    <row r="80" spans="1:57" x14ac:dyDescent="0.2">
      <c r="B80" s="266">
        <v>90242</v>
      </c>
      <c r="G80" s="50"/>
      <c r="H80" s="50"/>
      <c r="I80" s="97"/>
      <c r="J80" s="95"/>
      <c r="M80" s="171"/>
      <c r="N80" s="171"/>
      <c r="O80" s="48"/>
      <c r="P80" s="48"/>
      <c r="Q80" s="48"/>
      <c r="R80" s="48"/>
      <c r="S80" s="2"/>
      <c r="T80" s="2"/>
      <c r="U80" s="2"/>
      <c r="V80" s="2"/>
      <c r="W80" s="2"/>
      <c r="X80" s="2"/>
      <c r="Y80" s="2"/>
      <c r="Z80" s="2"/>
      <c r="AA80" s="2"/>
      <c r="AB80" s="67"/>
      <c r="AC80" s="2"/>
      <c r="AD80" s="103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66"/>
      <c r="BB80" s="109"/>
      <c r="BC80" s="143"/>
      <c r="BE80" s="142"/>
    </row>
    <row r="81" spans="2:57" x14ac:dyDescent="0.2">
      <c r="B81" s="266">
        <v>90245</v>
      </c>
      <c r="G81" s="2"/>
      <c r="H81" s="2"/>
      <c r="I81" s="97"/>
      <c r="J81" s="95"/>
      <c r="M81" s="2"/>
      <c r="N81" s="154"/>
      <c r="O81" s="154"/>
      <c r="P81" s="154"/>
      <c r="Q81" s="154"/>
      <c r="R81" s="21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127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115"/>
      <c r="AR81" s="2"/>
      <c r="AS81" s="2"/>
      <c r="AT81" s="2"/>
      <c r="AU81" s="2"/>
      <c r="AV81" s="2"/>
      <c r="AW81" s="2"/>
      <c r="AX81" s="2"/>
      <c r="AY81" s="2"/>
      <c r="AZ81" s="2"/>
      <c r="BA81" s="66"/>
      <c r="BB81" s="144"/>
      <c r="BC81" s="143"/>
      <c r="BE81" s="142"/>
    </row>
    <row r="82" spans="2:57" x14ac:dyDescent="0.2">
      <c r="B82" s="266">
        <v>90247</v>
      </c>
      <c r="G82" s="93"/>
      <c r="H82" s="50"/>
      <c r="I82" s="97"/>
      <c r="J82" s="95"/>
      <c r="M82" s="2"/>
      <c r="N82" s="154"/>
      <c r="O82" s="154"/>
      <c r="P82" s="154"/>
      <c r="Q82" s="48"/>
      <c r="R82" s="48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66"/>
      <c r="BB82" s="2"/>
      <c r="BC82" s="66"/>
      <c r="BE82" s="142"/>
    </row>
    <row r="83" spans="2:57" x14ac:dyDescent="0.2">
      <c r="B83" s="266">
        <v>90248</v>
      </c>
      <c r="G83" s="50"/>
      <c r="H83" s="50"/>
      <c r="I83" s="97"/>
      <c r="J83" s="95"/>
      <c r="M83" s="90"/>
      <c r="N83" s="90"/>
      <c r="O83" s="91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66"/>
      <c r="BB83" s="2"/>
      <c r="BC83" s="66"/>
    </row>
    <row r="84" spans="2:57" x14ac:dyDescent="0.2">
      <c r="B84" s="266">
        <v>90249</v>
      </c>
      <c r="G84" s="2"/>
      <c r="H84" s="2"/>
      <c r="I84" s="97"/>
      <c r="J84" s="95"/>
      <c r="M84" s="92"/>
      <c r="N84" s="83"/>
      <c r="O84" s="83"/>
      <c r="P84" s="83"/>
      <c r="Q84" s="83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66"/>
      <c r="BB84" s="144"/>
      <c r="BC84" s="66"/>
      <c r="BE84" s="142"/>
    </row>
    <row r="85" spans="2:57" x14ac:dyDescent="0.2">
      <c r="B85" s="266">
        <v>90250</v>
      </c>
      <c r="G85" s="67"/>
      <c r="H85" s="67"/>
      <c r="I85" s="97"/>
      <c r="J85" s="95"/>
      <c r="M85" s="2"/>
      <c r="N85" s="2"/>
      <c r="O85" s="2"/>
      <c r="P85" s="2"/>
      <c r="Q85" s="84"/>
      <c r="R85" s="2"/>
      <c r="Z85" s="70"/>
      <c r="AH85" s="70"/>
      <c r="AJ85" s="70"/>
      <c r="AR85" s="2"/>
      <c r="AS85" s="2"/>
      <c r="AT85" s="2"/>
      <c r="AU85" s="2"/>
      <c r="AV85" s="2"/>
      <c r="AW85" s="2"/>
      <c r="AX85" s="2"/>
      <c r="AY85" s="2"/>
      <c r="AZ85" s="2"/>
      <c r="BA85" s="66"/>
      <c r="BB85" s="144"/>
      <c r="BC85" s="66"/>
      <c r="BE85" s="142"/>
    </row>
    <row r="86" spans="2:57" x14ac:dyDescent="0.2">
      <c r="B86" s="266">
        <v>90254</v>
      </c>
      <c r="M86" s="154"/>
      <c r="N86" s="181"/>
      <c r="O86" s="181"/>
      <c r="P86" s="181"/>
      <c r="Q86" s="181"/>
      <c r="R86" s="2"/>
      <c r="Z86" s="51"/>
      <c r="AH86" s="51"/>
      <c r="AJ86" s="51"/>
      <c r="BE86" s="142"/>
    </row>
    <row r="87" spans="2:57" x14ac:dyDescent="0.2">
      <c r="B87" s="266">
        <v>90255</v>
      </c>
      <c r="G87" s="154"/>
      <c r="M87" s="154"/>
      <c r="N87" s="181"/>
      <c r="O87" s="181"/>
      <c r="P87" s="181"/>
      <c r="Q87" s="182"/>
      <c r="R87" s="2"/>
      <c r="Z87" s="53"/>
      <c r="AH87" s="53"/>
      <c r="AJ87" s="53"/>
      <c r="BB87" s="142"/>
    </row>
    <row r="88" spans="2:57" x14ac:dyDescent="0.2">
      <c r="B88" s="266">
        <v>90260</v>
      </c>
      <c r="G88" s="170"/>
      <c r="M88" s="48"/>
      <c r="N88" s="182"/>
      <c r="O88" s="182"/>
      <c r="P88" s="182"/>
      <c r="Q88" s="182"/>
      <c r="R88" s="2"/>
      <c r="Z88" s="53"/>
      <c r="AH88" s="53"/>
      <c r="AJ88" s="53"/>
      <c r="BE88" s="142"/>
    </row>
    <row r="89" spans="2:57" x14ac:dyDescent="0.2">
      <c r="B89" s="266">
        <v>90262</v>
      </c>
      <c r="G89" s="154"/>
      <c r="M89" s="48"/>
      <c r="N89" s="182"/>
      <c r="O89" s="182"/>
      <c r="P89" s="182"/>
      <c r="Q89" s="183"/>
      <c r="Z89" s="85"/>
      <c r="AH89" s="128"/>
      <c r="AJ89" s="85"/>
      <c r="BE89" s="142"/>
    </row>
    <row r="90" spans="2:57" x14ac:dyDescent="0.2">
      <c r="B90" s="266">
        <v>90263</v>
      </c>
      <c r="G90" s="154"/>
      <c r="M90" s="154"/>
      <c r="N90" s="184"/>
      <c r="O90" s="183"/>
      <c r="P90" s="183"/>
      <c r="Q90" s="185"/>
      <c r="R90" s="2"/>
      <c r="Z90" s="63"/>
      <c r="AH90" s="55"/>
      <c r="AJ90" s="63"/>
    </row>
    <row r="91" spans="2:57" x14ac:dyDescent="0.2">
      <c r="B91" s="266">
        <v>90265</v>
      </c>
      <c r="G91" s="170"/>
      <c r="M91" s="48"/>
      <c r="N91" s="186"/>
      <c r="O91" s="186"/>
      <c r="P91" s="186"/>
      <c r="Q91" s="185"/>
      <c r="R91" s="2"/>
      <c r="Z91" s="64"/>
      <c r="AH91" s="53"/>
      <c r="AJ91" s="64"/>
      <c r="BE91" s="142"/>
    </row>
    <row r="92" spans="2:57" x14ac:dyDescent="0.2">
      <c r="B92" s="266">
        <v>90266</v>
      </c>
      <c r="M92" s="48"/>
      <c r="N92" s="182"/>
      <c r="O92" s="187"/>
      <c r="P92" s="187"/>
      <c r="Q92" s="183"/>
      <c r="R92" s="2"/>
      <c r="Z92" s="85"/>
      <c r="AH92" s="128"/>
      <c r="AJ92" s="85"/>
    </row>
    <row r="93" spans="2:57" x14ac:dyDescent="0.2">
      <c r="B93" s="266">
        <v>90270</v>
      </c>
      <c r="M93" s="154"/>
      <c r="N93" s="184"/>
      <c r="O93" s="184"/>
      <c r="P93" s="184"/>
      <c r="Q93" s="185"/>
      <c r="R93" s="2"/>
      <c r="Z93" s="63"/>
      <c r="AH93" s="55"/>
      <c r="AJ93" s="63"/>
    </row>
    <row r="94" spans="2:57" x14ac:dyDescent="0.2">
      <c r="B94" s="266">
        <v>90272</v>
      </c>
      <c r="M94" s="48"/>
      <c r="N94" s="186"/>
      <c r="O94" s="186"/>
      <c r="P94" s="186"/>
      <c r="Q94" s="187"/>
      <c r="R94" s="2"/>
      <c r="Z94" s="64"/>
      <c r="AH94" s="53"/>
      <c r="AJ94" s="64"/>
    </row>
    <row r="95" spans="2:57" x14ac:dyDescent="0.2">
      <c r="B95" s="266">
        <v>90274</v>
      </c>
      <c r="H95" s="135"/>
      <c r="M95" s="48"/>
      <c r="N95" s="186"/>
      <c r="O95" s="186"/>
      <c r="P95" s="186"/>
      <c r="Q95" s="187"/>
      <c r="R95" s="2"/>
      <c r="Z95" s="64"/>
      <c r="AH95" s="53"/>
      <c r="AJ95" s="64"/>
    </row>
    <row r="96" spans="2:57" x14ac:dyDescent="0.2">
      <c r="B96" s="266">
        <v>90275</v>
      </c>
      <c r="H96" s="135"/>
      <c r="L96" s="149"/>
      <c r="M96" s="48"/>
      <c r="N96" s="186"/>
      <c r="O96" s="186"/>
      <c r="P96" s="186"/>
      <c r="Q96" s="188"/>
      <c r="R96" s="2"/>
      <c r="Z96" s="86"/>
      <c r="AH96" s="129"/>
      <c r="AJ96" s="86"/>
    </row>
    <row r="97" spans="2:43" x14ac:dyDescent="0.2">
      <c r="B97" s="266">
        <v>90277</v>
      </c>
      <c r="H97" s="135"/>
      <c r="M97" s="48"/>
      <c r="N97" s="186"/>
      <c r="O97" s="186"/>
      <c r="P97" s="186"/>
      <c r="Q97" s="189"/>
      <c r="R97" s="2"/>
      <c r="Z97" s="87"/>
      <c r="AH97" s="130"/>
      <c r="AJ97" s="87"/>
    </row>
    <row r="98" spans="2:43" ht="18" x14ac:dyDescent="0.2">
      <c r="B98" s="266">
        <v>90278</v>
      </c>
      <c r="M98" s="156"/>
      <c r="N98" s="186"/>
      <c r="O98" s="186"/>
      <c r="P98" s="186"/>
      <c r="Q98" s="185"/>
      <c r="R98" s="2"/>
      <c r="Z98" s="64"/>
      <c r="AH98" s="53"/>
      <c r="AJ98" s="64"/>
    </row>
    <row r="99" spans="2:43" x14ac:dyDescent="0.2">
      <c r="B99" s="266">
        <v>90280</v>
      </c>
      <c r="L99" s="149"/>
      <c r="M99" s="48"/>
      <c r="N99" s="186"/>
      <c r="O99" s="186"/>
      <c r="P99" s="186"/>
      <c r="Q99" s="190"/>
      <c r="R99" s="2"/>
      <c r="Z99" s="63"/>
      <c r="AH99" s="55"/>
      <c r="AJ99" s="63"/>
    </row>
    <row r="100" spans="2:43" hidden="1" outlineLevel="1" x14ac:dyDescent="0.2">
      <c r="B100" s="266">
        <v>90290</v>
      </c>
      <c r="M100" s="48"/>
      <c r="N100" s="186"/>
      <c r="O100" s="186"/>
      <c r="P100" s="186"/>
      <c r="Q100" s="191"/>
      <c r="R100" s="2"/>
      <c r="Z100" s="63"/>
      <c r="AH100" s="55"/>
      <c r="AJ100" s="63"/>
    </row>
    <row r="101" spans="2:43" hidden="1" outlineLevel="1" x14ac:dyDescent="0.2">
      <c r="B101" s="266">
        <v>90291</v>
      </c>
      <c r="M101" s="48"/>
      <c r="N101" s="186"/>
      <c r="O101" s="186"/>
      <c r="P101" s="186"/>
      <c r="Q101"/>
      <c r="R101" s="2"/>
      <c r="Z101" s="63"/>
      <c r="AH101" s="55"/>
      <c r="AJ101" s="63"/>
    </row>
    <row r="102" spans="2:43" hidden="1" outlineLevel="1" x14ac:dyDescent="0.2">
      <c r="B102" s="266">
        <v>90292</v>
      </c>
      <c r="M102" s="48"/>
      <c r="N102" s="186"/>
      <c r="O102" s="186"/>
      <c r="P102" s="186"/>
      <c r="Q102" s="192"/>
      <c r="R102" s="2"/>
      <c r="Z102" s="88"/>
      <c r="AH102" s="131"/>
      <c r="AJ102" s="88"/>
    </row>
    <row r="103" spans="2:43" hidden="1" outlineLevel="1" x14ac:dyDescent="0.2">
      <c r="B103" s="266">
        <v>90293</v>
      </c>
      <c r="M103" s="48"/>
      <c r="N103" s="186"/>
      <c r="O103" s="186"/>
      <c r="P103" s="186"/>
      <c r="Q103" s="185"/>
      <c r="R103" s="2"/>
      <c r="Z103" s="63"/>
      <c r="AH103" s="55"/>
      <c r="AJ103" s="63"/>
    </row>
    <row r="104" spans="2:43" collapsed="1" x14ac:dyDescent="0.2">
      <c r="B104" s="266">
        <v>90301</v>
      </c>
      <c r="M104" s="154"/>
      <c r="N104" s="155"/>
      <c r="O104" s="155"/>
      <c r="P104" s="155"/>
      <c r="Q104" s="185"/>
      <c r="R104" s="2"/>
      <c r="Z104" s="63"/>
      <c r="AH104" s="55"/>
      <c r="AJ104" s="63"/>
    </row>
    <row r="105" spans="2:43" x14ac:dyDescent="0.2">
      <c r="B105" s="266">
        <v>90302</v>
      </c>
      <c r="M105" s="193"/>
      <c r="N105" s="194"/>
      <c r="O105" s="194"/>
      <c r="P105" s="194"/>
      <c r="Q105" s="185"/>
      <c r="R105" s="2"/>
      <c r="Z105" s="63"/>
      <c r="AH105" s="55"/>
      <c r="AJ105" s="63"/>
    </row>
    <row r="106" spans="2:43" x14ac:dyDescent="0.2">
      <c r="B106" s="266">
        <v>90303</v>
      </c>
      <c r="M106" s="48"/>
      <c r="N106" s="186"/>
      <c r="O106" s="186"/>
      <c r="P106" s="186"/>
      <c r="Q106" s="195"/>
      <c r="R106" s="2"/>
      <c r="Z106" s="89"/>
      <c r="AH106" s="132"/>
      <c r="AJ106" s="89"/>
    </row>
    <row r="107" spans="2:43" ht="18" x14ac:dyDescent="0.2">
      <c r="B107" s="266">
        <v>90304</v>
      </c>
      <c r="M107" s="156"/>
      <c r="N107" s="186"/>
      <c r="O107" s="186"/>
      <c r="P107" s="186"/>
      <c r="Q107" s="182"/>
      <c r="R107" s="2"/>
      <c r="Z107" s="53"/>
      <c r="AH107" s="53"/>
      <c r="AJ107" s="53"/>
    </row>
    <row r="108" spans="2:43" x14ac:dyDescent="0.2">
      <c r="B108" s="266">
        <v>90305</v>
      </c>
      <c r="L108" s="151"/>
      <c r="M108" s="48"/>
      <c r="N108" s="196"/>
      <c r="O108" s="196"/>
      <c r="P108" s="196"/>
      <c r="Q108" s="197"/>
      <c r="R108" s="2"/>
      <c r="Z108" s="57"/>
      <c r="AH108" s="57"/>
      <c r="AJ108" s="57"/>
    </row>
    <row r="109" spans="2:43" x14ac:dyDescent="0.2">
      <c r="B109" s="266">
        <v>90401</v>
      </c>
      <c r="L109" s="151"/>
      <c r="M109" s="48"/>
      <c r="N109" s="196"/>
      <c r="O109" s="196"/>
      <c r="P109" s="196"/>
      <c r="Q109" s="198"/>
      <c r="R109" s="2"/>
      <c r="Z109" s="58"/>
      <c r="AH109" s="58"/>
      <c r="AJ109" s="58"/>
    </row>
    <row r="110" spans="2:43" hidden="1" outlineLevel="1" x14ac:dyDescent="0.2">
      <c r="B110" s="266">
        <v>90402</v>
      </c>
      <c r="M110" s="48"/>
      <c r="N110" s="196"/>
      <c r="O110" s="196"/>
      <c r="P110" s="196"/>
      <c r="Q110" s="182"/>
      <c r="R110" s="2"/>
      <c r="Z110" s="53"/>
      <c r="AH110" s="53"/>
      <c r="AJ110" s="53"/>
    </row>
    <row r="111" spans="2:43" ht="14.25" customHeight="1" collapsed="1" x14ac:dyDescent="0.2">
      <c r="B111" s="266">
        <v>90403</v>
      </c>
      <c r="M111" s="154"/>
      <c r="N111" s="199"/>
      <c r="O111" s="199"/>
      <c r="P111" s="199"/>
      <c r="Q111" s="200"/>
      <c r="R111" s="50"/>
      <c r="Z111" s="60"/>
      <c r="AH111" s="59"/>
      <c r="AJ111" s="133"/>
      <c r="AQ111" s="49"/>
    </row>
    <row r="112" spans="2:43" ht="14.25" customHeight="1" x14ac:dyDescent="0.2">
      <c r="B112" s="266">
        <v>90404</v>
      </c>
      <c r="M112" s="154"/>
      <c r="N112" s="194"/>
      <c r="O112" s="194"/>
      <c r="P112" s="194"/>
      <c r="Q112" s="201"/>
      <c r="R112" s="47"/>
      <c r="Z112" s="65"/>
      <c r="AH112" s="65"/>
      <c r="AJ112" s="134"/>
      <c r="AQ112" s="49"/>
    </row>
    <row r="113" spans="2:43" ht="14.25" customHeight="1" x14ac:dyDescent="0.2">
      <c r="B113" s="266">
        <v>90405</v>
      </c>
      <c r="M113" s="154"/>
      <c r="N113" s="194"/>
      <c r="O113" s="194"/>
      <c r="P113" s="194"/>
      <c r="Q113" s="201"/>
      <c r="R113" s="47"/>
      <c r="Z113" s="65"/>
      <c r="AH113" s="65"/>
      <c r="AJ113" s="134"/>
      <c r="AQ113" s="49"/>
    </row>
    <row r="114" spans="2:43" ht="14.25" customHeight="1" x14ac:dyDescent="0.2">
      <c r="B114" s="266">
        <v>90501</v>
      </c>
      <c r="M114" s="156"/>
      <c r="N114" s="196"/>
      <c r="O114" s="196"/>
      <c r="P114" s="196"/>
      <c r="Q114"/>
      <c r="R114" s="47"/>
      <c r="Z114" s="65"/>
      <c r="AH114" s="65"/>
      <c r="AJ114" s="134"/>
      <c r="AQ114" s="49"/>
    </row>
    <row r="115" spans="2:43" ht="14.25" customHeight="1" x14ac:dyDescent="0.2">
      <c r="B115" s="266">
        <v>90502</v>
      </c>
      <c r="M115" s="154"/>
      <c r="N115" s="155"/>
      <c r="O115" s="155"/>
      <c r="P115" s="155"/>
      <c r="Q115"/>
      <c r="R115" s="47"/>
      <c r="Z115" s="65"/>
      <c r="AH115" s="65"/>
      <c r="AJ115" s="134"/>
      <c r="AQ115" s="49"/>
    </row>
    <row r="116" spans="2:43" x14ac:dyDescent="0.2">
      <c r="B116" s="266">
        <v>90503</v>
      </c>
      <c r="M116" s="154"/>
      <c r="N116" s="155"/>
      <c r="O116" s="155"/>
      <c r="P116" s="155"/>
      <c r="Q116"/>
      <c r="R116" s="2"/>
    </row>
    <row r="117" spans="2:43" ht="18" x14ac:dyDescent="0.2">
      <c r="B117" s="266">
        <v>90504</v>
      </c>
      <c r="M117" s="156"/>
      <c r="N117" s="155"/>
      <c r="O117" s="155"/>
      <c r="P117" s="155"/>
      <c r="Q117"/>
    </row>
    <row r="118" spans="2:43" x14ac:dyDescent="0.2">
      <c r="B118" s="266">
        <v>90505</v>
      </c>
      <c r="M118" s="154"/>
      <c r="N118" s="184"/>
      <c r="O118" s="183"/>
      <c r="P118" s="183"/>
      <c r="Q118" s="182"/>
      <c r="R118" s="2"/>
    </row>
    <row r="119" spans="2:43" x14ac:dyDescent="0.2">
      <c r="B119" s="266">
        <v>90601</v>
      </c>
      <c r="M119" s="48"/>
      <c r="N119" s="202"/>
      <c r="O119" s="203"/>
      <c r="P119" s="203"/>
      <c r="Q119" s="182"/>
    </row>
    <row r="120" spans="2:43" x14ac:dyDescent="0.2">
      <c r="B120" s="266">
        <v>90602</v>
      </c>
      <c r="I120" s="25"/>
      <c r="J120" s="30"/>
      <c r="K120"/>
      <c r="M120" s="48"/>
      <c r="N120" s="202"/>
      <c r="O120" s="203"/>
      <c r="P120" s="203"/>
      <c r="Q120" s="204"/>
    </row>
    <row r="121" spans="2:43" ht="25" customHeight="1" x14ac:dyDescent="0.2">
      <c r="B121" s="266">
        <v>90603</v>
      </c>
      <c r="M121" s="154"/>
      <c r="N121" s="184"/>
      <c r="O121" s="184"/>
      <c r="P121" s="184"/>
      <c r="Q121" s="205"/>
    </row>
    <row r="122" spans="2:43" ht="25" customHeight="1" x14ac:dyDescent="0.2">
      <c r="B122" s="266">
        <v>90604</v>
      </c>
      <c r="M122" s="154"/>
      <c r="N122" s="182"/>
      <c r="O122" s="182"/>
      <c r="P122" s="182"/>
      <c r="Q122" s="205"/>
    </row>
    <row r="123" spans="2:43" ht="25" customHeight="1" x14ac:dyDescent="0.2">
      <c r="B123" s="266">
        <v>90605</v>
      </c>
      <c r="M123" s="206"/>
      <c r="N123" s="207"/>
      <c r="O123" s="207"/>
      <c r="P123" s="207"/>
      <c r="Q123" s="205"/>
    </row>
    <row r="124" spans="2:43" x14ac:dyDescent="0.2">
      <c r="B124" s="266">
        <v>90606</v>
      </c>
      <c r="M124" s="206"/>
      <c r="N124" s="208"/>
      <c r="O124" s="208"/>
      <c r="P124" s="208"/>
      <c r="Q124"/>
    </row>
    <row r="125" spans="2:43" x14ac:dyDescent="0.2">
      <c r="B125" s="266">
        <v>90620</v>
      </c>
      <c r="M125" s="206"/>
      <c r="N125" s="208"/>
      <c r="O125" s="208"/>
      <c r="P125" s="208"/>
      <c r="Q125"/>
    </row>
    <row r="126" spans="2:43" x14ac:dyDescent="0.2">
      <c r="B126" s="266">
        <v>90621</v>
      </c>
      <c r="M126" s="209"/>
      <c r="N126" s="208"/>
      <c r="O126" s="208"/>
      <c r="P126" s="208"/>
      <c r="Q126"/>
    </row>
    <row r="127" spans="2:43" x14ac:dyDescent="0.2">
      <c r="B127" s="266">
        <v>90623</v>
      </c>
      <c r="M127" s="48"/>
      <c r="N127" s="210"/>
      <c r="O127" s="182"/>
      <c r="P127" s="182"/>
      <c r="Q127"/>
    </row>
    <row r="128" spans="2:43" x14ac:dyDescent="0.2">
      <c r="B128" s="266">
        <v>90630</v>
      </c>
      <c r="M128" s="154"/>
      <c r="N128" s="200"/>
      <c r="O128" s="182"/>
      <c r="P128" s="182"/>
      <c r="Q128"/>
    </row>
    <row r="129" spans="2:33" x14ac:dyDescent="0.2">
      <c r="B129" s="266">
        <v>90631</v>
      </c>
      <c r="N129" s="45"/>
    </row>
    <row r="130" spans="2:33" x14ac:dyDescent="0.2">
      <c r="B130" s="266">
        <v>90638</v>
      </c>
      <c r="M130" s="50"/>
      <c r="N130" s="59"/>
      <c r="O130" s="60"/>
      <c r="P130" s="60"/>
      <c r="AG130" s="135"/>
    </row>
    <row r="131" spans="2:33" x14ac:dyDescent="0.2">
      <c r="B131" s="266">
        <v>90639</v>
      </c>
      <c r="M131" s="50"/>
      <c r="N131" s="45"/>
      <c r="O131" s="45"/>
      <c r="P131" s="45"/>
      <c r="AG131" s="46"/>
    </row>
    <row r="132" spans="2:33" x14ac:dyDescent="0.2">
      <c r="B132" s="266">
        <v>90640</v>
      </c>
      <c r="M132" s="50"/>
      <c r="N132" s="45"/>
      <c r="O132" s="45"/>
      <c r="P132" s="45"/>
      <c r="Q132" s="65" t="e">
        <f>AVERAGE(N124:P124)</f>
        <v>#DIV/0!</v>
      </c>
    </row>
    <row r="133" spans="2:33" x14ac:dyDescent="0.2">
      <c r="B133" s="266">
        <v>90650</v>
      </c>
      <c r="M133" s="50"/>
      <c r="N133" s="45"/>
      <c r="O133" s="45"/>
      <c r="P133" s="45"/>
      <c r="Q133" s="65" t="e">
        <f>AVERAGE(N125:P125)</f>
        <v>#DIV/0!</v>
      </c>
    </row>
    <row r="134" spans="2:33" x14ac:dyDescent="0.2">
      <c r="B134" s="266">
        <v>90660</v>
      </c>
      <c r="M134" s="2"/>
      <c r="N134" s="52"/>
      <c r="O134" s="53"/>
      <c r="P134" s="53"/>
      <c r="Q134" s="65" t="e">
        <f>AVERAGE(N126:P126)</f>
        <v>#DIV/0!</v>
      </c>
    </row>
    <row r="135" spans="2:33" x14ac:dyDescent="0.2">
      <c r="B135" s="266">
        <v>90670</v>
      </c>
      <c r="M135" s="50"/>
      <c r="N135" s="60"/>
      <c r="O135" s="53"/>
      <c r="P135" s="53"/>
    </row>
    <row r="136" spans="2:33" x14ac:dyDescent="0.2">
      <c r="B136" s="266">
        <v>90680</v>
      </c>
      <c r="AG136" s="46"/>
    </row>
    <row r="137" spans="2:33" x14ac:dyDescent="0.2">
      <c r="B137" s="266">
        <v>90701</v>
      </c>
    </row>
    <row r="138" spans="2:33" x14ac:dyDescent="0.2">
      <c r="B138" s="266">
        <v>90703</v>
      </c>
    </row>
    <row r="139" spans="2:33" x14ac:dyDescent="0.2">
      <c r="B139" s="266">
        <v>90704</v>
      </c>
    </row>
    <row r="140" spans="2:33" x14ac:dyDescent="0.2">
      <c r="B140" s="266">
        <v>90706</v>
      </c>
    </row>
    <row r="141" spans="2:33" x14ac:dyDescent="0.2">
      <c r="B141" s="266">
        <v>90710</v>
      </c>
    </row>
    <row r="142" spans="2:33" x14ac:dyDescent="0.2">
      <c r="B142" s="266">
        <v>90712</v>
      </c>
    </row>
    <row r="143" spans="2:33" x14ac:dyDescent="0.2">
      <c r="B143" s="266">
        <v>90713</v>
      </c>
    </row>
    <row r="144" spans="2:33" x14ac:dyDescent="0.2">
      <c r="B144" s="266">
        <v>90715</v>
      </c>
    </row>
    <row r="145" spans="2:2" x14ac:dyDescent="0.2">
      <c r="B145" s="266">
        <v>90716</v>
      </c>
    </row>
    <row r="146" spans="2:2" x14ac:dyDescent="0.2">
      <c r="B146" s="266">
        <v>90717</v>
      </c>
    </row>
    <row r="147" spans="2:2" x14ac:dyDescent="0.2">
      <c r="B147" s="266">
        <v>90720</v>
      </c>
    </row>
    <row r="148" spans="2:2" x14ac:dyDescent="0.2">
      <c r="B148" s="266">
        <v>90723</v>
      </c>
    </row>
    <row r="149" spans="2:2" x14ac:dyDescent="0.2">
      <c r="B149" s="266">
        <v>90731</v>
      </c>
    </row>
    <row r="150" spans="2:2" x14ac:dyDescent="0.2">
      <c r="B150" s="266">
        <v>90732</v>
      </c>
    </row>
    <row r="151" spans="2:2" x14ac:dyDescent="0.2">
      <c r="B151" s="266">
        <v>90740</v>
      </c>
    </row>
    <row r="152" spans="2:2" x14ac:dyDescent="0.2">
      <c r="B152" s="266">
        <v>90742</v>
      </c>
    </row>
    <row r="153" spans="2:2" x14ac:dyDescent="0.2">
      <c r="B153" s="266">
        <v>90743</v>
      </c>
    </row>
    <row r="154" spans="2:2" x14ac:dyDescent="0.2">
      <c r="B154" s="266">
        <v>90744</v>
      </c>
    </row>
    <row r="155" spans="2:2" x14ac:dyDescent="0.2">
      <c r="B155" s="266">
        <v>90745</v>
      </c>
    </row>
    <row r="156" spans="2:2" x14ac:dyDescent="0.2">
      <c r="B156" s="266">
        <v>90746</v>
      </c>
    </row>
    <row r="157" spans="2:2" x14ac:dyDescent="0.2">
      <c r="B157" s="266">
        <v>90747</v>
      </c>
    </row>
    <row r="158" spans="2:2" x14ac:dyDescent="0.2">
      <c r="B158" s="266">
        <v>90755</v>
      </c>
    </row>
    <row r="159" spans="2:2" x14ac:dyDescent="0.2">
      <c r="B159" s="266">
        <v>90802</v>
      </c>
    </row>
    <row r="160" spans="2:2" x14ac:dyDescent="0.2">
      <c r="B160" s="266">
        <v>90803</v>
      </c>
    </row>
    <row r="161" spans="2:2" x14ac:dyDescent="0.2">
      <c r="B161" s="266">
        <v>90804</v>
      </c>
    </row>
    <row r="162" spans="2:2" x14ac:dyDescent="0.2">
      <c r="B162" s="266">
        <v>90805</v>
      </c>
    </row>
    <row r="163" spans="2:2" x14ac:dyDescent="0.2">
      <c r="B163" s="266">
        <v>90806</v>
      </c>
    </row>
    <row r="164" spans="2:2" x14ac:dyDescent="0.2">
      <c r="B164" s="266">
        <v>90807</v>
      </c>
    </row>
    <row r="165" spans="2:2" x14ac:dyDescent="0.2">
      <c r="B165" s="266">
        <v>90808</v>
      </c>
    </row>
    <row r="166" spans="2:2" x14ac:dyDescent="0.2">
      <c r="B166" s="266">
        <v>90810</v>
      </c>
    </row>
    <row r="167" spans="2:2" x14ac:dyDescent="0.2">
      <c r="B167" s="266">
        <v>90813</v>
      </c>
    </row>
    <row r="168" spans="2:2" x14ac:dyDescent="0.2">
      <c r="B168" s="266">
        <v>90814</v>
      </c>
    </row>
    <row r="169" spans="2:2" x14ac:dyDescent="0.2">
      <c r="B169" s="266">
        <v>90815</v>
      </c>
    </row>
    <row r="170" spans="2:2" x14ac:dyDescent="0.2">
      <c r="B170" s="266">
        <v>90840</v>
      </c>
    </row>
    <row r="171" spans="2:2" x14ac:dyDescent="0.2">
      <c r="B171" s="266">
        <v>91001</v>
      </c>
    </row>
    <row r="172" spans="2:2" x14ac:dyDescent="0.2">
      <c r="B172" s="266">
        <v>91006</v>
      </c>
    </row>
    <row r="173" spans="2:2" x14ac:dyDescent="0.2">
      <c r="B173" s="266">
        <v>91007</v>
      </c>
    </row>
    <row r="174" spans="2:2" x14ac:dyDescent="0.2">
      <c r="B174" s="266">
        <v>91008</v>
      </c>
    </row>
    <row r="175" spans="2:2" x14ac:dyDescent="0.2">
      <c r="B175" s="266">
        <v>91010</v>
      </c>
    </row>
    <row r="176" spans="2:2" x14ac:dyDescent="0.2">
      <c r="B176" s="266">
        <v>91011</v>
      </c>
    </row>
    <row r="177" spans="2:2" x14ac:dyDescent="0.2">
      <c r="B177" s="266">
        <v>91016</v>
      </c>
    </row>
    <row r="178" spans="2:2" x14ac:dyDescent="0.2">
      <c r="B178" s="266">
        <v>91020</v>
      </c>
    </row>
    <row r="179" spans="2:2" x14ac:dyDescent="0.2">
      <c r="B179" s="266">
        <v>91024</v>
      </c>
    </row>
    <row r="180" spans="2:2" x14ac:dyDescent="0.2">
      <c r="B180" s="266">
        <v>91030</v>
      </c>
    </row>
    <row r="181" spans="2:2" x14ac:dyDescent="0.2">
      <c r="B181" s="266">
        <v>91040</v>
      </c>
    </row>
    <row r="182" spans="2:2" x14ac:dyDescent="0.2">
      <c r="B182" s="266">
        <v>91042</v>
      </c>
    </row>
    <row r="183" spans="2:2" x14ac:dyDescent="0.2">
      <c r="B183" s="266">
        <v>91101</v>
      </c>
    </row>
    <row r="184" spans="2:2" x14ac:dyDescent="0.2">
      <c r="B184" s="266">
        <v>91103</v>
      </c>
    </row>
    <row r="185" spans="2:2" x14ac:dyDescent="0.2">
      <c r="B185" s="266">
        <v>91104</v>
      </c>
    </row>
    <row r="186" spans="2:2" x14ac:dyDescent="0.2">
      <c r="B186" s="266">
        <v>91105</v>
      </c>
    </row>
    <row r="187" spans="2:2" x14ac:dyDescent="0.2">
      <c r="B187" s="266">
        <v>91106</v>
      </c>
    </row>
    <row r="188" spans="2:2" x14ac:dyDescent="0.2">
      <c r="B188" s="266">
        <v>91107</v>
      </c>
    </row>
    <row r="189" spans="2:2" x14ac:dyDescent="0.2">
      <c r="B189" s="266">
        <v>91108</v>
      </c>
    </row>
    <row r="190" spans="2:2" x14ac:dyDescent="0.2">
      <c r="B190" s="266">
        <v>91123</v>
      </c>
    </row>
    <row r="191" spans="2:2" x14ac:dyDescent="0.2">
      <c r="B191" s="266">
        <v>91201</v>
      </c>
    </row>
    <row r="192" spans="2:2" x14ac:dyDescent="0.2">
      <c r="B192" s="266">
        <v>91202</v>
      </c>
    </row>
    <row r="193" spans="2:2" x14ac:dyDescent="0.2">
      <c r="B193" s="266">
        <v>91203</v>
      </c>
    </row>
    <row r="194" spans="2:2" x14ac:dyDescent="0.2">
      <c r="B194" s="266">
        <v>91204</v>
      </c>
    </row>
    <row r="195" spans="2:2" x14ac:dyDescent="0.2">
      <c r="B195" s="266">
        <v>91205</v>
      </c>
    </row>
    <row r="196" spans="2:2" x14ac:dyDescent="0.2">
      <c r="B196" s="266">
        <v>91206</v>
      </c>
    </row>
    <row r="197" spans="2:2" x14ac:dyDescent="0.2">
      <c r="B197" s="266">
        <v>91207</v>
      </c>
    </row>
    <row r="198" spans="2:2" x14ac:dyDescent="0.2">
      <c r="B198" s="266">
        <v>91208</v>
      </c>
    </row>
    <row r="199" spans="2:2" x14ac:dyDescent="0.2">
      <c r="B199" s="266">
        <v>91210</v>
      </c>
    </row>
    <row r="200" spans="2:2" x14ac:dyDescent="0.2">
      <c r="B200" s="266">
        <v>91214</v>
      </c>
    </row>
    <row r="201" spans="2:2" x14ac:dyDescent="0.2">
      <c r="B201" s="266">
        <v>91301</v>
      </c>
    </row>
    <row r="202" spans="2:2" x14ac:dyDescent="0.2">
      <c r="B202" s="266">
        <v>91302</v>
      </c>
    </row>
    <row r="203" spans="2:2" x14ac:dyDescent="0.2">
      <c r="B203" s="266">
        <v>91303</v>
      </c>
    </row>
    <row r="204" spans="2:2" x14ac:dyDescent="0.2">
      <c r="B204" s="266">
        <v>91304</v>
      </c>
    </row>
    <row r="205" spans="2:2" x14ac:dyDescent="0.2">
      <c r="B205" s="266">
        <v>91306</v>
      </c>
    </row>
    <row r="206" spans="2:2" x14ac:dyDescent="0.2">
      <c r="B206" s="266">
        <v>91307</v>
      </c>
    </row>
    <row r="207" spans="2:2" x14ac:dyDescent="0.2">
      <c r="B207" s="266">
        <v>91311</v>
      </c>
    </row>
    <row r="208" spans="2:2" x14ac:dyDescent="0.2">
      <c r="B208" s="266">
        <v>91316</v>
      </c>
    </row>
    <row r="209" spans="2:2" x14ac:dyDescent="0.2">
      <c r="B209" s="266">
        <v>91320</v>
      </c>
    </row>
    <row r="210" spans="2:2" x14ac:dyDescent="0.2">
      <c r="B210" s="266">
        <v>91321</v>
      </c>
    </row>
    <row r="211" spans="2:2" x14ac:dyDescent="0.2">
      <c r="B211" s="266">
        <v>91324</v>
      </c>
    </row>
    <row r="212" spans="2:2" x14ac:dyDescent="0.2">
      <c r="B212" s="266">
        <v>91325</v>
      </c>
    </row>
    <row r="213" spans="2:2" x14ac:dyDescent="0.2">
      <c r="B213" s="266">
        <v>91326</v>
      </c>
    </row>
    <row r="214" spans="2:2" x14ac:dyDescent="0.2">
      <c r="B214" s="266">
        <v>91330</v>
      </c>
    </row>
    <row r="215" spans="2:2" x14ac:dyDescent="0.2">
      <c r="B215" s="266">
        <v>91331</v>
      </c>
    </row>
    <row r="216" spans="2:2" x14ac:dyDescent="0.2">
      <c r="B216" s="266">
        <v>91335</v>
      </c>
    </row>
    <row r="217" spans="2:2" x14ac:dyDescent="0.2">
      <c r="B217" s="266">
        <v>91340</v>
      </c>
    </row>
    <row r="218" spans="2:2" x14ac:dyDescent="0.2">
      <c r="B218" s="266">
        <v>91342</v>
      </c>
    </row>
    <row r="219" spans="2:2" x14ac:dyDescent="0.2">
      <c r="B219" s="266">
        <v>91343</v>
      </c>
    </row>
    <row r="220" spans="2:2" x14ac:dyDescent="0.2">
      <c r="B220" s="266">
        <v>91344</v>
      </c>
    </row>
    <row r="221" spans="2:2" x14ac:dyDescent="0.2">
      <c r="B221" s="266">
        <v>91345</v>
      </c>
    </row>
    <row r="222" spans="2:2" x14ac:dyDescent="0.2">
      <c r="B222" s="266">
        <v>91350</v>
      </c>
    </row>
    <row r="223" spans="2:2" x14ac:dyDescent="0.2">
      <c r="B223" s="266">
        <v>91351</v>
      </c>
    </row>
    <row r="224" spans="2:2" x14ac:dyDescent="0.2">
      <c r="B224" s="266">
        <v>91352</v>
      </c>
    </row>
    <row r="225" spans="2:2" x14ac:dyDescent="0.2">
      <c r="B225" s="266">
        <v>91354</v>
      </c>
    </row>
    <row r="226" spans="2:2" x14ac:dyDescent="0.2">
      <c r="B226" s="266">
        <v>91355</v>
      </c>
    </row>
    <row r="227" spans="2:2" x14ac:dyDescent="0.2">
      <c r="B227" s="266">
        <v>91356</v>
      </c>
    </row>
    <row r="228" spans="2:2" x14ac:dyDescent="0.2">
      <c r="B228" s="266">
        <v>91360</v>
      </c>
    </row>
    <row r="229" spans="2:2" x14ac:dyDescent="0.2">
      <c r="B229" s="266">
        <v>91361</v>
      </c>
    </row>
    <row r="230" spans="2:2" x14ac:dyDescent="0.2">
      <c r="B230" s="266">
        <v>91362</v>
      </c>
    </row>
    <row r="231" spans="2:2" x14ac:dyDescent="0.2">
      <c r="B231" s="266">
        <v>91364</v>
      </c>
    </row>
    <row r="232" spans="2:2" x14ac:dyDescent="0.2">
      <c r="B232" s="266">
        <v>91367</v>
      </c>
    </row>
    <row r="233" spans="2:2" x14ac:dyDescent="0.2">
      <c r="B233" s="266">
        <v>91371</v>
      </c>
    </row>
    <row r="234" spans="2:2" x14ac:dyDescent="0.2">
      <c r="B234" s="266">
        <v>91377</v>
      </c>
    </row>
    <row r="235" spans="2:2" x14ac:dyDescent="0.2">
      <c r="B235" s="266">
        <v>91381</v>
      </c>
    </row>
    <row r="236" spans="2:2" x14ac:dyDescent="0.2">
      <c r="B236" s="266">
        <v>91384</v>
      </c>
    </row>
    <row r="237" spans="2:2" x14ac:dyDescent="0.2">
      <c r="B237" s="266">
        <v>91387</v>
      </c>
    </row>
    <row r="238" spans="2:2" x14ac:dyDescent="0.2">
      <c r="B238" s="266">
        <v>91390</v>
      </c>
    </row>
    <row r="239" spans="2:2" x14ac:dyDescent="0.2">
      <c r="B239" s="266">
        <v>91401</v>
      </c>
    </row>
    <row r="240" spans="2:2" x14ac:dyDescent="0.2">
      <c r="B240" s="266">
        <v>91402</v>
      </c>
    </row>
    <row r="241" spans="2:2" x14ac:dyDescent="0.2">
      <c r="B241" s="266">
        <v>91403</v>
      </c>
    </row>
    <row r="242" spans="2:2" x14ac:dyDescent="0.2">
      <c r="B242" s="266">
        <v>91405</v>
      </c>
    </row>
    <row r="243" spans="2:2" x14ac:dyDescent="0.2">
      <c r="B243" s="266">
        <v>91406</v>
      </c>
    </row>
    <row r="244" spans="2:2" x14ac:dyDescent="0.2">
      <c r="B244" s="266">
        <v>91411</v>
      </c>
    </row>
    <row r="245" spans="2:2" x14ac:dyDescent="0.2">
      <c r="B245" s="266">
        <v>91423</v>
      </c>
    </row>
    <row r="246" spans="2:2" x14ac:dyDescent="0.2">
      <c r="B246" s="266">
        <v>91436</v>
      </c>
    </row>
    <row r="247" spans="2:2" x14ac:dyDescent="0.2">
      <c r="B247" s="266">
        <v>91501</v>
      </c>
    </row>
    <row r="248" spans="2:2" x14ac:dyDescent="0.2">
      <c r="B248" s="266">
        <v>91502</v>
      </c>
    </row>
    <row r="249" spans="2:2" x14ac:dyDescent="0.2">
      <c r="B249" s="266">
        <v>91504</v>
      </c>
    </row>
    <row r="250" spans="2:2" x14ac:dyDescent="0.2">
      <c r="B250" s="266">
        <v>91505</v>
      </c>
    </row>
    <row r="251" spans="2:2" x14ac:dyDescent="0.2">
      <c r="B251" s="266">
        <v>91506</v>
      </c>
    </row>
    <row r="252" spans="2:2" x14ac:dyDescent="0.2">
      <c r="B252" s="266">
        <v>91522</v>
      </c>
    </row>
    <row r="253" spans="2:2" x14ac:dyDescent="0.2">
      <c r="B253" s="266">
        <v>91601</v>
      </c>
    </row>
    <row r="254" spans="2:2" x14ac:dyDescent="0.2">
      <c r="B254" s="266">
        <v>91602</v>
      </c>
    </row>
    <row r="255" spans="2:2" x14ac:dyDescent="0.2">
      <c r="B255" s="266">
        <v>91604</v>
      </c>
    </row>
    <row r="256" spans="2:2" x14ac:dyDescent="0.2">
      <c r="B256" s="266">
        <v>91605</v>
      </c>
    </row>
    <row r="257" spans="2:2" x14ac:dyDescent="0.2">
      <c r="B257" s="266">
        <v>91606</v>
      </c>
    </row>
    <row r="258" spans="2:2" x14ac:dyDescent="0.2">
      <c r="B258" s="266">
        <v>91607</v>
      </c>
    </row>
    <row r="259" spans="2:2" x14ac:dyDescent="0.2">
      <c r="B259" s="266">
        <v>91608</v>
      </c>
    </row>
    <row r="260" spans="2:2" x14ac:dyDescent="0.2">
      <c r="B260" s="266">
        <v>91701</v>
      </c>
    </row>
    <row r="261" spans="2:2" x14ac:dyDescent="0.2">
      <c r="B261" s="266">
        <v>91702</v>
      </c>
    </row>
    <row r="262" spans="2:2" x14ac:dyDescent="0.2">
      <c r="B262" s="266">
        <v>91706</v>
      </c>
    </row>
    <row r="263" spans="2:2" x14ac:dyDescent="0.2">
      <c r="B263" s="266">
        <v>91708</v>
      </c>
    </row>
    <row r="264" spans="2:2" x14ac:dyDescent="0.2">
      <c r="B264" s="266">
        <v>91709</v>
      </c>
    </row>
    <row r="265" spans="2:2" x14ac:dyDescent="0.2">
      <c r="B265" s="266">
        <v>91710</v>
      </c>
    </row>
    <row r="266" spans="2:2" x14ac:dyDescent="0.2">
      <c r="B266" s="266">
        <v>91711</v>
      </c>
    </row>
    <row r="267" spans="2:2" x14ac:dyDescent="0.2">
      <c r="B267" s="266">
        <v>91722</v>
      </c>
    </row>
    <row r="268" spans="2:2" x14ac:dyDescent="0.2">
      <c r="B268" s="266">
        <v>91723</v>
      </c>
    </row>
    <row r="269" spans="2:2" x14ac:dyDescent="0.2">
      <c r="B269" s="266">
        <v>91724</v>
      </c>
    </row>
    <row r="270" spans="2:2" x14ac:dyDescent="0.2">
      <c r="B270" s="266">
        <v>91730</v>
      </c>
    </row>
    <row r="271" spans="2:2" x14ac:dyDescent="0.2">
      <c r="B271" s="266">
        <v>91731</v>
      </c>
    </row>
    <row r="272" spans="2:2" x14ac:dyDescent="0.2">
      <c r="B272" s="266">
        <v>91732</v>
      </c>
    </row>
    <row r="273" spans="2:2" x14ac:dyDescent="0.2">
      <c r="B273" s="266">
        <v>91733</v>
      </c>
    </row>
    <row r="274" spans="2:2" x14ac:dyDescent="0.2">
      <c r="B274" s="266">
        <v>91737</v>
      </c>
    </row>
    <row r="275" spans="2:2" x14ac:dyDescent="0.2">
      <c r="B275" s="266">
        <v>91739</v>
      </c>
    </row>
    <row r="276" spans="2:2" x14ac:dyDescent="0.2">
      <c r="B276" s="266">
        <v>91740</v>
      </c>
    </row>
    <row r="277" spans="2:2" x14ac:dyDescent="0.2">
      <c r="B277" s="266">
        <v>91741</v>
      </c>
    </row>
    <row r="278" spans="2:2" x14ac:dyDescent="0.2">
      <c r="B278" s="266">
        <v>91744</v>
      </c>
    </row>
    <row r="279" spans="2:2" x14ac:dyDescent="0.2">
      <c r="B279" s="266">
        <v>91745</v>
      </c>
    </row>
    <row r="280" spans="2:2" x14ac:dyDescent="0.2">
      <c r="B280" s="266">
        <v>91746</v>
      </c>
    </row>
    <row r="281" spans="2:2" x14ac:dyDescent="0.2">
      <c r="B281" s="266">
        <v>91748</v>
      </c>
    </row>
    <row r="282" spans="2:2" x14ac:dyDescent="0.2">
      <c r="B282" s="266">
        <v>91750</v>
      </c>
    </row>
    <row r="283" spans="2:2" x14ac:dyDescent="0.2">
      <c r="B283" s="266">
        <v>91752</v>
      </c>
    </row>
    <row r="284" spans="2:2" x14ac:dyDescent="0.2">
      <c r="B284" s="266">
        <v>91754</v>
      </c>
    </row>
    <row r="285" spans="2:2" x14ac:dyDescent="0.2">
      <c r="B285" s="266">
        <v>91755</v>
      </c>
    </row>
    <row r="286" spans="2:2" x14ac:dyDescent="0.2">
      <c r="B286" s="266">
        <v>91759</v>
      </c>
    </row>
    <row r="287" spans="2:2" x14ac:dyDescent="0.2">
      <c r="B287" s="266">
        <v>91761</v>
      </c>
    </row>
    <row r="288" spans="2:2" x14ac:dyDescent="0.2">
      <c r="B288" s="266">
        <v>91762</v>
      </c>
    </row>
    <row r="289" spans="2:2" x14ac:dyDescent="0.2">
      <c r="B289" s="266">
        <v>91763</v>
      </c>
    </row>
    <row r="290" spans="2:2" x14ac:dyDescent="0.2">
      <c r="B290" s="266">
        <v>91764</v>
      </c>
    </row>
    <row r="291" spans="2:2" x14ac:dyDescent="0.2">
      <c r="B291" s="266">
        <v>91765</v>
      </c>
    </row>
    <row r="292" spans="2:2" x14ac:dyDescent="0.2">
      <c r="B292" s="266">
        <v>91766</v>
      </c>
    </row>
    <row r="293" spans="2:2" x14ac:dyDescent="0.2">
      <c r="B293" s="266">
        <v>91767</v>
      </c>
    </row>
    <row r="294" spans="2:2" x14ac:dyDescent="0.2">
      <c r="B294" s="266">
        <v>91768</v>
      </c>
    </row>
    <row r="295" spans="2:2" x14ac:dyDescent="0.2">
      <c r="B295" s="266">
        <v>91770</v>
      </c>
    </row>
    <row r="296" spans="2:2" x14ac:dyDescent="0.2">
      <c r="B296" s="266">
        <v>91773</v>
      </c>
    </row>
    <row r="297" spans="2:2" x14ac:dyDescent="0.2">
      <c r="B297" s="266">
        <v>91775</v>
      </c>
    </row>
    <row r="298" spans="2:2" x14ac:dyDescent="0.2">
      <c r="B298" s="266">
        <v>91776</v>
      </c>
    </row>
    <row r="299" spans="2:2" x14ac:dyDescent="0.2">
      <c r="B299" s="266">
        <v>91780</v>
      </c>
    </row>
    <row r="300" spans="2:2" x14ac:dyDescent="0.2">
      <c r="B300" s="266">
        <v>91784</v>
      </c>
    </row>
    <row r="301" spans="2:2" x14ac:dyDescent="0.2">
      <c r="B301" s="266">
        <v>91786</v>
      </c>
    </row>
    <row r="302" spans="2:2" x14ac:dyDescent="0.2">
      <c r="B302" s="266">
        <v>91789</v>
      </c>
    </row>
    <row r="303" spans="2:2" x14ac:dyDescent="0.2">
      <c r="B303" s="266">
        <v>91790</v>
      </c>
    </row>
    <row r="304" spans="2:2" x14ac:dyDescent="0.2">
      <c r="B304" s="266">
        <v>91791</v>
      </c>
    </row>
    <row r="305" spans="2:2" x14ac:dyDescent="0.2">
      <c r="B305" s="266">
        <v>91792</v>
      </c>
    </row>
    <row r="306" spans="2:2" x14ac:dyDescent="0.2">
      <c r="B306" s="266">
        <v>91801</v>
      </c>
    </row>
    <row r="307" spans="2:2" x14ac:dyDescent="0.2">
      <c r="B307" s="266">
        <v>91803</v>
      </c>
    </row>
    <row r="308" spans="2:2" x14ac:dyDescent="0.2">
      <c r="B308" s="266">
        <v>91901</v>
      </c>
    </row>
    <row r="309" spans="2:2" x14ac:dyDescent="0.2">
      <c r="B309" s="266">
        <v>91902</v>
      </c>
    </row>
    <row r="310" spans="2:2" x14ac:dyDescent="0.2">
      <c r="B310" s="266">
        <v>91905</v>
      </c>
    </row>
    <row r="311" spans="2:2" x14ac:dyDescent="0.2">
      <c r="B311" s="266">
        <v>91906</v>
      </c>
    </row>
    <row r="312" spans="2:2" x14ac:dyDescent="0.2">
      <c r="B312" s="266">
        <v>91910</v>
      </c>
    </row>
    <row r="313" spans="2:2" x14ac:dyDescent="0.2">
      <c r="B313" s="266">
        <v>91911</v>
      </c>
    </row>
    <row r="314" spans="2:2" x14ac:dyDescent="0.2">
      <c r="B314" s="266">
        <v>91913</v>
      </c>
    </row>
    <row r="315" spans="2:2" x14ac:dyDescent="0.2">
      <c r="B315" s="266">
        <v>91914</v>
      </c>
    </row>
    <row r="316" spans="2:2" x14ac:dyDescent="0.2">
      <c r="B316" s="266">
        <v>91915</v>
      </c>
    </row>
    <row r="317" spans="2:2" x14ac:dyDescent="0.2">
      <c r="B317" s="266">
        <v>91916</v>
      </c>
    </row>
    <row r="318" spans="2:2" x14ac:dyDescent="0.2">
      <c r="B318" s="266">
        <v>91917</v>
      </c>
    </row>
    <row r="319" spans="2:2" x14ac:dyDescent="0.2">
      <c r="B319" s="266">
        <v>91931</v>
      </c>
    </row>
    <row r="320" spans="2:2" x14ac:dyDescent="0.2">
      <c r="B320" s="266">
        <v>91932</v>
      </c>
    </row>
    <row r="321" spans="2:2" x14ac:dyDescent="0.2">
      <c r="B321" s="266">
        <v>91934</v>
      </c>
    </row>
    <row r="322" spans="2:2" x14ac:dyDescent="0.2">
      <c r="B322" s="266">
        <v>91935</v>
      </c>
    </row>
    <row r="323" spans="2:2" x14ac:dyDescent="0.2">
      <c r="B323" s="266">
        <v>91941</v>
      </c>
    </row>
    <row r="324" spans="2:2" x14ac:dyDescent="0.2">
      <c r="B324" s="266">
        <v>91942</v>
      </c>
    </row>
    <row r="325" spans="2:2" x14ac:dyDescent="0.2">
      <c r="B325" s="266">
        <v>91945</v>
      </c>
    </row>
    <row r="326" spans="2:2" x14ac:dyDescent="0.2">
      <c r="B326" s="266">
        <v>91950</v>
      </c>
    </row>
    <row r="327" spans="2:2" x14ac:dyDescent="0.2">
      <c r="B327" s="266">
        <v>91962</v>
      </c>
    </row>
    <row r="328" spans="2:2" x14ac:dyDescent="0.2">
      <c r="B328" s="266">
        <v>91963</v>
      </c>
    </row>
    <row r="329" spans="2:2" x14ac:dyDescent="0.2">
      <c r="B329" s="266">
        <v>91977</v>
      </c>
    </row>
    <row r="330" spans="2:2" x14ac:dyDescent="0.2">
      <c r="B330" s="266">
        <v>91978</v>
      </c>
    </row>
    <row r="331" spans="2:2" x14ac:dyDescent="0.2">
      <c r="B331" s="266">
        <v>91980</v>
      </c>
    </row>
    <row r="332" spans="2:2" x14ac:dyDescent="0.2">
      <c r="B332" s="266">
        <v>92003</v>
      </c>
    </row>
    <row r="333" spans="2:2" x14ac:dyDescent="0.2">
      <c r="B333" s="266">
        <v>92004</v>
      </c>
    </row>
    <row r="334" spans="2:2" x14ac:dyDescent="0.2">
      <c r="B334" s="266">
        <v>92007</v>
      </c>
    </row>
    <row r="335" spans="2:2" x14ac:dyDescent="0.2">
      <c r="B335" s="266">
        <v>92008</v>
      </c>
    </row>
    <row r="336" spans="2:2" x14ac:dyDescent="0.2">
      <c r="B336" s="266">
        <v>92009</v>
      </c>
    </row>
    <row r="337" spans="2:2" x14ac:dyDescent="0.2">
      <c r="B337" s="266">
        <v>92010</v>
      </c>
    </row>
    <row r="338" spans="2:2" x14ac:dyDescent="0.2">
      <c r="B338" s="266">
        <v>92011</v>
      </c>
    </row>
    <row r="339" spans="2:2" x14ac:dyDescent="0.2">
      <c r="B339" s="266">
        <v>92014</v>
      </c>
    </row>
    <row r="340" spans="2:2" x14ac:dyDescent="0.2">
      <c r="B340" s="266">
        <v>92019</v>
      </c>
    </row>
    <row r="341" spans="2:2" x14ac:dyDescent="0.2">
      <c r="B341" s="266">
        <v>92020</v>
      </c>
    </row>
    <row r="342" spans="2:2" x14ac:dyDescent="0.2">
      <c r="B342" s="266">
        <v>92021</v>
      </c>
    </row>
    <row r="343" spans="2:2" x14ac:dyDescent="0.2">
      <c r="B343" s="266">
        <v>92024</v>
      </c>
    </row>
    <row r="344" spans="2:2" x14ac:dyDescent="0.2">
      <c r="B344" s="266">
        <v>92025</v>
      </c>
    </row>
    <row r="345" spans="2:2" x14ac:dyDescent="0.2">
      <c r="B345" s="266">
        <v>92026</v>
      </c>
    </row>
    <row r="346" spans="2:2" x14ac:dyDescent="0.2">
      <c r="B346" s="266">
        <v>92027</v>
      </c>
    </row>
    <row r="347" spans="2:2" x14ac:dyDescent="0.2">
      <c r="B347" s="266">
        <v>92028</v>
      </c>
    </row>
    <row r="348" spans="2:2" x14ac:dyDescent="0.2">
      <c r="B348" s="266">
        <v>92029</v>
      </c>
    </row>
    <row r="349" spans="2:2" x14ac:dyDescent="0.2">
      <c r="B349" s="266">
        <v>92036</v>
      </c>
    </row>
    <row r="350" spans="2:2" x14ac:dyDescent="0.2">
      <c r="B350" s="266">
        <v>92037</v>
      </c>
    </row>
    <row r="351" spans="2:2" x14ac:dyDescent="0.2">
      <c r="B351" s="266">
        <v>92040</v>
      </c>
    </row>
    <row r="352" spans="2:2" x14ac:dyDescent="0.2">
      <c r="B352" s="266">
        <v>92054</v>
      </c>
    </row>
    <row r="353" spans="2:2" x14ac:dyDescent="0.2">
      <c r="B353" s="266">
        <v>92055</v>
      </c>
    </row>
    <row r="354" spans="2:2" x14ac:dyDescent="0.2">
      <c r="B354" s="266">
        <v>92056</v>
      </c>
    </row>
    <row r="355" spans="2:2" x14ac:dyDescent="0.2">
      <c r="B355" s="266">
        <v>92057</v>
      </c>
    </row>
    <row r="356" spans="2:2" x14ac:dyDescent="0.2">
      <c r="B356" s="266">
        <v>92058</v>
      </c>
    </row>
    <row r="357" spans="2:2" x14ac:dyDescent="0.2">
      <c r="B357" s="266">
        <v>92059</v>
      </c>
    </row>
    <row r="358" spans="2:2" x14ac:dyDescent="0.2">
      <c r="B358" s="266">
        <v>92060</v>
      </c>
    </row>
    <row r="359" spans="2:2" x14ac:dyDescent="0.2">
      <c r="B359" s="266">
        <v>92061</v>
      </c>
    </row>
    <row r="360" spans="2:2" x14ac:dyDescent="0.2">
      <c r="B360" s="266">
        <v>92064</v>
      </c>
    </row>
    <row r="361" spans="2:2" x14ac:dyDescent="0.2">
      <c r="B361" s="266">
        <v>92065</v>
      </c>
    </row>
    <row r="362" spans="2:2" x14ac:dyDescent="0.2">
      <c r="B362" s="266">
        <v>92066</v>
      </c>
    </row>
    <row r="363" spans="2:2" x14ac:dyDescent="0.2">
      <c r="B363" s="266">
        <v>92067</v>
      </c>
    </row>
    <row r="364" spans="2:2" x14ac:dyDescent="0.2">
      <c r="B364" s="266">
        <v>92069</v>
      </c>
    </row>
    <row r="365" spans="2:2" x14ac:dyDescent="0.2">
      <c r="B365" s="266">
        <v>92070</v>
      </c>
    </row>
    <row r="366" spans="2:2" x14ac:dyDescent="0.2">
      <c r="B366" s="266">
        <v>92071</v>
      </c>
    </row>
    <row r="367" spans="2:2" x14ac:dyDescent="0.2">
      <c r="B367" s="266">
        <v>92075</v>
      </c>
    </row>
    <row r="368" spans="2:2" x14ac:dyDescent="0.2">
      <c r="B368" s="266">
        <v>92078</v>
      </c>
    </row>
    <row r="369" spans="2:2" x14ac:dyDescent="0.2">
      <c r="B369" s="266">
        <v>92081</v>
      </c>
    </row>
    <row r="370" spans="2:2" x14ac:dyDescent="0.2">
      <c r="B370" s="266">
        <v>92082</v>
      </c>
    </row>
    <row r="371" spans="2:2" x14ac:dyDescent="0.2">
      <c r="B371" s="266">
        <v>92083</v>
      </c>
    </row>
    <row r="372" spans="2:2" x14ac:dyDescent="0.2">
      <c r="B372" s="266">
        <v>92084</v>
      </c>
    </row>
    <row r="373" spans="2:2" x14ac:dyDescent="0.2">
      <c r="B373" s="266">
        <v>92086</v>
      </c>
    </row>
    <row r="374" spans="2:2" x14ac:dyDescent="0.2">
      <c r="B374" s="266">
        <v>92091</v>
      </c>
    </row>
    <row r="375" spans="2:2" x14ac:dyDescent="0.2">
      <c r="B375" s="266">
        <v>92093</v>
      </c>
    </row>
    <row r="376" spans="2:2" x14ac:dyDescent="0.2">
      <c r="B376" s="266">
        <v>92096</v>
      </c>
    </row>
    <row r="377" spans="2:2" x14ac:dyDescent="0.2">
      <c r="B377" s="266">
        <v>92101</v>
      </c>
    </row>
    <row r="378" spans="2:2" x14ac:dyDescent="0.2">
      <c r="B378" s="266">
        <v>92102</v>
      </c>
    </row>
    <row r="379" spans="2:2" x14ac:dyDescent="0.2">
      <c r="B379" s="266">
        <v>92103</v>
      </c>
    </row>
    <row r="380" spans="2:2" x14ac:dyDescent="0.2">
      <c r="B380" s="266">
        <v>92104</v>
      </c>
    </row>
    <row r="381" spans="2:2" x14ac:dyDescent="0.2">
      <c r="B381" s="266">
        <v>92105</v>
      </c>
    </row>
    <row r="382" spans="2:2" x14ac:dyDescent="0.2">
      <c r="B382" s="266">
        <v>92106</v>
      </c>
    </row>
    <row r="383" spans="2:2" x14ac:dyDescent="0.2">
      <c r="B383" s="266">
        <v>92107</v>
      </c>
    </row>
    <row r="384" spans="2:2" x14ac:dyDescent="0.2">
      <c r="B384" s="266">
        <v>92108</v>
      </c>
    </row>
    <row r="385" spans="2:2" x14ac:dyDescent="0.2">
      <c r="B385" s="266">
        <v>92109</v>
      </c>
    </row>
    <row r="386" spans="2:2" x14ac:dyDescent="0.2">
      <c r="B386" s="266">
        <v>92110</v>
      </c>
    </row>
    <row r="387" spans="2:2" x14ac:dyDescent="0.2">
      <c r="B387" s="266">
        <v>92111</v>
      </c>
    </row>
    <row r="388" spans="2:2" x14ac:dyDescent="0.2">
      <c r="B388" s="266">
        <v>92113</v>
      </c>
    </row>
    <row r="389" spans="2:2" x14ac:dyDescent="0.2">
      <c r="B389" s="266">
        <v>92114</v>
      </c>
    </row>
    <row r="390" spans="2:2" x14ac:dyDescent="0.2">
      <c r="B390" s="266">
        <v>92115</v>
      </c>
    </row>
    <row r="391" spans="2:2" x14ac:dyDescent="0.2">
      <c r="B391" s="266">
        <v>92116</v>
      </c>
    </row>
    <row r="392" spans="2:2" x14ac:dyDescent="0.2">
      <c r="B392" s="266">
        <v>92117</v>
      </c>
    </row>
    <row r="393" spans="2:2" x14ac:dyDescent="0.2">
      <c r="B393" s="266">
        <v>92118</v>
      </c>
    </row>
    <row r="394" spans="2:2" x14ac:dyDescent="0.2">
      <c r="B394" s="266">
        <v>92119</v>
      </c>
    </row>
    <row r="395" spans="2:2" x14ac:dyDescent="0.2">
      <c r="B395" s="266">
        <v>92120</v>
      </c>
    </row>
    <row r="396" spans="2:2" x14ac:dyDescent="0.2">
      <c r="B396" s="266">
        <v>92121</v>
      </c>
    </row>
    <row r="397" spans="2:2" x14ac:dyDescent="0.2">
      <c r="B397" s="266">
        <v>92122</v>
      </c>
    </row>
    <row r="398" spans="2:2" x14ac:dyDescent="0.2">
      <c r="B398" s="266">
        <v>92123</v>
      </c>
    </row>
    <row r="399" spans="2:2" x14ac:dyDescent="0.2">
      <c r="B399" s="266">
        <v>92124</v>
      </c>
    </row>
    <row r="400" spans="2:2" x14ac:dyDescent="0.2">
      <c r="B400" s="266">
        <v>92126</v>
      </c>
    </row>
    <row r="401" spans="2:2" x14ac:dyDescent="0.2">
      <c r="B401" s="266">
        <v>92127</v>
      </c>
    </row>
    <row r="402" spans="2:2" x14ac:dyDescent="0.2">
      <c r="B402" s="266">
        <v>92128</v>
      </c>
    </row>
    <row r="403" spans="2:2" x14ac:dyDescent="0.2">
      <c r="B403" s="266">
        <v>92129</v>
      </c>
    </row>
    <row r="404" spans="2:2" x14ac:dyDescent="0.2">
      <c r="B404" s="266">
        <v>92130</v>
      </c>
    </row>
    <row r="405" spans="2:2" x14ac:dyDescent="0.2">
      <c r="B405" s="266">
        <v>92131</v>
      </c>
    </row>
    <row r="406" spans="2:2" x14ac:dyDescent="0.2">
      <c r="B406" s="266">
        <v>92134</v>
      </c>
    </row>
    <row r="407" spans="2:2" x14ac:dyDescent="0.2">
      <c r="B407" s="266">
        <v>92135</v>
      </c>
    </row>
    <row r="408" spans="2:2" x14ac:dyDescent="0.2">
      <c r="B408" s="266">
        <v>92136</v>
      </c>
    </row>
    <row r="409" spans="2:2" x14ac:dyDescent="0.2">
      <c r="B409" s="266">
        <v>92139</v>
      </c>
    </row>
    <row r="410" spans="2:2" x14ac:dyDescent="0.2">
      <c r="B410" s="266">
        <v>92140</v>
      </c>
    </row>
    <row r="411" spans="2:2" x14ac:dyDescent="0.2">
      <c r="B411" s="266">
        <v>92145</v>
      </c>
    </row>
    <row r="412" spans="2:2" x14ac:dyDescent="0.2">
      <c r="B412" s="266">
        <v>92147</v>
      </c>
    </row>
    <row r="413" spans="2:2" x14ac:dyDescent="0.2">
      <c r="B413" s="266">
        <v>92152</v>
      </c>
    </row>
    <row r="414" spans="2:2" x14ac:dyDescent="0.2">
      <c r="B414" s="266">
        <v>92154</v>
      </c>
    </row>
    <row r="415" spans="2:2" x14ac:dyDescent="0.2">
      <c r="B415" s="266">
        <v>92155</v>
      </c>
    </row>
    <row r="416" spans="2:2" x14ac:dyDescent="0.2">
      <c r="B416" s="266">
        <v>92173</v>
      </c>
    </row>
    <row r="417" spans="2:2" x14ac:dyDescent="0.2">
      <c r="B417" s="266">
        <v>92182</v>
      </c>
    </row>
    <row r="418" spans="2:2" x14ac:dyDescent="0.2">
      <c r="B418" s="266">
        <v>92201</v>
      </c>
    </row>
    <row r="419" spans="2:2" x14ac:dyDescent="0.2">
      <c r="B419" s="266">
        <v>92203</v>
      </c>
    </row>
    <row r="420" spans="2:2" x14ac:dyDescent="0.2">
      <c r="B420" s="266">
        <v>92210</v>
      </c>
    </row>
    <row r="421" spans="2:2" x14ac:dyDescent="0.2">
      <c r="B421" s="266">
        <v>92211</v>
      </c>
    </row>
    <row r="422" spans="2:2" x14ac:dyDescent="0.2">
      <c r="B422" s="266">
        <v>92220</v>
      </c>
    </row>
    <row r="423" spans="2:2" x14ac:dyDescent="0.2">
      <c r="B423" s="266">
        <v>92223</v>
      </c>
    </row>
    <row r="424" spans="2:2" x14ac:dyDescent="0.2">
      <c r="B424" s="266">
        <v>92225</v>
      </c>
    </row>
    <row r="425" spans="2:2" x14ac:dyDescent="0.2">
      <c r="B425" s="266">
        <v>92227</v>
      </c>
    </row>
    <row r="426" spans="2:2" x14ac:dyDescent="0.2">
      <c r="B426" s="266">
        <v>92230</v>
      </c>
    </row>
    <row r="427" spans="2:2" x14ac:dyDescent="0.2">
      <c r="B427" s="266">
        <v>92231</v>
      </c>
    </row>
    <row r="428" spans="2:2" x14ac:dyDescent="0.2">
      <c r="B428" s="266">
        <v>92233</v>
      </c>
    </row>
    <row r="429" spans="2:2" x14ac:dyDescent="0.2">
      <c r="B429" s="266">
        <v>92234</v>
      </c>
    </row>
    <row r="430" spans="2:2" x14ac:dyDescent="0.2">
      <c r="B430" s="266">
        <v>92236</v>
      </c>
    </row>
    <row r="431" spans="2:2" x14ac:dyDescent="0.2">
      <c r="B431" s="266">
        <v>92239</v>
      </c>
    </row>
    <row r="432" spans="2:2" x14ac:dyDescent="0.2">
      <c r="B432" s="266">
        <v>92240</v>
      </c>
    </row>
    <row r="433" spans="2:2" x14ac:dyDescent="0.2">
      <c r="B433" s="266">
        <v>92241</v>
      </c>
    </row>
    <row r="434" spans="2:2" x14ac:dyDescent="0.2">
      <c r="B434" s="266">
        <v>92242</v>
      </c>
    </row>
    <row r="435" spans="2:2" x14ac:dyDescent="0.2">
      <c r="B435" s="266">
        <v>92243</v>
      </c>
    </row>
    <row r="436" spans="2:2" x14ac:dyDescent="0.2">
      <c r="B436" s="266">
        <v>92249</v>
      </c>
    </row>
    <row r="437" spans="2:2" x14ac:dyDescent="0.2">
      <c r="B437" s="266">
        <v>92250</v>
      </c>
    </row>
    <row r="438" spans="2:2" x14ac:dyDescent="0.2">
      <c r="B438" s="266">
        <v>92251</v>
      </c>
    </row>
    <row r="439" spans="2:2" x14ac:dyDescent="0.2">
      <c r="B439" s="266">
        <v>92252</v>
      </c>
    </row>
    <row r="440" spans="2:2" x14ac:dyDescent="0.2">
      <c r="B440" s="266">
        <v>92253</v>
      </c>
    </row>
    <row r="441" spans="2:2" x14ac:dyDescent="0.2">
      <c r="B441" s="266">
        <v>92254</v>
      </c>
    </row>
    <row r="442" spans="2:2" x14ac:dyDescent="0.2">
      <c r="B442" s="266">
        <v>92256</v>
      </c>
    </row>
    <row r="443" spans="2:2" x14ac:dyDescent="0.2">
      <c r="B443" s="266">
        <v>92257</v>
      </c>
    </row>
    <row r="444" spans="2:2" x14ac:dyDescent="0.2">
      <c r="B444" s="266">
        <v>92258</v>
      </c>
    </row>
    <row r="445" spans="2:2" x14ac:dyDescent="0.2">
      <c r="B445" s="266">
        <v>92259</v>
      </c>
    </row>
    <row r="446" spans="2:2" x14ac:dyDescent="0.2">
      <c r="B446" s="266">
        <v>92260</v>
      </c>
    </row>
    <row r="447" spans="2:2" x14ac:dyDescent="0.2">
      <c r="B447" s="266">
        <v>92262</v>
      </c>
    </row>
    <row r="448" spans="2:2" x14ac:dyDescent="0.2">
      <c r="B448" s="266">
        <v>92264</v>
      </c>
    </row>
    <row r="449" spans="2:2" x14ac:dyDescent="0.2">
      <c r="B449" s="266">
        <v>92266</v>
      </c>
    </row>
    <row r="450" spans="2:2" x14ac:dyDescent="0.2">
      <c r="B450" s="266">
        <v>92267</v>
      </c>
    </row>
    <row r="451" spans="2:2" x14ac:dyDescent="0.2">
      <c r="B451" s="266">
        <v>92268</v>
      </c>
    </row>
    <row r="452" spans="2:2" x14ac:dyDescent="0.2">
      <c r="B452" s="266">
        <v>92270</v>
      </c>
    </row>
    <row r="453" spans="2:2" x14ac:dyDescent="0.2">
      <c r="B453" s="266">
        <v>92273</v>
      </c>
    </row>
    <row r="454" spans="2:2" x14ac:dyDescent="0.2">
      <c r="B454" s="266">
        <v>92274</v>
      </c>
    </row>
    <row r="455" spans="2:2" x14ac:dyDescent="0.2">
      <c r="B455" s="266">
        <v>92275</v>
      </c>
    </row>
    <row r="456" spans="2:2" x14ac:dyDescent="0.2">
      <c r="B456" s="266">
        <v>92276</v>
      </c>
    </row>
    <row r="457" spans="2:2" x14ac:dyDescent="0.2">
      <c r="B457" s="266">
        <v>92277</v>
      </c>
    </row>
    <row r="458" spans="2:2" x14ac:dyDescent="0.2">
      <c r="B458" s="266">
        <v>92278</v>
      </c>
    </row>
    <row r="459" spans="2:2" x14ac:dyDescent="0.2">
      <c r="B459" s="266">
        <v>92280</v>
      </c>
    </row>
    <row r="460" spans="2:2" x14ac:dyDescent="0.2">
      <c r="B460" s="266">
        <v>92281</v>
      </c>
    </row>
    <row r="461" spans="2:2" x14ac:dyDescent="0.2">
      <c r="B461" s="266">
        <v>92282</v>
      </c>
    </row>
    <row r="462" spans="2:2" x14ac:dyDescent="0.2">
      <c r="B462" s="266">
        <v>92283</v>
      </c>
    </row>
    <row r="463" spans="2:2" x14ac:dyDescent="0.2">
      <c r="B463" s="266">
        <v>92284</v>
      </c>
    </row>
    <row r="464" spans="2:2" x14ac:dyDescent="0.2">
      <c r="B464" s="266">
        <v>92285</v>
      </c>
    </row>
    <row r="465" spans="2:2" x14ac:dyDescent="0.2">
      <c r="B465" s="266">
        <v>92301</v>
      </c>
    </row>
    <row r="466" spans="2:2" x14ac:dyDescent="0.2">
      <c r="B466" s="266">
        <v>92304</v>
      </c>
    </row>
    <row r="467" spans="2:2" x14ac:dyDescent="0.2">
      <c r="B467" s="266">
        <v>92305</v>
      </c>
    </row>
    <row r="468" spans="2:2" x14ac:dyDescent="0.2">
      <c r="B468" s="266">
        <v>92307</v>
      </c>
    </row>
    <row r="469" spans="2:2" x14ac:dyDescent="0.2">
      <c r="B469" s="266">
        <v>92308</v>
      </c>
    </row>
    <row r="470" spans="2:2" x14ac:dyDescent="0.2">
      <c r="B470" s="266">
        <v>92309</v>
      </c>
    </row>
    <row r="471" spans="2:2" x14ac:dyDescent="0.2">
      <c r="B471" s="266">
        <v>92310</v>
      </c>
    </row>
    <row r="472" spans="2:2" x14ac:dyDescent="0.2">
      <c r="B472" s="266">
        <v>92311</v>
      </c>
    </row>
    <row r="473" spans="2:2" x14ac:dyDescent="0.2">
      <c r="B473" s="266">
        <v>92313</v>
      </c>
    </row>
    <row r="474" spans="2:2" x14ac:dyDescent="0.2">
      <c r="B474" s="266">
        <v>92314</v>
      </c>
    </row>
    <row r="475" spans="2:2" x14ac:dyDescent="0.2">
      <c r="B475" s="266">
        <v>92315</v>
      </c>
    </row>
    <row r="476" spans="2:2" x14ac:dyDescent="0.2">
      <c r="B476" s="266">
        <v>92316</v>
      </c>
    </row>
    <row r="477" spans="2:2" x14ac:dyDescent="0.2">
      <c r="B477" s="266">
        <v>92317</v>
      </c>
    </row>
    <row r="478" spans="2:2" x14ac:dyDescent="0.2">
      <c r="B478" s="266">
        <v>92318</v>
      </c>
    </row>
    <row r="479" spans="2:2" x14ac:dyDescent="0.2">
      <c r="B479" s="266">
        <v>92320</v>
      </c>
    </row>
    <row r="480" spans="2:2" x14ac:dyDescent="0.2">
      <c r="B480" s="266">
        <v>92321</v>
      </c>
    </row>
    <row r="481" spans="2:2" x14ac:dyDescent="0.2">
      <c r="B481" s="266">
        <v>92322</v>
      </c>
    </row>
    <row r="482" spans="2:2" x14ac:dyDescent="0.2">
      <c r="B482" s="266">
        <v>92324</v>
      </c>
    </row>
    <row r="483" spans="2:2" x14ac:dyDescent="0.2">
      <c r="B483" s="266">
        <v>92325</v>
      </c>
    </row>
    <row r="484" spans="2:2" x14ac:dyDescent="0.2">
      <c r="B484" s="266">
        <v>92327</v>
      </c>
    </row>
    <row r="485" spans="2:2" x14ac:dyDescent="0.2">
      <c r="B485" s="266">
        <v>92328</v>
      </c>
    </row>
    <row r="486" spans="2:2" x14ac:dyDescent="0.2">
      <c r="B486" s="266">
        <v>92332</v>
      </c>
    </row>
    <row r="487" spans="2:2" x14ac:dyDescent="0.2">
      <c r="B487" s="266">
        <v>92333</v>
      </c>
    </row>
    <row r="488" spans="2:2" x14ac:dyDescent="0.2">
      <c r="B488" s="266">
        <v>92335</v>
      </c>
    </row>
    <row r="489" spans="2:2" x14ac:dyDescent="0.2">
      <c r="B489" s="266">
        <v>92336</v>
      </c>
    </row>
    <row r="490" spans="2:2" x14ac:dyDescent="0.2">
      <c r="B490" s="266">
        <v>92337</v>
      </c>
    </row>
    <row r="491" spans="2:2" x14ac:dyDescent="0.2">
      <c r="B491" s="266">
        <v>92338</v>
      </c>
    </row>
    <row r="492" spans="2:2" x14ac:dyDescent="0.2">
      <c r="B492" s="266">
        <v>92339</v>
      </c>
    </row>
    <row r="493" spans="2:2" x14ac:dyDescent="0.2">
      <c r="B493" s="266">
        <v>92341</v>
      </c>
    </row>
    <row r="494" spans="2:2" x14ac:dyDescent="0.2">
      <c r="B494" s="266">
        <v>92342</v>
      </c>
    </row>
    <row r="495" spans="2:2" x14ac:dyDescent="0.2">
      <c r="B495" s="266">
        <v>92344</v>
      </c>
    </row>
    <row r="496" spans="2:2" x14ac:dyDescent="0.2">
      <c r="B496" s="266">
        <v>92345</v>
      </c>
    </row>
    <row r="497" spans="2:2" x14ac:dyDescent="0.2">
      <c r="B497" s="266">
        <v>92346</v>
      </c>
    </row>
    <row r="498" spans="2:2" x14ac:dyDescent="0.2">
      <c r="B498" s="266">
        <v>92347</v>
      </c>
    </row>
    <row r="499" spans="2:2" x14ac:dyDescent="0.2">
      <c r="B499" s="266">
        <v>92350</v>
      </c>
    </row>
    <row r="500" spans="2:2" x14ac:dyDescent="0.2">
      <c r="B500" s="266">
        <v>92352</v>
      </c>
    </row>
    <row r="501" spans="2:2" x14ac:dyDescent="0.2">
      <c r="B501" s="266">
        <v>92354</v>
      </c>
    </row>
    <row r="502" spans="2:2" x14ac:dyDescent="0.2">
      <c r="B502" s="266">
        <v>92356</v>
      </c>
    </row>
    <row r="503" spans="2:2" x14ac:dyDescent="0.2">
      <c r="B503" s="266">
        <v>92358</v>
      </c>
    </row>
    <row r="504" spans="2:2" x14ac:dyDescent="0.2">
      <c r="B504" s="266">
        <v>92359</v>
      </c>
    </row>
    <row r="505" spans="2:2" x14ac:dyDescent="0.2">
      <c r="B505" s="266">
        <v>92363</v>
      </c>
    </row>
    <row r="506" spans="2:2" x14ac:dyDescent="0.2">
      <c r="B506" s="266">
        <v>92364</v>
      </c>
    </row>
    <row r="507" spans="2:2" x14ac:dyDescent="0.2">
      <c r="B507" s="266">
        <v>92365</v>
      </c>
    </row>
    <row r="508" spans="2:2" x14ac:dyDescent="0.2">
      <c r="B508" s="266">
        <v>92368</v>
      </c>
    </row>
    <row r="509" spans="2:2" x14ac:dyDescent="0.2">
      <c r="B509" s="266">
        <v>92371</v>
      </c>
    </row>
    <row r="510" spans="2:2" x14ac:dyDescent="0.2">
      <c r="B510" s="266">
        <v>92372</v>
      </c>
    </row>
    <row r="511" spans="2:2" x14ac:dyDescent="0.2">
      <c r="B511" s="266">
        <v>92373</v>
      </c>
    </row>
    <row r="512" spans="2:2" x14ac:dyDescent="0.2">
      <c r="B512" s="266">
        <v>92374</v>
      </c>
    </row>
    <row r="513" spans="2:2" x14ac:dyDescent="0.2">
      <c r="B513" s="266">
        <v>92376</v>
      </c>
    </row>
    <row r="514" spans="2:2" x14ac:dyDescent="0.2">
      <c r="B514" s="266">
        <v>92377</v>
      </c>
    </row>
    <row r="515" spans="2:2" x14ac:dyDescent="0.2">
      <c r="B515" s="266">
        <v>92378</v>
      </c>
    </row>
    <row r="516" spans="2:2" x14ac:dyDescent="0.2">
      <c r="B516" s="266">
        <v>92382</v>
      </c>
    </row>
    <row r="517" spans="2:2" x14ac:dyDescent="0.2">
      <c r="B517" s="266">
        <v>92384</v>
      </c>
    </row>
    <row r="518" spans="2:2" x14ac:dyDescent="0.2">
      <c r="B518" s="266">
        <v>92385</v>
      </c>
    </row>
    <row r="519" spans="2:2" x14ac:dyDescent="0.2">
      <c r="B519" s="266">
        <v>92386</v>
      </c>
    </row>
    <row r="520" spans="2:2" x14ac:dyDescent="0.2">
      <c r="B520" s="266">
        <v>92389</v>
      </c>
    </row>
    <row r="521" spans="2:2" x14ac:dyDescent="0.2">
      <c r="B521" s="266">
        <v>92391</v>
      </c>
    </row>
    <row r="522" spans="2:2" x14ac:dyDescent="0.2">
      <c r="B522" s="266">
        <v>92392</v>
      </c>
    </row>
    <row r="523" spans="2:2" x14ac:dyDescent="0.2">
      <c r="B523" s="266">
        <v>92394</v>
      </c>
    </row>
    <row r="524" spans="2:2" x14ac:dyDescent="0.2">
      <c r="B524" s="266">
        <v>92395</v>
      </c>
    </row>
    <row r="525" spans="2:2" x14ac:dyDescent="0.2">
      <c r="B525" s="266">
        <v>92397</v>
      </c>
    </row>
    <row r="526" spans="2:2" x14ac:dyDescent="0.2">
      <c r="B526" s="266">
        <v>92398</v>
      </c>
    </row>
    <row r="527" spans="2:2" x14ac:dyDescent="0.2">
      <c r="B527" s="266">
        <v>92399</v>
      </c>
    </row>
    <row r="528" spans="2:2" x14ac:dyDescent="0.2">
      <c r="B528" s="266">
        <v>92401</v>
      </c>
    </row>
    <row r="529" spans="2:2" x14ac:dyDescent="0.2">
      <c r="B529" s="266">
        <v>92404</v>
      </c>
    </row>
    <row r="530" spans="2:2" x14ac:dyDescent="0.2">
      <c r="B530" s="266">
        <v>92405</v>
      </c>
    </row>
    <row r="531" spans="2:2" x14ac:dyDescent="0.2">
      <c r="B531" s="266">
        <v>92407</v>
      </c>
    </row>
    <row r="532" spans="2:2" x14ac:dyDescent="0.2">
      <c r="B532" s="266">
        <v>92408</v>
      </c>
    </row>
    <row r="533" spans="2:2" x14ac:dyDescent="0.2">
      <c r="B533" s="266">
        <v>92410</v>
      </c>
    </row>
    <row r="534" spans="2:2" x14ac:dyDescent="0.2">
      <c r="B534" s="266">
        <v>92411</v>
      </c>
    </row>
    <row r="535" spans="2:2" x14ac:dyDescent="0.2">
      <c r="B535" s="266">
        <v>92501</v>
      </c>
    </row>
    <row r="536" spans="2:2" x14ac:dyDescent="0.2">
      <c r="B536" s="266">
        <v>92503</v>
      </c>
    </row>
    <row r="537" spans="2:2" x14ac:dyDescent="0.2">
      <c r="B537" s="266">
        <v>92504</v>
      </c>
    </row>
    <row r="538" spans="2:2" x14ac:dyDescent="0.2">
      <c r="B538" s="266">
        <v>92505</v>
      </c>
    </row>
    <row r="539" spans="2:2" x14ac:dyDescent="0.2">
      <c r="B539" s="266">
        <v>92506</v>
      </c>
    </row>
    <row r="540" spans="2:2" x14ac:dyDescent="0.2">
      <c r="B540" s="266">
        <v>92507</v>
      </c>
    </row>
    <row r="541" spans="2:2" x14ac:dyDescent="0.2">
      <c r="B541" s="266">
        <v>92508</v>
      </c>
    </row>
    <row r="542" spans="2:2" x14ac:dyDescent="0.2">
      <c r="B542" s="266">
        <v>92509</v>
      </c>
    </row>
    <row r="543" spans="2:2" x14ac:dyDescent="0.2">
      <c r="B543" s="266">
        <v>92518</v>
      </c>
    </row>
    <row r="544" spans="2:2" x14ac:dyDescent="0.2">
      <c r="B544" s="266">
        <v>92521</v>
      </c>
    </row>
    <row r="545" spans="2:2" x14ac:dyDescent="0.2">
      <c r="B545" s="266">
        <v>92530</v>
      </c>
    </row>
    <row r="546" spans="2:2" x14ac:dyDescent="0.2">
      <c r="B546" s="266">
        <v>92532</v>
      </c>
    </row>
    <row r="547" spans="2:2" x14ac:dyDescent="0.2">
      <c r="B547" s="266">
        <v>92536</v>
      </c>
    </row>
    <row r="548" spans="2:2" x14ac:dyDescent="0.2">
      <c r="B548" s="266">
        <v>92539</v>
      </c>
    </row>
    <row r="549" spans="2:2" x14ac:dyDescent="0.2">
      <c r="B549" s="266">
        <v>92543</v>
      </c>
    </row>
    <row r="550" spans="2:2" x14ac:dyDescent="0.2">
      <c r="B550" s="266">
        <v>92544</v>
      </c>
    </row>
    <row r="551" spans="2:2" x14ac:dyDescent="0.2">
      <c r="B551" s="266">
        <v>92545</v>
      </c>
    </row>
    <row r="552" spans="2:2" x14ac:dyDescent="0.2">
      <c r="B552" s="266">
        <v>92548</v>
      </c>
    </row>
    <row r="553" spans="2:2" x14ac:dyDescent="0.2">
      <c r="B553" s="266">
        <v>92549</v>
      </c>
    </row>
    <row r="554" spans="2:2" x14ac:dyDescent="0.2">
      <c r="B554" s="266">
        <v>92551</v>
      </c>
    </row>
    <row r="555" spans="2:2" x14ac:dyDescent="0.2">
      <c r="B555" s="266">
        <v>92553</v>
      </c>
    </row>
    <row r="556" spans="2:2" x14ac:dyDescent="0.2">
      <c r="B556" s="266">
        <v>92555</v>
      </c>
    </row>
    <row r="557" spans="2:2" x14ac:dyDescent="0.2">
      <c r="B557" s="266">
        <v>92557</v>
      </c>
    </row>
    <row r="558" spans="2:2" x14ac:dyDescent="0.2">
      <c r="B558" s="266">
        <v>92561</v>
      </c>
    </row>
    <row r="559" spans="2:2" x14ac:dyDescent="0.2">
      <c r="B559" s="266">
        <v>92562</v>
      </c>
    </row>
    <row r="560" spans="2:2" x14ac:dyDescent="0.2">
      <c r="B560" s="266">
        <v>92563</v>
      </c>
    </row>
    <row r="561" spans="2:2" x14ac:dyDescent="0.2">
      <c r="B561" s="266">
        <v>92567</v>
      </c>
    </row>
    <row r="562" spans="2:2" x14ac:dyDescent="0.2">
      <c r="B562" s="266">
        <v>92570</v>
      </c>
    </row>
    <row r="563" spans="2:2" x14ac:dyDescent="0.2">
      <c r="B563" s="266">
        <v>92571</v>
      </c>
    </row>
    <row r="564" spans="2:2" x14ac:dyDescent="0.2">
      <c r="B564" s="266">
        <v>92582</v>
      </c>
    </row>
    <row r="565" spans="2:2" x14ac:dyDescent="0.2">
      <c r="B565" s="266">
        <v>92583</v>
      </c>
    </row>
    <row r="566" spans="2:2" x14ac:dyDescent="0.2">
      <c r="B566" s="266">
        <v>92584</v>
      </c>
    </row>
    <row r="567" spans="2:2" x14ac:dyDescent="0.2">
      <c r="B567" s="266">
        <v>92585</v>
      </c>
    </row>
    <row r="568" spans="2:2" x14ac:dyDescent="0.2">
      <c r="B568" s="266">
        <v>92586</v>
      </c>
    </row>
    <row r="569" spans="2:2" x14ac:dyDescent="0.2">
      <c r="B569" s="266">
        <v>92587</v>
      </c>
    </row>
    <row r="570" spans="2:2" x14ac:dyDescent="0.2">
      <c r="B570" s="266">
        <v>92590</v>
      </c>
    </row>
    <row r="571" spans="2:2" x14ac:dyDescent="0.2">
      <c r="B571" s="266">
        <v>92591</v>
      </c>
    </row>
    <row r="572" spans="2:2" x14ac:dyDescent="0.2">
      <c r="B572" s="266">
        <v>92592</v>
      </c>
    </row>
    <row r="573" spans="2:2" x14ac:dyDescent="0.2">
      <c r="B573" s="266">
        <v>92595</v>
      </c>
    </row>
    <row r="574" spans="2:2" x14ac:dyDescent="0.2">
      <c r="B574" s="266">
        <v>92596</v>
      </c>
    </row>
    <row r="575" spans="2:2" x14ac:dyDescent="0.2">
      <c r="B575" s="266">
        <v>92602</v>
      </c>
    </row>
    <row r="576" spans="2:2" x14ac:dyDescent="0.2">
      <c r="B576" s="266">
        <v>92603</v>
      </c>
    </row>
    <row r="577" spans="2:2" x14ac:dyDescent="0.2">
      <c r="B577" s="266">
        <v>92604</v>
      </c>
    </row>
    <row r="578" spans="2:2" x14ac:dyDescent="0.2">
      <c r="B578" s="266">
        <v>92606</v>
      </c>
    </row>
    <row r="579" spans="2:2" x14ac:dyDescent="0.2">
      <c r="B579" s="266">
        <v>92610</v>
      </c>
    </row>
    <row r="580" spans="2:2" x14ac:dyDescent="0.2">
      <c r="B580" s="266">
        <v>92612</v>
      </c>
    </row>
    <row r="581" spans="2:2" x14ac:dyDescent="0.2">
      <c r="B581" s="266">
        <v>92614</v>
      </c>
    </row>
    <row r="582" spans="2:2" x14ac:dyDescent="0.2">
      <c r="B582" s="266">
        <v>92617</v>
      </c>
    </row>
    <row r="583" spans="2:2" x14ac:dyDescent="0.2">
      <c r="B583" s="266">
        <v>92618</v>
      </c>
    </row>
    <row r="584" spans="2:2" x14ac:dyDescent="0.2">
      <c r="B584" s="266">
        <v>92620</v>
      </c>
    </row>
    <row r="585" spans="2:2" x14ac:dyDescent="0.2">
      <c r="B585" s="266">
        <v>92624</v>
      </c>
    </row>
    <row r="586" spans="2:2" x14ac:dyDescent="0.2">
      <c r="B586" s="266">
        <v>92625</v>
      </c>
    </row>
    <row r="587" spans="2:2" x14ac:dyDescent="0.2">
      <c r="B587" s="266">
        <v>92626</v>
      </c>
    </row>
    <row r="588" spans="2:2" x14ac:dyDescent="0.2">
      <c r="B588" s="266">
        <v>92627</v>
      </c>
    </row>
    <row r="589" spans="2:2" x14ac:dyDescent="0.2">
      <c r="B589" s="266">
        <v>92629</v>
      </c>
    </row>
    <row r="590" spans="2:2" x14ac:dyDescent="0.2">
      <c r="B590" s="266">
        <v>92630</v>
      </c>
    </row>
    <row r="591" spans="2:2" x14ac:dyDescent="0.2">
      <c r="B591" s="266">
        <v>92637</v>
      </c>
    </row>
    <row r="592" spans="2:2" x14ac:dyDescent="0.2">
      <c r="B592" s="266">
        <v>92646</v>
      </c>
    </row>
    <row r="593" spans="2:2" x14ac:dyDescent="0.2">
      <c r="B593" s="266">
        <v>92647</v>
      </c>
    </row>
    <row r="594" spans="2:2" x14ac:dyDescent="0.2">
      <c r="B594" s="266">
        <v>92648</v>
      </c>
    </row>
    <row r="595" spans="2:2" x14ac:dyDescent="0.2">
      <c r="B595" s="266">
        <v>92649</v>
      </c>
    </row>
    <row r="596" spans="2:2" x14ac:dyDescent="0.2">
      <c r="B596" s="266">
        <v>92651</v>
      </c>
    </row>
    <row r="597" spans="2:2" x14ac:dyDescent="0.2">
      <c r="B597" s="266">
        <v>92653</v>
      </c>
    </row>
    <row r="598" spans="2:2" x14ac:dyDescent="0.2">
      <c r="B598" s="266">
        <v>92655</v>
      </c>
    </row>
    <row r="599" spans="2:2" x14ac:dyDescent="0.2">
      <c r="B599" s="266">
        <v>92656</v>
      </c>
    </row>
    <row r="600" spans="2:2" x14ac:dyDescent="0.2">
      <c r="B600" s="266">
        <v>92657</v>
      </c>
    </row>
    <row r="601" spans="2:2" x14ac:dyDescent="0.2">
      <c r="B601" s="266">
        <v>92660</v>
      </c>
    </row>
    <row r="602" spans="2:2" x14ac:dyDescent="0.2">
      <c r="B602" s="266">
        <v>92661</v>
      </c>
    </row>
    <row r="603" spans="2:2" x14ac:dyDescent="0.2">
      <c r="B603" s="266">
        <v>92662</v>
      </c>
    </row>
    <row r="604" spans="2:2" x14ac:dyDescent="0.2">
      <c r="B604" s="266">
        <v>92663</v>
      </c>
    </row>
    <row r="605" spans="2:2" x14ac:dyDescent="0.2">
      <c r="B605" s="266">
        <v>92672</v>
      </c>
    </row>
    <row r="606" spans="2:2" x14ac:dyDescent="0.2">
      <c r="B606" s="266">
        <v>92673</v>
      </c>
    </row>
    <row r="607" spans="2:2" x14ac:dyDescent="0.2">
      <c r="B607" s="266">
        <v>92675</v>
      </c>
    </row>
    <row r="608" spans="2:2" x14ac:dyDescent="0.2">
      <c r="B608" s="266">
        <v>92676</v>
      </c>
    </row>
    <row r="609" spans="2:2" x14ac:dyDescent="0.2">
      <c r="B609" s="266">
        <v>92677</v>
      </c>
    </row>
    <row r="610" spans="2:2" x14ac:dyDescent="0.2">
      <c r="B610" s="266">
        <v>92679</v>
      </c>
    </row>
    <row r="611" spans="2:2" x14ac:dyDescent="0.2">
      <c r="B611" s="266">
        <v>92683</v>
      </c>
    </row>
    <row r="612" spans="2:2" x14ac:dyDescent="0.2">
      <c r="B612" s="266">
        <v>92688</v>
      </c>
    </row>
    <row r="613" spans="2:2" x14ac:dyDescent="0.2">
      <c r="B613" s="266">
        <v>92691</v>
      </c>
    </row>
    <row r="614" spans="2:2" x14ac:dyDescent="0.2">
      <c r="B614" s="266">
        <v>92692</v>
      </c>
    </row>
    <row r="615" spans="2:2" x14ac:dyDescent="0.2">
      <c r="B615" s="266">
        <v>92694</v>
      </c>
    </row>
    <row r="616" spans="2:2" x14ac:dyDescent="0.2">
      <c r="B616" s="266">
        <v>92697</v>
      </c>
    </row>
    <row r="617" spans="2:2" x14ac:dyDescent="0.2">
      <c r="B617" s="266">
        <v>92701</v>
      </c>
    </row>
    <row r="618" spans="2:2" x14ac:dyDescent="0.2">
      <c r="B618" s="266">
        <v>92703</v>
      </c>
    </row>
    <row r="619" spans="2:2" x14ac:dyDescent="0.2">
      <c r="B619" s="266">
        <v>92704</v>
      </c>
    </row>
    <row r="620" spans="2:2" x14ac:dyDescent="0.2">
      <c r="B620" s="266">
        <v>92705</v>
      </c>
    </row>
    <row r="621" spans="2:2" x14ac:dyDescent="0.2">
      <c r="B621" s="266">
        <v>92706</v>
      </c>
    </row>
    <row r="622" spans="2:2" x14ac:dyDescent="0.2">
      <c r="B622" s="266">
        <v>92707</v>
      </c>
    </row>
    <row r="623" spans="2:2" x14ac:dyDescent="0.2">
      <c r="B623" s="266">
        <v>92708</v>
      </c>
    </row>
    <row r="624" spans="2:2" x14ac:dyDescent="0.2">
      <c r="B624" s="266">
        <v>92780</v>
      </c>
    </row>
    <row r="625" spans="2:2" x14ac:dyDescent="0.2">
      <c r="B625" s="266">
        <v>92782</v>
      </c>
    </row>
    <row r="626" spans="2:2" x14ac:dyDescent="0.2">
      <c r="B626" s="266">
        <v>92801</v>
      </c>
    </row>
    <row r="627" spans="2:2" x14ac:dyDescent="0.2">
      <c r="B627" s="266">
        <v>92802</v>
      </c>
    </row>
    <row r="628" spans="2:2" x14ac:dyDescent="0.2">
      <c r="B628" s="266">
        <v>92804</v>
      </c>
    </row>
    <row r="629" spans="2:2" x14ac:dyDescent="0.2">
      <c r="B629" s="266">
        <v>92805</v>
      </c>
    </row>
    <row r="630" spans="2:2" x14ac:dyDescent="0.2">
      <c r="B630" s="266">
        <v>92806</v>
      </c>
    </row>
    <row r="631" spans="2:2" x14ac:dyDescent="0.2">
      <c r="B631" s="266">
        <v>92807</v>
      </c>
    </row>
    <row r="632" spans="2:2" x14ac:dyDescent="0.2">
      <c r="B632" s="266">
        <v>92808</v>
      </c>
    </row>
    <row r="633" spans="2:2" x14ac:dyDescent="0.2">
      <c r="B633" s="266">
        <v>92821</v>
      </c>
    </row>
    <row r="634" spans="2:2" x14ac:dyDescent="0.2">
      <c r="B634" s="266">
        <v>92823</v>
      </c>
    </row>
    <row r="635" spans="2:2" x14ac:dyDescent="0.2">
      <c r="B635" s="266">
        <v>92831</v>
      </c>
    </row>
    <row r="636" spans="2:2" x14ac:dyDescent="0.2">
      <c r="B636" s="266">
        <v>92832</v>
      </c>
    </row>
    <row r="637" spans="2:2" x14ac:dyDescent="0.2">
      <c r="B637" s="266">
        <v>92833</v>
      </c>
    </row>
    <row r="638" spans="2:2" x14ac:dyDescent="0.2">
      <c r="B638" s="266">
        <v>92835</v>
      </c>
    </row>
    <row r="639" spans="2:2" x14ac:dyDescent="0.2">
      <c r="B639" s="266">
        <v>92840</v>
      </c>
    </row>
    <row r="640" spans="2:2" x14ac:dyDescent="0.2">
      <c r="B640" s="266">
        <v>92841</v>
      </c>
    </row>
    <row r="641" spans="2:2" x14ac:dyDescent="0.2">
      <c r="B641" s="266">
        <v>92843</v>
      </c>
    </row>
    <row r="642" spans="2:2" x14ac:dyDescent="0.2">
      <c r="B642" s="266">
        <v>92844</v>
      </c>
    </row>
    <row r="643" spans="2:2" x14ac:dyDescent="0.2">
      <c r="B643" s="266">
        <v>92845</v>
      </c>
    </row>
    <row r="644" spans="2:2" x14ac:dyDescent="0.2">
      <c r="B644" s="266">
        <v>92860</v>
      </c>
    </row>
    <row r="645" spans="2:2" x14ac:dyDescent="0.2">
      <c r="B645" s="266">
        <v>92861</v>
      </c>
    </row>
    <row r="646" spans="2:2" x14ac:dyDescent="0.2">
      <c r="B646" s="266">
        <v>92865</v>
      </c>
    </row>
    <row r="647" spans="2:2" x14ac:dyDescent="0.2">
      <c r="B647" s="266">
        <v>92866</v>
      </c>
    </row>
    <row r="648" spans="2:2" x14ac:dyDescent="0.2">
      <c r="B648" s="266">
        <v>92867</v>
      </c>
    </row>
    <row r="649" spans="2:2" x14ac:dyDescent="0.2">
      <c r="B649" s="266">
        <v>92868</v>
      </c>
    </row>
    <row r="650" spans="2:2" x14ac:dyDescent="0.2">
      <c r="B650" s="266">
        <v>92869</v>
      </c>
    </row>
    <row r="651" spans="2:2" x14ac:dyDescent="0.2">
      <c r="B651" s="266">
        <v>92870</v>
      </c>
    </row>
    <row r="652" spans="2:2" x14ac:dyDescent="0.2">
      <c r="B652" s="266">
        <v>92878</v>
      </c>
    </row>
    <row r="653" spans="2:2" x14ac:dyDescent="0.2">
      <c r="B653" s="266">
        <v>92879</v>
      </c>
    </row>
    <row r="654" spans="2:2" x14ac:dyDescent="0.2">
      <c r="B654" s="266">
        <v>92880</v>
      </c>
    </row>
    <row r="655" spans="2:2" x14ac:dyDescent="0.2">
      <c r="B655" s="266">
        <v>92881</v>
      </c>
    </row>
    <row r="656" spans="2:2" x14ac:dyDescent="0.2">
      <c r="B656" s="266">
        <v>92882</v>
      </c>
    </row>
    <row r="657" spans="2:2" x14ac:dyDescent="0.2">
      <c r="B657" s="266">
        <v>92883</v>
      </c>
    </row>
    <row r="658" spans="2:2" x14ac:dyDescent="0.2">
      <c r="B658" s="266">
        <v>92886</v>
      </c>
    </row>
    <row r="659" spans="2:2" x14ac:dyDescent="0.2">
      <c r="B659" s="266">
        <v>92887</v>
      </c>
    </row>
    <row r="660" spans="2:2" x14ac:dyDescent="0.2">
      <c r="B660" s="266">
        <v>93001</v>
      </c>
    </row>
    <row r="661" spans="2:2" x14ac:dyDescent="0.2">
      <c r="B661" s="266">
        <v>93003</v>
      </c>
    </row>
    <row r="662" spans="2:2" x14ac:dyDescent="0.2">
      <c r="B662" s="266">
        <v>93004</v>
      </c>
    </row>
    <row r="663" spans="2:2" x14ac:dyDescent="0.2">
      <c r="B663" s="266">
        <v>93010</v>
      </c>
    </row>
    <row r="664" spans="2:2" x14ac:dyDescent="0.2">
      <c r="B664" s="266">
        <v>93012</v>
      </c>
    </row>
    <row r="665" spans="2:2" x14ac:dyDescent="0.2">
      <c r="B665" s="266">
        <v>93013</v>
      </c>
    </row>
    <row r="666" spans="2:2" x14ac:dyDescent="0.2">
      <c r="B666" s="266">
        <v>93015</v>
      </c>
    </row>
    <row r="667" spans="2:2" x14ac:dyDescent="0.2">
      <c r="B667" s="266">
        <v>93021</v>
      </c>
    </row>
    <row r="668" spans="2:2" x14ac:dyDescent="0.2">
      <c r="B668" s="266">
        <v>93022</v>
      </c>
    </row>
    <row r="669" spans="2:2" x14ac:dyDescent="0.2">
      <c r="B669" s="266">
        <v>93023</v>
      </c>
    </row>
    <row r="670" spans="2:2" x14ac:dyDescent="0.2">
      <c r="B670" s="266">
        <v>93030</v>
      </c>
    </row>
    <row r="671" spans="2:2" x14ac:dyDescent="0.2">
      <c r="B671" s="266">
        <v>93033</v>
      </c>
    </row>
    <row r="672" spans="2:2" x14ac:dyDescent="0.2">
      <c r="B672" s="266">
        <v>93035</v>
      </c>
    </row>
    <row r="673" spans="2:2" x14ac:dyDescent="0.2">
      <c r="B673" s="266">
        <v>93036</v>
      </c>
    </row>
    <row r="674" spans="2:2" x14ac:dyDescent="0.2">
      <c r="B674" s="266">
        <v>93040</v>
      </c>
    </row>
    <row r="675" spans="2:2" x14ac:dyDescent="0.2">
      <c r="B675" s="266">
        <v>93041</v>
      </c>
    </row>
    <row r="676" spans="2:2" x14ac:dyDescent="0.2">
      <c r="B676" s="266">
        <v>93042</v>
      </c>
    </row>
    <row r="677" spans="2:2" x14ac:dyDescent="0.2">
      <c r="B677" s="266">
        <v>93043</v>
      </c>
    </row>
    <row r="678" spans="2:2" x14ac:dyDescent="0.2">
      <c r="B678" s="266">
        <v>93060</v>
      </c>
    </row>
    <row r="679" spans="2:2" x14ac:dyDescent="0.2">
      <c r="B679" s="266">
        <v>93063</v>
      </c>
    </row>
    <row r="680" spans="2:2" x14ac:dyDescent="0.2">
      <c r="B680" s="266">
        <v>93065</v>
      </c>
    </row>
    <row r="681" spans="2:2" x14ac:dyDescent="0.2">
      <c r="B681" s="266">
        <v>93066</v>
      </c>
    </row>
    <row r="682" spans="2:2" x14ac:dyDescent="0.2">
      <c r="B682" s="266">
        <v>93067</v>
      </c>
    </row>
    <row r="683" spans="2:2" x14ac:dyDescent="0.2">
      <c r="B683" s="266">
        <v>93101</v>
      </c>
    </row>
    <row r="684" spans="2:2" x14ac:dyDescent="0.2">
      <c r="B684" s="266">
        <v>93103</v>
      </c>
    </row>
    <row r="685" spans="2:2" x14ac:dyDescent="0.2">
      <c r="B685" s="266">
        <v>93105</v>
      </c>
    </row>
    <row r="686" spans="2:2" x14ac:dyDescent="0.2">
      <c r="B686" s="266">
        <v>93106</v>
      </c>
    </row>
    <row r="687" spans="2:2" x14ac:dyDescent="0.2">
      <c r="B687" s="266">
        <v>93108</v>
      </c>
    </row>
    <row r="688" spans="2:2" x14ac:dyDescent="0.2">
      <c r="B688" s="266">
        <v>93109</v>
      </c>
    </row>
    <row r="689" spans="2:2" x14ac:dyDescent="0.2">
      <c r="B689" s="266">
        <v>93110</v>
      </c>
    </row>
    <row r="690" spans="2:2" x14ac:dyDescent="0.2">
      <c r="B690" s="266">
        <v>93111</v>
      </c>
    </row>
    <row r="691" spans="2:2" x14ac:dyDescent="0.2">
      <c r="B691" s="266">
        <v>93117</v>
      </c>
    </row>
    <row r="692" spans="2:2" x14ac:dyDescent="0.2">
      <c r="B692" s="266">
        <v>93201</v>
      </c>
    </row>
    <row r="693" spans="2:2" x14ac:dyDescent="0.2">
      <c r="B693" s="266">
        <v>93202</v>
      </c>
    </row>
    <row r="694" spans="2:2" x14ac:dyDescent="0.2">
      <c r="B694" s="266">
        <v>93203</v>
      </c>
    </row>
    <row r="695" spans="2:2" x14ac:dyDescent="0.2">
      <c r="B695" s="266">
        <v>93204</v>
      </c>
    </row>
    <row r="696" spans="2:2" x14ac:dyDescent="0.2">
      <c r="B696" s="266">
        <v>93205</v>
      </c>
    </row>
    <row r="697" spans="2:2" x14ac:dyDescent="0.2">
      <c r="B697" s="266">
        <v>93206</v>
      </c>
    </row>
    <row r="698" spans="2:2" x14ac:dyDescent="0.2">
      <c r="B698" s="266">
        <v>93207</v>
      </c>
    </row>
    <row r="699" spans="2:2" x14ac:dyDescent="0.2">
      <c r="B699" s="266">
        <v>93208</v>
      </c>
    </row>
    <row r="700" spans="2:2" x14ac:dyDescent="0.2">
      <c r="B700" s="266">
        <v>93210</v>
      </c>
    </row>
    <row r="701" spans="2:2" x14ac:dyDescent="0.2">
      <c r="B701" s="266">
        <v>93212</v>
      </c>
    </row>
    <row r="702" spans="2:2" x14ac:dyDescent="0.2">
      <c r="B702" s="266">
        <v>93215</v>
      </c>
    </row>
    <row r="703" spans="2:2" x14ac:dyDescent="0.2">
      <c r="B703" s="266">
        <v>93218</v>
      </c>
    </row>
    <row r="704" spans="2:2" x14ac:dyDescent="0.2">
      <c r="B704" s="266">
        <v>93219</v>
      </c>
    </row>
    <row r="705" spans="2:2" x14ac:dyDescent="0.2">
      <c r="B705" s="266">
        <v>93221</v>
      </c>
    </row>
    <row r="706" spans="2:2" x14ac:dyDescent="0.2">
      <c r="B706" s="266">
        <v>93222</v>
      </c>
    </row>
    <row r="707" spans="2:2" x14ac:dyDescent="0.2">
      <c r="B707" s="266">
        <v>93223</v>
      </c>
    </row>
    <row r="708" spans="2:2" x14ac:dyDescent="0.2">
      <c r="B708" s="266">
        <v>93224</v>
      </c>
    </row>
    <row r="709" spans="2:2" x14ac:dyDescent="0.2">
      <c r="B709" s="266">
        <v>93225</v>
      </c>
    </row>
    <row r="710" spans="2:2" x14ac:dyDescent="0.2">
      <c r="B710" s="266">
        <v>93226</v>
      </c>
    </row>
    <row r="711" spans="2:2" x14ac:dyDescent="0.2">
      <c r="B711" s="266">
        <v>93230</v>
      </c>
    </row>
    <row r="712" spans="2:2" x14ac:dyDescent="0.2">
      <c r="B712" s="266">
        <v>93234</v>
      </c>
    </row>
    <row r="713" spans="2:2" x14ac:dyDescent="0.2">
      <c r="B713" s="266">
        <v>93235</v>
      </c>
    </row>
    <row r="714" spans="2:2" x14ac:dyDescent="0.2">
      <c r="B714" s="266">
        <v>93238</v>
      </c>
    </row>
    <row r="715" spans="2:2" x14ac:dyDescent="0.2">
      <c r="B715" s="266">
        <v>93239</v>
      </c>
    </row>
    <row r="716" spans="2:2" x14ac:dyDescent="0.2">
      <c r="B716" s="266">
        <v>93240</v>
      </c>
    </row>
    <row r="717" spans="2:2" x14ac:dyDescent="0.2">
      <c r="B717" s="266">
        <v>93241</v>
      </c>
    </row>
    <row r="718" spans="2:2" x14ac:dyDescent="0.2">
      <c r="B718" s="266">
        <v>93242</v>
      </c>
    </row>
    <row r="719" spans="2:2" x14ac:dyDescent="0.2">
      <c r="B719" s="266">
        <v>93243</v>
      </c>
    </row>
    <row r="720" spans="2:2" x14ac:dyDescent="0.2">
      <c r="B720" s="266">
        <v>93244</v>
      </c>
    </row>
    <row r="721" spans="2:2" x14ac:dyDescent="0.2">
      <c r="B721" s="266">
        <v>93245</v>
      </c>
    </row>
    <row r="722" spans="2:2" x14ac:dyDescent="0.2">
      <c r="B722" s="266">
        <v>93246</v>
      </c>
    </row>
    <row r="723" spans="2:2" x14ac:dyDescent="0.2">
      <c r="B723" s="266">
        <v>93247</v>
      </c>
    </row>
    <row r="724" spans="2:2" x14ac:dyDescent="0.2">
      <c r="B724" s="266">
        <v>93249</v>
      </c>
    </row>
    <row r="725" spans="2:2" x14ac:dyDescent="0.2">
      <c r="B725" s="266">
        <v>93250</v>
      </c>
    </row>
    <row r="726" spans="2:2" x14ac:dyDescent="0.2">
      <c r="B726" s="266">
        <v>93251</v>
      </c>
    </row>
    <row r="727" spans="2:2" x14ac:dyDescent="0.2">
      <c r="B727" s="266">
        <v>93252</v>
      </c>
    </row>
    <row r="728" spans="2:2" x14ac:dyDescent="0.2">
      <c r="B728" s="266">
        <v>93254</v>
      </c>
    </row>
    <row r="729" spans="2:2" x14ac:dyDescent="0.2">
      <c r="B729" s="266">
        <v>93255</v>
      </c>
    </row>
    <row r="730" spans="2:2" x14ac:dyDescent="0.2">
      <c r="B730" s="266">
        <v>93256</v>
      </c>
    </row>
    <row r="731" spans="2:2" x14ac:dyDescent="0.2">
      <c r="B731" s="266">
        <v>93257</v>
      </c>
    </row>
    <row r="732" spans="2:2" x14ac:dyDescent="0.2">
      <c r="B732" s="266">
        <v>93260</v>
      </c>
    </row>
    <row r="733" spans="2:2" x14ac:dyDescent="0.2">
      <c r="B733" s="266">
        <v>93262</v>
      </c>
    </row>
    <row r="734" spans="2:2" x14ac:dyDescent="0.2">
      <c r="B734" s="266">
        <v>93263</v>
      </c>
    </row>
    <row r="735" spans="2:2" x14ac:dyDescent="0.2">
      <c r="B735" s="266">
        <v>93265</v>
      </c>
    </row>
    <row r="736" spans="2:2" x14ac:dyDescent="0.2">
      <c r="B736" s="266">
        <v>93266</v>
      </c>
    </row>
    <row r="737" spans="2:2" x14ac:dyDescent="0.2">
      <c r="B737" s="266">
        <v>93267</v>
      </c>
    </row>
    <row r="738" spans="2:2" x14ac:dyDescent="0.2">
      <c r="B738" s="266">
        <v>93268</v>
      </c>
    </row>
    <row r="739" spans="2:2" x14ac:dyDescent="0.2">
      <c r="B739" s="266">
        <v>93270</v>
      </c>
    </row>
    <row r="740" spans="2:2" x14ac:dyDescent="0.2">
      <c r="B740" s="266">
        <v>93271</v>
      </c>
    </row>
    <row r="741" spans="2:2" x14ac:dyDescent="0.2">
      <c r="B741" s="266">
        <v>93272</v>
      </c>
    </row>
    <row r="742" spans="2:2" x14ac:dyDescent="0.2">
      <c r="B742" s="266">
        <v>93274</v>
      </c>
    </row>
    <row r="743" spans="2:2" x14ac:dyDescent="0.2">
      <c r="B743" s="266">
        <v>93276</v>
      </c>
    </row>
    <row r="744" spans="2:2" x14ac:dyDescent="0.2">
      <c r="B744" s="266">
        <v>93277</v>
      </c>
    </row>
    <row r="745" spans="2:2" x14ac:dyDescent="0.2">
      <c r="B745" s="266">
        <v>93280</v>
      </c>
    </row>
    <row r="746" spans="2:2" x14ac:dyDescent="0.2">
      <c r="B746" s="266">
        <v>93283</v>
      </c>
    </row>
    <row r="747" spans="2:2" x14ac:dyDescent="0.2">
      <c r="B747" s="266">
        <v>93285</v>
      </c>
    </row>
    <row r="748" spans="2:2" x14ac:dyDescent="0.2">
      <c r="B748" s="266">
        <v>93286</v>
      </c>
    </row>
    <row r="749" spans="2:2" x14ac:dyDescent="0.2">
      <c r="B749" s="266">
        <v>93287</v>
      </c>
    </row>
    <row r="750" spans="2:2" x14ac:dyDescent="0.2">
      <c r="B750" s="266">
        <v>93291</v>
      </c>
    </row>
    <row r="751" spans="2:2" x14ac:dyDescent="0.2">
      <c r="B751" s="266">
        <v>93292</v>
      </c>
    </row>
    <row r="752" spans="2:2" x14ac:dyDescent="0.2">
      <c r="B752" s="266">
        <v>93301</v>
      </c>
    </row>
    <row r="753" spans="2:2" x14ac:dyDescent="0.2">
      <c r="B753" s="266">
        <v>93304</v>
      </c>
    </row>
    <row r="754" spans="2:2" x14ac:dyDescent="0.2">
      <c r="B754" s="266">
        <v>93305</v>
      </c>
    </row>
    <row r="755" spans="2:2" x14ac:dyDescent="0.2">
      <c r="B755" s="266">
        <v>93306</v>
      </c>
    </row>
    <row r="756" spans="2:2" x14ac:dyDescent="0.2">
      <c r="B756" s="266">
        <v>93307</v>
      </c>
    </row>
    <row r="757" spans="2:2" x14ac:dyDescent="0.2">
      <c r="B757" s="266">
        <v>93308</v>
      </c>
    </row>
    <row r="758" spans="2:2" x14ac:dyDescent="0.2">
      <c r="B758" s="266">
        <v>93309</v>
      </c>
    </row>
    <row r="759" spans="2:2" x14ac:dyDescent="0.2">
      <c r="B759" s="266">
        <v>93311</v>
      </c>
    </row>
    <row r="760" spans="2:2" x14ac:dyDescent="0.2">
      <c r="B760" s="266">
        <v>93312</v>
      </c>
    </row>
    <row r="761" spans="2:2" x14ac:dyDescent="0.2">
      <c r="B761" s="266">
        <v>93313</v>
      </c>
    </row>
    <row r="762" spans="2:2" x14ac:dyDescent="0.2">
      <c r="B762" s="266">
        <v>93314</v>
      </c>
    </row>
    <row r="763" spans="2:2" x14ac:dyDescent="0.2">
      <c r="B763" s="266">
        <v>93401</v>
      </c>
    </row>
    <row r="764" spans="2:2" x14ac:dyDescent="0.2">
      <c r="B764" s="266">
        <v>93402</v>
      </c>
    </row>
    <row r="765" spans="2:2" x14ac:dyDescent="0.2">
      <c r="B765" s="266">
        <v>93405</v>
      </c>
    </row>
    <row r="766" spans="2:2" x14ac:dyDescent="0.2">
      <c r="B766" s="266">
        <v>93407</v>
      </c>
    </row>
    <row r="767" spans="2:2" x14ac:dyDescent="0.2">
      <c r="B767" s="266">
        <v>93410</v>
      </c>
    </row>
    <row r="768" spans="2:2" x14ac:dyDescent="0.2">
      <c r="B768" s="266">
        <v>93420</v>
      </c>
    </row>
    <row r="769" spans="2:2" x14ac:dyDescent="0.2">
      <c r="B769" s="266">
        <v>93421</v>
      </c>
    </row>
    <row r="770" spans="2:2" x14ac:dyDescent="0.2">
      <c r="B770" s="266">
        <v>93422</v>
      </c>
    </row>
    <row r="771" spans="2:2" x14ac:dyDescent="0.2">
      <c r="B771" s="266">
        <v>93424</v>
      </c>
    </row>
    <row r="772" spans="2:2" x14ac:dyDescent="0.2">
      <c r="B772" s="266">
        <v>93426</v>
      </c>
    </row>
    <row r="773" spans="2:2" x14ac:dyDescent="0.2">
      <c r="B773" s="266">
        <v>93427</v>
      </c>
    </row>
    <row r="774" spans="2:2" x14ac:dyDescent="0.2">
      <c r="B774" s="266">
        <v>93428</v>
      </c>
    </row>
    <row r="775" spans="2:2" x14ac:dyDescent="0.2">
      <c r="B775" s="266">
        <v>93430</v>
      </c>
    </row>
    <row r="776" spans="2:2" x14ac:dyDescent="0.2">
      <c r="B776" s="266">
        <v>93432</v>
      </c>
    </row>
    <row r="777" spans="2:2" x14ac:dyDescent="0.2">
      <c r="B777" s="266">
        <v>93433</v>
      </c>
    </row>
    <row r="778" spans="2:2" x14ac:dyDescent="0.2">
      <c r="B778" s="266">
        <v>93434</v>
      </c>
    </row>
    <row r="779" spans="2:2" x14ac:dyDescent="0.2">
      <c r="B779" s="266">
        <v>93435</v>
      </c>
    </row>
    <row r="780" spans="2:2" x14ac:dyDescent="0.2">
      <c r="B780" s="266">
        <v>93436</v>
      </c>
    </row>
    <row r="781" spans="2:2" x14ac:dyDescent="0.2">
      <c r="B781" s="266">
        <v>93437</v>
      </c>
    </row>
    <row r="782" spans="2:2" x14ac:dyDescent="0.2">
      <c r="B782" s="266">
        <v>93440</v>
      </c>
    </row>
    <row r="783" spans="2:2" x14ac:dyDescent="0.2">
      <c r="B783" s="266">
        <v>93441</v>
      </c>
    </row>
    <row r="784" spans="2:2" x14ac:dyDescent="0.2">
      <c r="B784" s="266">
        <v>93442</v>
      </c>
    </row>
    <row r="785" spans="2:2" x14ac:dyDescent="0.2">
      <c r="B785" s="266">
        <v>93444</v>
      </c>
    </row>
    <row r="786" spans="2:2" x14ac:dyDescent="0.2">
      <c r="B786" s="266">
        <v>93445</v>
      </c>
    </row>
    <row r="787" spans="2:2" x14ac:dyDescent="0.2">
      <c r="B787" s="266">
        <v>93446</v>
      </c>
    </row>
    <row r="788" spans="2:2" x14ac:dyDescent="0.2">
      <c r="B788" s="266">
        <v>93449</v>
      </c>
    </row>
    <row r="789" spans="2:2" x14ac:dyDescent="0.2">
      <c r="B789" s="266">
        <v>93450</v>
      </c>
    </row>
    <row r="790" spans="2:2" x14ac:dyDescent="0.2">
      <c r="B790" s="266">
        <v>93451</v>
      </c>
    </row>
    <row r="791" spans="2:2" x14ac:dyDescent="0.2">
      <c r="B791" s="266">
        <v>93452</v>
      </c>
    </row>
    <row r="792" spans="2:2" x14ac:dyDescent="0.2">
      <c r="B792" s="266">
        <v>93453</v>
      </c>
    </row>
    <row r="793" spans="2:2" x14ac:dyDescent="0.2">
      <c r="B793" s="266">
        <v>93454</v>
      </c>
    </row>
    <row r="794" spans="2:2" x14ac:dyDescent="0.2">
      <c r="B794" s="266">
        <v>93455</v>
      </c>
    </row>
    <row r="795" spans="2:2" x14ac:dyDescent="0.2">
      <c r="B795" s="266">
        <v>93458</v>
      </c>
    </row>
    <row r="796" spans="2:2" x14ac:dyDescent="0.2">
      <c r="B796" s="266">
        <v>93460</v>
      </c>
    </row>
    <row r="797" spans="2:2" x14ac:dyDescent="0.2">
      <c r="B797" s="266">
        <v>93461</v>
      </c>
    </row>
    <row r="798" spans="2:2" x14ac:dyDescent="0.2">
      <c r="B798" s="266">
        <v>93463</v>
      </c>
    </row>
    <row r="799" spans="2:2" x14ac:dyDescent="0.2">
      <c r="B799" s="266">
        <v>93465</v>
      </c>
    </row>
    <row r="800" spans="2:2" x14ac:dyDescent="0.2">
      <c r="B800" s="266">
        <v>93501</v>
      </c>
    </row>
    <row r="801" spans="2:2" x14ac:dyDescent="0.2">
      <c r="B801" s="266">
        <v>93505</v>
      </c>
    </row>
    <row r="802" spans="2:2" x14ac:dyDescent="0.2">
      <c r="B802" s="266">
        <v>93510</v>
      </c>
    </row>
    <row r="803" spans="2:2" x14ac:dyDescent="0.2">
      <c r="B803" s="266">
        <v>93512</v>
      </c>
    </row>
    <row r="804" spans="2:2" x14ac:dyDescent="0.2">
      <c r="B804" s="266">
        <v>93513</v>
      </c>
    </row>
    <row r="805" spans="2:2" x14ac:dyDescent="0.2">
      <c r="B805" s="266">
        <v>93514</v>
      </c>
    </row>
    <row r="806" spans="2:2" x14ac:dyDescent="0.2">
      <c r="B806" s="266">
        <v>93516</v>
      </c>
    </row>
    <row r="807" spans="2:2" x14ac:dyDescent="0.2">
      <c r="B807" s="266">
        <v>93517</v>
      </c>
    </row>
    <row r="808" spans="2:2" x14ac:dyDescent="0.2">
      <c r="B808" s="266">
        <v>93518</v>
      </c>
    </row>
    <row r="809" spans="2:2" x14ac:dyDescent="0.2">
      <c r="B809" s="266">
        <v>93519</v>
      </c>
    </row>
    <row r="810" spans="2:2" x14ac:dyDescent="0.2">
      <c r="B810" s="266">
        <v>93523</v>
      </c>
    </row>
    <row r="811" spans="2:2" x14ac:dyDescent="0.2">
      <c r="B811" s="266">
        <v>93524</v>
      </c>
    </row>
    <row r="812" spans="2:2" x14ac:dyDescent="0.2">
      <c r="B812" s="266">
        <v>93526</v>
      </c>
    </row>
    <row r="813" spans="2:2" x14ac:dyDescent="0.2">
      <c r="B813" s="266">
        <v>93527</v>
      </c>
    </row>
    <row r="814" spans="2:2" x14ac:dyDescent="0.2">
      <c r="B814" s="266">
        <v>93528</v>
      </c>
    </row>
    <row r="815" spans="2:2" x14ac:dyDescent="0.2">
      <c r="B815" s="266">
        <v>93529</v>
      </c>
    </row>
    <row r="816" spans="2:2" x14ac:dyDescent="0.2">
      <c r="B816" s="266">
        <v>93531</v>
      </c>
    </row>
    <row r="817" spans="2:2" x14ac:dyDescent="0.2">
      <c r="B817" s="266">
        <v>93532</v>
      </c>
    </row>
    <row r="818" spans="2:2" x14ac:dyDescent="0.2">
      <c r="B818" s="266">
        <v>93534</v>
      </c>
    </row>
    <row r="819" spans="2:2" x14ac:dyDescent="0.2">
      <c r="B819" s="266">
        <v>93535</v>
      </c>
    </row>
    <row r="820" spans="2:2" x14ac:dyDescent="0.2">
      <c r="B820" s="266">
        <v>93536</v>
      </c>
    </row>
    <row r="821" spans="2:2" x14ac:dyDescent="0.2">
      <c r="B821" s="266">
        <v>93541</v>
      </c>
    </row>
    <row r="822" spans="2:2" x14ac:dyDescent="0.2">
      <c r="B822" s="266">
        <v>93543</v>
      </c>
    </row>
    <row r="823" spans="2:2" x14ac:dyDescent="0.2">
      <c r="B823" s="266">
        <v>93544</v>
      </c>
    </row>
    <row r="824" spans="2:2" x14ac:dyDescent="0.2">
      <c r="B824" s="266">
        <v>93545</v>
      </c>
    </row>
    <row r="825" spans="2:2" x14ac:dyDescent="0.2">
      <c r="B825" s="266">
        <v>93546</v>
      </c>
    </row>
    <row r="826" spans="2:2" x14ac:dyDescent="0.2">
      <c r="B826" s="266">
        <v>93549</v>
      </c>
    </row>
    <row r="827" spans="2:2" x14ac:dyDescent="0.2">
      <c r="B827" s="266">
        <v>93550</v>
      </c>
    </row>
    <row r="828" spans="2:2" x14ac:dyDescent="0.2">
      <c r="B828" s="266">
        <v>93551</v>
      </c>
    </row>
    <row r="829" spans="2:2" x14ac:dyDescent="0.2">
      <c r="B829" s="266">
        <v>93552</v>
      </c>
    </row>
    <row r="830" spans="2:2" x14ac:dyDescent="0.2">
      <c r="B830" s="266">
        <v>93553</v>
      </c>
    </row>
    <row r="831" spans="2:2" x14ac:dyDescent="0.2">
      <c r="B831" s="266">
        <v>93554</v>
      </c>
    </row>
    <row r="832" spans="2:2" x14ac:dyDescent="0.2">
      <c r="B832" s="266">
        <v>93555</v>
      </c>
    </row>
    <row r="833" spans="2:2" x14ac:dyDescent="0.2">
      <c r="B833" s="266">
        <v>93560</v>
      </c>
    </row>
    <row r="834" spans="2:2" x14ac:dyDescent="0.2">
      <c r="B834" s="266">
        <v>93561</v>
      </c>
    </row>
    <row r="835" spans="2:2" x14ac:dyDescent="0.2">
      <c r="B835" s="266">
        <v>93562</v>
      </c>
    </row>
    <row r="836" spans="2:2" x14ac:dyDescent="0.2">
      <c r="B836" s="266">
        <v>93563</v>
      </c>
    </row>
    <row r="837" spans="2:2" x14ac:dyDescent="0.2">
      <c r="B837" s="266">
        <v>93591</v>
      </c>
    </row>
    <row r="838" spans="2:2" x14ac:dyDescent="0.2">
      <c r="B838" s="266">
        <v>93601</v>
      </c>
    </row>
    <row r="839" spans="2:2" x14ac:dyDescent="0.2">
      <c r="B839" s="266">
        <v>93602</v>
      </c>
    </row>
    <row r="840" spans="2:2" x14ac:dyDescent="0.2">
      <c r="B840" s="266">
        <v>93603</v>
      </c>
    </row>
    <row r="841" spans="2:2" x14ac:dyDescent="0.2">
      <c r="B841" s="266">
        <v>93604</v>
      </c>
    </row>
    <row r="842" spans="2:2" x14ac:dyDescent="0.2">
      <c r="B842" s="266">
        <v>93606</v>
      </c>
    </row>
    <row r="843" spans="2:2" x14ac:dyDescent="0.2">
      <c r="B843" s="266">
        <v>93608</v>
      </c>
    </row>
    <row r="844" spans="2:2" x14ac:dyDescent="0.2">
      <c r="B844" s="266">
        <v>93609</v>
      </c>
    </row>
    <row r="845" spans="2:2" x14ac:dyDescent="0.2">
      <c r="B845" s="266">
        <v>93610</v>
      </c>
    </row>
    <row r="846" spans="2:2" x14ac:dyDescent="0.2">
      <c r="B846" s="266">
        <v>93611</v>
      </c>
    </row>
    <row r="847" spans="2:2" x14ac:dyDescent="0.2">
      <c r="B847" s="266">
        <v>93612</v>
      </c>
    </row>
    <row r="848" spans="2:2" x14ac:dyDescent="0.2">
      <c r="B848" s="266">
        <v>93614</v>
      </c>
    </row>
    <row r="849" spans="2:2" x14ac:dyDescent="0.2">
      <c r="B849" s="266">
        <v>93615</v>
      </c>
    </row>
    <row r="850" spans="2:2" x14ac:dyDescent="0.2">
      <c r="B850" s="266">
        <v>93616</v>
      </c>
    </row>
    <row r="851" spans="2:2" x14ac:dyDescent="0.2">
      <c r="B851" s="266">
        <v>93618</v>
      </c>
    </row>
    <row r="852" spans="2:2" x14ac:dyDescent="0.2">
      <c r="B852" s="266">
        <v>93619</v>
      </c>
    </row>
    <row r="853" spans="2:2" x14ac:dyDescent="0.2">
      <c r="B853" s="266">
        <v>93620</v>
      </c>
    </row>
    <row r="854" spans="2:2" x14ac:dyDescent="0.2">
      <c r="B854" s="266">
        <v>93621</v>
      </c>
    </row>
    <row r="855" spans="2:2" x14ac:dyDescent="0.2">
      <c r="B855" s="266">
        <v>93622</v>
      </c>
    </row>
    <row r="856" spans="2:2" x14ac:dyDescent="0.2">
      <c r="B856" s="266">
        <v>93623</v>
      </c>
    </row>
    <row r="857" spans="2:2" x14ac:dyDescent="0.2">
      <c r="B857" s="266">
        <v>93624</v>
      </c>
    </row>
    <row r="858" spans="2:2" x14ac:dyDescent="0.2">
      <c r="B858" s="266">
        <v>93625</v>
      </c>
    </row>
    <row r="859" spans="2:2" x14ac:dyDescent="0.2">
      <c r="B859" s="266">
        <v>93626</v>
      </c>
    </row>
    <row r="860" spans="2:2" x14ac:dyDescent="0.2">
      <c r="B860" s="266">
        <v>93627</v>
      </c>
    </row>
    <row r="861" spans="2:2" x14ac:dyDescent="0.2">
      <c r="B861" s="266">
        <v>93628</v>
      </c>
    </row>
    <row r="862" spans="2:2" x14ac:dyDescent="0.2">
      <c r="B862" s="266">
        <v>93630</v>
      </c>
    </row>
    <row r="863" spans="2:2" x14ac:dyDescent="0.2">
      <c r="B863" s="266">
        <v>93631</v>
      </c>
    </row>
    <row r="864" spans="2:2" x14ac:dyDescent="0.2">
      <c r="B864" s="266">
        <v>93633</v>
      </c>
    </row>
    <row r="865" spans="2:2" x14ac:dyDescent="0.2">
      <c r="B865" s="266">
        <v>93634</v>
      </c>
    </row>
    <row r="866" spans="2:2" x14ac:dyDescent="0.2">
      <c r="B866" s="266">
        <v>93635</v>
      </c>
    </row>
    <row r="867" spans="2:2" x14ac:dyDescent="0.2">
      <c r="B867" s="266">
        <v>93636</v>
      </c>
    </row>
    <row r="868" spans="2:2" x14ac:dyDescent="0.2">
      <c r="B868" s="266">
        <v>93637</v>
      </c>
    </row>
    <row r="869" spans="2:2" x14ac:dyDescent="0.2">
      <c r="B869" s="266">
        <v>93638</v>
      </c>
    </row>
    <row r="870" spans="2:2" x14ac:dyDescent="0.2">
      <c r="B870" s="266">
        <v>93640</v>
      </c>
    </row>
    <row r="871" spans="2:2" x14ac:dyDescent="0.2">
      <c r="B871" s="266">
        <v>93641</v>
      </c>
    </row>
    <row r="872" spans="2:2" x14ac:dyDescent="0.2">
      <c r="B872" s="266">
        <v>93643</v>
      </c>
    </row>
    <row r="873" spans="2:2" x14ac:dyDescent="0.2">
      <c r="B873" s="266">
        <v>93644</v>
      </c>
    </row>
    <row r="874" spans="2:2" x14ac:dyDescent="0.2">
      <c r="B874" s="266">
        <v>93645</v>
      </c>
    </row>
    <row r="875" spans="2:2" x14ac:dyDescent="0.2">
      <c r="B875" s="266">
        <v>93646</v>
      </c>
    </row>
    <row r="876" spans="2:2" x14ac:dyDescent="0.2">
      <c r="B876" s="266">
        <v>93647</v>
      </c>
    </row>
    <row r="877" spans="2:2" x14ac:dyDescent="0.2">
      <c r="B877" s="266">
        <v>93648</v>
      </c>
    </row>
    <row r="878" spans="2:2" x14ac:dyDescent="0.2">
      <c r="B878" s="266">
        <v>93650</v>
      </c>
    </row>
    <row r="879" spans="2:2" x14ac:dyDescent="0.2">
      <c r="B879" s="266">
        <v>93651</v>
      </c>
    </row>
    <row r="880" spans="2:2" x14ac:dyDescent="0.2">
      <c r="B880" s="266">
        <v>93652</v>
      </c>
    </row>
    <row r="881" spans="2:2" x14ac:dyDescent="0.2">
      <c r="B881" s="266">
        <v>93653</v>
      </c>
    </row>
    <row r="882" spans="2:2" x14ac:dyDescent="0.2">
      <c r="B882" s="266">
        <v>93654</v>
      </c>
    </row>
    <row r="883" spans="2:2" x14ac:dyDescent="0.2">
      <c r="B883" s="266">
        <v>93656</v>
      </c>
    </row>
    <row r="884" spans="2:2" x14ac:dyDescent="0.2">
      <c r="B884" s="266">
        <v>93657</v>
      </c>
    </row>
    <row r="885" spans="2:2" x14ac:dyDescent="0.2">
      <c r="B885" s="266">
        <v>93660</v>
      </c>
    </row>
    <row r="886" spans="2:2" x14ac:dyDescent="0.2">
      <c r="B886" s="266">
        <v>93662</v>
      </c>
    </row>
    <row r="887" spans="2:2" x14ac:dyDescent="0.2">
      <c r="B887" s="266">
        <v>93664</v>
      </c>
    </row>
    <row r="888" spans="2:2" x14ac:dyDescent="0.2">
      <c r="B888" s="266">
        <v>93666</v>
      </c>
    </row>
    <row r="889" spans="2:2" x14ac:dyDescent="0.2">
      <c r="B889" s="266">
        <v>93667</v>
      </c>
    </row>
    <row r="890" spans="2:2" x14ac:dyDescent="0.2">
      <c r="B890" s="266">
        <v>93668</v>
      </c>
    </row>
    <row r="891" spans="2:2" x14ac:dyDescent="0.2">
      <c r="B891" s="266">
        <v>93669</v>
      </c>
    </row>
    <row r="892" spans="2:2" x14ac:dyDescent="0.2">
      <c r="B892" s="266">
        <v>93673</v>
      </c>
    </row>
    <row r="893" spans="2:2" x14ac:dyDescent="0.2">
      <c r="B893" s="266">
        <v>93675</v>
      </c>
    </row>
    <row r="894" spans="2:2" x14ac:dyDescent="0.2">
      <c r="B894" s="266">
        <v>93701</v>
      </c>
    </row>
    <row r="895" spans="2:2" x14ac:dyDescent="0.2">
      <c r="B895" s="266">
        <v>93702</v>
      </c>
    </row>
    <row r="896" spans="2:2" x14ac:dyDescent="0.2">
      <c r="B896" s="266">
        <v>93703</v>
      </c>
    </row>
    <row r="897" spans="2:2" x14ac:dyDescent="0.2">
      <c r="B897" s="266">
        <v>93704</v>
      </c>
    </row>
    <row r="898" spans="2:2" x14ac:dyDescent="0.2">
      <c r="B898" s="266">
        <v>93705</v>
      </c>
    </row>
    <row r="899" spans="2:2" x14ac:dyDescent="0.2">
      <c r="B899" s="266">
        <v>93706</v>
      </c>
    </row>
    <row r="900" spans="2:2" x14ac:dyDescent="0.2">
      <c r="B900" s="266">
        <v>93710</v>
      </c>
    </row>
    <row r="901" spans="2:2" x14ac:dyDescent="0.2">
      <c r="B901" s="266">
        <v>93711</v>
      </c>
    </row>
    <row r="902" spans="2:2" x14ac:dyDescent="0.2">
      <c r="B902" s="266">
        <v>93720</v>
      </c>
    </row>
    <row r="903" spans="2:2" x14ac:dyDescent="0.2">
      <c r="B903" s="266">
        <v>93721</v>
      </c>
    </row>
    <row r="904" spans="2:2" x14ac:dyDescent="0.2">
      <c r="B904" s="266">
        <v>93722</v>
      </c>
    </row>
    <row r="905" spans="2:2" x14ac:dyDescent="0.2">
      <c r="B905" s="266">
        <v>93723</v>
      </c>
    </row>
    <row r="906" spans="2:2" x14ac:dyDescent="0.2">
      <c r="B906" s="266">
        <v>93725</v>
      </c>
    </row>
    <row r="907" spans="2:2" x14ac:dyDescent="0.2">
      <c r="B907" s="266">
        <v>93726</v>
      </c>
    </row>
    <row r="908" spans="2:2" x14ac:dyDescent="0.2">
      <c r="B908" s="266">
        <v>93727</v>
      </c>
    </row>
    <row r="909" spans="2:2" x14ac:dyDescent="0.2">
      <c r="B909" s="266">
        <v>93728</v>
      </c>
    </row>
    <row r="910" spans="2:2" x14ac:dyDescent="0.2">
      <c r="B910" s="266">
        <v>93730</v>
      </c>
    </row>
    <row r="911" spans="2:2" x14ac:dyDescent="0.2">
      <c r="B911" s="266">
        <v>93737</v>
      </c>
    </row>
    <row r="912" spans="2:2" x14ac:dyDescent="0.2">
      <c r="B912" s="266">
        <v>93741</v>
      </c>
    </row>
    <row r="913" spans="2:2" x14ac:dyDescent="0.2">
      <c r="B913" s="266">
        <v>93901</v>
      </c>
    </row>
    <row r="914" spans="2:2" x14ac:dyDescent="0.2">
      <c r="B914" s="266">
        <v>93905</v>
      </c>
    </row>
    <row r="915" spans="2:2" x14ac:dyDescent="0.2">
      <c r="B915" s="266">
        <v>93906</v>
      </c>
    </row>
    <row r="916" spans="2:2" x14ac:dyDescent="0.2">
      <c r="B916" s="266">
        <v>93907</v>
      </c>
    </row>
    <row r="917" spans="2:2" x14ac:dyDescent="0.2">
      <c r="B917" s="266">
        <v>93908</v>
      </c>
    </row>
    <row r="918" spans="2:2" x14ac:dyDescent="0.2">
      <c r="B918" s="266">
        <v>93920</v>
      </c>
    </row>
    <row r="919" spans="2:2" x14ac:dyDescent="0.2">
      <c r="B919" s="266">
        <v>93923</v>
      </c>
    </row>
    <row r="920" spans="2:2" x14ac:dyDescent="0.2">
      <c r="B920" s="266">
        <v>93924</v>
      </c>
    </row>
    <row r="921" spans="2:2" x14ac:dyDescent="0.2">
      <c r="B921" s="266">
        <v>93925</v>
      </c>
    </row>
    <row r="922" spans="2:2" x14ac:dyDescent="0.2">
      <c r="B922" s="266">
        <v>93926</v>
      </c>
    </row>
    <row r="923" spans="2:2" x14ac:dyDescent="0.2">
      <c r="B923" s="266">
        <v>93927</v>
      </c>
    </row>
    <row r="924" spans="2:2" x14ac:dyDescent="0.2">
      <c r="B924" s="266">
        <v>93930</v>
      </c>
    </row>
    <row r="925" spans="2:2" x14ac:dyDescent="0.2">
      <c r="B925" s="266">
        <v>93932</v>
      </c>
    </row>
    <row r="926" spans="2:2" x14ac:dyDescent="0.2">
      <c r="B926" s="266">
        <v>93933</v>
      </c>
    </row>
    <row r="927" spans="2:2" x14ac:dyDescent="0.2">
      <c r="B927" s="266">
        <v>93940</v>
      </c>
    </row>
    <row r="928" spans="2:2" x14ac:dyDescent="0.2">
      <c r="B928" s="266">
        <v>93943</v>
      </c>
    </row>
    <row r="929" spans="2:2" x14ac:dyDescent="0.2">
      <c r="B929" s="266">
        <v>93944</v>
      </c>
    </row>
    <row r="930" spans="2:2" x14ac:dyDescent="0.2">
      <c r="B930" s="266">
        <v>93950</v>
      </c>
    </row>
    <row r="931" spans="2:2" x14ac:dyDescent="0.2">
      <c r="B931" s="266">
        <v>93953</v>
      </c>
    </row>
    <row r="932" spans="2:2" x14ac:dyDescent="0.2">
      <c r="B932" s="266">
        <v>93954</v>
      </c>
    </row>
    <row r="933" spans="2:2" x14ac:dyDescent="0.2">
      <c r="B933" s="266">
        <v>93955</v>
      </c>
    </row>
    <row r="934" spans="2:2" x14ac:dyDescent="0.2">
      <c r="B934" s="266">
        <v>93960</v>
      </c>
    </row>
    <row r="935" spans="2:2" x14ac:dyDescent="0.2">
      <c r="B935" s="266">
        <v>93962</v>
      </c>
    </row>
    <row r="936" spans="2:2" x14ac:dyDescent="0.2">
      <c r="B936" s="266">
        <v>94002</v>
      </c>
    </row>
    <row r="937" spans="2:2" x14ac:dyDescent="0.2">
      <c r="B937" s="266">
        <v>94005</v>
      </c>
    </row>
    <row r="938" spans="2:2" x14ac:dyDescent="0.2">
      <c r="B938" s="266">
        <v>94010</v>
      </c>
    </row>
    <row r="939" spans="2:2" x14ac:dyDescent="0.2">
      <c r="B939" s="266">
        <v>94014</v>
      </c>
    </row>
    <row r="940" spans="2:2" x14ac:dyDescent="0.2">
      <c r="B940" s="266">
        <v>94015</v>
      </c>
    </row>
    <row r="941" spans="2:2" x14ac:dyDescent="0.2">
      <c r="B941" s="266">
        <v>94018</v>
      </c>
    </row>
    <row r="942" spans="2:2" x14ac:dyDescent="0.2">
      <c r="B942" s="266">
        <v>94019</v>
      </c>
    </row>
    <row r="943" spans="2:2" x14ac:dyDescent="0.2">
      <c r="B943" s="266">
        <v>94020</v>
      </c>
    </row>
    <row r="944" spans="2:2" x14ac:dyDescent="0.2">
      <c r="B944" s="266">
        <v>94021</v>
      </c>
    </row>
    <row r="945" spans="2:2" x14ac:dyDescent="0.2">
      <c r="B945" s="266">
        <v>94022</v>
      </c>
    </row>
    <row r="946" spans="2:2" x14ac:dyDescent="0.2">
      <c r="B946" s="266">
        <v>94024</v>
      </c>
    </row>
    <row r="947" spans="2:2" x14ac:dyDescent="0.2">
      <c r="B947" s="266">
        <v>94025</v>
      </c>
    </row>
    <row r="948" spans="2:2" x14ac:dyDescent="0.2">
      <c r="B948" s="266">
        <v>94027</v>
      </c>
    </row>
    <row r="949" spans="2:2" x14ac:dyDescent="0.2">
      <c r="B949" s="266">
        <v>94028</v>
      </c>
    </row>
    <row r="950" spans="2:2" x14ac:dyDescent="0.2">
      <c r="B950" s="266">
        <v>94030</v>
      </c>
    </row>
    <row r="951" spans="2:2" x14ac:dyDescent="0.2">
      <c r="B951" s="266">
        <v>94037</v>
      </c>
    </row>
    <row r="952" spans="2:2" x14ac:dyDescent="0.2">
      <c r="B952" s="266">
        <v>94038</v>
      </c>
    </row>
    <row r="953" spans="2:2" x14ac:dyDescent="0.2">
      <c r="B953" s="266">
        <v>94040</v>
      </c>
    </row>
    <row r="954" spans="2:2" x14ac:dyDescent="0.2">
      <c r="B954" s="266">
        <v>94041</v>
      </c>
    </row>
    <row r="955" spans="2:2" x14ac:dyDescent="0.2">
      <c r="B955" s="266">
        <v>94043</v>
      </c>
    </row>
    <row r="956" spans="2:2" x14ac:dyDescent="0.2">
      <c r="B956" s="266">
        <v>94044</v>
      </c>
    </row>
    <row r="957" spans="2:2" x14ac:dyDescent="0.2">
      <c r="B957" s="266">
        <v>94060</v>
      </c>
    </row>
    <row r="958" spans="2:2" x14ac:dyDescent="0.2">
      <c r="B958" s="266">
        <v>94061</v>
      </c>
    </row>
    <row r="959" spans="2:2" x14ac:dyDescent="0.2">
      <c r="B959" s="266">
        <v>94062</v>
      </c>
    </row>
    <row r="960" spans="2:2" x14ac:dyDescent="0.2">
      <c r="B960" s="266">
        <v>94063</v>
      </c>
    </row>
    <row r="961" spans="2:2" x14ac:dyDescent="0.2">
      <c r="B961" s="266">
        <v>94065</v>
      </c>
    </row>
    <row r="962" spans="2:2" x14ac:dyDescent="0.2">
      <c r="B962" s="266">
        <v>94066</v>
      </c>
    </row>
    <row r="963" spans="2:2" x14ac:dyDescent="0.2">
      <c r="B963" s="266">
        <v>94070</v>
      </c>
    </row>
    <row r="964" spans="2:2" x14ac:dyDescent="0.2">
      <c r="B964" s="266">
        <v>94074</v>
      </c>
    </row>
    <row r="965" spans="2:2" x14ac:dyDescent="0.2">
      <c r="B965" s="266">
        <v>94080</v>
      </c>
    </row>
    <row r="966" spans="2:2" x14ac:dyDescent="0.2">
      <c r="B966" s="266">
        <v>94085</v>
      </c>
    </row>
    <row r="967" spans="2:2" x14ac:dyDescent="0.2">
      <c r="B967" s="266">
        <v>94086</v>
      </c>
    </row>
    <row r="968" spans="2:2" x14ac:dyDescent="0.2">
      <c r="B968" s="266">
        <v>94087</v>
      </c>
    </row>
    <row r="969" spans="2:2" x14ac:dyDescent="0.2">
      <c r="B969" s="266">
        <v>94089</v>
      </c>
    </row>
    <row r="970" spans="2:2" x14ac:dyDescent="0.2">
      <c r="B970" s="266">
        <v>94102</v>
      </c>
    </row>
    <row r="971" spans="2:2" x14ac:dyDescent="0.2">
      <c r="B971" s="266">
        <v>94103</v>
      </c>
    </row>
    <row r="972" spans="2:2" x14ac:dyDescent="0.2">
      <c r="B972" s="266">
        <v>94104</v>
      </c>
    </row>
    <row r="973" spans="2:2" x14ac:dyDescent="0.2">
      <c r="B973" s="266">
        <v>94105</v>
      </c>
    </row>
    <row r="974" spans="2:2" x14ac:dyDescent="0.2">
      <c r="B974" s="266">
        <v>94107</v>
      </c>
    </row>
    <row r="975" spans="2:2" x14ac:dyDescent="0.2">
      <c r="B975" s="266">
        <v>94108</v>
      </c>
    </row>
    <row r="976" spans="2:2" x14ac:dyDescent="0.2">
      <c r="B976" s="266">
        <v>94109</v>
      </c>
    </row>
    <row r="977" spans="2:2" x14ac:dyDescent="0.2">
      <c r="B977" s="266">
        <v>94110</v>
      </c>
    </row>
    <row r="978" spans="2:2" x14ac:dyDescent="0.2">
      <c r="B978" s="266">
        <v>94111</v>
      </c>
    </row>
    <row r="979" spans="2:2" x14ac:dyDescent="0.2">
      <c r="B979" s="266">
        <v>94112</v>
      </c>
    </row>
    <row r="980" spans="2:2" x14ac:dyDescent="0.2">
      <c r="B980" s="266">
        <v>94114</v>
      </c>
    </row>
    <row r="981" spans="2:2" x14ac:dyDescent="0.2">
      <c r="B981" s="266">
        <v>94115</v>
      </c>
    </row>
    <row r="982" spans="2:2" x14ac:dyDescent="0.2">
      <c r="B982" s="266">
        <v>94116</v>
      </c>
    </row>
    <row r="983" spans="2:2" x14ac:dyDescent="0.2">
      <c r="B983" s="266">
        <v>94117</v>
      </c>
    </row>
    <row r="984" spans="2:2" x14ac:dyDescent="0.2">
      <c r="B984" s="266">
        <v>94118</v>
      </c>
    </row>
    <row r="985" spans="2:2" x14ac:dyDescent="0.2">
      <c r="B985" s="266">
        <v>94121</v>
      </c>
    </row>
    <row r="986" spans="2:2" x14ac:dyDescent="0.2">
      <c r="B986" s="266">
        <v>94122</v>
      </c>
    </row>
    <row r="987" spans="2:2" x14ac:dyDescent="0.2">
      <c r="B987" s="266">
        <v>94123</v>
      </c>
    </row>
    <row r="988" spans="2:2" x14ac:dyDescent="0.2">
      <c r="B988" s="266">
        <v>94124</v>
      </c>
    </row>
    <row r="989" spans="2:2" x14ac:dyDescent="0.2">
      <c r="B989" s="266">
        <v>94127</v>
      </c>
    </row>
    <row r="990" spans="2:2" x14ac:dyDescent="0.2">
      <c r="B990" s="266">
        <v>94128</v>
      </c>
    </row>
    <row r="991" spans="2:2" x14ac:dyDescent="0.2">
      <c r="B991" s="266">
        <v>94129</v>
      </c>
    </row>
    <row r="992" spans="2:2" x14ac:dyDescent="0.2">
      <c r="B992" s="266">
        <v>94130</v>
      </c>
    </row>
    <row r="993" spans="2:2" x14ac:dyDescent="0.2">
      <c r="B993" s="266">
        <v>94131</v>
      </c>
    </row>
    <row r="994" spans="2:2" x14ac:dyDescent="0.2">
      <c r="B994" s="266">
        <v>94132</v>
      </c>
    </row>
    <row r="995" spans="2:2" x14ac:dyDescent="0.2">
      <c r="B995" s="266">
        <v>94133</v>
      </c>
    </row>
    <row r="996" spans="2:2" x14ac:dyDescent="0.2">
      <c r="B996" s="266">
        <v>94134</v>
      </c>
    </row>
    <row r="997" spans="2:2" x14ac:dyDescent="0.2">
      <c r="B997" s="266">
        <v>94143</v>
      </c>
    </row>
    <row r="998" spans="2:2" x14ac:dyDescent="0.2">
      <c r="B998" s="266">
        <v>94158</v>
      </c>
    </row>
    <row r="999" spans="2:2" x14ac:dyDescent="0.2">
      <c r="B999" s="266">
        <v>94301</v>
      </c>
    </row>
    <row r="1000" spans="2:2" x14ac:dyDescent="0.2">
      <c r="B1000" s="266">
        <v>94303</v>
      </c>
    </row>
    <row r="1001" spans="2:2" x14ac:dyDescent="0.2">
      <c r="B1001" s="266">
        <v>94304</v>
      </c>
    </row>
    <row r="1002" spans="2:2" x14ac:dyDescent="0.2">
      <c r="B1002" s="266">
        <v>94305</v>
      </c>
    </row>
    <row r="1003" spans="2:2" x14ac:dyDescent="0.2">
      <c r="B1003" s="266">
        <v>94306</v>
      </c>
    </row>
    <row r="1004" spans="2:2" x14ac:dyDescent="0.2">
      <c r="B1004" s="266">
        <v>94401</v>
      </c>
    </row>
    <row r="1005" spans="2:2" x14ac:dyDescent="0.2">
      <c r="B1005" s="266">
        <v>94402</v>
      </c>
    </row>
    <row r="1006" spans="2:2" x14ac:dyDescent="0.2">
      <c r="B1006" s="266">
        <v>94403</v>
      </c>
    </row>
    <row r="1007" spans="2:2" x14ac:dyDescent="0.2">
      <c r="B1007" s="266">
        <v>94404</v>
      </c>
    </row>
    <row r="1008" spans="2:2" x14ac:dyDescent="0.2">
      <c r="B1008" s="266">
        <v>94501</v>
      </c>
    </row>
    <row r="1009" spans="2:2" x14ac:dyDescent="0.2">
      <c r="B1009" s="266">
        <v>94502</v>
      </c>
    </row>
    <row r="1010" spans="2:2" x14ac:dyDescent="0.2">
      <c r="B1010" s="266">
        <v>94503</v>
      </c>
    </row>
    <row r="1011" spans="2:2" x14ac:dyDescent="0.2">
      <c r="B1011" s="266">
        <v>94505</v>
      </c>
    </row>
    <row r="1012" spans="2:2" x14ac:dyDescent="0.2">
      <c r="B1012" s="266">
        <v>94506</v>
      </c>
    </row>
    <row r="1013" spans="2:2" x14ac:dyDescent="0.2">
      <c r="B1013" s="266">
        <v>94507</v>
      </c>
    </row>
    <row r="1014" spans="2:2" x14ac:dyDescent="0.2">
      <c r="B1014" s="266">
        <v>94508</v>
      </c>
    </row>
    <row r="1015" spans="2:2" x14ac:dyDescent="0.2">
      <c r="B1015" s="266">
        <v>94509</v>
      </c>
    </row>
    <row r="1016" spans="2:2" x14ac:dyDescent="0.2">
      <c r="B1016" s="266">
        <v>94510</v>
      </c>
    </row>
    <row r="1017" spans="2:2" x14ac:dyDescent="0.2">
      <c r="B1017" s="266">
        <v>94511</v>
      </c>
    </row>
    <row r="1018" spans="2:2" x14ac:dyDescent="0.2">
      <c r="B1018" s="266">
        <v>94512</v>
      </c>
    </row>
    <row r="1019" spans="2:2" x14ac:dyDescent="0.2">
      <c r="B1019" s="266">
        <v>94513</v>
      </c>
    </row>
    <row r="1020" spans="2:2" x14ac:dyDescent="0.2">
      <c r="B1020" s="266">
        <v>94514</v>
      </c>
    </row>
    <row r="1021" spans="2:2" x14ac:dyDescent="0.2">
      <c r="B1021" s="266">
        <v>94515</v>
      </c>
    </row>
    <row r="1022" spans="2:2" x14ac:dyDescent="0.2">
      <c r="B1022" s="266">
        <v>94517</v>
      </c>
    </row>
    <row r="1023" spans="2:2" x14ac:dyDescent="0.2">
      <c r="B1023" s="266">
        <v>94518</v>
      </c>
    </row>
    <row r="1024" spans="2:2" x14ac:dyDescent="0.2">
      <c r="B1024" s="266">
        <v>94519</v>
      </c>
    </row>
    <row r="1025" spans="2:2" x14ac:dyDescent="0.2">
      <c r="B1025" s="266">
        <v>94520</v>
      </c>
    </row>
    <row r="1026" spans="2:2" x14ac:dyDescent="0.2">
      <c r="B1026" s="266">
        <v>94521</v>
      </c>
    </row>
    <row r="1027" spans="2:2" x14ac:dyDescent="0.2">
      <c r="B1027" s="266">
        <v>94523</v>
      </c>
    </row>
    <row r="1028" spans="2:2" x14ac:dyDescent="0.2">
      <c r="B1028" s="266">
        <v>94525</v>
      </c>
    </row>
    <row r="1029" spans="2:2" x14ac:dyDescent="0.2">
      <c r="B1029" s="266">
        <v>94526</v>
      </c>
    </row>
    <row r="1030" spans="2:2" x14ac:dyDescent="0.2">
      <c r="B1030" s="266">
        <v>94528</v>
      </c>
    </row>
    <row r="1031" spans="2:2" x14ac:dyDescent="0.2">
      <c r="B1031" s="266">
        <v>94530</v>
      </c>
    </row>
    <row r="1032" spans="2:2" x14ac:dyDescent="0.2">
      <c r="B1032" s="266">
        <v>94531</v>
      </c>
    </row>
    <row r="1033" spans="2:2" x14ac:dyDescent="0.2">
      <c r="B1033" s="266">
        <v>94533</v>
      </c>
    </row>
    <row r="1034" spans="2:2" x14ac:dyDescent="0.2">
      <c r="B1034" s="266">
        <v>94534</v>
      </c>
    </row>
    <row r="1035" spans="2:2" x14ac:dyDescent="0.2">
      <c r="B1035" s="266">
        <v>94535</v>
      </c>
    </row>
    <row r="1036" spans="2:2" x14ac:dyDescent="0.2">
      <c r="B1036" s="266">
        <v>94536</v>
      </c>
    </row>
    <row r="1037" spans="2:2" x14ac:dyDescent="0.2">
      <c r="B1037" s="266">
        <v>94538</v>
      </c>
    </row>
    <row r="1038" spans="2:2" x14ac:dyDescent="0.2">
      <c r="B1038" s="266">
        <v>94539</v>
      </c>
    </row>
    <row r="1039" spans="2:2" x14ac:dyDescent="0.2">
      <c r="B1039" s="266">
        <v>94541</v>
      </c>
    </row>
    <row r="1040" spans="2:2" x14ac:dyDescent="0.2">
      <c r="B1040" s="266">
        <v>94542</v>
      </c>
    </row>
    <row r="1041" spans="2:2" x14ac:dyDescent="0.2">
      <c r="B1041" s="266">
        <v>94544</v>
      </c>
    </row>
    <row r="1042" spans="2:2" x14ac:dyDescent="0.2">
      <c r="B1042" s="266">
        <v>94545</v>
      </c>
    </row>
    <row r="1043" spans="2:2" x14ac:dyDescent="0.2">
      <c r="B1043" s="266">
        <v>94546</v>
      </c>
    </row>
    <row r="1044" spans="2:2" x14ac:dyDescent="0.2">
      <c r="B1044" s="266">
        <v>94547</v>
      </c>
    </row>
    <row r="1045" spans="2:2" x14ac:dyDescent="0.2">
      <c r="B1045" s="266">
        <v>94548</v>
      </c>
    </row>
    <row r="1046" spans="2:2" x14ac:dyDescent="0.2">
      <c r="B1046" s="266">
        <v>94549</v>
      </c>
    </row>
    <row r="1047" spans="2:2" x14ac:dyDescent="0.2">
      <c r="B1047" s="266">
        <v>94550</v>
      </c>
    </row>
    <row r="1048" spans="2:2" x14ac:dyDescent="0.2">
      <c r="B1048" s="266">
        <v>94551</v>
      </c>
    </row>
    <row r="1049" spans="2:2" x14ac:dyDescent="0.2">
      <c r="B1049" s="266">
        <v>94552</v>
      </c>
    </row>
    <row r="1050" spans="2:2" x14ac:dyDescent="0.2">
      <c r="B1050" s="266">
        <v>94553</v>
      </c>
    </row>
    <row r="1051" spans="2:2" x14ac:dyDescent="0.2">
      <c r="B1051" s="266">
        <v>94555</v>
      </c>
    </row>
    <row r="1052" spans="2:2" x14ac:dyDescent="0.2">
      <c r="B1052" s="266">
        <v>94556</v>
      </c>
    </row>
    <row r="1053" spans="2:2" x14ac:dyDescent="0.2">
      <c r="B1053" s="266">
        <v>94558</v>
      </c>
    </row>
    <row r="1054" spans="2:2" x14ac:dyDescent="0.2">
      <c r="B1054" s="266">
        <v>94559</v>
      </c>
    </row>
    <row r="1055" spans="2:2" x14ac:dyDescent="0.2">
      <c r="B1055" s="266">
        <v>94560</v>
      </c>
    </row>
    <row r="1056" spans="2:2" x14ac:dyDescent="0.2">
      <c r="B1056" s="266">
        <v>94561</v>
      </c>
    </row>
    <row r="1057" spans="2:2" x14ac:dyDescent="0.2">
      <c r="B1057" s="266">
        <v>94563</v>
      </c>
    </row>
    <row r="1058" spans="2:2" x14ac:dyDescent="0.2">
      <c r="B1058" s="266">
        <v>94564</v>
      </c>
    </row>
    <row r="1059" spans="2:2" x14ac:dyDescent="0.2">
      <c r="B1059" s="266">
        <v>94565</v>
      </c>
    </row>
    <row r="1060" spans="2:2" x14ac:dyDescent="0.2">
      <c r="B1060" s="266">
        <v>94566</v>
      </c>
    </row>
    <row r="1061" spans="2:2" x14ac:dyDescent="0.2">
      <c r="B1061" s="266">
        <v>94567</v>
      </c>
    </row>
    <row r="1062" spans="2:2" x14ac:dyDescent="0.2">
      <c r="B1062" s="266">
        <v>94568</v>
      </c>
    </row>
    <row r="1063" spans="2:2" x14ac:dyDescent="0.2">
      <c r="B1063" s="266">
        <v>94569</v>
      </c>
    </row>
    <row r="1064" spans="2:2" x14ac:dyDescent="0.2">
      <c r="B1064" s="266">
        <v>94571</v>
      </c>
    </row>
    <row r="1065" spans="2:2" x14ac:dyDescent="0.2">
      <c r="B1065" s="266">
        <v>94572</v>
      </c>
    </row>
    <row r="1066" spans="2:2" x14ac:dyDescent="0.2">
      <c r="B1066" s="266">
        <v>94574</v>
      </c>
    </row>
    <row r="1067" spans="2:2" x14ac:dyDescent="0.2">
      <c r="B1067" s="266">
        <v>94576</v>
      </c>
    </row>
    <row r="1068" spans="2:2" x14ac:dyDescent="0.2">
      <c r="B1068" s="266">
        <v>94577</v>
      </c>
    </row>
    <row r="1069" spans="2:2" x14ac:dyDescent="0.2">
      <c r="B1069" s="266">
        <v>94578</v>
      </c>
    </row>
    <row r="1070" spans="2:2" x14ac:dyDescent="0.2">
      <c r="B1070" s="266">
        <v>94579</v>
      </c>
    </row>
    <row r="1071" spans="2:2" x14ac:dyDescent="0.2">
      <c r="B1071" s="266">
        <v>94580</v>
      </c>
    </row>
    <row r="1072" spans="2:2" x14ac:dyDescent="0.2">
      <c r="B1072" s="266">
        <v>94582</v>
      </c>
    </row>
    <row r="1073" spans="2:2" x14ac:dyDescent="0.2">
      <c r="B1073" s="266">
        <v>94583</v>
      </c>
    </row>
    <row r="1074" spans="2:2" x14ac:dyDescent="0.2">
      <c r="B1074" s="266">
        <v>94585</v>
      </c>
    </row>
    <row r="1075" spans="2:2" x14ac:dyDescent="0.2">
      <c r="B1075" s="266">
        <v>94586</v>
      </c>
    </row>
    <row r="1076" spans="2:2" x14ac:dyDescent="0.2">
      <c r="B1076" s="266">
        <v>94587</v>
      </c>
    </row>
    <row r="1077" spans="2:2" x14ac:dyDescent="0.2">
      <c r="B1077" s="266">
        <v>94588</v>
      </c>
    </row>
    <row r="1078" spans="2:2" x14ac:dyDescent="0.2">
      <c r="B1078" s="266">
        <v>94589</v>
      </c>
    </row>
    <row r="1079" spans="2:2" x14ac:dyDescent="0.2">
      <c r="B1079" s="266">
        <v>94590</v>
      </c>
    </row>
    <row r="1080" spans="2:2" x14ac:dyDescent="0.2">
      <c r="B1080" s="266">
        <v>94591</v>
      </c>
    </row>
    <row r="1081" spans="2:2" x14ac:dyDescent="0.2">
      <c r="B1081" s="266">
        <v>94592</v>
      </c>
    </row>
    <row r="1082" spans="2:2" x14ac:dyDescent="0.2">
      <c r="B1082" s="266">
        <v>94595</v>
      </c>
    </row>
    <row r="1083" spans="2:2" x14ac:dyDescent="0.2">
      <c r="B1083" s="266">
        <v>94596</v>
      </c>
    </row>
    <row r="1084" spans="2:2" x14ac:dyDescent="0.2">
      <c r="B1084" s="266">
        <v>94597</v>
      </c>
    </row>
    <row r="1085" spans="2:2" x14ac:dyDescent="0.2">
      <c r="B1085" s="266">
        <v>94598</v>
      </c>
    </row>
    <row r="1086" spans="2:2" x14ac:dyDescent="0.2">
      <c r="B1086" s="266">
        <v>94599</v>
      </c>
    </row>
    <row r="1087" spans="2:2" x14ac:dyDescent="0.2">
      <c r="B1087" s="266">
        <v>94601</v>
      </c>
    </row>
    <row r="1088" spans="2:2" x14ac:dyDescent="0.2">
      <c r="B1088" s="266">
        <v>94602</v>
      </c>
    </row>
    <row r="1089" spans="2:2" x14ac:dyDescent="0.2">
      <c r="B1089" s="266">
        <v>94603</v>
      </c>
    </row>
    <row r="1090" spans="2:2" x14ac:dyDescent="0.2">
      <c r="B1090" s="266">
        <v>94605</v>
      </c>
    </row>
    <row r="1091" spans="2:2" x14ac:dyDescent="0.2">
      <c r="B1091" s="266">
        <v>94606</v>
      </c>
    </row>
    <row r="1092" spans="2:2" x14ac:dyDescent="0.2">
      <c r="B1092" s="266">
        <v>94607</v>
      </c>
    </row>
    <row r="1093" spans="2:2" x14ac:dyDescent="0.2">
      <c r="B1093" s="266">
        <v>94608</v>
      </c>
    </row>
    <row r="1094" spans="2:2" x14ac:dyDescent="0.2">
      <c r="B1094" s="266">
        <v>94609</v>
      </c>
    </row>
    <row r="1095" spans="2:2" x14ac:dyDescent="0.2">
      <c r="B1095" s="266">
        <v>94610</v>
      </c>
    </row>
    <row r="1096" spans="2:2" x14ac:dyDescent="0.2">
      <c r="B1096" s="266">
        <v>94611</v>
      </c>
    </row>
    <row r="1097" spans="2:2" x14ac:dyDescent="0.2">
      <c r="B1097" s="266">
        <v>94612</v>
      </c>
    </row>
    <row r="1098" spans="2:2" x14ac:dyDescent="0.2">
      <c r="B1098" s="266">
        <v>94613</v>
      </c>
    </row>
    <row r="1099" spans="2:2" x14ac:dyDescent="0.2">
      <c r="B1099" s="266">
        <v>94618</v>
      </c>
    </row>
    <row r="1100" spans="2:2" x14ac:dyDescent="0.2">
      <c r="B1100" s="266">
        <v>94619</v>
      </c>
    </row>
    <row r="1101" spans="2:2" x14ac:dyDescent="0.2">
      <c r="B1101" s="266">
        <v>94621</v>
      </c>
    </row>
    <row r="1102" spans="2:2" x14ac:dyDescent="0.2">
      <c r="B1102" s="266">
        <v>94702</v>
      </c>
    </row>
    <row r="1103" spans="2:2" x14ac:dyDescent="0.2">
      <c r="B1103" s="266">
        <v>94703</v>
      </c>
    </row>
    <row r="1104" spans="2:2" x14ac:dyDescent="0.2">
      <c r="B1104" s="266">
        <v>94704</v>
      </c>
    </row>
    <row r="1105" spans="2:2" x14ac:dyDescent="0.2">
      <c r="B1105" s="266">
        <v>94705</v>
      </c>
    </row>
    <row r="1106" spans="2:2" x14ac:dyDescent="0.2">
      <c r="B1106" s="266">
        <v>94706</v>
      </c>
    </row>
    <row r="1107" spans="2:2" x14ac:dyDescent="0.2">
      <c r="B1107" s="266">
        <v>94707</v>
      </c>
    </row>
    <row r="1108" spans="2:2" x14ac:dyDescent="0.2">
      <c r="B1108" s="266">
        <v>94708</v>
      </c>
    </row>
    <row r="1109" spans="2:2" x14ac:dyDescent="0.2">
      <c r="B1109" s="266">
        <v>94709</v>
      </c>
    </row>
    <row r="1110" spans="2:2" x14ac:dyDescent="0.2">
      <c r="B1110" s="266">
        <v>94710</v>
      </c>
    </row>
    <row r="1111" spans="2:2" x14ac:dyDescent="0.2">
      <c r="B1111" s="266">
        <v>94720</v>
      </c>
    </row>
    <row r="1112" spans="2:2" x14ac:dyDescent="0.2">
      <c r="B1112" s="266">
        <v>94801</v>
      </c>
    </row>
    <row r="1113" spans="2:2" x14ac:dyDescent="0.2">
      <c r="B1113" s="266">
        <v>94803</v>
      </c>
    </row>
    <row r="1114" spans="2:2" x14ac:dyDescent="0.2">
      <c r="B1114" s="266">
        <v>94804</v>
      </c>
    </row>
    <row r="1115" spans="2:2" x14ac:dyDescent="0.2">
      <c r="B1115" s="266">
        <v>94805</v>
      </c>
    </row>
    <row r="1116" spans="2:2" x14ac:dyDescent="0.2">
      <c r="B1116" s="266">
        <v>94806</v>
      </c>
    </row>
    <row r="1117" spans="2:2" x14ac:dyDescent="0.2">
      <c r="B1117" s="266">
        <v>94901</v>
      </c>
    </row>
    <row r="1118" spans="2:2" x14ac:dyDescent="0.2">
      <c r="B1118" s="266">
        <v>94903</v>
      </c>
    </row>
    <row r="1119" spans="2:2" x14ac:dyDescent="0.2">
      <c r="B1119" s="266">
        <v>94904</v>
      </c>
    </row>
    <row r="1120" spans="2:2" x14ac:dyDescent="0.2">
      <c r="B1120" s="266">
        <v>94920</v>
      </c>
    </row>
    <row r="1121" spans="2:2" x14ac:dyDescent="0.2">
      <c r="B1121" s="266">
        <v>94922</v>
      </c>
    </row>
    <row r="1122" spans="2:2" x14ac:dyDescent="0.2">
      <c r="B1122" s="266">
        <v>94923</v>
      </c>
    </row>
    <row r="1123" spans="2:2" x14ac:dyDescent="0.2">
      <c r="B1123" s="266">
        <v>94924</v>
      </c>
    </row>
    <row r="1124" spans="2:2" x14ac:dyDescent="0.2">
      <c r="B1124" s="266">
        <v>94925</v>
      </c>
    </row>
    <row r="1125" spans="2:2" x14ac:dyDescent="0.2">
      <c r="B1125" s="266">
        <v>94928</v>
      </c>
    </row>
    <row r="1126" spans="2:2" x14ac:dyDescent="0.2">
      <c r="B1126" s="266">
        <v>94929</v>
      </c>
    </row>
    <row r="1127" spans="2:2" x14ac:dyDescent="0.2">
      <c r="B1127" s="266">
        <v>94930</v>
      </c>
    </row>
    <row r="1128" spans="2:2" x14ac:dyDescent="0.2">
      <c r="B1128" s="266">
        <v>94931</v>
      </c>
    </row>
    <row r="1129" spans="2:2" x14ac:dyDescent="0.2">
      <c r="B1129" s="266">
        <v>94933</v>
      </c>
    </row>
    <row r="1130" spans="2:2" x14ac:dyDescent="0.2">
      <c r="B1130" s="266">
        <v>94937</v>
      </c>
    </row>
    <row r="1131" spans="2:2" x14ac:dyDescent="0.2">
      <c r="B1131" s="266">
        <v>94938</v>
      </c>
    </row>
    <row r="1132" spans="2:2" x14ac:dyDescent="0.2">
      <c r="B1132" s="266">
        <v>94939</v>
      </c>
    </row>
    <row r="1133" spans="2:2" x14ac:dyDescent="0.2">
      <c r="B1133" s="266">
        <v>94940</v>
      </c>
    </row>
    <row r="1134" spans="2:2" x14ac:dyDescent="0.2">
      <c r="B1134" s="266">
        <v>94941</v>
      </c>
    </row>
    <row r="1135" spans="2:2" x14ac:dyDescent="0.2">
      <c r="B1135" s="266">
        <v>94945</v>
      </c>
    </row>
    <row r="1136" spans="2:2" x14ac:dyDescent="0.2">
      <c r="B1136" s="266">
        <v>94946</v>
      </c>
    </row>
    <row r="1137" spans="2:2" x14ac:dyDescent="0.2">
      <c r="B1137" s="266">
        <v>94947</v>
      </c>
    </row>
    <row r="1138" spans="2:2" x14ac:dyDescent="0.2">
      <c r="B1138" s="266">
        <v>94949</v>
      </c>
    </row>
    <row r="1139" spans="2:2" x14ac:dyDescent="0.2">
      <c r="B1139" s="266">
        <v>94951</v>
      </c>
    </row>
    <row r="1140" spans="2:2" x14ac:dyDescent="0.2">
      <c r="B1140" s="266">
        <v>94952</v>
      </c>
    </row>
    <row r="1141" spans="2:2" x14ac:dyDescent="0.2">
      <c r="B1141" s="266">
        <v>94954</v>
      </c>
    </row>
    <row r="1142" spans="2:2" x14ac:dyDescent="0.2">
      <c r="B1142" s="266">
        <v>94956</v>
      </c>
    </row>
    <row r="1143" spans="2:2" x14ac:dyDescent="0.2">
      <c r="B1143" s="266">
        <v>94957</v>
      </c>
    </row>
    <row r="1144" spans="2:2" x14ac:dyDescent="0.2">
      <c r="B1144" s="266">
        <v>94960</v>
      </c>
    </row>
    <row r="1145" spans="2:2" x14ac:dyDescent="0.2">
      <c r="B1145" s="266">
        <v>94963</v>
      </c>
    </row>
    <row r="1146" spans="2:2" x14ac:dyDescent="0.2">
      <c r="B1146" s="266">
        <v>94964</v>
      </c>
    </row>
    <row r="1147" spans="2:2" x14ac:dyDescent="0.2">
      <c r="B1147" s="266">
        <v>94965</v>
      </c>
    </row>
    <row r="1148" spans="2:2" x14ac:dyDescent="0.2">
      <c r="B1148" s="266">
        <v>94970</v>
      </c>
    </row>
    <row r="1149" spans="2:2" x14ac:dyDescent="0.2">
      <c r="B1149" s="266">
        <v>94971</v>
      </c>
    </row>
    <row r="1150" spans="2:2" x14ac:dyDescent="0.2">
      <c r="B1150" s="266">
        <v>94972</v>
      </c>
    </row>
    <row r="1151" spans="2:2" x14ac:dyDescent="0.2">
      <c r="B1151" s="266">
        <v>94973</v>
      </c>
    </row>
    <row r="1152" spans="2:2" x14ac:dyDescent="0.2">
      <c r="B1152" s="266">
        <v>95002</v>
      </c>
    </row>
    <row r="1153" spans="2:2" x14ac:dyDescent="0.2">
      <c r="B1153" s="266">
        <v>95003</v>
      </c>
    </row>
    <row r="1154" spans="2:2" x14ac:dyDescent="0.2">
      <c r="B1154" s="266">
        <v>95004</v>
      </c>
    </row>
    <row r="1155" spans="2:2" x14ac:dyDescent="0.2">
      <c r="B1155" s="266">
        <v>95005</v>
      </c>
    </row>
    <row r="1156" spans="2:2" x14ac:dyDescent="0.2">
      <c r="B1156" s="266">
        <v>95006</v>
      </c>
    </row>
    <row r="1157" spans="2:2" x14ac:dyDescent="0.2">
      <c r="B1157" s="266">
        <v>95007</v>
      </c>
    </row>
    <row r="1158" spans="2:2" x14ac:dyDescent="0.2">
      <c r="B1158" s="266">
        <v>95008</v>
      </c>
    </row>
    <row r="1159" spans="2:2" x14ac:dyDescent="0.2">
      <c r="B1159" s="266">
        <v>95010</v>
      </c>
    </row>
    <row r="1160" spans="2:2" x14ac:dyDescent="0.2">
      <c r="B1160" s="266">
        <v>95012</v>
      </c>
    </row>
    <row r="1161" spans="2:2" x14ac:dyDescent="0.2">
      <c r="B1161" s="266">
        <v>95013</v>
      </c>
    </row>
    <row r="1162" spans="2:2" x14ac:dyDescent="0.2">
      <c r="B1162" s="266">
        <v>95014</v>
      </c>
    </row>
    <row r="1163" spans="2:2" x14ac:dyDescent="0.2">
      <c r="B1163" s="266">
        <v>95017</v>
      </c>
    </row>
    <row r="1164" spans="2:2" x14ac:dyDescent="0.2">
      <c r="B1164" s="266">
        <v>95018</v>
      </c>
    </row>
    <row r="1165" spans="2:2" x14ac:dyDescent="0.2">
      <c r="B1165" s="266">
        <v>95019</v>
      </c>
    </row>
    <row r="1166" spans="2:2" x14ac:dyDescent="0.2">
      <c r="B1166" s="266">
        <v>95020</v>
      </c>
    </row>
    <row r="1167" spans="2:2" x14ac:dyDescent="0.2">
      <c r="B1167" s="266">
        <v>95023</v>
      </c>
    </row>
    <row r="1168" spans="2:2" x14ac:dyDescent="0.2">
      <c r="B1168" s="266">
        <v>95030</v>
      </c>
    </row>
    <row r="1169" spans="2:2" x14ac:dyDescent="0.2">
      <c r="B1169" s="266">
        <v>95032</v>
      </c>
    </row>
    <row r="1170" spans="2:2" x14ac:dyDescent="0.2">
      <c r="B1170" s="266">
        <v>95033</v>
      </c>
    </row>
    <row r="1171" spans="2:2" x14ac:dyDescent="0.2">
      <c r="B1171" s="266">
        <v>95035</v>
      </c>
    </row>
    <row r="1172" spans="2:2" x14ac:dyDescent="0.2">
      <c r="B1172" s="266">
        <v>95037</v>
      </c>
    </row>
    <row r="1173" spans="2:2" x14ac:dyDescent="0.2">
      <c r="B1173" s="266">
        <v>95039</v>
      </c>
    </row>
    <row r="1174" spans="2:2" x14ac:dyDescent="0.2">
      <c r="B1174" s="266">
        <v>95041</v>
      </c>
    </row>
    <row r="1175" spans="2:2" x14ac:dyDescent="0.2">
      <c r="B1175" s="266">
        <v>95043</v>
      </c>
    </row>
    <row r="1176" spans="2:2" x14ac:dyDescent="0.2">
      <c r="B1176" s="266">
        <v>95045</v>
      </c>
    </row>
    <row r="1177" spans="2:2" x14ac:dyDescent="0.2">
      <c r="B1177" s="266">
        <v>95046</v>
      </c>
    </row>
    <row r="1178" spans="2:2" x14ac:dyDescent="0.2">
      <c r="B1178" s="266">
        <v>95050</v>
      </c>
    </row>
    <row r="1179" spans="2:2" x14ac:dyDescent="0.2">
      <c r="B1179" s="266">
        <v>95051</v>
      </c>
    </row>
    <row r="1180" spans="2:2" x14ac:dyDescent="0.2">
      <c r="B1180" s="266">
        <v>95053</v>
      </c>
    </row>
    <row r="1181" spans="2:2" x14ac:dyDescent="0.2">
      <c r="B1181" s="266">
        <v>95054</v>
      </c>
    </row>
    <row r="1182" spans="2:2" x14ac:dyDescent="0.2">
      <c r="B1182" s="266">
        <v>95060</v>
      </c>
    </row>
    <row r="1183" spans="2:2" x14ac:dyDescent="0.2">
      <c r="B1183" s="266">
        <v>95062</v>
      </c>
    </row>
    <row r="1184" spans="2:2" x14ac:dyDescent="0.2">
      <c r="B1184" s="266">
        <v>95064</v>
      </c>
    </row>
    <row r="1185" spans="2:2" x14ac:dyDescent="0.2">
      <c r="B1185" s="266">
        <v>95065</v>
      </c>
    </row>
    <row r="1186" spans="2:2" x14ac:dyDescent="0.2">
      <c r="B1186" s="266">
        <v>95066</v>
      </c>
    </row>
    <row r="1187" spans="2:2" x14ac:dyDescent="0.2">
      <c r="B1187" s="266">
        <v>95070</v>
      </c>
    </row>
    <row r="1188" spans="2:2" x14ac:dyDescent="0.2">
      <c r="B1188" s="266">
        <v>95073</v>
      </c>
    </row>
    <row r="1189" spans="2:2" x14ac:dyDescent="0.2">
      <c r="B1189" s="266">
        <v>95075</v>
      </c>
    </row>
    <row r="1190" spans="2:2" x14ac:dyDescent="0.2">
      <c r="B1190" s="266">
        <v>95076</v>
      </c>
    </row>
    <row r="1191" spans="2:2" x14ac:dyDescent="0.2">
      <c r="B1191" s="266">
        <v>95110</v>
      </c>
    </row>
    <row r="1192" spans="2:2" x14ac:dyDescent="0.2">
      <c r="B1192" s="266">
        <v>95111</v>
      </c>
    </row>
    <row r="1193" spans="2:2" x14ac:dyDescent="0.2">
      <c r="B1193" s="266">
        <v>95112</v>
      </c>
    </row>
    <row r="1194" spans="2:2" x14ac:dyDescent="0.2">
      <c r="B1194" s="266">
        <v>95113</v>
      </c>
    </row>
    <row r="1195" spans="2:2" x14ac:dyDescent="0.2">
      <c r="B1195" s="266">
        <v>95116</v>
      </c>
    </row>
    <row r="1196" spans="2:2" x14ac:dyDescent="0.2">
      <c r="B1196" s="266">
        <v>95117</v>
      </c>
    </row>
    <row r="1197" spans="2:2" x14ac:dyDescent="0.2">
      <c r="B1197" s="266">
        <v>95118</v>
      </c>
    </row>
    <row r="1198" spans="2:2" x14ac:dyDescent="0.2">
      <c r="B1198" s="266">
        <v>95119</v>
      </c>
    </row>
    <row r="1199" spans="2:2" x14ac:dyDescent="0.2">
      <c r="B1199" s="266">
        <v>95120</v>
      </c>
    </row>
    <row r="1200" spans="2:2" x14ac:dyDescent="0.2">
      <c r="B1200" s="266">
        <v>95121</v>
      </c>
    </row>
    <row r="1201" spans="2:2" x14ac:dyDescent="0.2">
      <c r="B1201" s="266">
        <v>95122</v>
      </c>
    </row>
    <row r="1202" spans="2:2" x14ac:dyDescent="0.2">
      <c r="B1202" s="266">
        <v>95123</v>
      </c>
    </row>
    <row r="1203" spans="2:2" x14ac:dyDescent="0.2">
      <c r="B1203" s="266">
        <v>95124</v>
      </c>
    </row>
    <row r="1204" spans="2:2" x14ac:dyDescent="0.2">
      <c r="B1204" s="266">
        <v>95125</v>
      </c>
    </row>
    <row r="1205" spans="2:2" x14ac:dyDescent="0.2">
      <c r="B1205" s="266">
        <v>95126</v>
      </c>
    </row>
    <row r="1206" spans="2:2" x14ac:dyDescent="0.2">
      <c r="B1206" s="266">
        <v>95127</v>
      </c>
    </row>
    <row r="1207" spans="2:2" x14ac:dyDescent="0.2">
      <c r="B1207" s="266">
        <v>95128</v>
      </c>
    </row>
    <row r="1208" spans="2:2" x14ac:dyDescent="0.2">
      <c r="B1208" s="266">
        <v>95129</v>
      </c>
    </row>
    <row r="1209" spans="2:2" x14ac:dyDescent="0.2">
      <c r="B1209" s="266">
        <v>95130</v>
      </c>
    </row>
    <row r="1210" spans="2:2" x14ac:dyDescent="0.2">
      <c r="B1210" s="266">
        <v>95131</v>
      </c>
    </row>
    <row r="1211" spans="2:2" x14ac:dyDescent="0.2">
      <c r="B1211" s="266">
        <v>95132</v>
      </c>
    </row>
    <row r="1212" spans="2:2" x14ac:dyDescent="0.2">
      <c r="B1212" s="266">
        <v>95133</v>
      </c>
    </row>
    <row r="1213" spans="2:2" x14ac:dyDescent="0.2">
      <c r="B1213" s="266">
        <v>95134</v>
      </c>
    </row>
    <row r="1214" spans="2:2" x14ac:dyDescent="0.2">
      <c r="B1214" s="266">
        <v>95135</v>
      </c>
    </row>
    <row r="1215" spans="2:2" x14ac:dyDescent="0.2">
      <c r="B1215" s="266">
        <v>95136</v>
      </c>
    </row>
    <row r="1216" spans="2:2" x14ac:dyDescent="0.2">
      <c r="B1216" s="266">
        <v>95138</v>
      </c>
    </row>
    <row r="1217" spans="2:2" x14ac:dyDescent="0.2">
      <c r="B1217" s="266">
        <v>95139</v>
      </c>
    </row>
    <row r="1218" spans="2:2" x14ac:dyDescent="0.2">
      <c r="B1218" s="266">
        <v>95140</v>
      </c>
    </row>
    <row r="1219" spans="2:2" x14ac:dyDescent="0.2">
      <c r="B1219" s="266">
        <v>95141</v>
      </c>
    </row>
    <row r="1220" spans="2:2" x14ac:dyDescent="0.2">
      <c r="B1220" s="266">
        <v>95148</v>
      </c>
    </row>
    <row r="1221" spans="2:2" x14ac:dyDescent="0.2">
      <c r="B1221" s="266">
        <v>95192</v>
      </c>
    </row>
    <row r="1222" spans="2:2" x14ac:dyDescent="0.2">
      <c r="B1222" s="266">
        <v>95202</v>
      </c>
    </row>
    <row r="1223" spans="2:2" x14ac:dyDescent="0.2">
      <c r="B1223" s="266">
        <v>95203</v>
      </c>
    </row>
    <row r="1224" spans="2:2" x14ac:dyDescent="0.2">
      <c r="B1224" s="266">
        <v>95204</v>
      </c>
    </row>
    <row r="1225" spans="2:2" x14ac:dyDescent="0.2">
      <c r="B1225" s="266">
        <v>95205</v>
      </c>
    </row>
    <row r="1226" spans="2:2" x14ac:dyDescent="0.2">
      <c r="B1226" s="266">
        <v>95206</v>
      </c>
    </row>
    <row r="1227" spans="2:2" x14ac:dyDescent="0.2">
      <c r="B1227" s="266">
        <v>95207</v>
      </c>
    </row>
    <row r="1228" spans="2:2" x14ac:dyDescent="0.2">
      <c r="B1228" s="266">
        <v>95209</v>
      </c>
    </row>
    <row r="1229" spans="2:2" x14ac:dyDescent="0.2">
      <c r="B1229" s="266">
        <v>95210</v>
      </c>
    </row>
    <row r="1230" spans="2:2" x14ac:dyDescent="0.2">
      <c r="B1230" s="266">
        <v>95211</v>
      </c>
    </row>
    <row r="1231" spans="2:2" x14ac:dyDescent="0.2">
      <c r="B1231" s="266">
        <v>95212</v>
      </c>
    </row>
    <row r="1232" spans="2:2" x14ac:dyDescent="0.2">
      <c r="B1232" s="266">
        <v>95215</v>
      </c>
    </row>
    <row r="1233" spans="2:2" x14ac:dyDescent="0.2">
      <c r="B1233" s="266">
        <v>95219</v>
      </c>
    </row>
    <row r="1234" spans="2:2" x14ac:dyDescent="0.2">
      <c r="B1234" s="266">
        <v>95220</v>
      </c>
    </row>
    <row r="1235" spans="2:2" x14ac:dyDescent="0.2">
      <c r="B1235" s="266">
        <v>95222</v>
      </c>
    </row>
    <row r="1236" spans="2:2" x14ac:dyDescent="0.2">
      <c r="B1236" s="266">
        <v>95223</v>
      </c>
    </row>
    <row r="1237" spans="2:2" x14ac:dyDescent="0.2">
      <c r="B1237" s="266">
        <v>95224</v>
      </c>
    </row>
    <row r="1238" spans="2:2" x14ac:dyDescent="0.2">
      <c r="B1238" s="266">
        <v>95225</v>
      </c>
    </row>
    <row r="1239" spans="2:2" x14ac:dyDescent="0.2">
      <c r="B1239" s="266">
        <v>95226</v>
      </c>
    </row>
    <row r="1240" spans="2:2" x14ac:dyDescent="0.2">
      <c r="B1240" s="266">
        <v>95227</v>
      </c>
    </row>
    <row r="1241" spans="2:2" x14ac:dyDescent="0.2">
      <c r="B1241" s="266">
        <v>95228</v>
      </c>
    </row>
    <row r="1242" spans="2:2" x14ac:dyDescent="0.2">
      <c r="B1242" s="266">
        <v>95230</v>
      </c>
    </row>
    <row r="1243" spans="2:2" x14ac:dyDescent="0.2">
      <c r="B1243" s="266">
        <v>95231</v>
      </c>
    </row>
    <row r="1244" spans="2:2" x14ac:dyDescent="0.2">
      <c r="B1244" s="266">
        <v>95232</v>
      </c>
    </row>
    <row r="1245" spans="2:2" x14ac:dyDescent="0.2">
      <c r="B1245" s="266">
        <v>95236</v>
      </c>
    </row>
    <row r="1246" spans="2:2" x14ac:dyDescent="0.2">
      <c r="B1246" s="266">
        <v>95237</v>
      </c>
    </row>
    <row r="1247" spans="2:2" x14ac:dyDescent="0.2">
      <c r="B1247" s="266">
        <v>95240</v>
      </c>
    </row>
    <row r="1248" spans="2:2" x14ac:dyDescent="0.2">
      <c r="B1248" s="266">
        <v>95242</v>
      </c>
    </row>
    <row r="1249" spans="2:2" x14ac:dyDescent="0.2">
      <c r="B1249" s="266">
        <v>95245</v>
      </c>
    </row>
    <row r="1250" spans="2:2" x14ac:dyDescent="0.2">
      <c r="B1250" s="266">
        <v>95246</v>
      </c>
    </row>
    <row r="1251" spans="2:2" x14ac:dyDescent="0.2">
      <c r="B1251" s="266">
        <v>95247</v>
      </c>
    </row>
    <row r="1252" spans="2:2" x14ac:dyDescent="0.2">
      <c r="B1252" s="266">
        <v>95248</v>
      </c>
    </row>
    <row r="1253" spans="2:2" x14ac:dyDescent="0.2">
      <c r="B1253" s="266">
        <v>95249</v>
      </c>
    </row>
    <row r="1254" spans="2:2" x14ac:dyDescent="0.2">
      <c r="B1254" s="266">
        <v>95251</v>
      </c>
    </row>
    <row r="1255" spans="2:2" x14ac:dyDescent="0.2">
      <c r="B1255" s="266">
        <v>95252</v>
      </c>
    </row>
    <row r="1256" spans="2:2" x14ac:dyDescent="0.2">
      <c r="B1256" s="266">
        <v>95253</v>
      </c>
    </row>
    <row r="1257" spans="2:2" x14ac:dyDescent="0.2">
      <c r="B1257" s="266">
        <v>95254</v>
      </c>
    </row>
    <row r="1258" spans="2:2" x14ac:dyDescent="0.2">
      <c r="B1258" s="266">
        <v>95255</v>
      </c>
    </row>
    <row r="1259" spans="2:2" x14ac:dyDescent="0.2">
      <c r="B1259" s="266">
        <v>95257</v>
      </c>
    </row>
    <row r="1260" spans="2:2" x14ac:dyDescent="0.2">
      <c r="B1260" s="266">
        <v>95258</v>
      </c>
    </row>
    <row r="1261" spans="2:2" x14ac:dyDescent="0.2">
      <c r="B1261" s="266">
        <v>95301</v>
      </c>
    </row>
    <row r="1262" spans="2:2" x14ac:dyDescent="0.2">
      <c r="B1262" s="266">
        <v>95303</v>
      </c>
    </row>
    <row r="1263" spans="2:2" x14ac:dyDescent="0.2">
      <c r="B1263" s="266">
        <v>95304</v>
      </c>
    </row>
    <row r="1264" spans="2:2" x14ac:dyDescent="0.2">
      <c r="B1264" s="266">
        <v>95305</v>
      </c>
    </row>
    <row r="1265" spans="2:2" x14ac:dyDescent="0.2">
      <c r="B1265" s="266">
        <v>95306</v>
      </c>
    </row>
    <row r="1266" spans="2:2" x14ac:dyDescent="0.2">
      <c r="B1266" s="266">
        <v>95307</v>
      </c>
    </row>
    <row r="1267" spans="2:2" x14ac:dyDescent="0.2">
      <c r="B1267" s="266">
        <v>95310</v>
      </c>
    </row>
    <row r="1268" spans="2:2" x14ac:dyDescent="0.2">
      <c r="B1268" s="266">
        <v>95311</v>
      </c>
    </row>
    <row r="1269" spans="2:2" x14ac:dyDescent="0.2">
      <c r="B1269" s="266">
        <v>95312</v>
      </c>
    </row>
    <row r="1270" spans="2:2" x14ac:dyDescent="0.2">
      <c r="B1270" s="266">
        <v>95313</v>
      </c>
    </row>
    <row r="1271" spans="2:2" x14ac:dyDescent="0.2">
      <c r="B1271" s="266">
        <v>95315</v>
      </c>
    </row>
    <row r="1272" spans="2:2" x14ac:dyDescent="0.2">
      <c r="B1272" s="266">
        <v>95316</v>
      </c>
    </row>
    <row r="1273" spans="2:2" x14ac:dyDescent="0.2">
      <c r="B1273" s="266">
        <v>95317</v>
      </c>
    </row>
    <row r="1274" spans="2:2" x14ac:dyDescent="0.2">
      <c r="B1274" s="266">
        <v>95318</v>
      </c>
    </row>
    <row r="1275" spans="2:2" x14ac:dyDescent="0.2">
      <c r="B1275" s="266">
        <v>95319</v>
      </c>
    </row>
    <row r="1276" spans="2:2" x14ac:dyDescent="0.2">
      <c r="B1276" s="266">
        <v>95320</v>
      </c>
    </row>
    <row r="1277" spans="2:2" x14ac:dyDescent="0.2">
      <c r="B1277" s="266">
        <v>95321</v>
      </c>
    </row>
    <row r="1278" spans="2:2" x14ac:dyDescent="0.2">
      <c r="B1278" s="266">
        <v>95322</v>
      </c>
    </row>
    <row r="1279" spans="2:2" x14ac:dyDescent="0.2">
      <c r="B1279" s="266">
        <v>95323</v>
      </c>
    </row>
    <row r="1280" spans="2:2" x14ac:dyDescent="0.2">
      <c r="B1280" s="266">
        <v>95324</v>
      </c>
    </row>
    <row r="1281" spans="2:2" x14ac:dyDescent="0.2">
      <c r="B1281" s="266">
        <v>95326</v>
      </c>
    </row>
    <row r="1282" spans="2:2" x14ac:dyDescent="0.2">
      <c r="B1282" s="266">
        <v>95327</v>
      </c>
    </row>
    <row r="1283" spans="2:2" x14ac:dyDescent="0.2">
      <c r="B1283" s="266">
        <v>95328</v>
      </c>
    </row>
    <row r="1284" spans="2:2" x14ac:dyDescent="0.2">
      <c r="B1284" s="266">
        <v>95329</v>
      </c>
    </row>
    <row r="1285" spans="2:2" x14ac:dyDescent="0.2">
      <c r="B1285" s="266">
        <v>95330</v>
      </c>
    </row>
    <row r="1286" spans="2:2" x14ac:dyDescent="0.2">
      <c r="B1286" s="266">
        <v>95333</v>
      </c>
    </row>
    <row r="1287" spans="2:2" x14ac:dyDescent="0.2">
      <c r="B1287" s="266">
        <v>95334</v>
      </c>
    </row>
    <row r="1288" spans="2:2" x14ac:dyDescent="0.2">
      <c r="B1288" s="266">
        <v>95335</v>
      </c>
    </row>
    <row r="1289" spans="2:2" x14ac:dyDescent="0.2">
      <c r="B1289" s="266">
        <v>95336</v>
      </c>
    </row>
    <row r="1290" spans="2:2" x14ac:dyDescent="0.2">
      <c r="B1290" s="266">
        <v>95337</v>
      </c>
    </row>
    <row r="1291" spans="2:2" x14ac:dyDescent="0.2">
      <c r="B1291" s="266">
        <v>95338</v>
      </c>
    </row>
    <row r="1292" spans="2:2" x14ac:dyDescent="0.2">
      <c r="B1292" s="266">
        <v>95340</v>
      </c>
    </row>
    <row r="1293" spans="2:2" x14ac:dyDescent="0.2">
      <c r="B1293" s="266">
        <v>95341</v>
      </c>
    </row>
    <row r="1294" spans="2:2" x14ac:dyDescent="0.2">
      <c r="B1294" s="266">
        <v>95345</v>
      </c>
    </row>
    <row r="1295" spans="2:2" x14ac:dyDescent="0.2">
      <c r="B1295" s="266">
        <v>95346</v>
      </c>
    </row>
    <row r="1296" spans="2:2" x14ac:dyDescent="0.2">
      <c r="B1296" s="266">
        <v>95348</v>
      </c>
    </row>
    <row r="1297" spans="2:2" x14ac:dyDescent="0.2">
      <c r="B1297" s="266">
        <v>95350</v>
      </c>
    </row>
    <row r="1298" spans="2:2" x14ac:dyDescent="0.2">
      <c r="B1298" s="266">
        <v>95351</v>
      </c>
    </row>
    <row r="1299" spans="2:2" x14ac:dyDescent="0.2">
      <c r="B1299" s="266">
        <v>95354</v>
      </c>
    </row>
    <row r="1300" spans="2:2" x14ac:dyDescent="0.2">
      <c r="B1300" s="266">
        <v>95355</v>
      </c>
    </row>
    <row r="1301" spans="2:2" x14ac:dyDescent="0.2">
      <c r="B1301" s="266">
        <v>95356</v>
      </c>
    </row>
    <row r="1302" spans="2:2" x14ac:dyDescent="0.2">
      <c r="B1302" s="266">
        <v>95357</v>
      </c>
    </row>
    <row r="1303" spans="2:2" x14ac:dyDescent="0.2">
      <c r="B1303" s="266">
        <v>95358</v>
      </c>
    </row>
    <row r="1304" spans="2:2" x14ac:dyDescent="0.2">
      <c r="B1304" s="266">
        <v>95360</v>
      </c>
    </row>
    <row r="1305" spans="2:2" x14ac:dyDescent="0.2">
      <c r="B1305" s="266">
        <v>95361</v>
      </c>
    </row>
    <row r="1306" spans="2:2" x14ac:dyDescent="0.2">
      <c r="B1306" s="266">
        <v>95363</v>
      </c>
    </row>
    <row r="1307" spans="2:2" x14ac:dyDescent="0.2">
      <c r="B1307" s="266">
        <v>95364</v>
      </c>
    </row>
    <row r="1308" spans="2:2" x14ac:dyDescent="0.2">
      <c r="B1308" s="266">
        <v>95365</v>
      </c>
    </row>
    <row r="1309" spans="2:2" x14ac:dyDescent="0.2">
      <c r="B1309" s="266">
        <v>95366</v>
      </c>
    </row>
    <row r="1310" spans="2:2" x14ac:dyDescent="0.2">
      <c r="B1310" s="266">
        <v>95367</v>
      </c>
    </row>
    <row r="1311" spans="2:2" x14ac:dyDescent="0.2">
      <c r="B1311" s="266">
        <v>95368</v>
      </c>
    </row>
    <row r="1312" spans="2:2" x14ac:dyDescent="0.2">
      <c r="B1312" s="266">
        <v>95369</v>
      </c>
    </row>
    <row r="1313" spans="2:2" x14ac:dyDescent="0.2">
      <c r="B1313" s="266">
        <v>95370</v>
      </c>
    </row>
    <row r="1314" spans="2:2" x14ac:dyDescent="0.2">
      <c r="B1314" s="266">
        <v>95372</v>
      </c>
    </row>
    <row r="1315" spans="2:2" x14ac:dyDescent="0.2">
      <c r="B1315" s="266">
        <v>95374</v>
      </c>
    </row>
    <row r="1316" spans="2:2" x14ac:dyDescent="0.2">
      <c r="B1316" s="266">
        <v>95376</v>
      </c>
    </row>
    <row r="1317" spans="2:2" x14ac:dyDescent="0.2">
      <c r="B1317" s="266">
        <v>95377</v>
      </c>
    </row>
    <row r="1318" spans="2:2" x14ac:dyDescent="0.2">
      <c r="B1318" s="266">
        <v>95379</v>
      </c>
    </row>
    <row r="1319" spans="2:2" x14ac:dyDescent="0.2">
      <c r="B1319" s="266">
        <v>95380</v>
      </c>
    </row>
    <row r="1320" spans="2:2" x14ac:dyDescent="0.2">
      <c r="B1320" s="266">
        <v>95382</v>
      </c>
    </row>
    <row r="1321" spans="2:2" x14ac:dyDescent="0.2">
      <c r="B1321" s="266">
        <v>95383</v>
      </c>
    </row>
    <row r="1322" spans="2:2" x14ac:dyDescent="0.2">
      <c r="B1322" s="266">
        <v>95385</v>
      </c>
    </row>
    <row r="1323" spans="2:2" x14ac:dyDescent="0.2">
      <c r="B1323" s="266">
        <v>95386</v>
      </c>
    </row>
    <row r="1324" spans="2:2" x14ac:dyDescent="0.2">
      <c r="B1324" s="266">
        <v>95387</v>
      </c>
    </row>
    <row r="1325" spans="2:2" x14ac:dyDescent="0.2">
      <c r="B1325" s="266">
        <v>95388</v>
      </c>
    </row>
    <row r="1326" spans="2:2" x14ac:dyDescent="0.2">
      <c r="B1326" s="266">
        <v>95389</v>
      </c>
    </row>
    <row r="1327" spans="2:2" x14ac:dyDescent="0.2">
      <c r="B1327" s="266">
        <v>95391</v>
      </c>
    </row>
    <row r="1328" spans="2:2" x14ac:dyDescent="0.2">
      <c r="B1328" s="266">
        <v>95401</v>
      </c>
    </row>
    <row r="1329" spans="2:2" x14ac:dyDescent="0.2">
      <c r="B1329" s="266">
        <v>95403</v>
      </c>
    </row>
    <row r="1330" spans="2:2" x14ac:dyDescent="0.2">
      <c r="B1330" s="266">
        <v>95404</v>
      </c>
    </row>
    <row r="1331" spans="2:2" x14ac:dyDescent="0.2">
      <c r="B1331" s="266">
        <v>95405</v>
      </c>
    </row>
    <row r="1332" spans="2:2" x14ac:dyDescent="0.2">
      <c r="B1332" s="266">
        <v>95407</v>
      </c>
    </row>
    <row r="1333" spans="2:2" x14ac:dyDescent="0.2">
      <c r="B1333" s="266">
        <v>95409</v>
      </c>
    </row>
    <row r="1334" spans="2:2" x14ac:dyDescent="0.2">
      <c r="B1334" s="266">
        <v>95410</v>
      </c>
    </row>
    <row r="1335" spans="2:2" x14ac:dyDescent="0.2">
      <c r="B1335" s="266">
        <v>95412</v>
      </c>
    </row>
    <row r="1336" spans="2:2" x14ac:dyDescent="0.2">
      <c r="B1336" s="266">
        <v>95415</v>
      </c>
    </row>
    <row r="1337" spans="2:2" x14ac:dyDescent="0.2">
      <c r="B1337" s="266">
        <v>95417</v>
      </c>
    </row>
    <row r="1338" spans="2:2" x14ac:dyDescent="0.2">
      <c r="B1338" s="266">
        <v>95419</v>
      </c>
    </row>
    <row r="1339" spans="2:2" x14ac:dyDescent="0.2">
      <c r="B1339" s="266">
        <v>95420</v>
      </c>
    </row>
    <row r="1340" spans="2:2" x14ac:dyDescent="0.2">
      <c r="B1340" s="266">
        <v>95421</v>
      </c>
    </row>
    <row r="1341" spans="2:2" x14ac:dyDescent="0.2">
      <c r="B1341" s="266">
        <v>95422</v>
      </c>
    </row>
    <row r="1342" spans="2:2" x14ac:dyDescent="0.2">
      <c r="B1342" s="266">
        <v>95423</v>
      </c>
    </row>
    <row r="1343" spans="2:2" x14ac:dyDescent="0.2">
      <c r="B1343" s="266">
        <v>95425</v>
      </c>
    </row>
    <row r="1344" spans="2:2" x14ac:dyDescent="0.2">
      <c r="B1344" s="266">
        <v>95426</v>
      </c>
    </row>
    <row r="1345" spans="2:2" x14ac:dyDescent="0.2">
      <c r="B1345" s="266">
        <v>95427</v>
      </c>
    </row>
    <row r="1346" spans="2:2" x14ac:dyDescent="0.2">
      <c r="B1346" s="266">
        <v>95428</v>
      </c>
    </row>
    <row r="1347" spans="2:2" x14ac:dyDescent="0.2">
      <c r="B1347" s="266">
        <v>95429</v>
      </c>
    </row>
    <row r="1348" spans="2:2" x14ac:dyDescent="0.2">
      <c r="B1348" s="266">
        <v>95432</v>
      </c>
    </row>
    <row r="1349" spans="2:2" x14ac:dyDescent="0.2">
      <c r="B1349" s="266">
        <v>95436</v>
      </c>
    </row>
    <row r="1350" spans="2:2" x14ac:dyDescent="0.2">
      <c r="B1350" s="266">
        <v>95437</v>
      </c>
    </row>
    <row r="1351" spans="2:2" x14ac:dyDescent="0.2">
      <c r="B1351" s="266">
        <v>95439</v>
      </c>
    </row>
    <row r="1352" spans="2:2" x14ac:dyDescent="0.2">
      <c r="B1352" s="266">
        <v>95441</v>
      </c>
    </row>
    <row r="1353" spans="2:2" x14ac:dyDescent="0.2">
      <c r="B1353" s="266">
        <v>95442</v>
      </c>
    </row>
    <row r="1354" spans="2:2" x14ac:dyDescent="0.2">
      <c r="B1354" s="266">
        <v>95443</v>
      </c>
    </row>
    <row r="1355" spans="2:2" x14ac:dyDescent="0.2">
      <c r="B1355" s="266">
        <v>95444</v>
      </c>
    </row>
    <row r="1356" spans="2:2" x14ac:dyDescent="0.2">
      <c r="B1356" s="266">
        <v>95445</v>
      </c>
    </row>
    <row r="1357" spans="2:2" x14ac:dyDescent="0.2">
      <c r="B1357" s="266">
        <v>95446</v>
      </c>
    </row>
    <row r="1358" spans="2:2" x14ac:dyDescent="0.2">
      <c r="B1358" s="266">
        <v>95448</v>
      </c>
    </row>
    <row r="1359" spans="2:2" x14ac:dyDescent="0.2">
      <c r="B1359" s="266">
        <v>95449</v>
      </c>
    </row>
    <row r="1360" spans="2:2" x14ac:dyDescent="0.2">
      <c r="B1360" s="266">
        <v>95450</v>
      </c>
    </row>
    <row r="1361" spans="2:2" x14ac:dyDescent="0.2">
      <c r="B1361" s="266">
        <v>95451</v>
      </c>
    </row>
    <row r="1362" spans="2:2" x14ac:dyDescent="0.2">
      <c r="B1362" s="266">
        <v>95452</v>
      </c>
    </row>
    <row r="1363" spans="2:2" x14ac:dyDescent="0.2">
      <c r="B1363" s="266">
        <v>95453</v>
      </c>
    </row>
    <row r="1364" spans="2:2" x14ac:dyDescent="0.2">
      <c r="B1364" s="266">
        <v>95454</v>
      </c>
    </row>
    <row r="1365" spans="2:2" x14ac:dyDescent="0.2">
      <c r="B1365" s="266">
        <v>95456</v>
      </c>
    </row>
    <row r="1366" spans="2:2" x14ac:dyDescent="0.2">
      <c r="B1366" s="266">
        <v>95457</v>
      </c>
    </row>
    <row r="1367" spans="2:2" x14ac:dyDescent="0.2">
      <c r="B1367" s="266">
        <v>95458</v>
      </c>
    </row>
    <row r="1368" spans="2:2" x14ac:dyDescent="0.2">
      <c r="B1368" s="266">
        <v>95459</v>
      </c>
    </row>
    <row r="1369" spans="2:2" x14ac:dyDescent="0.2">
      <c r="B1369" s="266">
        <v>95460</v>
      </c>
    </row>
    <row r="1370" spans="2:2" x14ac:dyDescent="0.2">
      <c r="B1370" s="266">
        <v>95461</v>
      </c>
    </row>
    <row r="1371" spans="2:2" x14ac:dyDescent="0.2">
      <c r="B1371" s="266">
        <v>95462</v>
      </c>
    </row>
    <row r="1372" spans="2:2" x14ac:dyDescent="0.2">
      <c r="B1372" s="266">
        <v>95463</v>
      </c>
    </row>
    <row r="1373" spans="2:2" x14ac:dyDescent="0.2">
      <c r="B1373" s="266">
        <v>95464</v>
      </c>
    </row>
    <row r="1374" spans="2:2" x14ac:dyDescent="0.2">
      <c r="B1374" s="266">
        <v>95465</v>
      </c>
    </row>
    <row r="1375" spans="2:2" x14ac:dyDescent="0.2">
      <c r="B1375" s="266">
        <v>95466</v>
      </c>
    </row>
    <row r="1376" spans="2:2" x14ac:dyDescent="0.2">
      <c r="B1376" s="266">
        <v>95467</v>
      </c>
    </row>
    <row r="1377" spans="2:2" x14ac:dyDescent="0.2">
      <c r="B1377" s="266">
        <v>95468</v>
      </c>
    </row>
    <row r="1378" spans="2:2" x14ac:dyDescent="0.2">
      <c r="B1378" s="266">
        <v>95469</v>
      </c>
    </row>
    <row r="1379" spans="2:2" x14ac:dyDescent="0.2">
      <c r="B1379" s="266">
        <v>95470</v>
      </c>
    </row>
    <row r="1380" spans="2:2" x14ac:dyDescent="0.2">
      <c r="B1380" s="266">
        <v>95471</v>
      </c>
    </row>
    <row r="1381" spans="2:2" x14ac:dyDescent="0.2">
      <c r="B1381" s="266">
        <v>95472</v>
      </c>
    </row>
    <row r="1382" spans="2:2" x14ac:dyDescent="0.2">
      <c r="B1382" s="266">
        <v>95476</v>
      </c>
    </row>
    <row r="1383" spans="2:2" x14ac:dyDescent="0.2">
      <c r="B1383" s="266">
        <v>95482</v>
      </c>
    </row>
    <row r="1384" spans="2:2" x14ac:dyDescent="0.2">
      <c r="B1384" s="266">
        <v>95485</v>
      </c>
    </row>
    <row r="1385" spans="2:2" x14ac:dyDescent="0.2">
      <c r="B1385" s="266">
        <v>95488</v>
      </c>
    </row>
    <row r="1386" spans="2:2" x14ac:dyDescent="0.2">
      <c r="B1386" s="266">
        <v>95490</v>
      </c>
    </row>
    <row r="1387" spans="2:2" x14ac:dyDescent="0.2">
      <c r="B1387" s="266">
        <v>95492</v>
      </c>
    </row>
    <row r="1388" spans="2:2" x14ac:dyDescent="0.2">
      <c r="B1388" s="266">
        <v>95493</v>
      </c>
    </row>
    <row r="1389" spans="2:2" x14ac:dyDescent="0.2">
      <c r="B1389" s="266">
        <v>95494</v>
      </c>
    </row>
    <row r="1390" spans="2:2" x14ac:dyDescent="0.2">
      <c r="B1390" s="266">
        <v>95497</v>
      </c>
    </row>
    <row r="1391" spans="2:2" x14ac:dyDescent="0.2">
      <c r="B1391" s="266">
        <v>95501</v>
      </c>
    </row>
    <row r="1392" spans="2:2" x14ac:dyDescent="0.2">
      <c r="B1392" s="266">
        <v>95503</v>
      </c>
    </row>
    <row r="1393" spans="2:2" x14ac:dyDescent="0.2">
      <c r="B1393" s="266">
        <v>95511</v>
      </c>
    </row>
    <row r="1394" spans="2:2" x14ac:dyDescent="0.2">
      <c r="B1394" s="266">
        <v>95514</v>
      </c>
    </row>
    <row r="1395" spans="2:2" x14ac:dyDescent="0.2">
      <c r="B1395" s="266">
        <v>95519</v>
      </c>
    </row>
    <row r="1396" spans="2:2" x14ac:dyDescent="0.2">
      <c r="B1396" s="266">
        <v>95521</v>
      </c>
    </row>
    <row r="1397" spans="2:2" x14ac:dyDescent="0.2">
      <c r="B1397" s="266">
        <v>95524</v>
      </c>
    </row>
    <row r="1398" spans="2:2" x14ac:dyDescent="0.2">
      <c r="B1398" s="266">
        <v>95525</v>
      </c>
    </row>
    <row r="1399" spans="2:2" x14ac:dyDescent="0.2">
      <c r="B1399" s="266">
        <v>95526</v>
      </c>
    </row>
    <row r="1400" spans="2:2" x14ac:dyDescent="0.2">
      <c r="B1400" s="266">
        <v>95527</v>
      </c>
    </row>
    <row r="1401" spans="2:2" x14ac:dyDescent="0.2">
      <c r="B1401" s="266">
        <v>95528</v>
      </c>
    </row>
    <row r="1402" spans="2:2" x14ac:dyDescent="0.2">
      <c r="B1402" s="266">
        <v>95531</v>
      </c>
    </row>
    <row r="1403" spans="2:2" x14ac:dyDescent="0.2">
      <c r="B1403" s="266">
        <v>95536</v>
      </c>
    </row>
    <row r="1404" spans="2:2" x14ac:dyDescent="0.2">
      <c r="B1404" s="266">
        <v>95540</v>
      </c>
    </row>
    <row r="1405" spans="2:2" x14ac:dyDescent="0.2">
      <c r="B1405" s="266">
        <v>95542</v>
      </c>
    </row>
    <row r="1406" spans="2:2" x14ac:dyDescent="0.2">
      <c r="B1406" s="266">
        <v>95543</v>
      </c>
    </row>
    <row r="1407" spans="2:2" x14ac:dyDescent="0.2">
      <c r="B1407" s="266">
        <v>95546</v>
      </c>
    </row>
    <row r="1408" spans="2:2" x14ac:dyDescent="0.2">
      <c r="B1408" s="266">
        <v>95547</v>
      </c>
    </row>
    <row r="1409" spans="2:2" x14ac:dyDescent="0.2">
      <c r="B1409" s="266">
        <v>95548</v>
      </c>
    </row>
    <row r="1410" spans="2:2" x14ac:dyDescent="0.2">
      <c r="B1410" s="266">
        <v>95549</v>
      </c>
    </row>
    <row r="1411" spans="2:2" x14ac:dyDescent="0.2">
      <c r="B1411" s="266">
        <v>95550</v>
      </c>
    </row>
    <row r="1412" spans="2:2" x14ac:dyDescent="0.2">
      <c r="B1412" s="266">
        <v>95551</v>
      </c>
    </row>
    <row r="1413" spans="2:2" x14ac:dyDescent="0.2">
      <c r="B1413" s="266">
        <v>95552</v>
      </c>
    </row>
    <row r="1414" spans="2:2" x14ac:dyDescent="0.2">
      <c r="B1414" s="266">
        <v>95553</v>
      </c>
    </row>
    <row r="1415" spans="2:2" x14ac:dyDescent="0.2">
      <c r="B1415" s="266">
        <v>95554</v>
      </c>
    </row>
    <row r="1416" spans="2:2" x14ac:dyDescent="0.2">
      <c r="B1416" s="266">
        <v>95555</v>
      </c>
    </row>
    <row r="1417" spans="2:2" x14ac:dyDescent="0.2">
      <c r="B1417" s="266">
        <v>95556</v>
      </c>
    </row>
    <row r="1418" spans="2:2" x14ac:dyDescent="0.2">
      <c r="B1418" s="266">
        <v>95558</v>
      </c>
    </row>
    <row r="1419" spans="2:2" x14ac:dyDescent="0.2">
      <c r="B1419" s="266">
        <v>95560</v>
      </c>
    </row>
    <row r="1420" spans="2:2" x14ac:dyDescent="0.2">
      <c r="B1420" s="266">
        <v>95562</v>
      </c>
    </row>
    <row r="1421" spans="2:2" x14ac:dyDescent="0.2">
      <c r="B1421" s="266">
        <v>95563</v>
      </c>
    </row>
    <row r="1422" spans="2:2" x14ac:dyDescent="0.2">
      <c r="B1422" s="266">
        <v>95564</v>
      </c>
    </row>
    <row r="1423" spans="2:2" x14ac:dyDescent="0.2">
      <c r="B1423" s="266">
        <v>95565</v>
      </c>
    </row>
    <row r="1424" spans="2:2" x14ac:dyDescent="0.2">
      <c r="B1424" s="266">
        <v>95567</v>
      </c>
    </row>
    <row r="1425" spans="2:2" x14ac:dyDescent="0.2">
      <c r="B1425" s="266">
        <v>95568</v>
      </c>
    </row>
    <row r="1426" spans="2:2" x14ac:dyDescent="0.2">
      <c r="B1426" s="266">
        <v>95569</v>
      </c>
    </row>
    <row r="1427" spans="2:2" x14ac:dyDescent="0.2">
      <c r="B1427" s="266">
        <v>95570</v>
      </c>
    </row>
    <row r="1428" spans="2:2" x14ac:dyDescent="0.2">
      <c r="B1428" s="266">
        <v>95571</v>
      </c>
    </row>
    <row r="1429" spans="2:2" x14ac:dyDescent="0.2">
      <c r="B1429" s="266">
        <v>95573</v>
      </c>
    </row>
    <row r="1430" spans="2:2" x14ac:dyDescent="0.2">
      <c r="B1430" s="266">
        <v>95585</v>
      </c>
    </row>
    <row r="1431" spans="2:2" x14ac:dyDescent="0.2">
      <c r="B1431" s="266">
        <v>95587</v>
      </c>
    </row>
    <row r="1432" spans="2:2" x14ac:dyDescent="0.2">
      <c r="B1432" s="266">
        <v>95589</v>
      </c>
    </row>
    <row r="1433" spans="2:2" x14ac:dyDescent="0.2">
      <c r="B1433" s="266">
        <v>95595</v>
      </c>
    </row>
    <row r="1434" spans="2:2" x14ac:dyDescent="0.2">
      <c r="B1434" s="266">
        <v>95601</v>
      </c>
    </row>
    <row r="1435" spans="2:2" x14ac:dyDescent="0.2">
      <c r="B1435" s="266">
        <v>95602</v>
      </c>
    </row>
    <row r="1436" spans="2:2" x14ac:dyDescent="0.2">
      <c r="B1436" s="266">
        <v>95603</v>
      </c>
    </row>
    <row r="1437" spans="2:2" x14ac:dyDescent="0.2">
      <c r="B1437" s="266">
        <v>95605</v>
      </c>
    </row>
    <row r="1438" spans="2:2" x14ac:dyDescent="0.2">
      <c r="B1438" s="266">
        <v>95606</v>
      </c>
    </row>
    <row r="1439" spans="2:2" x14ac:dyDescent="0.2">
      <c r="B1439" s="266">
        <v>95607</v>
      </c>
    </row>
    <row r="1440" spans="2:2" x14ac:dyDescent="0.2">
      <c r="B1440" s="266">
        <v>95608</v>
      </c>
    </row>
    <row r="1441" spans="2:2" x14ac:dyDescent="0.2">
      <c r="B1441" s="266">
        <v>95610</v>
      </c>
    </row>
    <row r="1442" spans="2:2" x14ac:dyDescent="0.2">
      <c r="B1442" s="266">
        <v>95612</v>
      </c>
    </row>
    <row r="1443" spans="2:2" x14ac:dyDescent="0.2">
      <c r="B1443" s="266">
        <v>95614</v>
      </c>
    </row>
    <row r="1444" spans="2:2" x14ac:dyDescent="0.2">
      <c r="B1444" s="266">
        <v>95615</v>
      </c>
    </row>
    <row r="1445" spans="2:2" x14ac:dyDescent="0.2">
      <c r="B1445" s="266">
        <v>95616</v>
      </c>
    </row>
    <row r="1446" spans="2:2" x14ac:dyDescent="0.2">
      <c r="B1446" s="266">
        <v>95618</v>
      </c>
    </row>
    <row r="1447" spans="2:2" x14ac:dyDescent="0.2">
      <c r="B1447" s="266">
        <v>95619</v>
      </c>
    </row>
    <row r="1448" spans="2:2" x14ac:dyDescent="0.2">
      <c r="B1448" s="266">
        <v>95620</v>
      </c>
    </row>
    <row r="1449" spans="2:2" x14ac:dyDescent="0.2">
      <c r="B1449" s="266">
        <v>95621</v>
      </c>
    </row>
    <row r="1450" spans="2:2" x14ac:dyDescent="0.2">
      <c r="B1450" s="266">
        <v>95623</v>
      </c>
    </row>
    <row r="1451" spans="2:2" x14ac:dyDescent="0.2">
      <c r="B1451" s="266">
        <v>95624</v>
      </c>
    </row>
    <row r="1452" spans="2:2" x14ac:dyDescent="0.2">
      <c r="B1452" s="266">
        <v>95626</v>
      </c>
    </row>
    <row r="1453" spans="2:2" x14ac:dyDescent="0.2">
      <c r="B1453" s="266">
        <v>95627</v>
      </c>
    </row>
    <row r="1454" spans="2:2" x14ac:dyDescent="0.2">
      <c r="B1454" s="266">
        <v>95628</v>
      </c>
    </row>
    <row r="1455" spans="2:2" x14ac:dyDescent="0.2">
      <c r="B1455" s="266">
        <v>95629</v>
      </c>
    </row>
    <row r="1456" spans="2:2" x14ac:dyDescent="0.2">
      <c r="B1456" s="266">
        <v>95630</v>
      </c>
    </row>
    <row r="1457" spans="2:2" x14ac:dyDescent="0.2">
      <c r="B1457" s="266">
        <v>95631</v>
      </c>
    </row>
    <row r="1458" spans="2:2" x14ac:dyDescent="0.2">
      <c r="B1458" s="266">
        <v>95632</v>
      </c>
    </row>
    <row r="1459" spans="2:2" x14ac:dyDescent="0.2">
      <c r="B1459" s="266">
        <v>95633</v>
      </c>
    </row>
    <row r="1460" spans="2:2" x14ac:dyDescent="0.2">
      <c r="B1460" s="266">
        <v>95634</v>
      </c>
    </row>
    <row r="1461" spans="2:2" x14ac:dyDescent="0.2">
      <c r="B1461" s="266">
        <v>95635</v>
      </c>
    </row>
    <row r="1462" spans="2:2" x14ac:dyDescent="0.2">
      <c r="B1462" s="266">
        <v>95636</v>
      </c>
    </row>
    <row r="1463" spans="2:2" x14ac:dyDescent="0.2">
      <c r="B1463" s="266">
        <v>95637</v>
      </c>
    </row>
    <row r="1464" spans="2:2" x14ac:dyDescent="0.2">
      <c r="B1464" s="266">
        <v>95638</v>
      </c>
    </row>
    <row r="1465" spans="2:2" x14ac:dyDescent="0.2">
      <c r="B1465" s="266">
        <v>95640</v>
      </c>
    </row>
    <row r="1466" spans="2:2" x14ac:dyDescent="0.2">
      <c r="B1466" s="266">
        <v>95641</v>
      </c>
    </row>
    <row r="1467" spans="2:2" x14ac:dyDescent="0.2">
      <c r="B1467" s="266">
        <v>95642</v>
      </c>
    </row>
    <row r="1468" spans="2:2" x14ac:dyDescent="0.2">
      <c r="B1468" s="266">
        <v>95645</v>
      </c>
    </row>
    <row r="1469" spans="2:2" x14ac:dyDescent="0.2">
      <c r="B1469" s="266">
        <v>95648</v>
      </c>
    </row>
    <row r="1470" spans="2:2" x14ac:dyDescent="0.2">
      <c r="B1470" s="266">
        <v>95650</v>
      </c>
    </row>
    <row r="1471" spans="2:2" x14ac:dyDescent="0.2">
      <c r="B1471" s="266">
        <v>95651</v>
      </c>
    </row>
    <row r="1472" spans="2:2" x14ac:dyDescent="0.2">
      <c r="B1472" s="266">
        <v>95652</v>
      </c>
    </row>
    <row r="1473" spans="2:2" x14ac:dyDescent="0.2">
      <c r="B1473" s="266">
        <v>95653</v>
      </c>
    </row>
    <row r="1474" spans="2:2" x14ac:dyDescent="0.2">
      <c r="B1474" s="266">
        <v>95655</v>
      </c>
    </row>
    <row r="1475" spans="2:2" x14ac:dyDescent="0.2">
      <c r="B1475" s="266">
        <v>95658</v>
      </c>
    </row>
    <row r="1476" spans="2:2" x14ac:dyDescent="0.2">
      <c r="B1476" s="266">
        <v>95659</v>
      </c>
    </row>
    <row r="1477" spans="2:2" x14ac:dyDescent="0.2">
      <c r="B1477" s="266">
        <v>95660</v>
      </c>
    </row>
    <row r="1478" spans="2:2" x14ac:dyDescent="0.2">
      <c r="B1478" s="266">
        <v>95661</v>
      </c>
    </row>
    <row r="1479" spans="2:2" x14ac:dyDescent="0.2">
      <c r="B1479" s="266">
        <v>95662</v>
      </c>
    </row>
    <row r="1480" spans="2:2" x14ac:dyDescent="0.2">
      <c r="B1480" s="266">
        <v>95663</v>
      </c>
    </row>
    <row r="1481" spans="2:2" x14ac:dyDescent="0.2">
      <c r="B1481" s="266">
        <v>95664</v>
      </c>
    </row>
    <row r="1482" spans="2:2" x14ac:dyDescent="0.2">
      <c r="B1482" s="266">
        <v>95665</v>
      </c>
    </row>
    <row r="1483" spans="2:2" x14ac:dyDescent="0.2">
      <c r="B1483" s="266">
        <v>95666</v>
      </c>
    </row>
    <row r="1484" spans="2:2" x14ac:dyDescent="0.2">
      <c r="B1484" s="266">
        <v>95667</v>
      </c>
    </row>
    <row r="1485" spans="2:2" x14ac:dyDescent="0.2">
      <c r="B1485" s="266">
        <v>95668</v>
      </c>
    </row>
    <row r="1486" spans="2:2" x14ac:dyDescent="0.2">
      <c r="B1486" s="266">
        <v>95669</v>
      </c>
    </row>
    <row r="1487" spans="2:2" x14ac:dyDescent="0.2">
      <c r="B1487" s="266">
        <v>95670</v>
      </c>
    </row>
    <row r="1488" spans="2:2" x14ac:dyDescent="0.2">
      <c r="B1488" s="266">
        <v>95672</v>
      </c>
    </row>
    <row r="1489" spans="2:2" x14ac:dyDescent="0.2">
      <c r="B1489" s="266">
        <v>95673</v>
      </c>
    </row>
    <row r="1490" spans="2:2" x14ac:dyDescent="0.2">
      <c r="B1490" s="266">
        <v>95674</v>
      </c>
    </row>
    <row r="1491" spans="2:2" x14ac:dyDescent="0.2">
      <c r="B1491" s="266">
        <v>95676</v>
      </c>
    </row>
    <row r="1492" spans="2:2" x14ac:dyDescent="0.2">
      <c r="B1492" s="266">
        <v>95677</v>
      </c>
    </row>
    <row r="1493" spans="2:2" x14ac:dyDescent="0.2">
      <c r="B1493" s="266">
        <v>95678</v>
      </c>
    </row>
    <row r="1494" spans="2:2" x14ac:dyDescent="0.2">
      <c r="B1494" s="266">
        <v>95679</v>
      </c>
    </row>
    <row r="1495" spans="2:2" x14ac:dyDescent="0.2">
      <c r="B1495" s="266">
        <v>95681</v>
      </c>
    </row>
    <row r="1496" spans="2:2" x14ac:dyDescent="0.2">
      <c r="B1496" s="266">
        <v>95682</v>
      </c>
    </row>
    <row r="1497" spans="2:2" x14ac:dyDescent="0.2">
      <c r="B1497" s="266">
        <v>95683</v>
      </c>
    </row>
    <row r="1498" spans="2:2" x14ac:dyDescent="0.2">
      <c r="B1498" s="266">
        <v>95684</v>
      </c>
    </row>
    <row r="1499" spans="2:2" x14ac:dyDescent="0.2">
      <c r="B1499" s="266">
        <v>95685</v>
      </c>
    </row>
    <row r="1500" spans="2:2" x14ac:dyDescent="0.2">
      <c r="B1500" s="266">
        <v>95686</v>
      </c>
    </row>
    <row r="1501" spans="2:2" x14ac:dyDescent="0.2">
      <c r="B1501" s="266">
        <v>95687</v>
      </c>
    </row>
    <row r="1502" spans="2:2" x14ac:dyDescent="0.2">
      <c r="B1502" s="266">
        <v>95688</v>
      </c>
    </row>
    <row r="1503" spans="2:2" x14ac:dyDescent="0.2">
      <c r="B1503" s="266">
        <v>95689</v>
      </c>
    </row>
    <row r="1504" spans="2:2" x14ac:dyDescent="0.2">
      <c r="B1504" s="266">
        <v>95690</v>
      </c>
    </row>
    <row r="1505" spans="2:2" x14ac:dyDescent="0.2">
      <c r="B1505" s="266">
        <v>95691</v>
      </c>
    </row>
    <row r="1506" spans="2:2" x14ac:dyDescent="0.2">
      <c r="B1506" s="266">
        <v>95692</v>
      </c>
    </row>
    <row r="1507" spans="2:2" x14ac:dyDescent="0.2">
      <c r="B1507" s="266">
        <v>95693</v>
      </c>
    </row>
    <row r="1508" spans="2:2" x14ac:dyDescent="0.2">
      <c r="B1508" s="266">
        <v>95694</v>
      </c>
    </row>
    <row r="1509" spans="2:2" x14ac:dyDescent="0.2">
      <c r="B1509" s="266">
        <v>95695</v>
      </c>
    </row>
    <row r="1510" spans="2:2" x14ac:dyDescent="0.2">
      <c r="B1510" s="266">
        <v>95697</v>
      </c>
    </row>
    <row r="1511" spans="2:2" x14ac:dyDescent="0.2">
      <c r="B1511" s="266">
        <v>95698</v>
      </c>
    </row>
    <row r="1512" spans="2:2" x14ac:dyDescent="0.2">
      <c r="B1512" s="266">
        <v>95699</v>
      </c>
    </row>
    <row r="1513" spans="2:2" x14ac:dyDescent="0.2">
      <c r="B1513" s="266">
        <v>95701</v>
      </c>
    </row>
    <row r="1514" spans="2:2" x14ac:dyDescent="0.2">
      <c r="B1514" s="266">
        <v>95703</v>
      </c>
    </row>
    <row r="1515" spans="2:2" x14ac:dyDescent="0.2">
      <c r="B1515" s="266">
        <v>95709</v>
      </c>
    </row>
    <row r="1516" spans="2:2" x14ac:dyDescent="0.2">
      <c r="B1516" s="266">
        <v>95713</v>
      </c>
    </row>
    <row r="1517" spans="2:2" x14ac:dyDescent="0.2">
      <c r="B1517" s="266">
        <v>95714</v>
      </c>
    </row>
    <row r="1518" spans="2:2" x14ac:dyDescent="0.2">
      <c r="B1518" s="266">
        <v>95715</v>
      </c>
    </row>
    <row r="1519" spans="2:2" x14ac:dyDescent="0.2">
      <c r="B1519" s="266">
        <v>95717</v>
      </c>
    </row>
    <row r="1520" spans="2:2" x14ac:dyDescent="0.2">
      <c r="B1520" s="266">
        <v>95720</v>
      </c>
    </row>
    <row r="1521" spans="2:2" x14ac:dyDescent="0.2">
      <c r="B1521" s="266">
        <v>95721</v>
      </c>
    </row>
    <row r="1522" spans="2:2" x14ac:dyDescent="0.2">
      <c r="B1522" s="266">
        <v>95722</v>
      </c>
    </row>
    <row r="1523" spans="2:2" x14ac:dyDescent="0.2">
      <c r="B1523" s="266">
        <v>95724</v>
      </c>
    </row>
    <row r="1524" spans="2:2" x14ac:dyDescent="0.2">
      <c r="B1524" s="266">
        <v>95726</v>
      </c>
    </row>
    <row r="1525" spans="2:2" x14ac:dyDescent="0.2">
      <c r="B1525" s="266">
        <v>95728</v>
      </c>
    </row>
    <row r="1526" spans="2:2" x14ac:dyDescent="0.2">
      <c r="B1526" s="266">
        <v>95735</v>
      </c>
    </row>
    <row r="1527" spans="2:2" x14ac:dyDescent="0.2">
      <c r="B1527" s="266">
        <v>95736</v>
      </c>
    </row>
    <row r="1528" spans="2:2" x14ac:dyDescent="0.2">
      <c r="B1528" s="266">
        <v>95742</v>
      </c>
    </row>
    <row r="1529" spans="2:2" x14ac:dyDescent="0.2">
      <c r="B1529" s="266">
        <v>95746</v>
      </c>
    </row>
    <row r="1530" spans="2:2" x14ac:dyDescent="0.2">
      <c r="B1530" s="266">
        <v>95747</v>
      </c>
    </row>
    <row r="1531" spans="2:2" x14ac:dyDescent="0.2">
      <c r="B1531" s="266">
        <v>95757</v>
      </c>
    </row>
    <row r="1532" spans="2:2" x14ac:dyDescent="0.2">
      <c r="B1532" s="266">
        <v>95758</v>
      </c>
    </row>
    <row r="1533" spans="2:2" x14ac:dyDescent="0.2">
      <c r="B1533" s="266">
        <v>95762</v>
      </c>
    </row>
    <row r="1534" spans="2:2" x14ac:dyDescent="0.2">
      <c r="B1534" s="266">
        <v>95765</v>
      </c>
    </row>
    <row r="1535" spans="2:2" x14ac:dyDescent="0.2">
      <c r="B1535" s="266">
        <v>95776</v>
      </c>
    </row>
    <row r="1536" spans="2:2" x14ac:dyDescent="0.2">
      <c r="B1536" s="266">
        <v>95811</v>
      </c>
    </row>
    <row r="1537" spans="2:2" x14ac:dyDescent="0.2">
      <c r="B1537" s="266">
        <v>95814</v>
      </c>
    </row>
    <row r="1538" spans="2:2" x14ac:dyDescent="0.2">
      <c r="B1538" s="266">
        <v>95815</v>
      </c>
    </row>
    <row r="1539" spans="2:2" x14ac:dyDescent="0.2">
      <c r="B1539" s="266">
        <v>95816</v>
      </c>
    </row>
    <row r="1540" spans="2:2" x14ac:dyDescent="0.2">
      <c r="B1540" s="266">
        <v>95817</v>
      </c>
    </row>
    <row r="1541" spans="2:2" x14ac:dyDescent="0.2">
      <c r="B1541" s="266">
        <v>95818</v>
      </c>
    </row>
    <row r="1542" spans="2:2" x14ac:dyDescent="0.2">
      <c r="B1542" s="266">
        <v>95819</v>
      </c>
    </row>
    <row r="1543" spans="2:2" x14ac:dyDescent="0.2">
      <c r="B1543" s="266">
        <v>95820</v>
      </c>
    </row>
    <row r="1544" spans="2:2" x14ac:dyDescent="0.2">
      <c r="B1544" s="266">
        <v>95821</v>
      </c>
    </row>
    <row r="1545" spans="2:2" x14ac:dyDescent="0.2">
      <c r="B1545" s="266">
        <v>95822</v>
      </c>
    </row>
    <row r="1546" spans="2:2" x14ac:dyDescent="0.2">
      <c r="B1546" s="266">
        <v>95823</v>
      </c>
    </row>
    <row r="1547" spans="2:2" x14ac:dyDescent="0.2">
      <c r="B1547" s="266">
        <v>95824</v>
      </c>
    </row>
    <row r="1548" spans="2:2" x14ac:dyDescent="0.2">
      <c r="B1548" s="266">
        <v>95825</v>
      </c>
    </row>
    <row r="1549" spans="2:2" x14ac:dyDescent="0.2">
      <c r="B1549" s="266">
        <v>95826</v>
      </c>
    </row>
    <row r="1550" spans="2:2" x14ac:dyDescent="0.2">
      <c r="B1550" s="266">
        <v>95827</v>
      </c>
    </row>
    <row r="1551" spans="2:2" x14ac:dyDescent="0.2">
      <c r="B1551" s="266">
        <v>95828</v>
      </c>
    </row>
    <row r="1552" spans="2:2" x14ac:dyDescent="0.2">
      <c r="B1552" s="266">
        <v>95829</v>
      </c>
    </row>
    <row r="1553" spans="2:2" x14ac:dyDescent="0.2">
      <c r="B1553" s="266">
        <v>95830</v>
      </c>
    </row>
    <row r="1554" spans="2:2" x14ac:dyDescent="0.2">
      <c r="B1554" s="266">
        <v>95831</v>
      </c>
    </row>
    <row r="1555" spans="2:2" x14ac:dyDescent="0.2">
      <c r="B1555" s="266">
        <v>95832</v>
      </c>
    </row>
    <row r="1556" spans="2:2" x14ac:dyDescent="0.2">
      <c r="B1556" s="266">
        <v>95833</v>
      </c>
    </row>
    <row r="1557" spans="2:2" x14ac:dyDescent="0.2">
      <c r="B1557" s="266">
        <v>95834</v>
      </c>
    </row>
    <row r="1558" spans="2:2" x14ac:dyDescent="0.2">
      <c r="B1558" s="266">
        <v>95835</v>
      </c>
    </row>
    <row r="1559" spans="2:2" x14ac:dyDescent="0.2">
      <c r="B1559" s="266">
        <v>95836</v>
      </c>
    </row>
    <row r="1560" spans="2:2" x14ac:dyDescent="0.2">
      <c r="B1560" s="266">
        <v>95837</v>
      </c>
    </row>
    <row r="1561" spans="2:2" x14ac:dyDescent="0.2">
      <c r="B1561" s="266">
        <v>95838</v>
      </c>
    </row>
    <row r="1562" spans="2:2" x14ac:dyDescent="0.2">
      <c r="B1562" s="266">
        <v>95841</v>
      </c>
    </row>
    <row r="1563" spans="2:2" x14ac:dyDescent="0.2">
      <c r="B1563" s="266">
        <v>95842</v>
      </c>
    </row>
    <row r="1564" spans="2:2" x14ac:dyDescent="0.2">
      <c r="B1564" s="266">
        <v>95843</v>
      </c>
    </row>
    <row r="1565" spans="2:2" x14ac:dyDescent="0.2">
      <c r="B1565" s="266">
        <v>95864</v>
      </c>
    </row>
    <row r="1566" spans="2:2" x14ac:dyDescent="0.2">
      <c r="B1566" s="266">
        <v>95901</v>
      </c>
    </row>
    <row r="1567" spans="2:2" x14ac:dyDescent="0.2">
      <c r="B1567" s="266">
        <v>95903</v>
      </c>
    </row>
    <row r="1568" spans="2:2" x14ac:dyDescent="0.2">
      <c r="B1568" s="266">
        <v>95910</v>
      </c>
    </row>
    <row r="1569" spans="2:2" x14ac:dyDescent="0.2">
      <c r="B1569" s="266">
        <v>95912</v>
      </c>
    </row>
    <row r="1570" spans="2:2" x14ac:dyDescent="0.2">
      <c r="B1570" s="266">
        <v>95913</v>
      </c>
    </row>
    <row r="1571" spans="2:2" x14ac:dyDescent="0.2">
      <c r="B1571" s="266">
        <v>95914</v>
      </c>
    </row>
    <row r="1572" spans="2:2" x14ac:dyDescent="0.2">
      <c r="B1572" s="266">
        <v>95915</v>
      </c>
    </row>
    <row r="1573" spans="2:2" x14ac:dyDescent="0.2">
      <c r="B1573" s="266">
        <v>95916</v>
      </c>
    </row>
    <row r="1574" spans="2:2" x14ac:dyDescent="0.2">
      <c r="B1574" s="266">
        <v>95917</v>
      </c>
    </row>
    <row r="1575" spans="2:2" x14ac:dyDescent="0.2">
      <c r="B1575" s="266">
        <v>95918</v>
      </c>
    </row>
    <row r="1576" spans="2:2" x14ac:dyDescent="0.2">
      <c r="B1576" s="266">
        <v>95919</v>
      </c>
    </row>
    <row r="1577" spans="2:2" x14ac:dyDescent="0.2">
      <c r="B1577" s="266">
        <v>95920</v>
      </c>
    </row>
    <row r="1578" spans="2:2" x14ac:dyDescent="0.2">
      <c r="B1578" s="266">
        <v>95922</v>
      </c>
    </row>
    <row r="1579" spans="2:2" x14ac:dyDescent="0.2">
      <c r="B1579" s="266">
        <v>95923</v>
      </c>
    </row>
    <row r="1580" spans="2:2" x14ac:dyDescent="0.2">
      <c r="B1580" s="266">
        <v>95925</v>
      </c>
    </row>
    <row r="1581" spans="2:2" x14ac:dyDescent="0.2">
      <c r="B1581" s="266">
        <v>95926</v>
      </c>
    </row>
    <row r="1582" spans="2:2" x14ac:dyDescent="0.2">
      <c r="B1582" s="266">
        <v>95928</v>
      </c>
    </row>
    <row r="1583" spans="2:2" x14ac:dyDescent="0.2">
      <c r="B1583" s="266">
        <v>95930</v>
      </c>
    </row>
    <row r="1584" spans="2:2" x14ac:dyDescent="0.2">
      <c r="B1584" s="266">
        <v>95932</v>
      </c>
    </row>
    <row r="1585" spans="2:2" x14ac:dyDescent="0.2">
      <c r="B1585" s="266">
        <v>95934</v>
      </c>
    </row>
    <row r="1586" spans="2:2" x14ac:dyDescent="0.2">
      <c r="B1586" s="266">
        <v>95935</v>
      </c>
    </row>
    <row r="1587" spans="2:2" x14ac:dyDescent="0.2">
      <c r="B1587" s="266">
        <v>95936</v>
      </c>
    </row>
    <row r="1588" spans="2:2" x14ac:dyDescent="0.2">
      <c r="B1588" s="266">
        <v>95937</v>
      </c>
    </row>
    <row r="1589" spans="2:2" x14ac:dyDescent="0.2">
      <c r="B1589" s="266">
        <v>95938</v>
      </c>
    </row>
    <row r="1590" spans="2:2" x14ac:dyDescent="0.2">
      <c r="B1590" s="266">
        <v>95939</v>
      </c>
    </row>
    <row r="1591" spans="2:2" x14ac:dyDescent="0.2">
      <c r="B1591" s="266">
        <v>95941</v>
      </c>
    </row>
    <row r="1592" spans="2:2" x14ac:dyDescent="0.2">
      <c r="B1592" s="266">
        <v>95942</v>
      </c>
    </row>
    <row r="1593" spans="2:2" x14ac:dyDescent="0.2">
      <c r="B1593" s="266">
        <v>95943</v>
      </c>
    </row>
    <row r="1594" spans="2:2" x14ac:dyDescent="0.2">
      <c r="B1594" s="266">
        <v>95944</v>
      </c>
    </row>
    <row r="1595" spans="2:2" x14ac:dyDescent="0.2">
      <c r="B1595" s="266">
        <v>95945</v>
      </c>
    </row>
    <row r="1596" spans="2:2" x14ac:dyDescent="0.2">
      <c r="B1596" s="266">
        <v>95946</v>
      </c>
    </row>
    <row r="1597" spans="2:2" x14ac:dyDescent="0.2">
      <c r="B1597" s="266">
        <v>95947</v>
      </c>
    </row>
    <row r="1598" spans="2:2" x14ac:dyDescent="0.2">
      <c r="B1598" s="266">
        <v>95948</v>
      </c>
    </row>
    <row r="1599" spans="2:2" x14ac:dyDescent="0.2">
      <c r="B1599" s="266">
        <v>95949</v>
      </c>
    </row>
    <row r="1600" spans="2:2" x14ac:dyDescent="0.2">
      <c r="B1600" s="266">
        <v>95951</v>
      </c>
    </row>
    <row r="1601" spans="2:2" x14ac:dyDescent="0.2">
      <c r="B1601" s="266">
        <v>95953</v>
      </c>
    </row>
    <row r="1602" spans="2:2" x14ac:dyDescent="0.2">
      <c r="B1602" s="266">
        <v>95954</v>
      </c>
    </row>
    <row r="1603" spans="2:2" x14ac:dyDescent="0.2">
      <c r="B1603" s="266">
        <v>95955</v>
      </c>
    </row>
    <row r="1604" spans="2:2" x14ac:dyDescent="0.2">
      <c r="B1604" s="266">
        <v>95956</v>
      </c>
    </row>
    <row r="1605" spans="2:2" x14ac:dyDescent="0.2">
      <c r="B1605" s="266">
        <v>95957</v>
      </c>
    </row>
    <row r="1606" spans="2:2" x14ac:dyDescent="0.2">
      <c r="B1606" s="266">
        <v>95959</v>
      </c>
    </row>
    <row r="1607" spans="2:2" x14ac:dyDescent="0.2">
      <c r="B1607" s="266">
        <v>95960</v>
      </c>
    </row>
    <row r="1608" spans="2:2" x14ac:dyDescent="0.2">
      <c r="B1608" s="266">
        <v>95961</v>
      </c>
    </row>
    <row r="1609" spans="2:2" x14ac:dyDescent="0.2">
      <c r="B1609" s="266">
        <v>95962</v>
      </c>
    </row>
    <row r="1610" spans="2:2" x14ac:dyDescent="0.2">
      <c r="B1610" s="266">
        <v>95963</v>
      </c>
    </row>
    <row r="1611" spans="2:2" x14ac:dyDescent="0.2">
      <c r="B1611" s="266">
        <v>95965</v>
      </c>
    </row>
    <row r="1612" spans="2:2" x14ac:dyDescent="0.2">
      <c r="B1612" s="266">
        <v>95966</v>
      </c>
    </row>
    <row r="1613" spans="2:2" x14ac:dyDescent="0.2">
      <c r="B1613" s="266">
        <v>95968</v>
      </c>
    </row>
    <row r="1614" spans="2:2" x14ac:dyDescent="0.2">
      <c r="B1614" s="266">
        <v>95969</v>
      </c>
    </row>
    <row r="1615" spans="2:2" x14ac:dyDescent="0.2">
      <c r="B1615" s="266">
        <v>95970</v>
      </c>
    </row>
    <row r="1616" spans="2:2" x14ac:dyDescent="0.2">
      <c r="B1616" s="266">
        <v>95971</v>
      </c>
    </row>
    <row r="1617" spans="2:2" x14ac:dyDescent="0.2">
      <c r="B1617" s="266">
        <v>95972</v>
      </c>
    </row>
    <row r="1618" spans="2:2" x14ac:dyDescent="0.2">
      <c r="B1618" s="266">
        <v>95973</v>
      </c>
    </row>
    <row r="1619" spans="2:2" x14ac:dyDescent="0.2">
      <c r="B1619" s="266">
        <v>95974</v>
      </c>
    </row>
    <row r="1620" spans="2:2" x14ac:dyDescent="0.2">
      <c r="B1620" s="266">
        <v>95975</v>
      </c>
    </row>
    <row r="1621" spans="2:2" x14ac:dyDescent="0.2">
      <c r="B1621" s="266">
        <v>95977</v>
      </c>
    </row>
    <row r="1622" spans="2:2" x14ac:dyDescent="0.2">
      <c r="B1622" s="266">
        <v>95978</v>
      </c>
    </row>
    <row r="1623" spans="2:2" x14ac:dyDescent="0.2">
      <c r="B1623" s="266">
        <v>95979</v>
      </c>
    </row>
    <row r="1624" spans="2:2" x14ac:dyDescent="0.2">
      <c r="B1624" s="266">
        <v>95981</v>
      </c>
    </row>
    <row r="1625" spans="2:2" x14ac:dyDescent="0.2">
      <c r="B1625" s="266">
        <v>95982</v>
      </c>
    </row>
    <row r="1626" spans="2:2" x14ac:dyDescent="0.2">
      <c r="B1626" s="266">
        <v>95983</v>
      </c>
    </row>
    <row r="1627" spans="2:2" x14ac:dyDescent="0.2">
      <c r="B1627" s="266">
        <v>95984</v>
      </c>
    </row>
    <row r="1628" spans="2:2" x14ac:dyDescent="0.2">
      <c r="B1628" s="266">
        <v>95987</v>
      </c>
    </row>
    <row r="1629" spans="2:2" x14ac:dyDescent="0.2">
      <c r="B1629" s="266">
        <v>95988</v>
      </c>
    </row>
    <row r="1630" spans="2:2" x14ac:dyDescent="0.2">
      <c r="B1630" s="266">
        <v>95991</v>
      </c>
    </row>
    <row r="1631" spans="2:2" x14ac:dyDescent="0.2">
      <c r="B1631" s="266">
        <v>95993</v>
      </c>
    </row>
    <row r="1632" spans="2:2" x14ac:dyDescent="0.2">
      <c r="B1632" s="266">
        <v>96001</v>
      </c>
    </row>
    <row r="1633" spans="2:2" x14ac:dyDescent="0.2">
      <c r="B1633" s="266">
        <v>96002</v>
      </c>
    </row>
    <row r="1634" spans="2:2" x14ac:dyDescent="0.2">
      <c r="B1634" s="266">
        <v>96003</v>
      </c>
    </row>
    <row r="1635" spans="2:2" x14ac:dyDescent="0.2">
      <c r="B1635" s="266">
        <v>96006</v>
      </c>
    </row>
    <row r="1636" spans="2:2" x14ac:dyDescent="0.2">
      <c r="B1636" s="266">
        <v>96007</v>
      </c>
    </row>
    <row r="1637" spans="2:2" x14ac:dyDescent="0.2">
      <c r="B1637" s="266">
        <v>96008</v>
      </c>
    </row>
    <row r="1638" spans="2:2" x14ac:dyDescent="0.2">
      <c r="B1638" s="266">
        <v>96009</v>
      </c>
    </row>
    <row r="1639" spans="2:2" x14ac:dyDescent="0.2">
      <c r="B1639" s="266">
        <v>96010</v>
      </c>
    </row>
    <row r="1640" spans="2:2" x14ac:dyDescent="0.2">
      <c r="B1640" s="266">
        <v>96013</v>
      </c>
    </row>
    <row r="1641" spans="2:2" x14ac:dyDescent="0.2">
      <c r="B1641" s="266">
        <v>96014</v>
      </c>
    </row>
    <row r="1642" spans="2:2" x14ac:dyDescent="0.2">
      <c r="B1642" s="266">
        <v>96015</v>
      </c>
    </row>
    <row r="1643" spans="2:2" x14ac:dyDescent="0.2">
      <c r="B1643" s="266">
        <v>96016</v>
      </c>
    </row>
    <row r="1644" spans="2:2" x14ac:dyDescent="0.2">
      <c r="B1644" s="266">
        <v>96017</v>
      </c>
    </row>
    <row r="1645" spans="2:2" x14ac:dyDescent="0.2">
      <c r="B1645" s="266">
        <v>96019</v>
      </c>
    </row>
    <row r="1646" spans="2:2" x14ac:dyDescent="0.2">
      <c r="B1646" s="266">
        <v>96020</v>
      </c>
    </row>
    <row r="1647" spans="2:2" x14ac:dyDescent="0.2">
      <c r="B1647" s="266">
        <v>96021</v>
      </c>
    </row>
    <row r="1648" spans="2:2" x14ac:dyDescent="0.2">
      <c r="B1648" s="266">
        <v>96022</v>
      </c>
    </row>
    <row r="1649" spans="2:2" x14ac:dyDescent="0.2">
      <c r="B1649" s="266">
        <v>96023</v>
      </c>
    </row>
    <row r="1650" spans="2:2" x14ac:dyDescent="0.2">
      <c r="B1650" s="266">
        <v>96024</v>
      </c>
    </row>
    <row r="1651" spans="2:2" x14ac:dyDescent="0.2">
      <c r="B1651" s="266">
        <v>96025</v>
      </c>
    </row>
    <row r="1652" spans="2:2" x14ac:dyDescent="0.2">
      <c r="B1652" s="266">
        <v>96027</v>
      </c>
    </row>
    <row r="1653" spans="2:2" x14ac:dyDescent="0.2">
      <c r="B1653" s="266">
        <v>96028</v>
      </c>
    </row>
    <row r="1654" spans="2:2" x14ac:dyDescent="0.2">
      <c r="B1654" s="266">
        <v>96031</v>
      </c>
    </row>
    <row r="1655" spans="2:2" x14ac:dyDescent="0.2">
      <c r="B1655" s="266">
        <v>96032</v>
      </c>
    </row>
    <row r="1656" spans="2:2" x14ac:dyDescent="0.2">
      <c r="B1656" s="266">
        <v>96033</v>
      </c>
    </row>
    <row r="1657" spans="2:2" x14ac:dyDescent="0.2">
      <c r="B1657" s="266">
        <v>96034</v>
      </c>
    </row>
    <row r="1658" spans="2:2" x14ac:dyDescent="0.2">
      <c r="B1658" s="266">
        <v>96035</v>
      </c>
    </row>
    <row r="1659" spans="2:2" x14ac:dyDescent="0.2">
      <c r="B1659" s="266">
        <v>96038</v>
      </c>
    </row>
    <row r="1660" spans="2:2" x14ac:dyDescent="0.2">
      <c r="B1660" s="266">
        <v>96039</v>
      </c>
    </row>
    <row r="1661" spans="2:2" x14ac:dyDescent="0.2">
      <c r="B1661" s="266">
        <v>96040</v>
      </c>
    </row>
    <row r="1662" spans="2:2" x14ac:dyDescent="0.2">
      <c r="B1662" s="266">
        <v>96041</v>
      </c>
    </row>
    <row r="1663" spans="2:2" x14ac:dyDescent="0.2">
      <c r="B1663" s="266">
        <v>96044</v>
      </c>
    </row>
    <row r="1664" spans="2:2" x14ac:dyDescent="0.2">
      <c r="B1664" s="266">
        <v>96046</v>
      </c>
    </row>
    <row r="1665" spans="2:2" x14ac:dyDescent="0.2">
      <c r="B1665" s="266">
        <v>96047</v>
      </c>
    </row>
    <row r="1666" spans="2:2" x14ac:dyDescent="0.2">
      <c r="B1666" s="266">
        <v>96048</v>
      </c>
    </row>
    <row r="1667" spans="2:2" x14ac:dyDescent="0.2">
      <c r="B1667" s="266">
        <v>96050</v>
      </c>
    </row>
    <row r="1668" spans="2:2" x14ac:dyDescent="0.2">
      <c r="B1668" s="266">
        <v>96051</v>
      </c>
    </row>
    <row r="1669" spans="2:2" x14ac:dyDescent="0.2">
      <c r="B1669" s="266">
        <v>96052</v>
      </c>
    </row>
    <row r="1670" spans="2:2" x14ac:dyDescent="0.2">
      <c r="B1670" s="266">
        <v>96054</v>
      </c>
    </row>
    <row r="1671" spans="2:2" x14ac:dyDescent="0.2">
      <c r="B1671" s="266">
        <v>96055</v>
      </c>
    </row>
    <row r="1672" spans="2:2" x14ac:dyDescent="0.2">
      <c r="B1672" s="266">
        <v>96056</v>
      </c>
    </row>
    <row r="1673" spans="2:2" x14ac:dyDescent="0.2">
      <c r="B1673" s="266">
        <v>96057</v>
      </c>
    </row>
    <row r="1674" spans="2:2" x14ac:dyDescent="0.2">
      <c r="B1674" s="266">
        <v>96058</v>
      </c>
    </row>
    <row r="1675" spans="2:2" x14ac:dyDescent="0.2">
      <c r="B1675" s="266">
        <v>96059</v>
      </c>
    </row>
    <row r="1676" spans="2:2" x14ac:dyDescent="0.2">
      <c r="B1676" s="266">
        <v>96061</v>
      </c>
    </row>
    <row r="1677" spans="2:2" x14ac:dyDescent="0.2">
      <c r="B1677" s="266">
        <v>96062</v>
      </c>
    </row>
    <row r="1678" spans="2:2" x14ac:dyDescent="0.2">
      <c r="B1678" s="266">
        <v>96064</v>
      </c>
    </row>
    <row r="1679" spans="2:2" x14ac:dyDescent="0.2">
      <c r="B1679" s="266">
        <v>96065</v>
      </c>
    </row>
    <row r="1680" spans="2:2" x14ac:dyDescent="0.2">
      <c r="B1680" s="266">
        <v>96067</v>
      </c>
    </row>
    <row r="1681" spans="2:2" x14ac:dyDescent="0.2">
      <c r="B1681" s="266">
        <v>96069</v>
      </c>
    </row>
    <row r="1682" spans="2:2" x14ac:dyDescent="0.2">
      <c r="B1682" s="266">
        <v>96071</v>
      </c>
    </row>
    <row r="1683" spans="2:2" x14ac:dyDescent="0.2">
      <c r="B1683" s="266">
        <v>96073</v>
      </c>
    </row>
    <row r="1684" spans="2:2" x14ac:dyDescent="0.2">
      <c r="B1684" s="266">
        <v>96075</v>
      </c>
    </row>
    <row r="1685" spans="2:2" x14ac:dyDescent="0.2">
      <c r="B1685" s="266">
        <v>96076</v>
      </c>
    </row>
    <row r="1686" spans="2:2" x14ac:dyDescent="0.2">
      <c r="B1686" s="266">
        <v>96080</v>
      </c>
    </row>
    <row r="1687" spans="2:2" x14ac:dyDescent="0.2">
      <c r="B1687" s="266">
        <v>96085</v>
      </c>
    </row>
    <row r="1688" spans="2:2" x14ac:dyDescent="0.2">
      <c r="B1688" s="266">
        <v>96086</v>
      </c>
    </row>
    <row r="1689" spans="2:2" x14ac:dyDescent="0.2">
      <c r="B1689" s="266">
        <v>96087</v>
      </c>
    </row>
    <row r="1690" spans="2:2" x14ac:dyDescent="0.2">
      <c r="B1690" s="266">
        <v>96088</v>
      </c>
    </row>
    <row r="1691" spans="2:2" x14ac:dyDescent="0.2">
      <c r="B1691" s="266">
        <v>96089</v>
      </c>
    </row>
    <row r="1692" spans="2:2" x14ac:dyDescent="0.2">
      <c r="B1692" s="266">
        <v>96091</v>
      </c>
    </row>
    <row r="1693" spans="2:2" x14ac:dyDescent="0.2">
      <c r="B1693" s="266">
        <v>96093</v>
      </c>
    </row>
    <row r="1694" spans="2:2" x14ac:dyDescent="0.2">
      <c r="B1694" s="266">
        <v>96094</v>
      </c>
    </row>
    <row r="1695" spans="2:2" x14ac:dyDescent="0.2">
      <c r="B1695" s="266">
        <v>96096</v>
      </c>
    </row>
    <row r="1696" spans="2:2" x14ac:dyDescent="0.2">
      <c r="B1696" s="266">
        <v>96097</v>
      </c>
    </row>
    <row r="1697" spans="2:2" x14ac:dyDescent="0.2">
      <c r="B1697" s="266">
        <v>96101</v>
      </c>
    </row>
    <row r="1698" spans="2:2" x14ac:dyDescent="0.2">
      <c r="B1698" s="266">
        <v>96103</v>
      </c>
    </row>
    <row r="1699" spans="2:2" x14ac:dyDescent="0.2">
      <c r="B1699" s="266">
        <v>96104</v>
      </c>
    </row>
    <row r="1700" spans="2:2" x14ac:dyDescent="0.2">
      <c r="B1700" s="266">
        <v>96105</v>
      </c>
    </row>
    <row r="1701" spans="2:2" x14ac:dyDescent="0.2">
      <c r="B1701" s="266">
        <v>96106</v>
      </c>
    </row>
    <row r="1702" spans="2:2" x14ac:dyDescent="0.2">
      <c r="B1702" s="266">
        <v>96107</v>
      </c>
    </row>
    <row r="1703" spans="2:2" x14ac:dyDescent="0.2">
      <c r="B1703" s="266">
        <v>96108</v>
      </c>
    </row>
    <row r="1704" spans="2:2" x14ac:dyDescent="0.2">
      <c r="B1704" s="266">
        <v>96109</v>
      </c>
    </row>
    <row r="1705" spans="2:2" x14ac:dyDescent="0.2">
      <c r="B1705" s="266">
        <v>96110</v>
      </c>
    </row>
    <row r="1706" spans="2:2" x14ac:dyDescent="0.2">
      <c r="B1706" s="266">
        <v>96111</v>
      </c>
    </row>
    <row r="1707" spans="2:2" x14ac:dyDescent="0.2">
      <c r="B1707" s="266">
        <v>96112</v>
      </c>
    </row>
    <row r="1708" spans="2:2" x14ac:dyDescent="0.2">
      <c r="B1708" s="266">
        <v>96113</v>
      </c>
    </row>
    <row r="1709" spans="2:2" x14ac:dyDescent="0.2">
      <c r="B1709" s="266">
        <v>96114</v>
      </c>
    </row>
    <row r="1710" spans="2:2" x14ac:dyDescent="0.2">
      <c r="B1710" s="266">
        <v>96115</v>
      </c>
    </row>
    <row r="1711" spans="2:2" x14ac:dyDescent="0.2">
      <c r="B1711" s="266">
        <v>96116</v>
      </c>
    </row>
    <row r="1712" spans="2:2" x14ac:dyDescent="0.2">
      <c r="B1712" s="266">
        <v>96117</v>
      </c>
    </row>
    <row r="1713" spans="2:2" x14ac:dyDescent="0.2">
      <c r="B1713" s="266">
        <v>96118</v>
      </c>
    </row>
    <row r="1714" spans="2:2" x14ac:dyDescent="0.2">
      <c r="B1714" s="266">
        <v>96119</v>
      </c>
    </row>
    <row r="1715" spans="2:2" x14ac:dyDescent="0.2">
      <c r="B1715" s="266">
        <v>96120</v>
      </c>
    </row>
    <row r="1716" spans="2:2" x14ac:dyDescent="0.2">
      <c r="B1716" s="266">
        <v>96121</v>
      </c>
    </row>
    <row r="1717" spans="2:2" x14ac:dyDescent="0.2">
      <c r="B1717" s="266">
        <v>96122</v>
      </c>
    </row>
    <row r="1718" spans="2:2" x14ac:dyDescent="0.2">
      <c r="B1718" s="266">
        <v>96123</v>
      </c>
    </row>
    <row r="1719" spans="2:2" x14ac:dyDescent="0.2">
      <c r="B1719" s="266">
        <v>96124</v>
      </c>
    </row>
    <row r="1720" spans="2:2" x14ac:dyDescent="0.2">
      <c r="B1720" s="266">
        <v>96125</v>
      </c>
    </row>
    <row r="1721" spans="2:2" x14ac:dyDescent="0.2">
      <c r="B1721" s="266">
        <v>96126</v>
      </c>
    </row>
    <row r="1722" spans="2:2" x14ac:dyDescent="0.2">
      <c r="B1722" s="266">
        <v>96128</v>
      </c>
    </row>
    <row r="1723" spans="2:2" x14ac:dyDescent="0.2">
      <c r="B1723" s="266">
        <v>96129</v>
      </c>
    </row>
    <row r="1724" spans="2:2" x14ac:dyDescent="0.2">
      <c r="B1724" s="266">
        <v>96130</v>
      </c>
    </row>
    <row r="1725" spans="2:2" x14ac:dyDescent="0.2">
      <c r="B1725" s="266">
        <v>96132</v>
      </c>
    </row>
    <row r="1726" spans="2:2" x14ac:dyDescent="0.2">
      <c r="B1726" s="266">
        <v>96133</v>
      </c>
    </row>
    <row r="1727" spans="2:2" x14ac:dyDescent="0.2">
      <c r="B1727" s="266">
        <v>96134</v>
      </c>
    </row>
    <row r="1728" spans="2:2" x14ac:dyDescent="0.2">
      <c r="B1728" s="266">
        <v>96136</v>
      </c>
    </row>
    <row r="1729" spans="2:2" x14ac:dyDescent="0.2">
      <c r="B1729" s="266">
        <v>96137</v>
      </c>
    </row>
    <row r="1730" spans="2:2" x14ac:dyDescent="0.2">
      <c r="B1730" s="266">
        <v>96140</v>
      </c>
    </row>
    <row r="1731" spans="2:2" x14ac:dyDescent="0.2">
      <c r="B1731" s="266">
        <v>96141</v>
      </c>
    </row>
    <row r="1732" spans="2:2" x14ac:dyDescent="0.2">
      <c r="B1732" s="266">
        <v>96142</v>
      </c>
    </row>
    <row r="1733" spans="2:2" x14ac:dyDescent="0.2">
      <c r="B1733" s="266">
        <v>96143</v>
      </c>
    </row>
    <row r="1734" spans="2:2" x14ac:dyDescent="0.2">
      <c r="B1734" s="266">
        <v>96145</v>
      </c>
    </row>
    <row r="1735" spans="2:2" x14ac:dyDescent="0.2">
      <c r="B1735" s="266">
        <v>96146</v>
      </c>
    </row>
    <row r="1736" spans="2:2" x14ac:dyDescent="0.2">
      <c r="B1736" s="266">
        <v>96148</v>
      </c>
    </row>
    <row r="1737" spans="2:2" x14ac:dyDescent="0.2">
      <c r="B1737" s="266">
        <v>96150</v>
      </c>
    </row>
    <row r="1738" spans="2:2" x14ac:dyDescent="0.2">
      <c r="B1738" s="266">
        <v>96161</v>
      </c>
    </row>
    <row r="1739" spans="2:2" x14ac:dyDescent="0.2">
      <c r="B1739" s="266">
        <v>96162</v>
      </c>
    </row>
  </sheetData>
  <autoFilter ref="B4:BC81" xr:uid="{B91DF1FD-4A73-4683-9BEC-E0E4C6406517}">
    <sortState xmlns:xlrd2="http://schemas.microsoft.com/office/spreadsheetml/2017/richdata2" ref="B62:BC76">
      <sortCondition descending="1" ref="B4:B81"/>
    </sortState>
  </autoFilter>
  <conditionalFormatting sqref="N5:P78">
    <cfRule type="cellIs" dxfId="3" priority="1" operator="equal">
      <formula>FALSE</formula>
    </cfRule>
  </conditionalFormatting>
  <conditionalFormatting sqref="N105:P105 N112:P113">
    <cfRule type="expression" dxfId="2" priority="3">
      <formula>N105&gt;$AF$3</formula>
    </cfRule>
    <cfRule type="expression" dxfId="1" priority="4">
      <formula>N105&lt;=$AF$3</formula>
    </cfRule>
  </conditionalFormatting>
  <conditionalFormatting sqref="N5:W78 S79:U79">
    <cfRule type="cellIs" dxfId="0" priority="2" operator="equal">
      <formula>TRUE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D01B-8CCF-4DFD-852C-4A2847D906FC}">
  <sheetPr codeName="Sheet15"/>
  <dimension ref="A1:AM238"/>
  <sheetViews>
    <sheetView topLeftCell="A61" zoomScale="50" zoomScaleNormal="90" workbookViewId="0">
      <selection activeCell="S65" sqref="S65"/>
    </sheetView>
  </sheetViews>
  <sheetFormatPr baseColWidth="10" defaultColWidth="8.83203125" defaultRowHeight="14" x14ac:dyDescent="0.15"/>
  <cols>
    <col min="1" max="1" width="16.5" style="2" customWidth="1"/>
    <col min="2" max="2" width="16.1640625" style="2" customWidth="1"/>
    <col min="3" max="3" width="12.83203125" style="2" bestFit="1" customWidth="1"/>
    <col min="4" max="4" width="20.5" style="2" customWidth="1"/>
    <col min="5" max="16384" width="8.83203125" style="2"/>
  </cols>
  <sheetData>
    <row r="1" spans="1:28" ht="59" hidden="1" x14ac:dyDescent="0.55000000000000004">
      <c r="A1" s="338" t="s">
        <v>54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  <c r="Z1" s="338"/>
    </row>
    <row r="2" spans="1:28" ht="30" hidden="1" x14ac:dyDescent="0.15">
      <c r="A2" s="32" t="s">
        <v>55</v>
      </c>
      <c r="B2" s="31" t="s">
        <v>53</v>
      </c>
      <c r="C2" s="32" t="s">
        <v>3</v>
      </c>
      <c r="D2" s="31" t="s">
        <v>56</v>
      </c>
      <c r="AB2" s="2" t="s">
        <v>57</v>
      </c>
    </row>
    <row r="3" spans="1:28" ht="15" hidden="1" x14ac:dyDescent="0.2">
      <c r="A3" s="2" t="s">
        <v>58</v>
      </c>
      <c r="B3" s="1" t="e">
        <f>#REF!</f>
        <v>#REF!</v>
      </c>
      <c r="C3" s="2" t="s">
        <v>59</v>
      </c>
      <c r="D3" s="2" t="e">
        <f>IF(VLOOKUP(B3,#REF!,14,FALSE)=FALSE, "No","Yes")</f>
        <v>#REF!</v>
      </c>
    </row>
    <row r="4" spans="1:28" ht="15" hidden="1" x14ac:dyDescent="0.2">
      <c r="A4" s="2" t="s">
        <v>58</v>
      </c>
      <c r="B4" s="1" t="e">
        <f>#REF!</f>
        <v>#REF!</v>
      </c>
      <c r="C4" s="2" t="s">
        <v>59</v>
      </c>
      <c r="D4" s="2" t="e">
        <f>IF(VLOOKUP(B4,#REF!,14,FALSE)=FALSE, "No","Yes")</f>
        <v>#REF!</v>
      </c>
    </row>
    <row r="5" spans="1:28" ht="15" hidden="1" x14ac:dyDescent="0.2">
      <c r="A5" s="2" t="s">
        <v>58</v>
      </c>
      <c r="B5" s="1" t="e">
        <f>#REF!</f>
        <v>#REF!</v>
      </c>
      <c r="C5" s="2" t="s">
        <v>59</v>
      </c>
      <c r="D5" s="2" t="e">
        <f>IF(VLOOKUP(B5,#REF!,14,FALSE)=FALSE, "No","Yes")</f>
        <v>#REF!</v>
      </c>
    </row>
    <row r="6" spans="1:28" ht="15" hidden="1" x14ac:dyDescent="0.2">
      <c r="A6" s="2" t="s">
        <v>58</v>
      </c>
      <c r="B6" s="1" t="e">
        <f>#REF!</f>
        <v>#REF!</v>
      </c>
      <c r="C6" s="2" t="s">
        <v>59</v>
      </c>
      <c r="D6" s="2" t="e">
        <f>IF(VLOOKUP(B6,#REF!,14,FALSE)=FALSE, "No","Yes")</f>
        <v>#REF!</v>
      </c>
    </row>
    <row r="7" spans="1:28" ht="15" hidden="1" x14ac:dyDescent="0.2">
      <c r="A7" s="2" t="s">
        <v>58</v>
      </c>
      <c r="B7" s="1" t="e">
        <f>#REF!</f>
        <v>#REF!</v>
      </c>
      <c r="C7" s="2" t="s">
        <v>59</v>
      </c>
      <c r="D7" s="2" t="e">
        <f>IF(VLOOKUP(B7,#REF!,14,FALSE)=FALSE, "No","Yes")</f>
        <v>#REF!</v>
      </c>
    </row>
    <row r="8" spans="1:28" ht="15" hidden="1" x14ac:dyDescent="0.2">
      <c r="A8" s="2" t="s">
        <v>58</v>
      </c>
      <c r="B8" s="1" t="e">
        <f>#REF!</f>
        <v>#REF!</v>
      </c>
      <c r="C8" s="2" t="s">
        <v>59</v>
      </c>
      <c r="D8" s="2" t="e">
        <f>IF(VLOOKUP(B8,#REF!,14,FALSE)=FALSE, "No","Yes")</f>
        <v>#REF!</v>
      </c>
    </row>
    <row r="9" spans="1:28" ht="15" hidden="1" x14ac:dyDescent="0.2">
      <c r="A9" s="2" t="s">
        <v>58</v>
      </c>
      <c r="B9" s="1" t="e">
        <f>#REF!</f>
        <v>#REF!</v>
      </c>
      <c r="C9" s="2" t="s">
        <v>59</v>
      </c>
      <c r="D9" s="2" t="e">
        <f>IF(VLOOKUP(B9,#REF!,14,FALSE)=FALSE, "No","Yes")</f>
        <v>#REF!</v>
      </c>
    </row>
    <row r="10" spans="1:28" ht="15" hidden="1" x14ac:dyDescent="0.2">
      <c r="A10" s="2" t="s">
        <v>58</v>
      </c>
      <c r="B10" s="1" t="e">
        <f>#REF!</f>
        <v>#REF!</v>
      </c>
      <c r="C10" s="2" t="s">
        <v>59</v>
      </c>
      <c r="D10" s="2" t="e">
        <f>IF(VLOOKUP(B10,#REF!,14,FALSE)=FALSE, "No","Yes")</f>
        <v>#REF!</v>
      </c>
    </row>
    <row r="11" spans="1:28" ht="15" hidden="1" x14ac:dyDescent="0.2">
      <c r="A11" s="2" t="s">
        <v>58</v>
      </c>
      <c r="B11" s="1" t="e">
        <f>#REF!</f>
        <v>#REF!</v>
      </c>
      <c r="C11" s="2" t="s">
        <v>59</v>
      </c>
      <c r="D11" s="2" t="e">
        <f>IF(VLOOKUP(B11,#REF!,14,FALSE)=FALSE, "No","Yes")</f>
        <v>#REF!</v>
      </c>
    </row>
    <row r="12" spans="1:28" ht="15" hidden="1" x14ac:dyDescent="0.2">
      <c r="A12" s="2" t="s">
        <v>58</v>
      </c>
      <c r="B12" s="1" t="e">
        <f>#REF!</f>
        <v>#REF!</v>
      </c>
      <c r="C12" s="2" t="s">
        <v>59</v>
      </c>
      <c r="D12" s="2" t="e">
        <f>IF(VLOOKUP(B12,#REF!,14,FALSE)=FALSE, "No","Yes")</f>
        <v>#REF!</v>
      </c>
    </row>
    <row r="13" spans="1:28" ht="15" hidden="1" x14ac:dyDescent="0.2">
      <c r="A13" s="2" t="s">
        <v>58</v>
      </c>
      <c r="B13" s="1" t="e">
        <f>#REF!</f>
        <v>#REF!</v>
      </c>
      <c r="C13" s="2" t="s">
        <v>59</v>
      </c>
      <c r="D13" s="2" t="e">
        <f>IF(VLOOKUP(B13,#REF!,14,FALSE)=FALSE, "No","Yes")</f>
        <v>#REF!</v>
      </c>
    </row>
    <row r="14" spans="1:28" ht="15" hidden="1" x14ac:dyDescent="0.2">
      <c r="A14" s="2" t="s">
        <v>58</v>
      </c>
      <c r="B14" s="1" t="e">
        <f>#REF!</f>
        <v>#REF!</v>
      </c>
      <c r="C14" s="2" t="s">
        <v>59</v>
      </c>
      <c r="D14" s="2" t="e">
        <f>IF(VLOOKUP(B14,#REF!,14,FALSE)=FALSE, "No","Yes")</f>
        <v>#REF!</v>
      </c>
    </row>
    <row r="15" spans="1:28" ht="15" hidden="1" x14ac:dyDescent="0.2">
      <c r="A15" s="2" t="s">
        <v>58</v>
      </c>
      <c r="B15" s="1" t="e">
        <f>#REF!</f>
        <v>#REF!</v>
      </c>
      <c r="C15" s="2" t="s">
        <v>59</v>
      </c>
      <c r="D15" s="2" t="e">
        <f>IF(VLOOKUP(B15,#REF!,14,FALSE)=FALSE, "No","Yes")</f>
        <v>#REF!</v>
      </c>
    </row>
    <row r="16" spans="1:28" ht="15" hidden="1" x14ac:dyDescent="0.2">
      <c r="A16" s="2" t="s">
        <v>58</v>
      </c>
      <c r="B16" s="1" t="e">
        <f>#REF!</f>
        <v>#REF!</v>
      </c>
      <c r="C16" s="2" t="s">
        <v>59</v>
      </c>
      <c r="D16" s="2" t="e">
        <f>IF(VLOOKUP(B16,#REF!,14,FALSE)=FALSE, "No","Yes")</f>
        <v>#REF!</v>
      </c>
    </row>
    <row r="17" spans="1:4" ht="15" hidden="1" x14ac:dyDescent="0.2">
      <c r="A17" s="2" t="s">
        <v>58</v>
      </c>
      <c r="B17" s="1" t="e">
        <f>#REF!</f>
        <v>#REF!</v>
      </c>
      <c r="C17" s="2" t="s">
        <v>59</v>
      </c>
      <c r="D17" s="2" t="e">
        <f>IF(VLOOKUP(B17,#REF!,14,FALSE)=FALSE, "No","Yes")</f>
        <v>#REF!</v>
      </c>
    </row>
    <row r="18" spans="1:4" ht="15" hidden="1" x14ac:dyDescent="0.2">
      <c r="A18" s="2" t="s">
        <v>58</v>
      </c>
      <c r="B18" s="1" t="e">
        <f>#REF!</f>
        <v>#REF!</v>
      </c>
      <c r="C18" s="2" t="s">
        <v>59</v>
      </c>
      <c r="D18" s="2" t="e">
        <f>IF(VLOOKUP(B18,#REF!,14,FALSE)=FALSE, "No","Yes")</f>
        <v>#REF!</v>
      </c>
    </row>
    <row r="19" spans="1:4" ht="15" hidden="1" x14ac:dyDescent="0.2">
      <c r="A19" s="2" t="s">
        <v>58</v>
      </c>
      <c r="B19" s="1" t="e">
        <f>#REF!</f>
        <v>#REF!</v>
      </c>
      <c r="C19" s="2" t="s">
        <v>59</v>
      </c>
      <c r="D19" s="2" t="e">
        <f>IF(VLOOKUP(B19,#REF!,14,FALSE)=FALSE, "No","Yes")</f>
        <v>#REF!</v>
      </c>
    </row>
    <row r="20" spans="1:4" ht="15" hidden="1" x14ac:dyDescent="0.2">
      <c r="A20" s="2" t="s">
        <v>58</v>
      </c>
      <c r="B20" s="1" t="e">
        <f>#REF!</f>
        <v>#REF!</v>
      </c>
      <c r="C20" s="2" t="s">
        <v>59</v>
      </c>
      <c r="D20" s="2" t="e">
        <f>IF(VLOOKUP(B20,#REF!,14,FALSE)=FALSE, "No","Yes")</f>
        <v>#REF!</v>
      </c>
    </row>
    <row r="21" spans="1:4" ht="15" hidden="1" x14ac:dyDescent="0.2">
      <c r="A21" s="2" t="s">
        <v>58</v>
      </c>
      <c r="B21" s="1" t="e">
        <f>#REF!</f>
        <v>#REF!</v>
      </c>
      <c r="C21" s="2" t="s">
        <v>59</v>
      </c>
      <c r="D21" s="2" t="e">
        <f>IF(VLOOKUP(B21,#REF!,14,FALSE)=FALSE, "No","Yes")</f>
        <v>#REF!</v>
      </c>
    </row>
    <row r="22" spans="1:4" ht="15" hidden="1" x14ac:dyDescent="0.2">
      <c r="A22" s="2" t="s">
        <v>58</v>
      </c>
      <c r="B22" s="1" t="e">
        <f>#REF!</f>
        <v>#REF!</v>
      </c>
      <c r="C22" s="2" t="s">
        <v>59</v>
      </c>
      <c r="D22" s="2" t="e">
        <f>IF(VLOOKUP(B22,#REF!,14,FALSE)=FALSE, "No","Yes")</f>
        <v>#REF!</v>
      </c>
    </row>
    <row r="23" spans="1:4" ht="15" hidden="1" x14ac:dyDescent="0.2">
      <c r="A23" s="2" t="s">
        <v>58</v>
      </c>
      <c r="B23" s="1" t="e">
        <f>#REF!</f>
        <v>#REF!</v>
      </c>
      <c r="C23" s="2" t="s">
        <v>59</v>
      </c>
      <c r="D23" s="2" t="e">
        <f>IF(VLOOKUP(B23,#REF!,14,FALSE)=FALSE, "No","Yes")</f>
        <v>#REF!</v>
      </c>
    </row>
    <row r="24" spans="1:4" ht="15" hidden="1" x14ac:dyDescent="0.2">
      <c r="A24" s="2" t="s">
        <v>58</v>
      </c>
      <c r="B24" s="1" t="e">
        <f>#REF!</f>
        <v>#REF!</v>
      </c>
      <c r="C24" s="2" t="s">
        <v>59</v>
      </c>
      <c r="D24" s="2" t="e">
        <f>IF(VLOOKUP(B24,#REF!,14,FALSE)=FALSE, "No","Yes")</f>
        <v>#REF!</v>
      </c>
    </row>
    <row r="25" spans="1:4" ht="15" hidden="1" x14ac:dyDescent="0.2">
      <c r="A25" s="2" t="s">
        <v>58</v>
      </c>
      <c r="B25" s="1" t="e">
        <f>#REF!</f>
        <v>#REF!</v>
      </c>
      <c r="C25" s="2" t="s">
        <v>59</v>
      </c>
      <c r="D25" s="2" t="e">
        <f>IF(VLOOKUP(B25,#REF!,14,FALSE)=FALSE, "No","Yes")</f>
        <v>#REF!</v>
      </c>
    </row>
    <row r="26" spans="1:4" ht="15" hidden="1" x14ac:dyDescent="0.2">
      <c r="A26" s="2" t="s">
        <v>58</v>
      </c>
      <c r="B26" s="1" t="e">
        <f>#REF!</f>
        <v>#REF!</v>
      </c>
      <c r="C26" s="2" t="s">
        <v>59</v>
      </c>
      <c r="D26" s="2" t="e">
        <f>IF(VLOOKUP(B26,#REF!,14,FALSE)=FALSE, "No","Yes")</f>
        <v>#REF!</v>
      </c>
    </row>
    <row r="27" spans="1:4" hidden="1" x14ac:dyDescent="0.15"/>
    <row r="28" spans="1:4" hidden="1" x14ac:dyDescent="0.15"/>
    <row r="29" spans="1:4" ht="45" hidden="1" x14ac:dyDescent="0.15">
      <c r="A29" s="32" t="s">
        <v>55</v>
      </c>
      <c r="B29" s="31" t="s">
        <v>53</v>
      </c>
      <c r="C29" s="32" t="s">
        <v>3</v>
      </c>
      <c r="D29" s="31" t="s">
        <v>60</v>
      </c>
    </row>
    <row r="30" spans="1:4" ht="15" hidden="1" x14ac:dyDescent="0.2">
      <c r="A30" s="2" t="s">
        <v>58</v>
      </c>
      <c r="B30" t="e">
        <f>#REF!</f>
        <v>#REF!</v>
      </c>
      <c r="C30" s="2" t="s">
        <v>59</v>
      </c>
      <c r="D30" s="2" t="e">
        <f>IF(VLOOKUP(B30,#REF!,15,FALSE)=FALSE, "No","Yes")</f>
        <v>#REF!</v>
      </c>
    </row>
    <row r="31" spans="1:4" ht="15" hidden="1" x14ac:dyDescent="0.2">
      <c r="A31" s="2" t="s">
        <v>58</v>
      </c>
      <c r="B31" t="e">
        <f>#REF!</f>
        <v>#REF!</v>
      </c>
      <c r="C31" s="2" t="s">
        <v>59</v>
      </c>
      <c r="D31" s="2" t="e">
        <f>IF(VLOOKUP(B31,#REF!,15,FALSE)=FALSE, "No","Yes")</f>
        <v>#REF!</v>
      </c>
    </row>
    <row r="32" spans="1:4" ht="15" hidden="1" x14ac:dyDescent="0.2">
      <c r="A32" s="2" t="s">
        <v>58</v>
      </c>
      <c r="B32" t="e">
        <f>#REF!</f>
        <v>#REF!</v>
      </c>
      <c r="C32" s="2" t="s">
        <v>59</v>
      </c>
      <c r="D32" s="2" t="e">
        <f>IF(VLOOKUP(B32,#REF!,15,FALSE)=FALSE, "No","Yes")</f>
        <v>#REF!</v>
      </c>
    </row>
    <row r="33" spans="1:4" ht="15" hidden="1" x14ac:dyDescent="0.2">
      <c r="A33" s="2" t="s">
        <v>58</v>
      </c>
      <c r="B33" t="e">
        <f>#REF!</f>
        <v>#REF!</v>
      </c>
      <c r="C33" s="2" t="s">
        <v>59</v>
      </c>
      <c r="D33" s="2" t="e">
        <f>IF(VLOOKUP(B33,#REF!,15,FALSE)=FALSE, "No","Yes")</f>
        <v>#REF!</v>
      </c>
    </row>
    <row r="34" spans="1:4" ht="15" hidden="1" x14ac:dyDescent="0.2">
      <c r="A34" s="2" t="s">
        <v>58</v>
      </c>
      <c r="B34" t="e">
        <f>#REF!</f>
        <v>#REF!</v>
      </c>
      <c r="C34" s="2" t="s">
        <v>59</v>
      </c>
      <c r="D34" s="2" t="e">
        <f>IF(VLOOKUP(B34,#REF!,15,FALSE)=FALSE, "No","Yes")</f>
        <v>#REF!</v>
      </c>
    </row>
    <row r="35" spans="1:4" ht="15" hidden="1" x14ac:dyDescent="0.2">
      <c r="A35" s="2" t="s">
        <v>58</v>
      </c>
      <c r="B35" t="e">
        <f>#REF!</f>
        <v>#REF!</v>
      </c>
      <c r="C35" s="2" t="s">
        <v>59</v>
      </c>
      <c r="D35" s="2" t="e">
        <f>IF(VLOOKUP(B35,#REF!,15,FALSE)=FALSE, "No","Yes")</f>
        <v>#REF!</v>
      </c>
    </row>
    <row r="36" spans="1:4" ht="15" hidden="1" x14ac:dyDescent="0.2">
      <c r="A36" s="2" t="s">
        <v>58</v>
      </c>
      <c r="B36" t="e">
        <f>#REF!</f>
        <v>#REF!</v>
      </c>
      <c r="C36" s="2" t="s">
        <v>59</v>
      </c>
      <c r="D36" s="2" t="e">
        <f>IF(VLOOKUP(B36,#REF!,15,FALSE)=FALSE, "No","Yes")</f>
        <v>#REF!</v>
      </c>
    </row>
    <row r="37" spans="1:4" ht="15" hidden="1" x14ac:dyDescent="0.2">
      <c r="A37" s="2" t="s">
        <v>58</v>
      </c>
      <c r="B37" t="e">
        <f>#REF!</f>
        <v>#REF!</v>
      </c>
      <c r="C37" s="2" t="s">
        <v>59</v>
      </c>
      <c r="D37" s="2" t="e">
        <f>IF(VLOOKUP(B37,#REF!,15,FALSE)=FALSE, "No","Yes")</f>
        <v>#REF!</v>
      </c>
    </row>
    <row r="38" spans="1:4" ht="15" hidden="1" x14ac:dyDescent="0.2">
      <c r="A38" s="2" t="s">
        <v>58</v>
      </c>
      <c r="B38" t="e">
        <f>#REF!</f>
        <v>#REF!</v>
      </c>
      <c r="C38" s="2" t="s">
        <v>59</v>
      </c>
      <c r="D38" s="2" t="e">
        <f>IF(VLOOKUP(B38,#REF!,15,FALSE)=FALSE, "No","Yes")</f>
        <v>#REF!</v>
      </c>
    </row>
    <row r="39" spans="1:4" ht="15" hidden="1" x14ac:dyDescent="0.2">
      <c r="A39" s="2" t="s">
        <v>58</v>
      </c>
      <c r="B39" t="e">
        <f>#REF!</f>
        <v>#REF!</v>
      </c>
      <c r="C39" s="2" t="s">
        <v>59</v>
      </c>
      <c r="D39" s="2" t="e">
        <f>IF(VLOOKUP(B39,#REF!,15,FALSE)=FALSE, "No","Yes")</f>
        <v>#REF!</v>
      </c>
    </row>
    <row r="40" spans="1:4" ht="15" hidden="1" x14ac:dyDescent="0.2">
      <c r="A40" s="2" t="s">
        <v>58</v>
      </c>
      <c r="B40" t="e">
        <f>#REF!</f>
        <v>#REF!</v>
      </c>
      <c r="C40" s="2" t="s">
        <v>59</v>
      </c>
      <c r="D40" s="2" t="e">
        <f>IF(VLOOKUP(B40,#REF!,15,FALSE)=FALSE, "No","Yes")</f>
        <v>#REF!</v>
      </c>
    </row>
    <row r="41" spans="1:4" ht="15" hidden="1" x14ac:dyDescent="0.2">
      <c r="A41" s="2" t="s">
        <v>58</v>
      </c>
      <c r="B41" t="e">
        <f>#REF!</f>
        <v>#REF!</v>
      </c>
      <c r="C41" s="2" t="s">
        <v>59</v>
      </c>
      <c r="D41" s="2" t="e">
        <f>IF(VLOOKUP(B41,#REF!,15,FALSE)=FALSE, "No","Yes")</f>
        <v>#REF!</v>
      </c>
    </row>
    <row r="42" spans="1:4" ht="15" hidden="1" x14ac:dyDescent="0.2">
      <c r="A42" s="2" t="s">
        <v>58</v>
      </c>
      <c r="B42" t="e">
        <f>#REF!</f>
        <v>#REF!</v>
      </c>
      <c r="C42" s="2" t="s">
        <v>59</v>
      </c>
      <c r="D42" s="2" t="e">
        <f>IF(VLOOKUP(B42,#REF!,15,FALSE)=FALSE, "No","Yes")</f>
        <v>#REF!</v>
      </c>
    </row>
    <row r="43" spans="1:4" ht="15" hidden="1" x14ac:dyDescent="0.2">
      <c r="A43" s="2" t="s">
        <v>58</v>
      </c>
      <c r="B43" t="e">
        <f>#REF!</f>
        <v>#REF!</v>
      </c>
      <c r="C43" s="2" t="s">
        <v>59</v>
      </c>
      <c r="D43" s="2" t="e">
        <f>IF(VLOOKUP(B43,#REF!,15,FALSE)=FALSE, "No","Yes")</f>
        <v>#REF!</v>
      </c>
    </row>
    <row r="44" spans="1:4" ht="15" hidden="1" x14ac:dyDescent="0.2">
      <c r="A44" s="2" t="s">
        <v>58</v>
      </c>
      <c r="B44" t="e">
        <f>#REF!</f>
        <v>#REF!</v>
      </c>
      <c r="C44" s="2" t="s">
        <v>59</v>
      </c>
      <c r="D44" s="2" t="e">
        <f>IF(VLOOKUP(B44,#REF!,15,FALSE)=FALSE, "No","Yes")</f>
        <v>#REF!</v>
      </c>
    </row>
    <row r="45" spans="1:4" ht="15" hidden="1" x14ac:dyDescent="0.2">
      <c r="A45" s="2" t="s">
        <v>58</v>
      </c>
      <c r="B45" t="e">
        <f>#REF!</f>
        <v>#REF!</v>
      </c>
      <c r="C45" s="2" t="s">
        <v>59</v>
      </c>
      <c r="D45" s="2" t="e">
        <f>IF(VLOOKUP(B45,#REF!,15,FALSE)=FALSE, "No","Yes")</f>
        <v>#REF!</v>
      </c>
    </row>
    <row r="46" spans="1:4" ht="15" hidden="1" x14ac:dyDescent="0.2">
      <c r="A46" s="2" t="s">
        <v>58</v>
      </c>
      <c r="B46" t="e">
        <f>#REF!</f>
        <v>#REF!</v>
      </c>
      <c r="C46" s="2" t="s">
        <v>59</v>
      </c>
      <c r="D46" s="2" t="e">
        <f>IF(VLOOKUP(B46,#REF!,15,FALSE)=FALSE, "No","Yes")</f>
        <v>#REF!</v>
      </c>
    </row>
    <row r="47" spans="1:4" ht="15" hidden="1" x14ac:dyDescent="0.2">
      <c r="A47" s="2" t="s">
        <v>58</v>
      </c>
      <c r="B47" t="e">
        <f>#REF!</f>
        <v>#REF!</v>
      </c>
      <c r="C47" s="2" t="s">
        <v>59</v>
      </c>
      <c r="D47" s="2" t="e">
        <f>IF(VLOOKUP(B47,#REF!,15,FALSE)=FALSE, "No","Yes")</f>
        <v>#REF!</v>
      </c>
    </row>
    <row r="48" spans="1:4" ht="15" hidden="1" x14ac:dyDescent="0.2">
      <c r="A48" s="2" t="s">
        <v>58</v>
      </c>
      <c r="B48" t="e">
        <f>#REF!</f>
        <v>#REF!</v>
      </c>
      <c r="C48" s="2" t="s">
        <v>59</v>
      </c>
      <c r="D48" s="2" t="e">
        <f>IF(VLOOKUP(B48,#REF!,15,FALSE)=FALSE, "No","Yes")</f>
        <v>#REF!</v>
      </c>
    </row>
    <row r="49" spans="1:26" ht="15" hidden="1" x14ac:dyDescent="0.2">
      <c r="A49" s="2" t="s">
        <v>58</v>
      </c>
      <c r="B49" t="e">
        <f>#REF!</f>
        <v>#REF!</v>
      </c>
      <c r="C49" s="2" t="s">
        <v>59</v>
      </c>
      <c r="D49" s="2" t="e">
        <f>IF(VLOOKUP(B49,#REF!,15,FALSE)=FALSE, "No","Yes")</f>
        <v>#REF!</v>
      </c>
    </row>
    <row r="50" spans="1:26" ht="15" hidden="1" x14ac:dyDescent="0.2">
      <c r="A50" s="2" t="s">
        <v>58</v>
      </c>
      <c r="B50" t="e">
        <f>#REF!</f>
        <v>#REF!</v>
      </c>
      <c r="C50" s="2" t="s">
        <v>59</v>
      </c>
      <c r="D50" s="2" t="e">
        <f>IF(VLOOKUP(B50,#REF!,15,FALSE)=FALSE, "No","Yes")</f>
        <v>#REF!</v>
      </c>
    </row>
    <row r="51" spans="1:26" ht="15" hidden="1" x14ac:dyDescent="0.2">
      <c r="A51" s="2" t="s">
        <v>58</v>
      </c>
      <c r="B51" t="e">
        <f>#REF!</f>
        <v>#REF!</v>
      </c>
      <c r="C51" s="2" t="s">
        <v>59</v>
      </c>
      <c r="D51" s="2" t="e">
        <f>IF(VLOOKUP(B51,#REF!,15,FALSE)=FALSE, "No","Yes")</f>
        <v>#REF!</v>
      </c>
    </row>
    <row r="52" spans="1:26" ht="15" hidden="1" x14ac:dyDescent="0.2">
      <c r="A52" s="2" t="s">
        <v>58</v>
      </c>
      <c r="B52" t="e">
        <f>#REF!</f>
        <v>#REF!</v>
      </c>
      <c r="C52" s="2" t="s">
        <v>59</v>
      </c>
      <c r="D52" s="2" t="e">
        <f>IF(VLOOKUP(B52,#REF!,15,FALSE)=FALSE, "No","Yes")</f>
        <v>#REF!</v>
      </c>
    </row>
    <row r="53" spans="1:26" ht="15" hidden="1" x14ac:dyDescent="0.2">
      <c r="A53" s="2" t="s">
        <v>58</v>
      </c>
      <c r="B53" t="e">
        <f>#REF!</f>
        <v>#REF!</v>
      </c>
      <c r="C53" s="2" t="s">
        <v>59</v>
      </c>
      <c r="D53" s="2" t="e">
        <f>IF(VLOOKUP(B53,#REF!,15,FALSE)=FALSE, "No","Yes")</f>
        <v>#REF!</v>
      </c>
    </row>
    <row r="54" spans="1:26" hidden="1" x14ac:dyDescent="0.15"/>
    <row r="55" spans="1:26" hidden="1" x14ac:dyDescent="0.15"/>
    <row r="56" spans="1:26" hidden="1" x14ac:dyDescent="0.15"/>
    <row r="57" spans="1:26" hidden="1" x14ac:dyDescent="0.15"/>
    <row r="58" spans="1:26" hidden="1" x14ac:dyDescent="0.15"/>
    <row r="59" spans="1:26" hidden="1" x14ac:dyDescent="0.15"/>
    <row r="60" spans="1:26" hidden="1" x14ac:dyDescent="0.15"/>
    <row r="61" spans="1:26" ht="59" x14ac:dyDescent="0.55000000000000004">
      <c r="A61" s="339" t="s">
        <v>168</v>
      </c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</row>
    <row r="66" spans="1:4" ht="30" x14ac:dyDescent="0.15">
      <c r="A66" s="50" t="s">
        <v>55</v>
      </c>
      <c r="B66" s="295" t="s">
        <v>170</v>
      </c>
      <c r="C66" s="50" t="s">
        <v>3</v>
      </c>
      <c r="D66" s="295" t="s">
        <v>56</v>
      </c>
    </row>
    <row r="67" spans="1:4" ht="17" x14ac:dyDescent="0.2">
      <c r="A67" s="2" t="s">
        <v>58</v>
      </c>
      <c r="B67" s="290" t="s">
        <v>176</v>
      </c>
      <c r="C67" s="287">
        <f>'Paste Snowflake Data Here'!C3</f>
        <v>0</v>
      </c>
      <c r="D67" s="297" t="e">
        <f>IF(VLOOKUP(B67,'Aggregate Model'!$B$4:$BA$23,13,FALSE)=FALSE, "No","Yes")</f>
        <v>#N/A</v>
      </c>
    </row>
    <row r="68" spans="1:4" ht="17" x14ac:dyDescent="0.2">
      <c r="A68" s="2" t="s">
        <v>58</v>
      </c>
      <c r="B68" s="291" t="s">
        <v>264</v>
      </c>
      <c r="C68" s="287">
        <f>C67</f>
        <v>0</v>
      </c>
      <c r="D68" s="297" t="e">
        <f>IF(VLOOKUP(B68,'Aggregate Model'!$B$4:$BA$23,13,FALSE)=FALSE, "No","Yes")</f>
        <v>#N/A</v>
      </c>
    </row>
    <row r="69" spans="1:4" ht="17" x14ac:dyDescent="0.2">
      <c r="A69" s="2" t="s">
        <v>58</v>
      </c>
      <c r="B69" s="291" t="s">
        <v>178</v>
      </c>
      <c r="C69" s="287">
        <f t="shared" ref="C69:C132" si="0">C68</f>
        <v>0</v>
      </c>
      <c r="D69" s="297" t="e">
        <f>IF(VLOOKUP(B69,'Aggregate Model'!$B$4:$BA$23,13,FALSE)=FALSE, "No","Yes")</f>
        <v>#N/A</v>
      </c>
    </row>
    <row r="70" spans="1:4" ht="17" x14ac:dyDescent="0.2">
      <c r="A70" s="2" t="s">
        <v>58</v>
      </c>
      <c r="B70" s="291" t="s">
        <v>265</v>
      </c>
      <c r="C70" s="287">
        <f t="shared" si="0"/>
        <v>0</v>
      </c>
      <c r="D70" s="297" t="e">
        <f>IF(VLOOKUP(B70,'Aggregate Model'!$B$4:$BA$23,13,FALSE)=FALSE, "No","Yes")</f>
        <v>#N/A</v>
      </c>
    </row>
    <row r="71" spans="1:4" ht="17" x14ac:dyDescent="0.2">
      <c r="A71" s="2" t="s">
        <v>58</v>
      </c>
      <c r="B71" s="291" t="s">
        <v>180</v>
      </c>
      <c r="C71" s="287">
        <f t="shared" si="0"/>
        <v>0</v>
      </c>
      <c r="D71" s="297" t="e">
        <f>IF(VLOOKUP(B71,'Aggregate Model'!$B$4:$BA$23,13,FALSE)=FALSE, "No","Yes")</f>
        <v>#N/A</v>
      </c>
    </row>
    <row r="72" spans="1:4" ht="17" x14ac:dyDescent="0.2">
      <c r="A72" s="2" t="s">
        <v>58</v>
      </c>
      <c r="B72" s="291" t="s">
        <v>181</v>
      </c>
      <c r="C72" s="287">
        <f t="shared" si="0"/>
        <v>0</v>
      </c>
      <c r="D72" s="297" t="e">
        <f>IF(VLOOKUP(B72,'Aggregate Model'!$B$4:$BA$23,13,FALSE)=FALSE, "No","Yes")</f>
        <v>#N/A</v>
      </c>
    </row>
    <row r="73" spans="1:4" ht="17" x14ac:dyDescent="0.2">
      <c r="A73" s="2" t="s">
        <v>58</v>
      </c>
      <c r="B73" s="291" t="s">
        <v>182</v>
      </c>
      <c r="C73" s="287">
        <f t="shared" si="0"/>
        <v>0</v>
      </c>
      <c r="D73" s="297" t="e">
        <f>IF(VLOOKUP(B73,'Aggregate Model'!$B$4:$BA$23,13,FALSE)=FALSE, "No","Yes")</f>
        <v>#N/A</v>
      </c>
    </row>
    <row r="74" spans="1:4" ht="17" x14ac:dyDescent="0.2">
      <c r="A74" s="2" t="s">
        <v>58</v>
      </c>
      <c r="B74" s="291" t="s">
        <v>183</v>
      </c>
      <c r="C74" s="287">
        <f t="shared" si="0"/>
        <v>0</v>
      </c>
      <c r="D74" s="297" t="e">
        <f>IF(VLOOKUP(B74,'Aggregate Model'!$B$4:$BA$23,13,FALSE)=FALSE, "No","Yes")</f>
        <v>#N/A</v>
      </c>
    </row>
    <row r="75" spans="1:4" ht="17" x14ac:dyDescent="0.2">
      <c r="A75" s="2" t="s">
        <v>58</v>
      </c>
      <c r="B75" s="291" t="s">
        <v>184</v>
      </c>
      <c r="C75" s="287">
        <f t="shared" si="0"/>
        <v>0</v>
      </c>
      <c r="D75" s="297" t="e">
        <f>IF(VLOOKUP(B75,'Aggregate Model'!$B$4:$BA$23,13,FALSE)=FALSE, "No","Yes")</f>
        <v>#N/A</v>
      </c>
    </row>
    <row r="76" spans="1:4" ht="17" x14ac:dyDescent="0.2">
      <c r="A76" s="2" t="s">
        <v>58</v>
      </c>
      <c r="B76" s="291" t="s">
        <v>185</v>
      </c>
      <c r="C76" s="287">
        <f t="shared" si="0"/>
        <v>0</v>
      </c>
      <c r="D76" s="297" t="e">
        <f>IF(VLOOKUP(B76,'Aggregate Model'!$B$4:$BA$23,13,FALSE)=FALSE, "No","Yes")</f>
        <v>#N/A</v>
      </c>
    </row>
    <row r="77" spans="1:4" ht="17" x14ac:dyDescent="0.2">
      <c r="A77" s="2" t="s">
        <v>58</v>
      </c>
      <c r="B77" s="291" t="s">
        <v>186</v>
      </c>
      <c r="C77" s="287">
        <f t="shared" si="0"/>
        <v>0</v>
      </c>
      <c r="D77" s="297" t="e">
        <f>IF(VLOOKUP(B77,'Aggregate Model'!$B$4:$BA$23,13,FALSE)=FALSE, "No","Yes")</f>
        <v>#N/A</v>
      </c>
    </row>
    <row r="78" spans="1:4" ht="17" x14ac:dyDescent="0.2">
      <c r="A78" s="2" t="s">
        <v>58</v>
      </c>
      <c r="B78" s="291" t="s">
        <v>187</v>
      </c>
      <c r="C78" s="287">
        <f t="shared" si="0"/>
        <v>0</v>
      </c>
      <c r="D78" s="297" t="e">
        <f>IF(VLOOKUP(B78,'Aggregate Model'!$B$4:$BA$23,13,FALSE)=FALSE, "No","Yes")</f>
        <v>#N/A</v>
      </c>
    </row>
    <row r="79" spans="1:4" ht="17" x14ac:dyDescent="0.2">
      <c r="A79" s="2" t="s">
        <v>58</v>
      </c>
      <c r="B79" s="291" t="s">
        <v>188</v>
      </c>
      <c r="C79" s="287">
        <f t="shared" si="0"/>
        <v>0</v>
      </c>
      <c r="D79" s="297" t="e">
        <f>IF(VLOOKUP(B79,'Aggregate Model'!$B$4:$BA$23,13,FALSE)=FALSE, "No","Yes")</f>
        <v>#N/A</v>
      </c>
    </row>
    <row r="80" spans="1:4" ht="17" x14ac:dyDescent="0.2">
      <c r="A80" s="2" t="s">
        <v>58</v>
      </c>
      <c r="B80" s="291" t="s">
        <v>189</v>
      </c>
      <c r="C80" s="287">
        <f t="shared" si="0"/>
        <v>0</v>
      </c>
      <c r="D80" s="297" t="e">
        <f>IF(VLOOKUP(B80,'Aggregate Model'!$B$4:$BA$23,13,FALSE)=FALSE, "No","Yes")</f>
        <v>#N/A</v>
      </c>
    </row>
    <row r="81" spans="1:39" ht="17" x14ac:dyDescent="0.2">
      <c r="A81" s="2" t="s">
        <v>58</v>
      </c>
      <c r="B81" s="291" t="s">
        <v>190</v>
      </c>
      <c r="C81" s="287">
        <f t="shared" si="0"/>
        <v>0</v>
      </c>
      <c r="D81" s="297" t="e">
        <f>IF(VLOOKUP(B81,'Aggregate Model'!$B$4:$BA$23,13,FALSE)=FALSE, "No","Yes")</f>
        <v>#N/A</v>
      </c>
    </row>
    <row r="82" spans="1:39" ht="17" x14ac:dyDescent="0.2">
      <c r="A82" s="2" t="s">
        <v>58</v>
      </c>
      <c r="B82" s="291" t="s">
        <v>191</v>
      </c>
      <c r="C82" s="287">
        <f t="shared" si="0"/>
        <v>0</v>
      </c>
      <c r="D82" s="297" t="e">
        <f>IF(VLOOKUP(B82,'Aggregate Model'!$B$4:$BA$23,13,FALSE)=FALSE, "No","Yes")</f>
        <v>#N/A</v>
      </c>
      <c r="AK82" s="67"/>
      <c r="AM82" s="67"/>
    </row>
    <row r="83" spans="1:39" ht="17" x14ac:dyDescent="0.2">
      <c r="A83" s="2" t="s">
        <v>58</v>
      </c>
      <c r="B83" s="291" t="s">
        <v>192</v>
      </c>
      <c r="C83" s="287">
        <f t="shared" si="0"/>
        <v>0</v>
      </c>
      <c r="D83" s="297" t="e">
        <f>IF(VLOOKUP(B83,'Aggregate Model'!$B$4:$BA$23,13,FALSE)=FALSE, "No","Yes")</f>
        <v>#N/A</v>
      </c>
    </row>
    <row r="84" spans="1:39" ht="17" x14ac:dyDescent="0.2">
      <c r="A84" s="2" t="s">
        <v>58</v>
      </c>
      <c r="B84" s="291" t="s">
        <v>193</v>
      </c>
      <c r="C84" s="287">
        <f t="shared" si="0"/>
        <v>0</v>
      </c>
      <c r="D84" s="297" t="e">
        <f>IF(VLOOKUP(B84,'Aggregate Model'!$B$4:$BA$23,13,FALSE)=FALSE, "No","Yes")</f>
        <v>#N/A</v>
      </c>
    </row>
    <row r="85" spans="1:39" ht="17" x14ac:dyDescent="0.2">
      <c r="A85" s="2" t="s">
        <v>58</v>
      </c>
      <c r="B85" s="291" t="s">
        <v>194</v>
      </c>
      <c r="C85" s="287">
        <f t="shared" si="0"/>
        <v>0</v>
      </c>
      <c r="D85" s="297" t="e">
        <f>IF(VLOOKUP(B85,'Aggregate Model'!$B$4:$BA$23,13,FALSE)=FALSE, "No","Yes")</f>
        <v>#N/A</v>
      </c>
    </row>
    <row r="86" spans="1:39" ht="17" x14ac:dyDescent="0.2">
      <c r="A86" s="2" t="s">
        <v>58</v>
      </c>
      <c r="B86" s="291" t="s">
        <v>195</v>
      </c>
      <c r="C86" s="287">
        <f t="shared" si="0"/>
        <v>0</v>
      </c>
      <c r="D86" s="297" t="e">
        <f>IF(VLOOKUP(B86,'Aggregate Model'!$B$4:$BA$23,13,FALSE)=FALSE, "No","Yes")</f>
        <v>#N/A</v>
      </c>
    </row>
    <row r="87" spans="1:39" ht="17" x14ac:dyDescent="0.2">
      <c r="A87" s="2" t="s">
        <v>58</v>
      </c>
      <c r="B87" s="291" t="s">
        <v>196</v>
      </c>
      <c r="C87" s="287">
        <f t="shared" si="0"/>
        <v>0</v>
      </c>
      <c r="D87" s="297" t="e">
        <f>IF(VLOOKUP(B87,'Aggregate Model'!$B$4:$BA$23,13,FALSE)=FALSE, "No","Yes")</f>
        <v>#N/A</v>
      </c>
    </row>
    <row r="88" spans="1:39" ht="17" x14ac:dyDescent="0.2">
      <c r="A88" s="2" t="s">
        <v>58</v>
      </c>
      <c r="B88" s="291" t="s">
        <v>197</v>
      </c>
      <c r="C88" s="287">
        <f t="shared" si="0"/>
        <v>0</v>
      </c>
      <c r="D88" s="297" t="e">
        <f>IF(VLOOKUP(B88,'Aggregate Model'!$B$4:$BA$23,13,FALSE)=FALSE, "No","Yes")</f>
        <v>#N/A</v>
      </c>
    </row>
    <row r="89" spans="1:39" ht="17" x14ac:dyDescent="0.2">
      <c r="A89" s="2" t="s">
        <v>58</v>
      </c>
      <c r="B89" s="291" t="s">
        <v>198</v>
      </c>
      <c r="C89" s="287">
        <f t="shared" si="0"/>
        <v>0</v>
      </c>
      <c r="D89" s="297" t="e">
        <f>IF(VLOOKUP(B89,'Aggregate Model'!$B$4:$BA$23,13,FALSE)=FALSE, "No","Yes")</f>
        <v>#N/A</v>
      </c>
    </row>
    <row r="90" spans="1:39" ht="17" x14ac:dyDescent="0.2">
      <c r="A90" s="2" t="s">
        <v>58</v>
      </c>
      <c r="B90" s="291" t="s">
        <v>199</v>
      </c>
      <c r="C90" s="287">
        <f t="shared" si="0"/>
        <v>0</v>
      </c>
      <c r="D90" s="297" t="e">
        <f>IF(VLOOKUP(B90,'Aggregate Model'!$B$4:$BA$23,13,FALSE)=FALSE, "No","Yes")</f>
        <v>#N/A</v>
      </c>
    </row>
    <row r="91" spans="1:39" ht="17" x14ac:dyDescent="0.2">
      <c r="A91" s="2" t="s">
        <v>58</v>
      </c>
      <c r="B91" s="291" t="s">
        <v>200</v>
      </c>
      <c r="C91" s="287">
        <f t="shared" si="0"/>
        <v>0</v>
      </c>
      <c r="D91" s="297" t="e">
        <f>IF(VLOOKUP(B91,'Aggregate Model'!$B$4:$BA$23,13,FALSE)=FALSE, "No","Yes")</f>
        <v>#N/A</v>
      </c>
    </row>
    <row r="92" spans="1:39" ht="17" x14ac:dyDescent="0.2">
      <c r="A92" s="2" t="s">
        <v>58</v>
      </c>
      <c r="B92" s="291" t="s">
        <v>266</v>
      </c>
      <c r="C92" s="287">
        <f t="shared" si="0"/>
        <v>0</v>
      </c>
      <c r="D92" s="297" t="e">
        <f>IF(VLOOKUP(B92,'Aggregate Model'!$B$4:$BA$23,13,FALSE)=FALSE, "No","Yes")</f>
        <v>#N/A</v>
      </c>
    </row>
    <row r="93" spans="1:39" ht="17" x14ac:dyDescent="0.2">
      <c r="A93" s="2" t="s">
        <v>58</v>
      </c>
      <c r="B93" s="291" t="s">
        <v>202</v>
      </c>
      <c r="C93" s="287">
        <f t="shared" si="0"/>
        <v>0</v>
      </c>
      <c r="D93" s="297" t="e">
        <f>IF(VLOOKUP(B93,'Aggregate Model'!$B$4:$BA$23,13,FALSE)=FALSE, "No","Yes")</f>
        <v>#N/A</v>
      </c>
    </row>
    <row r="94" spans="1:39" ht="17" x14ac:dyDescent="0.2">
      <c r="A94" s="2" t="s">
        <v>58</v>
      </c>
      <c r="B94" s="291" t="s">
        <v>203</v>
      </c>
      <c r="C94" s="287">
        <f t="shared" si="0"/>
        <v>0</v>
      </c>
      <c r="D94" s="297" t="e">
        <f>IF(VLOOKUP(B94,'Aggregate Model'!$B$4:$BA$23,13,FALSE)=FALSE, "No","Yes")</f>
        <v>#N/A</v>
      </c>
    </row>
    <row r="95" spans="1:39" ht="17" x14ac:dyDescent="0.2">
      <c r="A95" s="2" t="s">
        <v>58</v>
      </c>
      <c r="B95" s="291" t="s">
        <v>204</v>
      </c>
      <c r="C95" s="287">
        <f t="shared" si="0"/>
        <v>0</v>
      </c>
      <c r="D95" s="297" t="e">
        <f>IF(VLOOKUP(B95,'Aggregate Model'!$B$4:$BA$23,13,FALSE)=FALSE, "No","Yes")</f>
        <v>#N/A</v>
      </c>
    </row>
    <row r="96" spans="1:39" ht="17" x14ac:dyDescent="0.2">
      <c r="A96" s="2" t="s">
        <v>58</v>
      </c>
      <c r="B96" s="291" t="s">
        <v>205</v>
      </c>
      <c r="C96" s="287">
        <f t="shared" si="0"/>
        <v>0</v>
      </c>
      <c r="D96" s="297" t="e">
        <f>IF(VLOOKUP(B96,'Aggregate Model'!$B$4:$BA$23,13,FALSE)=FALSE, "No","Yes")</f>
        <v>#N/A</v>
      </c>
    </row>
    <row r="97" spans="1:4" ht="17" x14ac:dyDescent="0.2">
      <c r="A97" s="2" t="s">
        <v>58</v>
      </c>
      <c r="B97" s="291" t="s">
        <v>206</v>
      </c>
      <c r="C97" s="287">
        <f t="shared" si="0"/>
        <v>0</v>
      </c>
      <c r="D97" s="297" t="e">
        <f>IF(VLOOKUP(B97,'Aggregate Model'!$B$4:$BA$23,13,FALSE)=FALSE, "No","Yes")</f>
        <v>#N/A</v>
      </c>
    </row>
    <row r="98" spans="1:4" ht="17" x14ac:dyDescent="0.2">
      <c r="A98" s="2" t="s">
        <v>58</v>
      </c>
      <c r="B98" s="291" t="s">
        <v>207</v>
      </c>
      <c r="C98" s="287">
        <f t="shared" si="0"/>
        <v>0</v>
      </c>
      <c r="D98" s="297" t="e">
        <f>IF(VLOOKUP(B98,'Aggregate Model'!$B$4:$BA$23,13,FALSE)=FALSE, "No","Yes")</f>
        <v>#N/A</v>
      </c>
    </row>
    <row r="99" spans="1:4" ht="17" x14ac:dyDescent="0.2">
      <c r="A99" s="2" t="s">
        <v>58</v>
      </c>
      <c r="B99" s="291" t="s">
        <v>208</v>
      </c>
      <c r="C99" s="287">
        <f t="shared" si="0"/>
        <v>0</v>
      </c>
      <c r="D99" s="297" t="e">
        <f>IF(VLOOKUP(B99,'Aggregate Model'!$B$4:$BA$23,13,FALSE)=FALSE, "No","Yes")</f>
        <v>#N/A</v>
      </c>
    </row>
    <row r="100" spans="1:4" ht="17" x14ac:dyDescent="0.2">
      <c r="A100" s="2" t="s">
        <v>58</v>
      </c>
      <c r="B100" s="291" t="s">
        <v>270</v>
      </c>
      <c r="C100" s="287">
        <f t="shared" si="0"/>
        <v>0</v>
      </c>
      <c r="D100" s="297" t="e">
        <f>IF(VLOOKUP(B100,'Aggregate Model'!$B$4:$BA$23,13,FALSE)=FALSE, "No","Yes")</f>
        <v>#N/A</v>
      </c>
    </row>
    <row r="101" spans="1:4" ht="17" x14ac:dyDescent="0.2">
      <c r="A101" s="2" t="s">
        <v>58</v>
      </c>
      <c r="B101" s="291" t="s">
        <v>210</v>
      </c>
      <c r="C101" s="287">
        <f t="shared" si="0"/>
        <v>0</v>
      </c>
      <c r="D101" s="297" t="e">
        <f>IF(VLOOKUP(B101,'Aggregate Model'!$B$4:$BA$23,13,FALSE)=FALSE, "No","Yes")</f>
        <v>#N/A</v>
      </c>
    </row>
    <row r="102" spans="1:4" ht="17" x14ac:dyDescent="0.2">
      <c r="A102" s="2" t="s">
        <v>58</v>
      </c>
      <c r="B102" s="266" t="s">
        <v>211</v>
      </c>
      <c r="C102" s="287">
        <f t="shared" si="0"/>
        <v>0</v>
      </c>
      <c r="D102" s="297" t="e">
        <f>IF(VLOOKUP(B102,'Aggregate Model'!$B$4:$BA$23,13,FALSE)=FALSE, "No","Yes")</f>
        <v>#N/A</v>
      </c>
    </row>
    <row r="103" spans="1:4" ht="17" x14ac:dyDescent="0.2">
      <c r="A103" s="2" t="s">
        <v>58</v>
      </c>
      <c r="B103" s="266" t="s">
        <v>212</v>
      </c>
      <c r="C103" s="287">
        <f t="shared" si="0"/>
        <v>0</v>
      </c>
      <c r="D103" s="297" t="e">
        <f>IF(VLOOKUP(B103,'Aggregate Model'!$B$4:$BA$23,13,FALSE)=FALSE, "No","Yes")</f>
        <v>#N/A</v>
      </c>
    </row>
    <row r="104" spans="1:4" ht="17" x14ac:dyDescent="0.2">
      <c r="A104" s="2" t="s">
        <v>58</v>
      </c>
      <c r="B104" s="266" t="s">
        <v>271</v>
      </c>
      <c r="C104" s="287">
        <f t="shared" si="0"/>
        <v>0</v>
      </c>
      <c r="D104" s="297" t="e">
        <f>IF(VLOOKUP(B104,'Aggregate Model'!$B$4:$BA$23,13,FALSE)=FALSE, "No","Yes")</f>
        <v>#N/A</v>
      </c>
    </row>
    <row r="105" spans="1:4" ht="17" x14ac:dyDescent="0.2">
      <c r="A105" s="2" t="s">
        <v>58</v>
      </c>
      <c r="B105" s="266" t="s">
        <v>272</v>
      </c>
      <c r="C105" s="287">
        <f t="shared" si="0"/>
        <v>0</v>
      </c>
      <c r="D105" s="297" t="e">
        <f>IF(VLOOKUP(B105,'Aggregate Model'!$B$4:$BA$23,13,FALSE)=FALSE, "No","Yes")</f>
        <v>#N/A</v>
      </c>
    </row>
    <row r="106" spans="1:4" ht="17" x14ac:dyDescent="0.2">
      <c r="A106" s="2" t="s">
        <v>58</v>
      </c>
      <c r="B106" s="266" t="s">
        <v>215</v>
      </c>
      <c r="C106" s="287">
        <f t="shared" si="0"/>
        <v>0</v>
      </c>
      <c r="D106" s="297" t="e">
        <f>IF(VLOOKUP(B106,'Aggregate Model'!$B$4:$BA$23,13,FALSE)=FALSE, "No","Yes")</f>
        <v>#N/A</v>
      </c>
    </row>
    <row r="107" spans="1:4" ht="17" x14ac:dyDescent="0.2">
      <c r="A107" s="2" t="s">
        <v>58</v>
      </c>
      <c r="B107" s="266" t="s">
        <v>216</v>
      </c>
      <c r="C107" s="287">
        <f t="shared" si="0"/>
        <v>0</v>
      </c>
      <c r="D107" s="297" t="e">
        <f>IF(VLOOKUP(B107,'Aggregate Model'!$B$4:$BA$23,13,FALSE)=FALSE, "No","Yes")</f>
        <v>#N/A</v>
      </c>
    </row>
    <row r="108" spans="1:4" ht="17" x14ac:dyDescent="0.2">
      <c r="A108" s="2" t="s">
        <v>58</v>
      </c>
      <c r="B108" s="266" t="s">
        <v>217</v>
      </c>
      <c r="C108" s="287">
        <f t="shared" si="0"/>
        <v>0</v>
      </c>
      <c r="D108" s="297" t="e">
        <f>IF(VLOOKUP(B108,'Aggregate Model'!$B$4:$BA$23,13,FALSE)=FALSE, "No","Yes")</f>
        <v>#N/A</v>
      </c>
    </row>
    <row r="109" spans="1:4" ht="17" x14ac:dyDescent="0.2">
      <c r="A109" s="2" t="s">
        <v>58</v>
      </c>
      <c r="B109" s="266" t="s">
        <v>269</v>
      </c>
      <c r="C109" s="287">
        <f t="shared" si="0"/>
        <v>0</v>
      </c>
      <c r="D109" s="297" t="e">
        <f>IF(VLOOKUP(B109,'Aggregate Model'!$B$4:$BA$23,13,FALSE)=FALSE, "No","Yes")</f>
        <v>#N/A</v>
      </c>
    </row>
    <row r="110" spans="1:4" ht="17" x14ac:dyDescent="0.2">
      <c r="A110" s="2" t="s">
        <v>58</v>
      </c>
      <c r="B110" s="266" t="s">
        <v>219</v>
      </c>
      <c r="C110" s="287">
        <f t="shared" si="0"/>
        <v>0</v>
      </c>
      <c r="D110" s="297" t="e">
        <f>IF(VLOOKUP(B110,'Aggregate Model'!$B$4:$BA$23,13,FALSE)=FALSE, "No","Yes")</f>
        <v>#N/A</v>
      </c>
    </row>
    <row r="111" spans="1:4" ht="17" x14ac:dyDescent="0.2">
      <c r="A111" s="2" t="s">
        <v>58</v>
      </c>
      <c r="B111" s="266" t="s">
        <v>220</v>
      </c>
      <c r="C111" s="287">
        <f t="shared" si="0"/>
        <v>0</v>
      </c>
      <c r="D111" s="297" t="e">
        <f>IF(VLOOKUP(B111,'Aggregate Model'!$B$4:$BA$23,13,FALSE)=FALSE, "No","Yes")</f>
        <v>#N/A</v>
      </c>
    </row>
    <row r="112" spans="1:4" ht="17" x14ac:dyDescent="0.2">
      <c r="A112" s="2" t="s">
        <v>58</v>
      </c>
      <c r="B112" s="266" t="s">
        <v>221</v>
      </c>
      <c r="C112" s="287">
        <f t="shared" si="0"/>
        <v>0</v>
      </c>
      <c r="D112" s="297" t="e">
        <f>IF(VLOOKUP(B112,'Aggregate Model'!$B$4:$BA$23,13,FALSE)=FALSE, "No","Yes")</f>
        <v>#N/A</v>
      </c>
    </row>
    <row r="113" spans="1:4" ht="17" x14ac:dyDescent="0.2">
      <c r="A113" s="2" t="s">
        <v>58</v>
      </c>
      <c r="B113" s="266" t="s">
        <v>222</v>
      </c>
      <c r="C113" s="287">
        <f t="shared" si="0"/>
        <v>0</v>
      </c>
      <c r="D113" s="297" t="e">
        <f>IF(VLOOKUP(B113,'Aggregate Model'!$B$4:$BA$23,13,FALSE)=FALSE, "No","Yes")</f>
        <v>#N/A</v>
      </c>
    </row>
    <row r="114" spans="1:4" ht="17" x14ac:dyDescent="0.2">
      <c r="A114" s="2" t="s">
        <v>58</v>
      </c>
      <c r="B114" s="266" t="s">
        <v>223</v>
      </c>
      <c r="C114" s="287">
        <f t="shared" si="0"/>
        <v>0</v>
      </c>
      <c r="D114" s="297" t="e">
        <f>IF(VLOOKUP(B114,'Aggregate Model'!$B$4:$BA$23,13,FALSE)=FALSE, "No","Yes")</f>
        <v>#N/A</v>
      </c>
    </row>
    <row r="115" spans="1:4" ht="17" x14ac:dyDescent="0.2">
      <c r="A115" s="2" t="s">
        <v>58</v>
      </c>
      <c r="B115" s="266" t="s">
        <v>224</v>
      </c>
      <c r="C115" s="287">
        <f t="shared" si="0"/>
        <v>0</v>
      </c>
      <c r="D115" s="297" t="e">
        <f>IF(VLOOKUP(B115,'Aggregate Model'!$B$4:$BA$23,13,FALSE)=FALSE, "No","Yes")</f>
        <v>#N/A</v>
      </c>
    </row>
    <row r="116" spans="1:4" ht="17" x14ac:dyDescent="0.2">
      <c r="A116" s="2" t="s">
        <v>58</v>
      </c>
      <c r="B116" s="266" t="s">
        <v>225</v>
      </c>
      <c r="C116" s="287">
        <f t="shared" si="0"/>
        <v>0</v>
      </c>
      <c r="D116" s="297" t="e">
        <f>IF(VLOOKUP(B116,'Aggregate Model'!$B$4:$BA$23,13,FALSE)=FALSE, "No","Yes")</f>
        <v>#N/A</v>
      </c>
    </row>
    <row r="117" spans="1:4" ht="17" x14ac:dyDescent="0.2">
      <c r="A117" s="2" t="s">
        <v>58</v>
      </c>
      <c r="B117" s="266" t="s">
        <v>268</v>
      </c>
      <c r="C117" s="287">
        <f t="shared" si="0"/>
        <v>0</v>
      </c>
      <c r="D117" s="297" t="e">
        <f>IF(VLOOKUP(B117,'Aggregate Model'!$B$4:$BA$23,13,FALSE)=FALSE, "No","Yes")</f>
        <v>#N/A</v>
      </c>
    </row>
    <row r="118" spans="1:4" ht="17" x14ac:dyDescent="0.2">
      <c r="A118" s="2" t="s">
        <v>58</v>
      </c>
      <c r="B118" s="266" t="s">
        <v>263</v>
      </c>
      <c r="C118" s="287">
        <f t="shared" si="0"/>
        <v>0</v>
      </c>
      <c r="D118" s="297" t="e">
        <f>IF(VLOOKUP(B118,'Aggregate Model'!$B$4:$BA$23,13,FALSE)=FALSE, "No","Yes")</f>
        <v>#N/A</v>
      </c>
    </row>
    <row r="119" spans="1:4" ht="17" x14ac:dyDescent="0.2">
      <c r="A119" s="2" t="s">
        <v>58</v>
      </c>
      <c r="B119" s="266" t="s">
        <v>228</v>
      </c>
      <c r="C119" s="287">
        <f t="shared" si="0"/>
        <v>0</v>
      </c>
      <c r="D119" s="297" t="e">
        <f>IF(VLOOKUP(B119,'Aggregate Model'!$B$4:$BA$23,13,FALSE)=FALSE, "No","Yes")</f>
        <v>#N/A</v>
      </c>
    </row>
    <row r="120" spans="1:4" ht="17" x14ac:dyDescent="0.2">
      <c r="A120" s="2" t="s">
        <v>58</v>
      </c>
      <c r="B120" s="266" t="s">
        <v>229</v>
      </c>
      <c r="C120" s="287">
        <f t="shared" si="0"/>
        <v>0</v>
      </c>
      <c r="D120" s="297" t="e">
        <f>IF(VLOOKUP(B120,'Aggregate Model'!$B$4:$BA$23,13,FALSE)=FALSE, "No","Yes")</f>
        <v>#N/A</v>
      </c>
    </row>
    <row r="121" spans="1:4" ht="17" x14ac:dyDescent="0.2">
      <c r="A121" s="2" t="s">
        <v>58</v>
      </c>
      <c r="B121" s="266" t="s">
        <v>230</v>
      </c>
      <c r="C121" s="287">
        <f t="shared" si="0"/>
        <v>0</v>
      </c>
      <c r="D121" s="297" t="e">
        <f>IF(VLOOKUP(B121,'Aggregate Model'!$B$4:$BA$23,13,FALSE)=FALSE, "No","Yes")</f>
        <v>#N/A</v>
      </c>
    </row>
    <row r="122" spans="1:4" ht="17" x14ac:dyDescent="0.2">
      <c r="A122" s="2" t="s">
        <v>58</v>
      </c>
      <c r="B122" s="266" t="s">
        <v>231</v>
      </c>
      <c r="C122" s="287">
        <f t="shared" si="0"/>
        <v>0</v>
      </c>
      <c r="D122" s="297" t="e">
        <f>IF(VLOOKUP(B122,'Aggregate Model'!$B$4:$BA$23,13,FALSE)=FALSE, "No","Yes")</f>
        <v>#N/A</v>
      </c>
    </row>
    <row r="123" spans="1:4" ht="17" x14ac:dyDescent="0.2">
      <c r="A123" s="2" t="s">
        <v>58</v>
      </c>
      <c r="B123" s="266" t="s">
        <v>232</v>
      </c>
      <c r="C123" s="287">
        <f t="shared" si="0"/>
        <v>0</v>
      </c>
      <c r="D123" s="297" t="e">
        <f>IF(VLOOKUP(B123,'Aggregate Model'!$B$4:$BA$23,13,FALSE)=FALSE, "No","Yes")</f>
        <v>#N/A</v>
      </c>
    </row>
    <row r="124" spans="1:4" ht="17" x14ac:dyDescent="0.2">
      <c r="A124" s="2" t="s">
        <v>58</v>
      </c>
      <c r="B124" s="266" t="s">
        <v>233</v>
      </c>
      <c r="C124" s="287">
        <f t="shared" si="0"/>
        <v>0</v>
      </c>
      <c r="D124" s="297" t="e">
        <f>IF(VLOOKUP(B124,'Aggregate Model'!$B$4:$BA$23,13,FALSE)=FALSE, "No","Yes")</f>
        <v>#N/A</v>
      </c>
    </row>
    <row r="125" spans="1:4" ht="17" x14ac:dyDescent="0.2">
      <c r="A125" s="2" t="s">
        <v>58</v>
      </c>
      <c r="B125" s="266" t="s">
        <v>234</v>
      </c>
      <c r="C125" s="287">
        <f t="shared" si="0"/>
        <v>0</v>
      </c>
      <c r="D125" s="297" t="e">
        <f>IF(VLOOKUP(B125,'Aggregate Model'!$B$4:$BA$23,13,FALSE)=FALSE, "No","Yes")</f>
        <v>#N/A</v>
      </c>
    </row>
    <row r="126" spans="1:4" ht="17" x14ac:dyDescent="0.2">
      <c r="A126" s="2" t="s">
        <v>58</v>
      </c>
      <c r="B126" s="266" t="s">
        <v>235</v>
      </c>
      <c r="C126" s="287">
        <f t="shared" si="0"/>
        <v>0</v>
      </c>
      <c r="D126" s="297" t="e">
        <f>IF(VLOOKUP(B126,'Aggregate Model'!$B$4:$BA$23,13,FALSE)=FALSE, "No","Yes")</f>
        <v>#N/A</v>
      </c>
    </row>
    <row r="127" spans="1:4" ht="17" x14ac:dyDescent="0.2">
      <c r="A127" s="2" t="s">
        <v>58</v>
      </c>
      <c r="B127" s="266" t="s">
        <v>236</v>
      </c>
      <c r="C127" s="287">
        <f t="shared" si="0"/>
        <v>0</v>
      </c>
      <c r="D127" s="297" t="e">
        <f>IF(VLOOKUP(B127,'Aggregate Model'!$B$4:$BA$23,13,FALSE)=FALSE, "No","Yes")</f>
        <v>#N/A</v>
      </c>
    </row>
    <row r="128" spans="1:4" ht="17" x14ac:dyDescent="0.2">
      <c r="A128" s="2" t="s">
        <v>58</v>
      </c>
      <c r="B128" s="266" t="s">
        <v>237</v>
      </c>
      <c r="C128" s="287">
        <f t="shared" si="0"/>
        <v>0</v>
      </c>
      <c r="D128" s="297" t="e">
        <f>IF(VLOOKUP(B128,'Aggregate Model'!$B$4:$BA$23,13,FALSE)=FALSE, "No","Yes")</f>
        <v>#N/A</v>
      </c>
    </row>
    <row r="129" spans="1:4" ht="17" x14ac:dyDescent="0.2">
      <c r="A129" s="2" t="s">
        <v>58</v>
      </c>
      <c r="B129" s="266" t="s">
        <v>238</v>
      </c>
      <c r="C129" s="287">
        <f t="shared" si="0"/>
        <v>0</v>
      </c>
      <c r="D129" s="297" t="e">
        <f>IF(VLOOKUP(B129,'Aggregate Model'!$B$4:$BA$23,13,FALSE)=FALSE, "No","Yes")</f>
        <v>#N/A</v>
      </c>
    </row>
    <row r="130" spans="1:4" ht="17" x14ac:dyDescent="0.2">
      <c r="A130" s="2" t="s">
        <v>58</v>
      </c>
      <c r="B130" s="266" t="s">
        <v>239</v>
      </c>
      <c r="C130" s="287">
        <f t="shared" si="0"/>
        <v>0</v>
      </c>
      <c r="D130" s="297" t="e">
        <f>IF(VLOOKUP(B130,'Aggregate Model'!$B$4:$BA$23,13,FALSE)=FALSE, "No","Yes")</f>
        <v>#N/A</v>
      </c>
    </row>
    <row r="131" spans="1:4" ht="17" x14ac:dyDescent="0.2">
      <c r="A131" s="2" t="s">
        <v>58</v>
      </c>
      <c r="B131" s="266" t="s">
        <v>240</v>
      </c>
      <c r="C131" s="287">
        <f t="shared" si="0"/>
        <v>0</v>
      </c>
      <c r="D131" s="297" t="e">
        <f>IF(VLOOKUP(B131,'Aggregate Model'!$B$4:$BA$23,13,FALSE)=FALSE, "No","Yes")</f>
        <v>#N/A</v>
      </c>
    </row>
    <row r="132" spans="1:4" ht="17" x14ac:dyDescent="0.2">
      <c r="A132" s="2" t="s">
        <v>58</v>
      </c>
      <c r="B132" s="266" t="s">
        <v>241</v>
      </c>
      <c r="C132" s="287">
        <f t="shared" si="0"/>
        <v>0</v>
      </c>
      <c r="D132" s="297" t="e">
        <f>IF(VLOOKUP(B132,'Aggregate Model'!$B$4:$BA$23,13,FALSE)=FALSE, "No","Yes")</f>
        <v>#N/A</v>
      </c>
    </row>
    <row r="133" spans="1:4" ht="17" x14ac:dyDescent="0.2">
      <c r="A133" s="2" t="s">
        <v>58</v>
      </c>
      <c r="B133" s="266" t="s">
        <v>242</v>
      </c>
      <c r="C133" s="287">
        <f t="shared" ref="C133:C149" si="1">C132</f>
        <v>0</v>
      </c>
      <c r="D133" s="297" t="e">
        <f>IF(VLOOKUP(B133,'Aggregate Model'!$B$4:$BA$23,13,FALSE)=FALSE, "No","Yes")</f>
        <v>#N/A</v>
      </c>
    </row>
    <row r="134" spans="1:4" ht="17" x14ac:dyDescent="0.2">
      <c r="A134" s="2" t="s">
        <v>58</v>
      </c>
      <c r="B134" s="266" t="s">
        <v>243</v>
      </c>
      <c r="C134" s="287">
        <f t="shared" si="1"/>
        <v>0</v>
      </c>
      <c r="D134" s="297" t="e">
        <f>IF(VLOOKUP(B134,'Aggregate Model'!$B$4:$BA$23,13,FALSE)=FALSE, "No","Yes")</f>
        <v>#N/A</v>
      </c>
    </row>
    <row r="135" spans="1:4" ht="17" x14ac:dyDescent="0.2">
      <c r="A135" s="2" t="s">
        <v>58</v>
      </c>
      <c r="B135" s="266" t="s">
        <v>244</v>
      </c>
      <c r="C135" s="287">
        <f t="shared" si="1"/>
        <v>0</v>
      </c>
      <c r="D135" s="297" t="e">
        <f>IF(VLOOKUP(B135,'Aggregate Model'!$B$4:$BA$23,13,FALSE)=FALSE, "No","Yes")</f>
        <v>#N/A</v>
      </c>
    </row>
    <row r="136" spans="1:4" ht="17" x14ac:dyDescent="0.2">
      <c r="A136" s="2" t="s">
        <v>58</v>
      </c>
      <c r="B136" s="266" t="s">
        <v>245</v>
      </c>
      <c r="C136" s="287">
        <f t="shared" si="1"/>
        <v>0</v>
      </c>
      <c r="D136" s="297" t="e">
        <f>IF(VLOOKUP(B136,'Aggregate Model'!$B$4:$BA$23,13,FALSE)=FALSE, "No","Yes")</f>
        <v>#N/A</v>
      </c>
    </row>
    <row r="137" spans="1:4" ht="17" x14ac:dyDescent="0.2">
      <c r="A137" s="2" t="s">
        <v>58</v>
      </c>
      <c r="B137" s="266" t="s">
        <v>246</v>
      </c>
      <c r="C137" s="287">
        <f t="shared" si="1"/>
        <v>0</v>
      </c>
      <c r="D137" s="297" t="e">
        <f>IF(VLOOKUP(B137,'Aggregate Model'!$B$4:$BA$23,13,FALSE)=FALSE, "No","Yes")</f>
        <v>#N/A</v>
      </c>
    </row>
    <row r="138" spans="1:4" ht="17" x14ac:dyDescent="0.2">
      <c r="A138" s="2" t="s">
        <v>58</v>
      </c>
      <c r="B138" s="266" t="s">
        <v>247</v>
      </c>
      <c r="C138" s="287">
        <f t="shared" si="1"/>
        <v>0</v>
      </c>
      <c r="D138" s="297" t="e">
        <f>IF(VLOOKUP(B138,'Aggregate Model'!$B$4:$BA$23,13,FALSE)=FALSE, "No","Yes")</f>
        <v>#N/A</v>
      </c>
    </row>
    <row r="139" spans="1:4" ht="17" x14ac:dyDescent="0.2">
      <c r="A139" s="2" t="s">
        <v>58</v>
      </c>
      <c r="B139" s="266" t="s">
        <v>248</v>
      </c>
      <c r="C139" s="287">
        <f t="shared" si="1"/>
        <v>0</v>
      </c>
      <c r="D139" s="297" t="e">
        <f>IF(VLOOKUP(B139,'Aggregate Model'!$B$4:$BA$23,13,FALSE)=FALSE, "No","Yes")</f>
        <v>#N/A</v>
      </c>
    </row>
    <row r="140" spans="1:4" ht="17" x14ac:dyDescent="0.2">
      <c r="A140" s="2" t="s">
        <v>58</v>
      </c>
      <c r="B140" s="266" t="s">
        <v>249</v>
      </c>
      <c r="C140" s="287">
        <f t="shared" si="1"/>
        <v>0</v>
      </c>
      <c r="D140" s="297" t="e">
        <f>IF(VLOOKUP(B140,'Aggregate Model'!$B$4:$BA$23,13,FALSE)=FALSE, "No","Yes")</f>
        <v>#N/A</v>
      </c>
    </row>
    <row r="141" spans="1:4" ht="17" x14ac:dyDescent="0.2">
      <c r="A141" s="2" t="s">
        <v>58</v>
      </c>
      <c r="B141" s="266" t="s">
        <v>250</v>
      </c>
      <c r="C141" s="287">
        <f t="shared" si="1"/>
        <v>0</v>
      </c>
      <c r="D141" s="297" t="e">
        <f>IF(VLOOKUP(B141,'Aggregate Model'!$B$4:$BA$23,13,FALSE)=FALSE, "No","Yes")</f>
        <v>#N/A</v>
      </c>
    </row>
    <row r="142" spans="1:4" ht="17" x14ac:dyDescent="0.2">
      <c r="A142" s="2" t="s">
        <v>58</v>
      </c>
      <c r="B142" s="266" t="s">
        <v>251</v>
      </c>
      <c r="C142" s="287">
        <f t="shared" si="1"/>
        <v>0</v>
      </c>
      <c r="D142" s="297" t="e">
        <f>IF(VLOOKUP(B142,'Aggregate Model'!$B$4:$BA$23,13,FALSE)=FALSE, "No","Yes")</f>
        <v>#N/A</v>
      </c>
    </row>
    <row r="143" spans="1:4" ht="17" x14ac:dyDescent="0.2">
      <c r="A143" s="2" t="s">
        <v>58</v>
      </c>
      <c r="B143" s="266" t="s">
        <v>252</v>
      </c>
      <c r="C143" s="287">
        <f t="shared" si="1"/>
        <v>0</v>
      </c>
      <c r="D143" s="297" t="e">
        <f>IF(VLOOKUP(B143,'Aggregate Model'!$B$4:$BA$23,13,FALSE)=FALSE, "No","Yes")</f>
        <v>#N/A</v>
      </c>
    </row>
    <row r="144" spans="1:4" ht="17" x14ac:dyDescent="0.2">
      <c r="A144" s="2" t="s">
        <v>58</v>
      </c>
      <c r="B144" s="266" t="s">
        <v>253</v>
      </c>
      <c r="C144" s="287">
        <f t="shared" si="1"/>
        <v>0</v>
      </c>
      <c r="D144" s="297" t="e">
        <f>IF(VLOOKUP(B144,'Aggregate Model'!$B$4:$BA$23,13,FALSE)=FALSE, "No","Yes")</f>
        <v>#N/A</v>
      </c>
    </row>
    <row r="145" spans="1:4" ht="17" x14ac:dyDescent="0.2">
      <c r="A145" s="2" t="s">
        <v>58</v>
      </c>
      <c r="B145" s="266" t="s">
        <v>254</v>
      </c>
      <c r="C145" s="287">
        <f t="shared" si="1"/>
        <v>0</v>
      </c>
      <c r="D145" s="297" t="e">
        <f>IF(VLOOKUP(B145,'Aggregate Model'!$B$4:$BA$23,13,FALSE)=FALSE, "No","Yes")</f>
        <v>#N/A</v>
      </c>
    </row>
    <row r="146" spans="1:4" ht="17" x14ac:dyDescent="0.2">
      <c r="A146" s="2" t="s">
        <v>58</v>
      </c>
      <c r="B146" s="266" t="s">
        <v>255</v>
      </c>
      <c r="C146" s="287">
        <f t="shared" si="1"/>
        <v>0</v>
      </c>
      <c r="D146" s="297" t="e">
        <f>IF(VLOOKUP(B146,'Aggregate Model'!$B$4:$BA$23,13,FALSE)=FALSE, "No","Yes")</f>
        <v>#N/A</v>
      </c>
    </row>
    <row r="147" spans="1:4" ht="17" x14ac:dyDescent="0.2">
      <c r="A147" s="2" t="s">
        <v>58</v>
      </c>
      <c r="B147" s="266" t="s">
        <v>256</v>
      </c>
      <c r="C147" s="287">
        <f t="shared" si="1"/>
        <v>0</v>
      </c>
      <c r="D147" s="297" t="e">
        <f>IF(VLOOKUP(B147,'Aggregate Model'!$B$4:$BA$23,13,FALSE)=FALSE, "No","Yes")</f>
        <v>#N/A</v>
      </c>
    </row>
    <row r="148" spans="1:4" ht="17" x14ac:dyDescent="0.2">
      <c r="A148" s="2" t="s">
        <v>58</v>
      </c>
      <c r="B148" s="266" t="s">
        <v>257</v>
      </c>
      <c r="C148" s="287">
        <f t="shared" si="1"/>
        <v>0</v>
      </c>
      <c r="D148" s="297" t="e">
        <f>IF(VLOOKUP(B148,'Aggregate Model'!$B$4:$BA$23,13,FALSE)=FALSE, "No","Yes")</f>
        <v>#N/A</v>
      </c>
    </row>
    <row r="149" spans="1:4" ht="17" x14ac:dyDescent="0.2">
      <c r="A149" s="2" t="s">
        <v>58</v>
      </c>
      <c r="B149" s="266" t="s">
        <v>267</v>
      </c>
      <c r="C149" s="287">
        <f t="shared" si="1"/>
        <v>0</v>
      </c>
      <c r="D149" s="297" t="e">
        <f>IF(VLOOKUP(B149,'Aggregate Model'!$B$4:$BA$23,13,FALSE)=FALSE, "No","Yes")</f>
        <v>#N/A</v>
      </c>
    </row>
    <row r="150" spans="1:4" ht="17" x14ac:dyDescent="0.2">
      <c r="B150" s="298"/>
      <c r="C150" s="287"/>
      <c r="D150" s="297"/>
    </row>
    <row r="151" spans="1:4" ht="17" x14ac:dyDescent="0.2">
      <c r="B151" s="296"/>
      <c r="C151" s="287"/>
      <c r="D151" s="297"/>
    </row>
    <row r="152" spans="1:4" x14ac:dyDescent="0.15">
      <c r="B152" s="107"/>
    </row>
    <row r="153" spans="1:4" x14ac:dyDescent="0.15">
      <c r="B153" s="107"/>
    </row>
    <row r="155" spans="1:4" ht="45" x14ac:dyDescent="0.15">
      <c r="A155" s="32" t="s">
        <v>55</v>
      </c>
      <c r="B155" s="31" t="s">
        <v>170</v>
      </c>
      <c r="C155" s="32" t="s">
        <v>3</v>
      </c>
      <c r="D155" s="31" t="s">
        <v>60</v>
      </c>
    </row>
    <row r="156" spans="1:4" ht="17" x14ac:dyDescent="0.2">
      <c r="A156" s="2" t="s">
        <v>58</v>
      </c>
      <c r="B156" s="290" t="s">
        <v>176</v>
      </c>
      <c r="C156" s="287" t="s">
        <v>59</v>
      </c>
      <c r="D156" s="297" t="e">
        <f>IF(VLOOKUP(B156,'Aggregate Model'!$B$4:$BA$23,14,FALSE)=FALSE, "No","Yes")</f>
        <v>#N/A</v>
      </c>
    </row>
    <row r="157" spans="1:4" ht="17" x14ac:dyDescent="0.2">
      <c r="A157" s="2" t="s">
        <v>58</v>
      </c>
      <c r="B157" s="291" t="s">
        <v>264</v>
      </c>
      <c r="C157" s="287" t="s">
        <v>59</v>
      </c>
      <c r="D157" s="297" t="e">
        <f>IF(VLOOKUP(B157,'Aggregate Model'!$B$4:$BA$23,14,FALSE)=FALSE, "No","Yes")</f>
        <v>#N/A</v>
      </c>
    </row>
    <row r="158" spans="1:4" ht="17" x14ac:dyDescent="0.2">
      <c r="A158" s="2" t="s">
        <v>58</v>
      </c>
      <c r="B158" s="291" t="s">
        <v>178</v>
      </c>
      <c r="C158" s="287" t="s">
        <v>59</v>
      </c>
      <c r="D158" s="297" t="e">
        <f>IF(VLOOKUP(B158,'Aggregate Model'!$B$4:$BA$23,14,FALSE)=FALSE, "No","Yes")</f>
        <v>#N/A</v>
      </c>
    </row>
    <row r="159" spans="1:4" ht="17" x14ac:dyDescent="0.2">
      <c r="A159" s="2" t="s">
        <v>58</v>
      </c>
      <c r="B159" s="291" t="s">
        <v>265</v>
      </c>
      <c r="C159" s="287" t="s">
        <v>59</v>
      </c>
      <c r="D159" s="297" t="e">
        <f>IF(VLOOKUP(B159,'Aggregate Model'!$B$4:$BA$23,14,FALSE)=FALSE, "No","Yes")</f>
        <v>#N/A</v>
      </c>
    </row>
    <row r="160" spans="1:4" ht="17" x14ac:dyDescent="0.2">
      <c r="A160" s="2" t="s">
        <v>58</v>
      </c>
      <c r="B160" s="291" t="s">
        <v>180</v>
      </c>
      <c r="C160" s="287" t="s">
        <v>59</v>
      </c>
      <c r="D160" s="297" t="e">
        <f>IF(VLOOKUP(B160,'Aggregate Model'!$B$4:$BA$23,14,FALSE)=FALSE, "No","Yes")</f>
        <v>#N/A</v>
      </c>
    </row>
    <row r="161" spans="1:4" ht="17" x14ac:dyDescent="0.2">
      <c r="A161" s="2" t="s">
        <v>58</v>
      </c>
      <c r="B161" s="291" t="s">
        <v>181</v>
      </c>
      <c r="C161" s="287" t="s">
        <v>59</v>
      </c>
      <c r="D161" s="297" t="e">
        <f>IF(VLOOKUP(B161,'Aggregate Model'!$B$4:$BA$23,14,FALSE)=FALSE, "No","Yes")</f>
        <v>#N/A</v>
      </c>
    </row>
    <row r="162" spans="1:4" ht="17" x14ac:dyDescent="0.2">
      <c r="A162" s="2" t="s">
        <v>58</v>
      </c>
      <c r="B162" s="291" t="s">
        <v>182</v>
      </c>
      <c r="C162" s="287" t="s">
        <v>59</v>
      </c>
      <c r="D162" s="297" t="e">
        <f>IF(VLOOKUP(B162,'Aggregate Model'!$B$4:$BA$23,14,FALSE)=FALSE, "No","Yes")</f>
        <v>#N/A</v>
      </c>
    </row>
    <row r="163" spans="1:4" ht="17" x14ac:dyDescent="0.2">
      <c r="A163" s="2" t="s">
        <v>58</v>
      </c>
      <c r="B163" s="291" t="s">
        <v>183</v>
      </c>
      <c r="C163" s="287" t="s">
        <v>59</v>
      </c>
      <c r="D163" s="297" t="e">
        <f>IF(VLOOKUP(B163,'Aggregate Model'!$B$4:$BA$23,14,FALSE)=FALSE, "No","Yes")</f>
        <v>#N/A</v>
      </c>
    </row>
    <row r="164" spans="1:4" ht="17" x14ac:dyDescent="0.2">
      <c r="A164" s="2" t="s">
        <v>58</v>
      </c>
      <c r="B164" s="291" t="s">
        <v>184</v>
      </c>
      <c r="C164" s="287" t="s">
        <v>59</v>
      </c>
      <c r="D164" s="297" t="e">
        <f>IF(VLOOKUP(B164,'Aggregate Model'!$B$4:$BA$23,14,FALSE)=FALSE, "No","Yes")</f>
        <v>#N/A</v>
      </c>
    </row>
    <row r="165" spans="1:4" ht="17" x14ac:dyDescent="0.2">
      <c r="A165" s="2" t="s">
        <v>58</v>
      </c>
      <c r="B165" s="291" t="s">
        <v>185</v>
      </c>
      <c r="C165" s="287" t="s">
        <v>59</v>
      </c>
      <c r="D165" s="297" t="e">
        <f>IF(VLOOKUP(B165,'Aggregate Model'!$B$4:$BA$23,14,FALSE)=FALSE, "No","Yes")</f>
        <v>#N/A</v>
      </c>
    </row>
    <row r="166" spans="1:4" ht="17" x14ac:dyDescent="0.2">
      <c r="A166" s="2" t="s">
        <v>58</v>
      </c>
      <c r="B166" s="291" t="s">
        <v>186</v>
      </c>
      <c r="C166" s="287" t="s">
        <v>59</v>
      </c>
      <c r="D166" s="297" t="e">
        <f>IF(VLOOKUP(B166,'Aggregate Model'!$B$4:$BA$23,14,FALSE)=FALSE, "No","Yes")</f>
        <v>#N/A</v>
      </c>
    </row>
    <row r="167" spans="1:4" ht="17" x14ac:dyDescent="0.2">
      <c r="A167" s="2" t="s">
        <v>58</v>
      </c>
      <c r="B167" s="291" t="s">
        <v>187</v>
      </c>
      <c r="C167" s="287" t="s">
        <v>59</v>
      </c>
      <c r="D167" s="297" t="e">
        <f>IF(VLOOKUP(B167,'Aggregate Model'!$B$4:$BA$23,14,FALSE)=FALSE, "No","Yes")</f>
        <v>#N/A</v>
      </c>
    </row>
    <row r="168" spans="1:4" ht="17" x14ac:dyDescent="0.2">
      <c r="A168" s="2" t="s">
        <v>58</v>
      </c>
      <c r="B168" s="291" t="s">
        <v>188</v>
      </c>
      <c r="C168" s="287" t="s">
        <v>59</v>
      </c>
      <c r="D168" s="297" t="e">
        <f>IF(VLOOKUP(B168,'Aggregate Model'!$B$4:$BA$23,14,FALSE)=FALSE, "No","Yes")</f>
        <v>#N/A</v>
      </c>
    </row>
    <row r="169" spans="1:4" ht="17" x14ac:dyDescent="0.2">
      <c r="A169" s="2" t="s">
        <v>58</v>
      </c>
      <c r="B169" s="291" t="s">
        <v>189</v>
      </c>
      <c r="C169" s="287" t="s">
        <v>59</v>
      </c>
      <c r="D169" s="297" t="e">
        <f>IF(VLOOKUP(B169,'Aggregate Model'!$B$4:$BA$23,14,FALSE)=FALSE, "No","Yes")</f>
        <v>#N/A</v>
      </c>
    </row>
    <row r="170" spans="1:4" ht="17" x14ac:dyDescent="0.2">
      <c r="A170" s="2" t="s">
        <v>58</v>
      </c>
      <c r="B170" s="291" t="s">
        <v>190</v>
      </c>
      <c r="C170" s="287" t="s">
        <v>59</v>
      </c>
      <c r="D170" s="297" t="e">
        <f>IF(VLOOKUP(B170,'Aggregate Model'!$B$4:$BA$23,14,FALSE)=FALSE, "No","Yes")</f>
        <v>#N/A</v>
      </c>
    </row>
    <row r="171" spans="1:4" ht="17" x14ac:dyDescent="0.2">
      <c r="A171" s="2" t="s">
        <v>58</v>
      </c>
      <c r="B171" s="291" t="s">
        <v>191</v>
      </c>
      <c r="C171" s="287" t="s">
        <v>59</v>
      </c>
      <c r="D171" s="297" t="e">
        <f>IF(VLOOKUP(B171,'Aggregate Model'!$B$4:$BA$23,14,FALSE)=FALSE, "No","Yes")</f>
        <v>#N/A</v>
      </c>
    </row>
    <row r="172" spans="1:4" ht="17" x14ac:dyDescent="0.2">
      <c r="A172" s="2" t="s">
        <v>58</v>
      </c>
      <c r="B172" s="291" t="s">
        <v>192</v>
      </c>
      <c r="C172" s="287" t="s">
        <v>59</v>
      </c>
      <c r="D172" s="297" t="e">
        <f>IF(VLOOKUP(B172,'Aggregate Model'!$B$4:$BA$23,14,FALSE)=FALSE, "No","Yes")</f>
        <v>#N/A</v>
      </c>
    </row>
    <row r="173" spans="1:4" ht="17" x14ac:dyDescent="0.2">
      <c r="A173" s="2" t="s">
        <v>58</v>
      </c>
      <c r="B173" s="291" t="s">
        <v>193</v>
      </c>
      <c r="C173" s="287" t="s">
        <v>59</v>
      </c>
      <c r="D173" s="297" t="e">
        <f>IF(VLOOKUP(B173,'Aggregate Model'!$B$4:$BA$23,14,FALSE)=FALSE, "No","Yes")</f>
        <v>#N/A</v>
      </c>
    </row>
    <row r="174" spans="1:4" ht="17" x14ac:dyDescent="0.2">
      <c r="A174" s="2" t="s">
        <v>58</v>
      </c>
      <c r="B174" s="291" t="s">
        <v>194</v>
      </c>
      <c r="C174" s="287" t="s">
        <v>59</v>
      </c>
      <c r="D174" s="297" t="e">
        <f>IF(VLOOKUP(B174,'Aggregate Model'!$B$4:$BA$23,14,FALSE)=FALSE, "No","Yes")</f>
        <v>#N/A</v>
      </c>
    </row>
    <row r="175" spans="1:4" ht="17" x14ac:dyDescent="0.2">
      <c r="A175" s="2" t="s">
        <v>58</v>
      </c>
      <c r="B175" s="291" t="s">
        <v>195</v>
      </c>
      <c r="C175" s="287" t="s">
        <v>59</v>
      </c>
      <c r="D175" s="297" t="e">
        <f>IF(VLOOKUP(B175,'Aggregate Model'!$B$4:$BA$23,14,FALSE)=FALSE, "No","Yes")</f>
        <v>#N/A</v>
      </c>
    </row>
    <row r="176" spans="1:4" ht="17" x14ac:dyDescent="0.2">
      <c r="A176" s="2" t="s">
        <v>58</v>
      </c>
      <c r="B176" s="291" t="s">
        <v>196</v>
      </c>
      <c r="C176" s="287" t="s">
        <v>59</v>
      </c>
      <c r="D176" s="297" t="e">
        <f>IF(VLOOKUP(B176,'Aggregate Model'!$B$4:$BA$23,14,FALSE)=FALSE, "No","Yes")</f>
        <v>#N/A</v>
      </c>
    </row>
    <row r="177" spans="1:4" ht="17" x14ac:dyDescent="0.2">
      <c r="A177" s="2" t="s">
        <v>58</v>
      </c>
      <c r="B177" s="291" t="s">
        <v>197</v>
      </c>
      <c r="C177" s="287" t="s">
        <v>59</v>
      </c>
      <c r="D177" s="297" t="e">
        <f>IF(VLOOKUP(B177,'Aggregate Model'!$B$4:$BA$23,14,FALSE)=FALSE, "No","Yes")</f>
        <v>#N/A</v>
      </c>
    </row>
    <row r="178" spans="1:4" ht="17" x14ac:dyDescent="0.2">
      <c r="A178" s="2" t="s">
        <v>58</v>
      </c>
      <c r="B178" s="291" t="s">
        <v>198</v>
      </c>
      <c r="C178" s="287" t="s">
        <v>59</v>
      </c>
      <c r="D178" s="297" t="e">
        <f>IF(VLOOKUP(B178,'Aggregate Model'!$B$4:$BA$23,14,FALSE)=FALSE, "No","Yes")</f>
        <v>#N/A</v>
      </c>
    </row>
    <row r="179" spans="1:4" ht="17" x14ac:dyDescent="0.2">
      <c r="A179" s="2" t="s">
        <v>58</v>
      </c>
      <c r="B179" s="291" t="s">
        <v>199</v>
      </c>
      <c r="C179" s="287" t="s">
        <v>59</v>
      </c>
      <c r="D179" s="297" t="e">
        <f>IF(VLOOKUP(B179,'Aggregate Model'!$B$4:$BA$23,14,FALSE)=FALSE, "No","Yes")</f>
        <v>#N/A</v>
      </c>
    </row>
    <row r="180" spans="1:4" ht="17" x14ac:dyDescent="0.2">
      <c r="A180" s="2" t="s">
        <v>58</v>
      </c>
      <c r="B180" s="291" t="s">
        <v>200</v>
      </c>
      <c r="C180" s="287" t="s">
        <v>59</v>
      </c>
      <c r="D180" s="297" t="e">
        <f>IF(VLOOKUP(B180,'Aggregate Model'!$B$4:$BA$23,14,FALSE)=FALSE, "No","Yes")</f>
        <v>#N/A</v>
      </c>
    </row>
    <row r="181" spans="1:4" ht="17" x14ac:dyDescent="0.2">
      <c r="A181" s="2" t="s">
        <v>58</v>
      </c>
      <c r="B181" s="291" t="s">
        <v>266</v>
      </c>
      <c r="C181" s="287" t="s">
        <v>59</v>
      </c>
      <c r="D181" s="297" t="e">
        <f>IF(VLOOKUP(B181,'Aggregate Model'!$B$4:$BA$23,14,FALSE)=FALSE, "No","Yes")</f>
        <v>#N/A</v>
      </c>
    </row>
    <row r="182" spans="1:4" ht="17" x14ac:dyDescent="0.2">
      <c r="A182" s="2" t="s">
        <v>58</v>
      </c>
      <c r="B182" s="291" t="s">
        <v>202</v>
      </c>
      <c r="C182" s="287" t="s">
        <v>59</v>
      </c>
      <c r="D182" s="297" t="e">
        <f>IF(VLOOKUP(B182,'Aggregate Model'!$B$4:$BA$23,14,FALSE)=FALSE, "No","Yes")</f>
        <v>#N/A</v>
      </c>
    </row>
    <row r="183" spans="1:4" ht="17" x14ac:dyDescent="0.2">
      <c r="A183" s="2" t="s">
        <v>58</v>
      </c>
      <c r="B183" s="291" t="s">
        <v>203</v>
      </c>
      <c r="C183" s="287" t="s">
        <v>59</v>
      </c>
      <c r="D183" s="297" t="e">
        <f>IF(VLOOKUP(B183,'Aggregate Model'!$B$4:$BA$23,14,FALSE)=FALSE, "No","Yes")</f>
        <v>#N/A</v>
      </c>
    </row>
    <row r="184" spans="1:4" ht="17" x14ac:dyDescent="0.2">
      <c r="A184" s="2" t="s">
        <v>58</v>
      </c>
      <c r="B184" s="291" t="s">
        <v>204</v>
      </c>
      <c r="C184" s="287" t="s">
        <v>59</v>
      </c>
      <c r="D184" s="297" t="e">
        <f>IF(VLOOKUP(B184,'Aggregate Model'!$B$4:$BA$23,14,FALSE)=FALSE, "No","Yes")</f>
        <v>#N/A</v>
      </c>
    </row>
    <row r="185" spans="1:4" ht="17" x14ac:dyDescent="0.2">
      <c r="A185" s="2" t="s">
        <v>58</v>
      </c>
      <c r="B185" s="291" t="s">
        <v>205</v>
      </c>
      <c r="C185" s="287" t="s">
        <v>59</v>
      </c>
      <c r="D185" s="297" t="e">
        <f>IF(VLOOKUP(B185,'Aggregate Model'!$B$4:$BA$23,14,FALSE)=FALSE, "No","Yes")</f>
        <v>#N/A</v>
      </c>
    </row>
    <row r="186" spans="1:4" ht="17" x14ac:dyDescent="0.2">
      <c r="A186" s="2" t="s">
        <v>58</v>
      </c>
      <c r="B186" s="291" t="s">
        <v>206</v>
      </c>
      <c r="C186" s="287" t="s">
        <v>59</v>
      </c>
      <c r="D186" s="297" t="e">
        <f>IF(VLOOKUP(B186,'Aggregate Model'!$B$4:$BA$23,14,FALSE)=FALSE, "No","Yes")</f>
        <v>#N/A</v>
      </c>
    </row>
    <row r="187" spans="1:4" ht="17" x14ac:dyDescent="0.2">
      <c r="A187" s="2" t="s">
        <v>58</v>
      </c>
      <c r="B187" s="291" t="s">
        <v>207</v>
      </c>
      <c r="C187" s="287" t="s">
        <v>59</v>
      </c>
      <c r="D187" s="297" t="e">
        <f>IF(VLOOKUP(B187,'Aggregate Model'!$B$4:$BA$23,14,FALSE)=FALSE, "No","Yes")</f>
        <v>#N/A</v>
      </c>
    </row>
    <row r="188" spans="1:4" ht="17" x14ac:dyDescent="0.2">
      <c r="A188" s="2" t="s">
        <v>58</v>
      </c>
      <c r="B188" s="291" t="s">
        <v>208</v>
      </c>
      <c r="C188" s="287" t="s">
        <v>59</v>
      </c>
      <c r="D188" s="297" t="e">
        <f>IF(VLOOKUP(B188,'Aggregate Model'!$B$4:$BA$23,14,FALSE)=FALSE, "No","Yes")</f>
        <v>#N/A</v>
      </c>
    </row>
    <row r="189" spans="1:4" ht="17" x14ac:dyDescent="0.2">
      <c r="A189" s="2" t="s">
        <v>58</v>
      </c>
      <c r="B189" s="291" t="s">
        <v>270</v>
      </c>
      <c r="C189" s="287" t="s">
        <v>59</v>
      </c>
      <c r="D189" s="297" t="e">
        <f>IF(VLOOKUP(B189,'Aggregate Model'!$B$4:$BA$23,14,FALSE)=FALSE, "No","Yes")</f>
        <v>#N/A</v>
      </c>
    </row>
    <row r="190" spans="1:4" ht="17" x14ac:dyDescent="0.2">
      <c r="A190" s="2" t="s">
        <v>58</v>
      </c>
      <c r="B190" s="291" t="s">
        <v>210</v>
      </c>
      <c r="C190" s="287" t="s">
        <v>59</v>
      </c>
      <c r="D190" s="297" t="e">
        <f>IF(VLOOKUP(B190,'Aggregate Model'!$B$4:$BA$23,14,FALSE)=FALSE, "No","Yes")</f>
        <v>#N/A</v>
      </c>
    </row>
    <row r="191" spans="1:4" ht="17" x14ac:dyDescent="0.2">
      <c r="A191" s="2" t="s">
        <v>58</v>
      </c>
      <c r="B191" s="266" t="s">
        <v>211</v>
      </c>
      <c r="C191" s="287" t="s">
        <v>59</v>
      </c>
      <c r="D191" s="297" t="e">
        <f>IF(VLOOKUP(B191,'Aggregate Model'!$B$4:$BA$23,14,FALSE)=FALSE, "No","Yes")</f>
        <v>#N/A</v>
      </c>
    </row>
    <row r="192" spans="1:4" ht="17" x14ac:dyDescent="0.2">
      <c r="A192" s="2" t="s">
        <v>58</v>
      </c>
      <c r="B192" s="266" t="s">
        <v>212</v>
      </c>
      <c r="C192" s="287" t="s">
        <v>59</v>
      </c>
      <c r="D192" s="297" t="e">
        <f>IF(VLOOKUP(B192,'Aggregate Model'!$B$4:$BA$23,14,FALSE)=FALSE, "No","Yes")</f>
        <v>#N/A</v>
      </c>
    </row>
    <row r="193" spans="1:4" ht="17" x14ac:dyDescent="0.2">
      <c r="A193" s="2" t="s">
        <v>58</v>
      </c>
      <c r="B193" s="266" t="s">
        <v>271</v>
      </c>
      <c r="C193" s="287" t="s">
        <v>59</v>
      </c>
      <c r="D193" s="297" t="e">
        <f>IF(VLOOKUP(B193,'Aggregate Model'!$B$4:$BA$23,14,FALSE)=FALSE, "No","Yes")</f>
        <v>#N/A</v>
      </c>
    </row>
    <row r="194" spans="1:4" ht="17" x14ac:dyDescent="0.2">
      <c r="A194" s="2" t="s">
        <v>58</v>
      </c>
      <c r="B194" s="266" t="s">
        <v>272</v>
      </c>
      <c r="C194" s="287" t="s">
        <v>59</v>
      </c>
      <c r="D194" s="297" t="e">
        <f>IF(VLOOKUP(B194,'Aggregate Model'!$B$4:$BA$23,14,FALSE)=FALSE, "No","Yes")</f>
        <v>#N/A</v>
      </c>
    </row>
    <row r="195" spans="1:4" ht="17" x14ac:dyDescent="0.2">
      <c r="A195" s="2" t="s">
        <v>58</v>
      </c>
      <c r="B195" s="266" t="s">
        <v>215</v>
      </c>
      <c r="C195" s="287" t="s">
        <v>59</v>
      </c>
      <c r="D195" s="297" t="e">
        <f>IF(VLOOKUP(B195,'Aggregate Model'!$B$4:$BA$23,14,FALSE)=FALSE, "No","Yes")</f>
        <v>#N/A</v>
      </c>
    </row>
    <row r="196" spans="1:4" ht="17" x14ac:dyDescent="0.2">
      <c r="A196" s="2" t="s">
        <v>58</v>
      </c>
      <c r="B196" s="266" t="s">
        <v>216</v>
      </c>
      <c r="C196" s="287" t="s">
        <v>59</v>
      </c>
      <c r="D196" s="297" t="e">
        <f>IF(VLOOKUP(B196,'Aggregate Model'!$B$4:$BA$23,14,FALSE)=FALSE, "No","Yes")</f>
        <v>#N/A</v>
      </c>
    </row>
    <row r="197" spans="1:4" ht="17" x14ac:dyDescent="0.2">
      <c r="A197" s="2" t="s">
        <v>58</v>
      </c>
      <c r="B197" s="266" t="s">
        <v>217</v>
      </c>
      <c r="C197" s="287" t="s">
        <v>59</v>
      </c>
      <c r="D197" s="297" t="e">
        <f>IF(VLOOKUP(B197,'Aggregate Model'!$B$4:$BA$23,14,FALSE)=FALSE, "No","Yes")</f>
        <v>#N/A</v>
      </c>
    </row>
    <row r="198" spans="1:4" ht="17" x14ac:dyDescent="0.2">
      <c r="A198" s="2" t="s">
        <v>58</v>
      </c>
      <c r="B198" s="266" t="s">
        <v>269</v>
      </c>
      <c r="C198" s="287" t="s">
        <v>59</v>
      </c>
      <c r="D198" s="297" t="e">
        <f>IF(VLOOKUP(B198,'Aggregate Model'!$B$4:$BA$23,14,FALSE)=FALSE, "No","Yes")</f>
        <v>#N/A</v>
      </c>
    </row>
    <row r="199" spans="1:4" ht="17" x14ac:dyDescent="0.2">
      <c r="A199" s="2" t="s">
        <v>58</v>
      </c>
      <c r="B199" s="266" t="s">
        <v>219</v>
      </c>
      <c r="C199" s="287" t="s">
        <v>59</v>
      </c>
      <c r="D199" s="297" t="e">
        <f>IF(VLOOKUP(B199,'Aggregate Model'!$B$4:$BA$23,14,FALSE)=FALSE, "No","Yes")</f>
        <v>#N/A</v>
      </c>
    </row>
    <row r="200" spans="1:4" ht="17" x14ac:dyDescent="0.2">
      <c r="A200" s="2" t="s">
        <v>58</v>
      </c>
      <c r="B200" s="266" t="s">
        <v>220</v>
      </c>
      <c r="C200" s="287" t="s">
        <v>59</v>
      </c>
      <c r="D200" s="297" t="e">
        <f>IF(VLOOKUP(B200,'Aggregate Model'!$B$4:$BA$23,14,FALSE)=FALSE, "No","Yes")</f>
        <v>#N/A</v>
      </c>
    </row>
    <row r="201" spans="1:4" ht="17" x14ac:dyDescent="0.2">
      <c r="A201" s="2" t="s">
        <v>58</v>
      </c>
      <c r="B201" s="266" t="s">
        <v>221</v>
      </c>
      <c r="C201" s="287" t="s">
        <v>59</v>
      </c>
      <c r="D201" s="297" t="e">
        <f>IF(VLOOKUP(B201,'Aggregate Model'!$B$4:$BA$23,14,FALSE)=FALSE, "No","Yes")</f>
        <v>#N/A</v>
      </c>
    </row>
    <row r="202" spans="1:4" ht="17" x14ac:dyDescent="0.2">
      <c r="A202" s="2" t="s">
        <v>58</v>
      </c>
      <c r="B202" s="266" t="s">
        <v>222</v>
      </c>
      <c r="C202" s="287" t="s">
        <v>59</v>
      </c>
      <c r="D202" s="297" t="e">
        <f>IF(VLOOKUP(B202,'Aggregate Model'!$B$4:$BA$23,14,FALSE)=FALSE, "No","Yes")</f>
        <v>#N/A</v>
      </c>
    </row>
    <row r="203" spans="1:4" ht="17" x14ac:dyDescent="0.2">
      <c r="A203" s="2" t="s">
        <v>58</v>
      </c>
      <c r="B203" s="266" t="s">
        <v>223</v>
      </c>
      <c r="C203" s="287" t="s">
        <v>59</v>
      </c>
      <c r="D203" s="297" t="e">
        <f>IF(VLOOKUP(B203,'Aggregate Model'!$B$4:$BA$23,14,FALSE)=FALSE, "No","Yes")</f>
        <v>#N/A</v>
      </c>
    </row>
    <row r="204" spans="1:4" ht="17" x14ac:dyDescent="0.2">
      <c r="A204" s="2" t="s">
        <v>58</v>
      </c>
      <c r="B204" s="266" t="s">
        <v>224</v>
      </c>
      <c r="C204" s="287" t="s">
        <v>59</v>
      </c>
      <c r="D204" s="297" t="e">
        <f>IF(VLOOKUP(B204,'Aggregate Model'!$B$4:$BA$23,14,FALSE)=FALSE, "No","Yes")</f>
        <v>#N/A</v>
      </c>
    </row>
    <row r="205" spans="1:4" ht="17" x14ac:dyDescent="0.2">
      <c r="A205" s="2" t="s">
        <v>58</v>
      </c>
      <c r="B205" s="266" t="s">
        <v>225</v>
      </c>
      <c r="C205" s="287" t="s">
        <v>59</v>
      </c>
      <c r="D205" s="297" t="e">
        <f>IF(VLOOKUP(B205,'Aggregate Model'!$B$4:$BA$23,14,FALSE)=FALSE, "No","Yes")</f>
        <v>#N/A</v>
      </c>
    </row>
    <row r="206" spans="1:4" ht="17" x14ac:dyDescent="0.2">
      <c r="A206" s="2" t="s">
        <v>58</v>
      </c>
      <c r="B206" s="266" t="s">
        <v>268</v>
      </c>
      <c r="C206" s="287" t="s">
        <v>59</v>
      </c>
      <c r="D206" s="297" t="e">
        <f>IF(VLOOKUP(B206,'Aggregate Model'!$B$4:$BA$23,14,FALSE)=FALSE, "No","Yes")</f>
        <v>#N/A</v>
      </c>
    </row>
    <row r="207" spans="1:4" ht="17" x14ac:dyDescent="0.2">
      <c r="A207" s="2" t="s">
        <v>58</v>
      </c>
      <c r="B207" s="266" t="s">
        <v>263</v>
      </c>
      <c r="C207" s="287" t="s">
        <v>59</v>
      </c>
      <c r="D207" s="297" t="e">
        <f>IF(VLOOKUP(B207,'Aggregate Model'!$B$4:$BA$23,14,FALSE)=FALSE, "No","Yes")</f>
        <v>#N/A</v>
      </c>
    </row>
    <row r="208" spans="1:4" ht="17" x14ac:dyDescent="0.2">
      <c r="A208" s="2" t="s">
        <v>58</v>
      </c>
      <c r="B208" s="266" t="s">
        <v>228</v>
      </c>
      <c r="C208" s="287" t="s">
        <v>59</v>
      </c>
      <c r="D208" s="297" t="e">
        <f>IF(VLOOKUP(B208,'Aggregate Model'!$B$4:$BA$23,14,FALSE)=FALSE, "No","Yes")</f>
        <v>#N/A</v>
      </c>
    </row>
    <row r="209" spans="1:4" ht="17" x14ac:dyDescent="0.2">
      <c r="A209" s="2" t="s">
        <v>58</v>
      </c>
      <c r="B209" s="266" t="s">
        <v>229</v>
      </c>
      <c r="C209" s="287" t="s">
        <v>59</v>
      </c>
      <c r="D209" s="297" t="e">
        <f>IF(VLOOKUP(B209,'Aggregate Model'!$B$4:$BA$23,14,FALSE)=FALSE, "No","Yes")</f>
        <v>#N/A</v>
      </c>
    </row>
    <row r="210" spans="1:4" ht="17" x14ac:dyDescent="0.2">
      <c r="A210" s="2" t="s">
        <v>58</v>
      </c>
      <c r="B210" s="266" t="s">
        <v>230</v>
      </c>
      <c r="C210" s="287" t="s">
        <v>59</v>
      </c>
      <c r="D210" s="297" t="e">
        <f>IF(VLOOKUP(B210,'Aggregate Model'!$B$4:$BA$23,14,FALSE)=FALSE, "No","Yes")</f>
        <v>#N/A</v>
      </c>
    </row>
    <row r="211" spans="1:4" ht="17" x14ac:dyDescent="0.2">
      <c r="A211" s="2" t="s">
        <v>58</v>
      </c>
      <c r="B211" s="266" t="s">
        <v>231</v>
      </c>
      <c r="C211" s="287" t="s">
        <v>59</v>
      </c>
      <c r="D211" s="297" t="e">
        <f>IF(VLOOKUP(B211,'Aggregate Model'!$B$4:$BA$23,14,FALSE)=FALSE, "No","Yes")</f>
        <v>#N/A</v>
      </c>
    </row>
    <row r="212" spans="1:4" ht="17" x14ac:dyDescent="0.2">
      <c r="A212" s="2" t="s">
        <v>58</v>
      </c>
      <c r="B212" s="266" t="s">
        <v>232</v>
      </c>
      <c r="C212" s="287" t="s">
        <v>59</v>
      </c>
      <c r="D212" s="297" t="e">
        <f>IF(VLOOKUP(B212,'Aggregate Model'!$B$4:$BA$23,14,FALSE)=FALSE, "No","Yes")</f>
        <v>#N/A</v>
      </c>
    </row>
    <row r="213" spans="1:4" ht="17" x14ac:dyDescent="0.2">
      <c r="A213" s="2" t="s">
        <v>58</v>
      </c>
      <c r="B213" s="266" t="s">
        <v>233</v>
      </c>
      <c r="C213" s="287" t="s">
        <v>59</v>
      </c>
      <c r="D213" s="297" t="e">
        <f>IF(VLOOKUP(B213,'Aggregate Model'!$B$4:$BA$23,14,FALSE)=FALSE, "No","Yes")</f>
        <v>#N/A</v>
      </c>
    </row>
    <row r="214" spans="1:4" ht="17" x14ac:dyDescent="0.2">
      <c r="A214" s="2" t="s">
        <v>58</v>
      </c>
      <c r="B214" s="266" t="s">
        <v>234</v>
      </c>
      <c r="C214" s="287" t="s">
        <v>59</v>
      </c>
      <c r="D214" s="297" t="e">
        <f>IF(VLOOKUP(B214,'Aggregate Model'!$B$4:$BA$23,14,FALSE)=FALSE, "No","Yes")</f>
        <v>#N/A</v>
      </c>
    </row>
    <row r="215" spans="1:4" ht="17" x14ac:dyDescent="0.2">
      <c r="A215" s="2" t="s">
        <v>58</v>
      </c>
      <c r="B215" s="266" t="s">
        <v>235</v>
      </c>
      <c r="C215" s="287" t="s">
        <v>59</v>
      </c>
      <c r="D215" s="297" t="e">
        <f>IF(VLOOKUP(B215,'Aggregate Model'!$B$4:$BA$23,14,FALSE)=FALSE, "No","Yes")</f>
        <v>#N/A</v>
      </c>
    </row>
    <row r="216" spans="1:4" ht="17" x14ac:dyDescent="0.2">
      <c r="A216" s="2" t="s">
        <v>58</v>
      </c>
      <c r="B216" s="266" t="s">
        <v>236</v>
      </c>
      <c r="C216" s="287" t="s">
        <v>59</v>
      </c>
      <c r="D216" s="297" t="e">
        <f>IF(VLOOKUP(B216,'Aggregate Model'!$B$4:$BA$23,14,FALSE)=FALSE, "No","Yes")</f>
        <v>#N/A</v>
      </c>
    </row>
    <row r="217" spans="1:4" ht="17" x14ac:dyDescent="0.2">
      <c r="A217" s="2" t="s">
        <v>58</v>
      </c>
      <c r="B217" s="266" t="s">
        <v>237</v>
      </c>
      <c r="C217" s="287" t="s">
        <v>59</v>
      </c>
      <c r="D217" s="297" t="e">
        <f>IF(VLOOKUP(B217,'Aggregate Model'!$B$4:$BA$23,14,FALSE)=FALSE, "No","Yes")</f>
        <v>#N/A</v>
      </c>
    </row>
    <row r="218" spans="1:4" ht="17" x14ac:dyDescent="0.2">
      <c r="A218" s="2" t="s">
        <v>58</v>
      </c>
      <c r="B218" s="266" t="s">
        <v>238</v>
      </c>
      <c r="C218" s="287" t="s">
        <v>59</v>
      </c>
      <c r="D218" s="297" t="e">
        <f>IF(VLOOKUP(B218,'Aggregate Model'!$B$4:$BA$23,14,FALSE)=FALSE, "No","Yes")</f>
        <v>#N/A</v>
      </c>
    </row>
    <row r="219" spans="1:4" ht="17" x14ac:dyDescent="0.2">
      <c r="A219" s="2" t="s">
        <v>58</v>
      </c>
      <c r="B219" s="266" t="s">
        <v>239</v>
      </c>
      <c r="C219" s="287" t="s">
        <v>59</v>
      </c>
      <c r="D219" s="297" t="e">
        <f>IF(VLOOKUP(B219,'Aggregate Model'!$B$4:$BA$23,14,FALSE)=FALSE, "No","Yes")</f>
        <v>#N/A</v>
      </c>
    </row>
    <row r="220" spans="1:4" ht="17" x14ac:dyDescent="0.2">
      <c r="A220" s="2" t="s">
        <v>58</v>
      </c>
      <c r="B220" s="266" t="s">
        <v>240</v>
      </c>
      <c r="C220" s="287" t="s">
        <v>59</v>
      </c>
      <c r="D220" s="297" t="e">
        <f>IF(VLOOKUP(B220,'Aggregate Model'!$B$4:$BA$23,14,FALSE)=FALSE, "No","Yes")</f>
        <v>#N/A</v>
      </c>
    </row>
    <row r="221" spans="1:4" ht="17" x14ac:dyDescent="0.2">
      <c r="A221" s="2" t="s">
        <v>58</v>
      </c>
      <c r="B221" s="266" t="s">
        <v>241</v>
      </c>
      <c r="C221" s="287" t="s">
        <v>59</v>
      </c>
      <c r="D221" s="297" t="e">
        <f>IF(VLOOKUP(B221,'Aggregate Model'!$B$4:$BA$23,14,FALSE)=FALSE, "No","Yes")</f>
        <v>#N/A</v>
      </c>
    </row>
    <row r="222" spans="1:4" ht="17" x14ac:dyDescent="0.2">
      <c r="A222" s="2" t="s">
        <v>58</v>
      </c>
      <c r="B222" s="266" t="s">
        <v>242</v>
      </c>
      <c r="C222" s="287" t="s">
        <v>59</v>
      </c>
      <c r="D222" s="297" t="e">
        <f>IF(VLOOKUP(B222,'Aggregate Model'!$B$4:$BA$23,14,FALSE)=FALSE, "No","Yes")</f>
        <v>#N/A</v>
      </c>
    </row>
    <row r="223" spans="1:4" ht="17" x14ac:dyDescent="0.2">
      <c r="A223" s="2" t="s">
        <v>58</v>
      </c>
      <c r="B223" s="266" t="s">
        <v>243</v>
      </c>
      <c r="C223" s="287" t="s">
        <v>59</v>
      </c>
      <c r="D223" s="297" t="e">
        <f>IF(VLOOKUP(B223,'Aggregate Model'!$B$4:$BA$23,14,FALSE)=FALSE, "No","Yes")</f>
        <v>#N/A</v>
      </c>
    </row>
    <row r="224" spans="1:4" ht="17" x14ac:dyDescent="0.2">
      <c r="A224" s="2" t="s">
        <v>58</v>
      </c>
      <c r="B224" s="266" t="s">
        <v>244</v>
      </c>
      <c r="C224" s="287" t="s">
        <v>59</v>
      </c>
      <c r="D224" s="297" t="e">
        <f>IF(VLOOKUP(B224,'Aggregate Model'!$B$4:$BA$23,14,FALSE)=FALSE, "No","Yes")</f>
        <v>#N/A</v>
      </c>
    </row>
    <row r="225" spans="1:4" ht="17" x14ac:dyDescent="0.2">
      <c r="A225" s="2" t="s">
        <v>58</v>
      </c>
      <c r="B225" s="266" t="s">
        <v>245</v>
      </c>
      <c r="C225" s="287" t="s">
        <v>59</v>
      </c>
      <c r="D225" s="297" t="e">
        <f>IF(VLOOKUP(B225,'Aggregate Model'!$B$4:$BA$23,14,FALSE)=FALSE, "No","Yes")</f>
        <v>#N/A</v>
      </c>
    </row>
    <row r="226" spans="1:4" ht="17" x14ac:dyDescent="0.2">
      <c r="A226" s="2" t="s">
        <v>58</v>
      </c>
      <c r="B226" s="266" t="s">
        <v>246</v>
      </c>
      <c r="C226" s="287" t="s">
        <v>59</v>
      </c>
      <c r="D226" s="297" t="e">
        <f>IF(VLOOKUP(B226,'Aggregate Model'!$B$4:$BA$23,14,FALSE)=FALSE, "No","Yes")</f>
        <v>#N/A</v>
      </c>
    </row>
    <row r="227" spans="1:4" ht="17" x14ac:dyDescent="0.2">
      <c r="A227" s="2" t="s">
        <v>58</v>
      </c>
      <c r="B227" s="266" t="s">
        <v>247</v>
      </c>
      <c r="C227" s="287" t="s">
        <v>59</v>
      </c>
      <c r="D227" s="297" t="e">
        <f>IF(VLOOKUP(B227,'Aggregate Model'!$B$4:$BA$23,14,FALSE)=FALSE, "No","Yes")</f>
        <v>#N/A</v>
      </c>
    </row>
    <row r="228" spans="1:4" ht="17" x14ac:dyDescent="0.2">
      <c r="A228" s="2" t="s">
        <v>58</v>
      </c>
      <c r="B228" s="266" t="s">
        <v>248</v>
      </c>
      <c r="C228" s="287" t="s">
        <v>59</v>
      </c>
      <c r="D228" s="297" t="e">
        <f>IF(VLOOKUP(B228,'Aggregate Model'!$B$4:$BA$23,14,FALSE)=FALSE, "No","Yes")</f>
        <v>#N/A</v>
      </c>
    </row>
    <row r="229" spans="1:4" ht="17" x14ac:dyDescent="0.2">
      <c r="A229" s="2" t="s">
        <v>58</v>
      </c>
      <c r="B229" s="266" t="s">
        <v>249</v>
      </c>
      <c r="C229" s="287" t="s">
        <v>59</v>
      </c>
      <c r="D229" s="297" t="e">
        <f>IF(VLOOKUP(B229,'Aggregate Model'!$B$4:$BA$23,14,FALSE)=FALSE, "No","Yes")</f>
        <v>#N/A</v>
      </c>
    </row>
    <row r="230" spans="1:4" ht="17" x14ac:dyDescent="0.2">
      <c r="A230" s="2" t="s">
        <v>58</v>
      </c>
      <c r="B230" s="266" t="s">
        <v>250</v>
      </c>
      <c r="C230" s="287" t="s">
        <v>59</v>
      </c>
      <c r="D230" s="297" t="e">
        <f>IF(VLOOKUP(B230,'Aggregate Model'!$B$4:$BA$23,14,FALSE)=FALSE, "No","Yes")</f>
        <v>#N/A</v>
      </c>
    </row>
    <row r="231" spans="1:4" ht="17" x14ac:dyDescent="0.2">
      <c r="A231" s="2" t="s">
        <v>58</v>
      </c>
      <c r="B231" s="266" t="s">
        <v>251</v>
      </c>
      <c r="C231" s="287" t="s">
        <v>59</v>
      </c>
      <c r="D231" s="297" t="e">
        <f>IF(VLOOKUP(B231,'Aggregate Model'!$B$4:$BA$23,14,FALSE)=FALSE, "No","Yes")</f>
        <v>#N/A</v>
      </c>
    </row>
    <row r="232" spans="1:4" ht="17" x14ac:dyDescent="0.2">
      <c r="A232" s="2" t="s">
        <v>58</v>
      </c>
      <c r="B232" s="266" t="s">
        <v>252</v>
      </c>
      <c r="C232" s="287" t="s">
        <v>59</v>
      </c>
      <c r="D232" s="297" t="e">
        <f>IF(VLOOKUP(B232,'Aggregate Model'!$B$4:$BA$23,14,FALSE)=FALSE, "No","Yes")</f>
        <v>#N/A</v>
      </c>
    </row>
    <row r="233" spans="1:4" ht="17" x14ac:dyDescent="0.2">
      <c r="A233" s="2" t="s">
        <v>58</v>
      </c>
      <c r="B233" s="266" t="s">
        <v>253</v>
      </c>
      <c r="C233" s="287" t="s">
        <v>59</v>
      </c>
      <c r="D233" s="297" t="e">
        <f>IF(VLOOKUP(B233,'Aggregate Model'!$B$4:$BA$23,14,FALSE)=FALSE, "No","Yes")</f>
        <v>#N/A</v>
      </c>
    </row>
    <row r="234" spans="1:4" ht="17" x14ac:dyDescent="0.2">
      <c r="A234" s="2" t="s">
        <v>58</v>
      </c>
      <c r="B234" s="266" t="s">
        <v>254</v>
      </c>
      <c r="C234" s="287" t="s">
        <v>59</v>
      </c>
      <c r="D234" s="297" t="e">
        <f>IF(VLOOKUP(B234,'Aggregate Model'!$B$4:$BA$23,14,FALSE)=FALSE, "No","Yes")</f>
        <v>#N/A</v>
      </c>
    </row>
    <row r="235" spans="1:4" ht="17" x14ac:dyDescent="0.2">
      <c r="A235" s="2" t="s">
        <v>58</v>
      </c>
      <c r="B235" s="266" t="s">
        <v>255</v>
      </c>
      <c r="C235" s="287" t="s">
        <v>59</v>
      </c>
      <c r="D235" s="297" t="e">
        <f>IF(VLOOKUP(B235,'Aggregate Model'!$B$4:$BA$23,14,FALSE)=FALSE, "No","Yes")</f>
        <v>#N/A</v>
      </c>
    </row>
    <row r="236" spans="1:4" ht="17" x14ac:dyDescent="0.2">
      <c r="A236" s="2" t="s">
        <v>58</v>
      </c>
      <c r="B236" s="266" t="s">
        <v>256</v>
      </c>
      <c r="C236" s="287" t="s">
        <v>59</v>
      </c>
      <c r="D236" s="297" t="e">
        <f>IF(VLOOKUP(B236,'Aggregate Model'!$B$4:$BA$23,14,FALSE)=FALSE, "No","Yes")</f>
        <v>#N/A</v>
      </c>
    </row>
    <row r="237" spans="1:4" ht="17" x14ac:dyDescent="0.2">
      <c r="A237" s="2" t="s">
        <v>58</v>
      </c>
      <c r="B237" s="266" t="s">
        <v>257</v>
      </c>
      <c r="C237" s="287" t="s">
        <v>59</v>
      </c>
      <c r="D237" s="297" t="e">
        <f>IF(VLOOKUP(B237,'Aggregate Model'!$B$4:$BA$23,14,FALSE)=FALSE, "No","Yes")</f>
        <v>#N/A</v>
      </c>
    </row>
    <row r="238" spans="1:4" ht="17" x14ac:dyDescent="0.2">
      <c r="A238" s="2" t="s">
        <v>58</v>
      </c>
      <c r="B238" s="266" t="s">
        <v>267</v>
      </c>
      <c r="C238" s="287" t="s">
        <v>59</v>
      </c>
      <c r="D238" s="297" t="e">
        <f>IF(VLOOKUP(B238,'Aggregate Model'!$B$4:$BA$23,14,FALSE)=FALSE, "No","Yes")</f>
        <v>#N/A</v>
      </c>
    </row>
  </sheetData>
  <mergeCells count="2">
    <mergeCell ref="A1:Z1"/>
    <mergeCell ref="A61:Z6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CB99-0F64-7E45-AA01-B7AD1D14D2DB}">
  <dimension ref="A1:AI958"/>
  <sheetViews>
    <sheetView workbookViewId="0">
      <selection activeCell="A16" sqref="A16:J20"/>
    </sheetView>
  </sheetViews>
  <sheetFormatPr baseColWidth="10" defaultRowHeight="16" x14ac:dyDescent="0.2"/>
  <cols>
    <col min="1" max="1" width="12.33203125" style="316" bestFit="1" customWidth="1"/>
    <col min="2" max="3" width="10.83203125" style="316"/>
    <col min="4" max="4" width="13.6640625" style="316" bestFit="1" customWidth="1"/>
    <col min="5" max="5" width="20.6640625" style="316" bestFit="1" customWidth="1"/>
    <col min="6" max="6" width="26" style="316" bestFit="1" customWidth="1"/>
    <col min="7" max="7" width="18.33203125" style="316" bestFit="1" customWidth="1"/>
    <col min="8" max="8" width="29.33203125" style="316" bestFit="1" customWidth="1"/>
    <col min="9" max="9" width="26.33203125" style="316" bestFit="1" customWidth="1"/>
    <col min="10" max="10" width="26" style="316" bestFit="1" customWidth="1"/>
    <col min="11" max="16384" width="10.83203125" style="316"/>
  </cols>
  <sheetData>
    <row r="1" spans="1:35" x14ac:dyDescent="0.2">
      <c r="A1" s="319" t="s">
        <v>294</v>
      </c>
      <c r="B1" s="319" t="s">
        <v>285</v>
      </c>
      <c r="C1" s="319" t="s">
        <v>295</v>
      </c>
      <c r="D1" s="319" t="s">
        <v>296</v>
      </c>
      <c r="E1" s="319" t="s">
        <v>297</v>
      </c>
      <c r="F1" s="319" t="s">
        <v>298</v>
      </c>
      <c r="G1" s="319" t="s">
        <v>299</v>
      </c>
      <c r="H1" s="319" t="s">
        <v>300</v>
      </c>
      <c r="I1" s="319" t="s">
        <v>305</v>
      </c>
      <c r="J1" s="319" t="s">
        <v>306</v>
      </c>
    </row>
    <row r="2" spans="1:35" x14ac:dyDescent="0.2">
      <c r="A2" s="320" t="s">
        <v>301</v>
      </c>
      <c r="B2" s="320" t="s">
        <v>302</v>
      </c>
      <c r="C2" s="321" t="s">
        <v>303</v>
      </c>
      <c r="D2" s="321" t="s">
        <v>304</v>
      </c>
      <c r="E2" s="322">
        <v>389964</v>
      </c>
      <c r="F2" s="322">
        <v>84523</v>
      </c>
      <c r="G2" s="323">
        <v>1043909</v>
      </c>
      <c r="H2" s="322">
        <v>1322</v>
      </c>
      <c r="I2" s="323">
        <v>85</v>
      </c>
      <c r="J2" s="322">
        <v>69259</v>
      </c>
      <c r="K2" s="317"/>
      <c r="N2" s="317"/>
      <c r="O2" s="317"/>
      <c r="P2" s="318"/>
      <c r="Q2" s="317"/>
      <c r="T2" s="317"/>
      <c r="V2" s="317"/>
      <c r="W2" s="317"/>
      <c r="Y2" s="317"/>
      <c r="AA2" s="317"/>
      <c r="AD2" s="317"/>
      <c r="AE2" s="317"/>
      <c r="AF2" s="317"/>
      <c r="AG2" s="317"/>
      <c r="AH2" s="317"/>
    </row>
    <row r="3" spans="1:35" x14ac:dyDescent="0.2">
      <c r="A3" s="320" t="s">
        <v>307</v>
      </c>
      <c r="B3" s="320" t="s">
        <v>308</v>
      </c>
      <c r="C3" s="321" t="s">
        <v>303</v>
      </c>
      <c r="D3" s="321" t="s">
        <v>309</v>
      </c>
      <c r="E3" s="322">
        <v>924013</v>
      </c>
      <c r="F3" s="322">
        <v>101529</v>
      </c>
      <c r="G3" s="323">
        <v>1480456</v>
      </c>
      <c r="H3" s="322">
        <v>1807</v>
      </c>
      <c r="I3" s="323">
        <v>46</v>
      </c>
      <c r="J3" s="322">
        <v>80868</v>
      </c>
      <c r="O3" s="317"/>
      <c r="P3" s="318"/>
      <c r="Q3" s="317"/>
      <c r="R3" s="317"/>
      <c r="T3" s="317"/>
      <c r="V3" s="317"/>
      <c r="W3" s="317"/>
      <c r="X3" s="317"/>
      <c r="Y3" s="317"/>
      <c r="Z3" s="317"/>
      <c r="AA3" s="317"/>
      <c r="AD3" s="317"/>
      <c r="AE3" s="317"/>
      <c r="AF3" s="317"/>
      <c r="AG3" s="317"/>
      <c r="AH3" s="317"/>
    </row>
    <row r="4" spans="1:35" x14ac:dyDescent="0.2">
      <c r="A4" s="320" t="s">
        <v>310</v>
      </c>
      <c r="B4" s="320" t="s">
        <v>311</v>
      </c>
      <c r="C4" s="321" t="s">
        <v>303</v>
      </c>
      <c r="D4" s="321" t="s">
        <v>309</v>
      </c>
      <c r="E4" s="322">
        <v>286497</v>
      </c>
      <c r="F4" s="322">
        <v>84176</v>
      </c>
      <c r="G4" s="323">
        <v>12439592</v>
      </c>
      <c r="H4" s="322">
        <v>1205</v>
      </c>
      <c r="I4" s="323">
        <v>95</v>
      </c>
      <c r="J4" s="322">
        <v>66780</v>
      </c>
      <c r="K4" s="317"/>
      <c r="N4" s="317"/>
      <c r="O4" s="317"/>
      <c r="P4" s="318"/>
      <c r="Q4" s="317"/>
      <c r="R4" s="317"/>
      <c r="T4" s="317"/>
      <c r="V4" s="317"/>
      <c r="W4" s="317"/>
      <c r="Y4" s="317"/>
      <c r="Z4" s="317"/>
      <c r="AA4" s="317"/>
      <c r="AD4" s="317"/>
      <c r="AE4" s="317"/>
      <c r="AF4" s="317"/>
      <c r="AG4" s="317"/>
      <c r="AH4" s="317"/>
    </row>
    <row r="5" spans="1:35" x14ac:dyDescent="0.2">
      <c r="A5" s="324" t="s">
        <v>279</v>
      </c>
      <c r="B5" s="324" t="s">
        <v>312</v>
      </c>
      <c r="C5" s="321" t="s">
        <v>303</v>
      </c>
      <c r="D5" s="321" t="s">
        <v>309</v>
      </c>
      <c r="E5" s="325">
        <v>468044</v>
      </c>
      <c r="F5" s="325">
        <v>103503</v>
      </c>
      <c r="G5" s="326">
        <v>6270068</v>
      </c>
      <c r="H5" s="325">
        <v>1654</v>
      </c>
      <c r="I5" s="326">
        <v>82</v>
      </c>
      <c r="J5" s="325">
        <v>80613</v>
      </c>
      <c r="O5" s="317"/>
      <c r="P5" s="318"/>
      <c r="Q5" s="317"/>
      <c r="T5" s="317"/>
      <c r="V5" s="317"/>
      <c r="W5" s="317"/>
      <c r="X5" s="317"/>
      <c r="Y5" s="317"/>
      <c r="AA5" s="317"/>
      <c r="AD5" s="317"/>
      <c r="AE5" s="317"/>
      <c r="AF5" s="317"/>
      <c r="AG5" s="317"/>
      <c r="AH5" s="317"/>
    </row>
    <row r="6" spans="1:35" x14ac:dyDescent="0.2">
      <c r="A6" s="320" t="s">
        <v>276</v>
      </c>
      <c r="B6" s="320" t="s">
        <v>313</v>
      </c>
      <c r="C6" s="321" t="s">
        <v>303</v>
      </c>
      <c r="D6" s="321" t="s">
        <v>309</v>
      </c>
      <c r="E6" s="322">
        <v>637329</v>
      </c>
      <c r="F6" s="322">
        <v>105410</v>
      </c>
      <c r="G6" s="323">
        <v>7069210</v>
      </c>
      <c r="H6" s="322">
        <v>1763</v>
      </c>
      <c r="I6" s="323">
        <v>61</v>
      </c>
      <c r="J6" s="322">
        <v>82883</v>
      </c>
      <c r="N6" s="317"/>
      <c r="O6" s="317"/>
      <c r="P6" s="318"/>
      <c r="Q6" s="317"/>
      <c r="T6" s="317"/>
      <c r="V6" s="317"/>
      <c r="W6" s="317"/>
      <c r="X6" s="317"/>
      <c r="Y6" s="317"/>
      <c r="AA6" s="317"/>
      <c r="AD6" s="317"/>
      <c r="AE6" s="317"/>
      <c r="AF6" s="317"/>
      <c r="AG6" s="317"/>
      <c r="AH6" s="317"/>
    </row>
    <row r="7" spans="1:35" x14ac:dyDescent="0.2">
      <c r="A7" s="324" t="s">
        <v>314</v>
      </c>
      <c r="B7" s="324" t="s">
        <v>315</v>
      </c>
      <c r="C7" s="321" t="s">
        <v>303</v>
      </c>
      <c r="D7" s="321" t="s">
        <v>304</v>
      </c>
      <c r="E7" s="325">
        <v>513938</v>
      </c>
      <c r="F7" s="325">
        <v>104287</v>
      </c>
      <c r="G7" s="326">
        <v>9425430</v>
      </c>
      <c r="H7" s="325">
        <v>1679</v>
      </c>
      <c r="I7" s="326">
        <v>66</v>
      </c>
      <c r="J7" s="325">
        <v>84725</v>
      </c>
      <c r="K7" s="317"/>
      <c r="O7" s="317"/>
      <c r="P7" s="318"/>
      <c r="T7" s="317"/>
      <c r="V7" s="317"/>
      <c r="W7" s="317"/>
      <c r="X7" s="317"/>
      <c r="AA7" s="317"/>
      <c r="AD7" s="317"/>
      <c r="AE7" s="317"/>
      <c r="AF7" s="317"/>
      <c r="AG7" s="317"/>
      <c r="AH7" s="317"/>
      <c r="AI7" s="317"/>
    </row>
    <row r="8" spans="1:35" x14ac:dyDescent="0.2">
      <c r="A8" s="324" t="s">
        <v>316</v>
      </c>
      <c r="B8" s="324" t="s">
        <v>317</v>
      </c>
      <c r="C8" s="321" t="s">
        <v>303</v>
      </c>
      <c r="D8" s="321" t="s">
        <v>309</v>
      </c>
      <c r="E8" s="325">
        <v>485429</v>
      </c>
      <c r="F8" s="325">
        <v>85744</v>
      </c>
      <c r="G8" s="326">
        <v>19998175</v>
      </c>
      <c r="H8" s="325">
        <v>1617</v>
      </c>
      <c r="I8" s="326">
        <v>62</v>
      </c>
      <c r="J8" s="325">
        <v>68085</v>
      </c>
      <c r="P8" s="318"/>
      <c r="Q8" s="317"/>
      <c r="T8" s="317"/>
      <c r="V8" s="317"/>
      <c r="W8" s="317"/>
      <c r="Y8" s="317"/>
      <c r="AA8" s="317"/>
      <c r="AD8" s="317"/>
      <c r="AF8" s="317"/>
      <c r="AG8" s="317"/>
      <c r="AH8" s="317"/>
    </row>
    <row r="9" spans="1:35" x14ac:dyDescent="0.2">
      <c r="A9" s="320" t="s">
        <v>318</v>
      </c>
      <c r="B9" s="320" t="s">
        <v>319</v>
      </c>
      <c r="C9" s="320" t="s">
        <v>303</v>
      </c>
      <c r="D9" s="320" t="s">
        <v>304</v>
      </c>
      <c r="E9" s="322">
        <v>334561</v>
      </c>
      <c r="F9" s="322">
        <v>74690</v>
      </c>
      <c r="G9" s="323">
        <v>10995758</v>
      </c>
      <c r="H9" s="322">
        <v>1180</v>
      </c>
      <c r="I9" s="323">
        <v>84</v>
      </c>
      <c r="J9" s="322">
        <v>60103</v>
      </c>
      <c r="K9" s="317"/>
      <c r="N9" s="317"/>
      <c r="O9" s="317"/>
      <c r="P9" s="318"/>
      <c r="Q9" s="317"/>
      <c r="R9" s="317"/>
      <c r="T9" s="317"/>
      <c r="V9" s="317"/>
      <c r="W9" s="317"/>
      <c r="Y9" s="317"/>
      <c r="Z9" s="317"/>
      <c r="AA9" s="317"/>
      <c r="AD9" s="317"/>
      <c r="AE9" s="317"/>
      <c r="AF9" s="317"/>
      <c r="AH9" s="317"/>
      <c r="AI9" s="317"/>
    </row>
    <row r="10" spans="1:35" x14ac:dyDescent="0.2">
      <c r="A10" s="320" t="s">
        <v>289</v>
      </c>
      <c r="B10" s="320" t="s">
        <v>320</v>
      </c>
      <c r="C10" s="321" t="s">
        <v>303</v>
      </c>
      <c r="D10" s="321" t="s">
        <v>309</v>
      </c>
      <c r="E10" s="322">
        <v>549301</v>
      </c>
      <c r="F10" s="322">
        <v>84398</v>
      </c>
      <c r="G10" s="323">
        <v>4365325</v>
      </c>
      <c r="H10" s="322">
        <v>1477</v>
      </c>
      <c r="I10" s="323">
        <v>59</v>
      </c>
      <c r="J10" s="322">
        <v>64958</v>
      </c>
      <c r="O10" s="317"/>
      <c r="P10" s="318"/>
      <c r="R10" s="317"/>
      <c r="T10" s="317"/>
      <c r="V10" s="317"/>
      <c r="W10" s="317"/>
      <c r="X10" s="317"/>
      <c r="Z10" s="317"/>
      <c r="AA10" s="317"/>
      <c r="AD10" s="317"/>
      <c r="AE10" s="317"/>
      <c r="AF10" s="317"/>
      <c r="AG10" s="317"/>
      <c r="AH10" s="317"/>
    </row>
    <row r="11" spans="1:35" x14ac:dyDescent="0.2">
      <c r="A11" s="324" t="s">
        <v>281</v>
      </c>
      <c r="B11" s="324" t="s">
        <v>321</v>
      </c>
      <c r="C11" s="321" t="s">
        <v>303</v>
      </c>
      <c r="D11" s="321" t="s">
        <v>309</v>
      </c>
      <c r="E11" s="325">
        <v>303362</v>
      </c>
      <c r="F11" s="325">
        <v>77579</v>
      </c>
      <c r="G11" s="326">
        <v>13074028</v>
      </c>
      <c r="H11" s="325">
        <v>1159</v>
      </c>
      <c r="I11" s="326">
        <v>89</v>
      </c>
      <c r="J11" s="325">
        <v>62289</v>
      </c>
      <c r="O11" s="317"/>
      <c r="P11" s="318"/>
      <c r="Q11" s="317"/>
      <c r="R11" s="317"/>
      <c r="T11" s="317"/>
      <c r="V11" s="317"/>
      <c r="W11" s="317"/>
      <c r="X11" s="317"/>
      <c r="Y11" s="317"/>
      <c r="Z11" s="317"/>
      <c r="AA11" s="317"/>
      <c r="AD11" s="317"/>
      <c r="AE11" s="317"/>
      <c r="AF11" s="317"/>
      <c r="AG11" s="317"/>
      <c r="AH11" s="317"/>
    </row>
    <row r="12" spans="1:35" x14ac:dyDescent="0.2">
      <c r="A12" s="320" t="s">
        <v>322</v>
      </c>
      <c r="B12" s="320" t="s">
        <v>323</v>
      </c>
      <c r="C12" s="321" t="s">
        <v>303</v>
      </c>
      <c r="D12" s="321" t="s">
        <v>309</v>
      </c>
      <c r="E12" s="322">
        <v>447602</v>
      </c>
      <c r="F12" s="322">
        <v>88514</v>
      </c>
      <c r="G12" s="323">
        <v>1101918</v>
      </c>
      <c r="H12" s="322">
        <v>1303</v>
      </c>
      <c r="I12" s="323">
        <v>70</v>
      </c>
      <c r="J12" s="322">
        <v>71319</v>
      </c>
      <c r="O12" s="317"/>
      <c r="P12" s="318"/>
      <c r="T12" s="317"/>
      <c r="V12" s="317"/>
      <c r="W12" s="317"/>
      <c r="X12" s="317"/>
      <c r="AA12" s="317"/>
      <c r="AD12" s="317"/>
      <c r="AE12" s="317"/>
      <c r="AF12" s="317"/>
      <c r="AG12" s="317"/>
      <c r="AH12" s="317"/>
    </row>
    <row r="13" spans="1:35" x14ac:dyDescent="0.2">
      <c r="A13" s="320" t="s">
        <v>273</v>
      </c>
      <c r="B13" s="320" t="s">
        <v>324</v>
      </c>
      <c r="C13" s="321" t="s">
        <v>303</v>
      </c>
      <c r="D13" s="321" t="s">
        <v>304</v>
      </c>
      <c r="E13" s="322">
        <v>641336</v>
      </c>
      <c r="F13" s="322">
        <v>100361</v>
      </c>
      <c r="G13" s="323">
        <v>8076991</v>
      </c>
      <c r="H13" s="322">
        <v>1701</v>
      </c>
      <c r="I13" s="323">
        <v>60</v>
      </c>
      <c r="J13" s="322">
        <v>83530</v>
      </c>
      <c r="N13" s="317"/>
      <c r="O13" s="317"/>
      <c r="P13" s="318"/>
      <c r="Q13" s="317"/>
      <c r="R13" s="317"/>
      <c r="T13" s="317"/>
      <c r="V13" s="317"/>
      <c r="W13" s="317"/>
      <c r="Y13" s="317"/>
      <c r="Z13" s="317"/>
      <c r="AA13" s="317"/>
      <c r="AD13" s="317"/>
      <c r="AE13" s="317"/>
      <c r="AF13" s="317"/>
      <c r="AG13" s="317"/>
      <c r="AH13" s="317"/>
      <c r="AI13" s="317"/>
    </row>
    <row r="14" spans="1:35" x14ac:dyDescent="0.2">
      <c r="A14" s="320" t="s">
        <v>325</v>
      </c>
      <c r="B14" s="320" t="s">
        <v>326</v>
      </c>
      <c r="C14" s="321" t="s">
        <v>303</v>
      </c>
      <c r="D14" s="321" t="s">
        <v>309</v>
      </c>
      <c r="E14" s="322">
        <v>429848</v>
      </c>
      <c r="F14" s="322">
        <v>82768</v>
      </c>
      <c r="G14" s="323">
        <v>7598046</v>
      </c>
      <c r="H14" s="322">
        <v>1509</v>
      </c>
      <c r="I14" s="323">
        <v>76</v>
      </c>
      <c r="J14" s="322">
        <v>67804</v>
      </c>
      <c r="O14" s="317"/>
      <c r="P14" s="318"/>
      <c r="T14" s="317"/>
      <c r="V14" s="317"/>
      <c r="W14" s="317"/>
      <c r="X14" s="317"/>
      <c r="AA14" s="317"/>
      <c r="AD14" s="317"/>
      <c r="AE14" s="317"/>
      <c r="AF14" s="317"/>
      <c r="AG14" s="317"/>
      <c r="AH14" s="317"/>
    </row>
    <row r="15" spans="1:35" x14ac:dyDescent="0.2">
      <c r="A15" s="320" t="s">
        <v>327</v>
      </c>
      <c r="B15" s="320" t="s">
        <v>328</v>
      </c>
      <c r="C15" s="321" t="s">
        <v>303</v>
      </c>
      <c r="D15" s="321" t="s">
        <v>309</v>
      </c>
      <c r="E15" s="322">
        <v>407234</v>
      </c>
      <c r="F15" s="322">
        <v>95275</v>
      </c>
      <c r="G15" s="323">
        <v>3608872</v>
      </c>
      <c r="H15" s="322">
        <v>1394</v>
      </c>
      <c r="I15" s="323">
        <v>78</v>
      </c>
      <c r="J15" s="322">
        <v>75670</v>
      </c>
      <c r="O15" s="317"/>
      <c r="P15" s="318"/>
      <c r="Q15" s="317"/>
      <c r="R15" s="317"/>
      <c r="T15" s="317"/>
      <c r="V15" s="317"/>
      <c r="W15" s="317"/>
      <c r="Y15" s="317"/>
      <c r="Z15" s="317"/>
      <c r="AA15" s="317"/>
      <c r="AD15" s="317"/>
      <c r="AE15" s="317"/>
      <c r="AF15" s="317"/>
      <c r="AG15" s="317"/>
      <c r="AH15" s="317"/>
      <c r="AI15" s="317"/>
    </row>
    <row r="16" spans="1:35" x14ac:dyDescent="0.2">
      <c r="A16" s="320" t="s">
        <v>169</v>
      </c>
      <c r="B16" s="320"/>
      <c r="C16" s="321"/>
      <c r="D16" s="321"/>
      <c r="E16" s="322">
        <v>773228</v>
      </c>
      <c r="F16" s="322">
        <v>101136</v>
      </c>
      <c r="G16" s="323">
        <v>39563914</v>
      </c>
      <c r="H16" s="322">
        <v>1988</v>
      </c>
      <c r="I16" s="323"/>
      <c r="J16" s="322"/>
      <c r="K16" s="317"/>
      <c r="O16" s="317"/>
      <c r="P16" s="318"/>
      <c r="Q16" s="317"/>
      <c r="T16" s="317"/>
      <c r="V16" s="317"/>
      <c r="W16" s="317"/>
      <c r="Y16" s="317"/>
      <c r="AA16" s="317"/>
      <c r="AD16" s="317"/>
      <c r="AE16" s="317"/>
      <c r="AF16" s="317"/>
      <c r="AG16" s="317"/>
      <c r="AH16" s="317"/>
    </row>
    <row r="17" spans="1:35" x14ac:dyDescent="0.2">
      <c r="A17" s="320" t="s">
        <v>284</v>
      </c>
      <c r="B17" s="320"/>
      <c r="C17" s="321"/>
      <c r="D17" s="321"/>
      <c r="E17" s="322">
        <v>243477</v>
      </c>
      <c r="F17" s="322">
        <v>72975</v>
      </c>
      <c r="G17" s="323">
        <v>2967337</v>
      </c>
      <c r="H17" s="322">
        <v>899</v>
      </c>
      <c r="I17" s="323"/>
      <c r="J17" s="322"/>
      <c r="P17" s="318"/>
      <c r="Q17" s="317"/>
      <c r="T17" s="317"/>
      <c r="V17" s="317"/>
      <c r="W17" s="317"/>
      <c r="X17" s="317"/>
      <c r="Y17" s="317"/>
      <c r="AA17" s="317"/>
      <c r="AD17" s="317"/>
      <c r="AE17" s="317"/>
      <c r="AF17" s="317"/>
      <c r="AG17" s="317"/>
      <c r="AH17" s="317"/>
    </row>
    <row r="18" spans="1:35" x14ac:dyDescent="0.2">
      <c r="A18" s="320" t="s">
        <v>338</v>
      </c>
      <c r="B18" s="320"/>
      <c r="C18" s="321"/>
      <c r="D18" s="321"/>
      <c r="E18" s="322">
        <v>227462</v>
      </c>
      <c r="F18" s="322">
        <v>63706</v>
      </c>
      <c r="G18" s="323">
        <v>4584322</v>
      </c>
      <c r="H18" s="322">
        <v>809</v>
      </c>
      <c r="I18" s="323"/>
      <c r="J18" s="322"/>
      <c r="O18" s="317"/>
      <c r="P18" s="318"/>
      <c r="Q18" s="317"/>
      <c r="T18" s="317"/>
      <c r="V18" s="317"/>
      <c r="W18" s="317"/>
      <c r="X18" s="317"/>
      <c r="Y18" s="317"/>
      <c r="AA18" s="317"/>
      <c r="AD18" s="317"/>
      <c r="AE18" s="317"/>
      <c r="AF18" s="317"/>
      <c r="AG18" s="317"/>
      <c r="AH18" s="317"/>
    </row>
    <row r="19" spans="1:35" x14ac:dyDescent="0.2">
      <c r="A19" s="320" t="s">
        <v>59</v>
      </c>
      <c r="B19" s="320"/>
      <c r="C19" s="321"/>
      <c r="D19" s="321"/>
      <c r="E19" s="322">
        <v>259246</v>
      </c>
      <c r="F19" s="322">
        <v>72645</v>
      </c>
      <c r="G19" s="323">
        <v>10042188</v>
      </c>
      <c r="H19" s="322">
        <v>1004</v>
      </c>
      <c r="I19" s="323"/>
      <c r="J19" s="322"/>
      <c r="O19" s="317"/>
      <c r="P19" s="318"/>
      <c r="Q19" s="317"/>
      <c r="T19" s="317"/>
      <c r="V19" s="317"/>
      <c r="W19" s="317"/>
      <c r="X19" s="317"/>
      <c r="Y19" s="317"/>
      <c r="AA19" s="317"/>
      <c r="AD19" s="317"/>
      <c r="AE19" s="317"/>
      <c r="AF19" s="317"/>
      <c r="AG19" s="317"/>
      <c r="AH19" s="317"/>
    </row>
    <row r="20" spans="1:35" x14ac:dyDescent="0.2">
      <c r="A20" s="320" t="s">
        <v>287</v>
      </c>
      <c r="B20" s="320"/>
      <c r="C20" s="321"/>
      <c r="D20" s="321"/>
      <c r="E20" s="322">
        <v>370277</v>
      </c>
      <c r="F20" s="322">
        <v>88297</v>
      </c>
      <c r="G20" s="323">
        <v>5852943</v>
      </c>
      <c r="H20" s="322">
        <v>1315</v>
      </c>
      <c r="I20" s="323"/>
      <c r="J20" s="322"/>
      <c r="O20" s="317"/>
      <c r="P20" s="318"/>
      <c r="Q20" s="317"/>
      <c r="T20" s="317"/>
      <c r="V20" s="317"/>
      <c r="W20" s="317"/>
      <c r="X20" s="317"/>
      <c r="Y20" s="317"/>
      <c r="AA20" s="317"/>
      <c r="AD20" s="317"/>
      <c r="AE20" s="317"/>
      <c r="AH20" s="317"/>
    </row>
    <row r="21" spans="1:35" x14ac:dyDescent="0.2">
      <c r="O21" s="317"/>
      <c r="P21" s="318"/>
      <c r="T21" s="317"/>
      <c r="V21" s="317"/>
      <c r="W21" s="317"/>
      <c r="X21" s="317"/>
      <c r="AA21" s="317"/>
      <c r="AD21" s="317"/>
      <c r="AF21" s="317"/>
      <c r="AG21" s="317"/>
      <c r="AH21" s="317"/>
    </row>
    <row r="22" spans="1:35" x14ac:dyDescent="0.2">
      <c r="O22" s="317"/>
      <c r="P22" s="318"/>
      <c r="Q22" s="317"/>
      <c r="T22" s="317"/>
      <c r="V22" s="317"/>
      <c r="W22" s="317"/>
      <c r="X22" s="317"/>
      <c r="Y22" s="317"/>
      <c r="AA22" s="317"/>
      <c r="AD22" s="317"/>
      <c r="AE22" s="317"/>
      <c r="AF22" s="317"/>
      <c r="AG22" s="317"/>
      <c r="AH22" s="317"/>
    </row>
    <row r="23" spans="1:35" x14ac:dyDescent="0.2">
      <c r="K23" s="317"/>
      <c r="N23" s="317"/>
      <c r="O23" s="317"/>
      <c r="P23" s="318"/>
      <c r="Q23" s="317"/>
      <c r="T23" s="317"/>
      <c r="W23" s="317"/>
      <c r="Y23" s="317"/>
      <c r="AA23" s="317"/>
      <c r="AD23" s="317"/>
      <c r="AE23" s="317"/>
      <c r="AF23" s="317"/>
      <c r="AG23" s="317"/>
      <c r="AH23" s="317"/>
    </row>
    <row r="24" spans="1:35" x14ac:dyDescent="0.2">
      <c r="O24" s="317"/>
      <c r="P24" s="318"/>
      <c r="Q24" s="317"/>
      <c r="T24" s="317"/>
      <c r="V24" s="317"/>
      <c r="W24" s="317"/>
      <c r="X24" s="317"/>
      <c r="Y24" s="317"/>
      <c r="AA24" s="317"/>
      <c r="AD24" s="317"/>
      <c r="AE24" s="317"/>
      <c r="AF24" s="317"/>
      <c r="AG24" s="317"/>
      <c r="AH24" s="317"/>
    </row>
    <row r="25" spans="1:35" x14ac:dyDescent="0.2">
      <c r="O25" s="317"/>
      <c r="P25" s="318"/>
      <c r="Q25" s="317"/>
      <c r="T25" s="317"/>
      <c r="V25" s="317"/>
      <c r="W25" s="317"/>
      <c r="X25" s="317"/>
      <c r="Y25" s="317"/>
      <c r="AA25" s="317"/>
      <c r="AD25" s="317"/>
      <c r="AE25" s="317"/>
      <c r="AF25" s="317"/>
      <c r="AG25" s="317"/>
      <c r="AH25" s="317"/>
    </row>
    <row r="26" spans="1:35" x14ac:dyDescent="0.2">
      <c r="O26" s="317"/>
      <c r="P26" s="318"/>
      <c r="Q26" s="317"/>
      <c r="T26" s="317"/>
      <c r="V26" s="317"/>
      <c r="W26" s="317"/>
      <c r="X26" s="317"/>
      <c r="Y26" s="317"/>
      <c r="AA26" s="317"/>
      <c r="AD26" s="317"/>
      <c r="AE26" s="317"/>
      <c r="AF26" s="317"/>
      <c r="AG26" s="317"/>
      <c r="AH26" s="317"/>
      <c r="AI26" s="317"/>
    </row>
    <row r="27" spans="1:35" x14ac:dyDescent="0.2">
      <c r="K27" s="317"/>
      <c r="O27" s="317"/>
      <c r="P27" s="318"/>
      <c r="Q27" s="317"/>
      <c r="T27" s="317"/>
      <c r="V27" s="317"/>
      <c r="W27" s="317"/>
      <c r="X27" s="317"/>
      <c r="Y27" s="317"/>
      <c r="AA27" s="317"/>
      <c r="AD27" s="317"/>
      <c r="AE27" s="317"/>
      <c r="AF27" s="317"/>
      <c r="AG27" s="317"/>
      <c r="AH27" s="317"/>
      <c r="AI27" s="317"/>
    </row>
    <row r="28" spans="1:35" x14ac:dyDescent="0.2">
      <c r="K28" s="317"/>
      <c r="O28" s="317"/>
      <c r="P28" s="318"/>
      <c r="Q28" s="317"/>
      <c r="T28" s="317"/>
      <c r="V28" s="317"/>
      <c r="W28" s="317"/>
      <c r="X28" s="317"/>
      <c r="Y28" s="317"/>
      <c r="AA28" s="317"/>
      <c r="AD28" s="317"/>
      <c r="AE28" s="317"/>
      <c r="AF28" s="317"/>
      <c r="AG28" s="317"/>
      <c r="AH28" s="317"/>
    </row>
    <row r="29" spans="1:35" x14ac:dyDescent="0.2">
      <c r="O29" s="317"/>
      <c r="P29" s="318"/>
      <c r="Q29" s="317"/>
      <c r="T29" s="317"/>
      <c r="V29" s="317"/>
      <c r="W29" s="317"/>
      <c r="X29" s="317"/>
      <c r="Y29" s="317"/>
      <c r="AA29" s="317"/>
      <c r="AD29" s="317"/>
      <c r="AE29" s="317"/>
      <c r="AF29" s="317"/>
      <c r="AG29" s="317"/>
      <c r="AH29" s="317"/>
    </row>
    <row r="30" spans="1:35" x14ac:dyDescent="0.2">
      <c r="K30" s="317"/>
      <c r="N30" s="317"/>
      <c r="O30" s="317"/>
      <c r="P30" s="318"/>
      <c r="Q30" s="317"/>
      <c r="T30" s="317"/>
      <c r="V30" s="317"/>
      <c r="W30" s="317"/>
      <c r="X30" s="317"/>
      <c r="Y30" s="317"/>
      <c r="AA30" s="317"/>
      <c r="AD30" s="317"/>
      <c r="AE30" s="317"/>
      <c r="AF30" s="317"/>
      <c r="AG30" s="317"/>
      <c r="AH30" s="317"/>
    </row>
    <row r="31" spans="1:35" x14ac:dyDescent="0.2">
      <c r="O31" s="317"/>
      <c r="P31" s="318"/>
      <c r="Q31" s="317"/>
      <c r="T31" s="317"/>
      <c r="V31" s="317"/>
      <c r="W31" s="317"/>
      <c r="Y31" s="317"/>
      <c r="AA31" s="317"/>
      <c r="AD31" s="317"/>
      <c r="AE31" s="317"/>
      <c r="AH31" s="317"/>
    </row>
    <row r="32" spans="1:35" x14ac:dyDescent="0.2">
      <c r="O32" s="317"/>
      <c r="P32" s="318"/>
      <c r="T32" s="317"/>
      <c r="V32" s="317"/>
      <c r="W32" s="317"/>
      <c r="X32" s="317"/>
      <c r="AA32" s="317"/>
      <c r="AD32" s="317"/>
      <c r="AE32" s="317"/>
      <c r="AF32" s="317"/>
      <c r="AG32" s="317"/>
      <c r="AH32" s="317"/>
      <c r="AI32" s="317"/>
    </row>
    <row r="33" spans="11:35" x14ac:dyDescent="0.2">
      <c r="K33" s="317"/>
      <c r="O33" s="317"/>
      <c r="P33" s="318"/>
      <c r="Q33" s="317"/>
      <c r="T33" s="317"/>
      <c r="V33" s="317"/>
      <c r="W33" s="317"/>
      <c r="X33" s="317"/>
      <c r="Y33" s="317"/>
      <c r="AA33" s="317"/>
      <c r="AD33" s="317"/>
      <c r="AE33" s="317"/>
      <c r="AF33" s="317"/>
      <c r="AG33" s="317"/>
      <c r="AH33" s="317"/>
    </row>
    <row r="34" spans="11:35" x14ac:dyDescent="0.2">
      <c r="N34" s="317"/>
      <c r="O34" s="317"/>
      <c r="P34" s="318"/>
      <c r="R34" s="317"/>
      <c r="T34" s="317"/>
      <c r="V34" s="317"/>
      <c r="W34" s="317"/>
      <c r="X34" s="317"/>
      <c r="Z34" s="317"/>
      <c r="AA34" s="317"/>
      <c r="AD34" s="317"/>
      <c r="AE34" s="317"/>
      <c r="AF34" s="317"/>
      <c r="AG34" s="317"/>
      <c r="AH34" s="317"/>
      <c r="AI34" s="317"/>
    </row>
    <row r="35" spans="11:35" x14ac:dyDescent="0.2">
      <c r="O35" s="317"/>
      <c r="P35" s="318"/>
      <c r="V35" s="317"/>
      <c r="W35" s="317"/>
      <c r="AA35" s="317"/>
      <c r="AD35" s="317"/>
      <c r="AE35" s="317"/>
      <c r="AF35" s="317"/>
      <c r="AG35" s="317"/>
      <c r="AH35" s="317"/>
    </row>
    <row r="36" spans="11:35" x14ac:dyDescent="0.2">
      <c r="O36" s="317"/>
      <c r="P36" s="318"/>
      <c r="Q36" s="317"/>
      <c r="V36" s="317"/>
      <c r="W36" s="317"/>
      <c r="X36" s="317"/>
      <c r="Y36" s="317"/>
      <c r="AA36" s="317"/>
      <c r="AD36" s="317"/>
      <c r="AE36" s="317"/>
      <c r="AF36" s="317"/>
      <c r="AG36" s="317"/>
      <c r="AH36" s="317"/>
    </row>
    <row r="37" spans="11:35" x14ac:dyDescent="0.2">
      <c r="O37" s="317"/>
      <c r="P37" s="318"/>
      <c r="R37" s="317"/>
      <c r="T37" s="317"/>
      <c r="V37" s="317"/>
      <c r="W37" s="317"/>
      <c r="Z37" s="317"/>
      <c r="AA37" s="317"/>
      <c r="AD37" s="317"/>
      <c r="AE37" s="317"/>
      <c r="AF37" s="317"/>
      <c r="AG37" s="317"/>
      <c r="AH37" s="317"/>
    </row>
    <row r="38" spans="11:35" x14ac:dyDescent="0.2">
      <c r="O38" s="317"/>
      <c r="P38" s="318"/>
      <c r="Q38" s="317"/>
      <c r="T38" s="317"/>
      <c r="V38" s="317"/>
      <c r="W38" s="317"/>
      <c r="Y38" s="317"/>
      <c r="AA38" s="317"/>
      <c r="AD38" s="317"/>
      <c r="AE38" s="317"/>
      <c r="AF38" s="317"/>
      <c r="AG38" s="317"/>
      <c r="AH38" s="317"/>
    </row>
    <row r="39" spans="11:35" x14ac:dyDescent="0.2">
      <c r="O39" s="317"/>
      <c r="P39" s="318"/>
      <c r="Q39" s="317"/>
      <c r="R39" s="317"/>
      <c r="T39" s="317"/>
      <c r="V39" s="317"/>
      <c r="W39" s="317"/>
      <c r="X39" s="317"/>
      <c r="Y39" s="317"/>
      <c r="Z39" s="317"/>
      <c r="AA39" s="317"/>
      <c r="AD39" s="317"/>
      <c r="AE39" s="317"/>
      <c r="AF39" s="317"/>
      <c r="AG39" s="317"/>
      <c r="AH39" s="317"/>
    </row>
    <row r="40" spans="11:35" x14ac:dyDescent="0.2">
      <c r="O40" s="317"/>
      <c r="P40" s="318"/>
      <c r="Q40" s="317"/>
      <c r="T40" s="317"/>
      <c r="V40" s="317"/>
      <c r="W40" s="317"/>
      <c r="X40" s="317"/>
      <c r="Y40" s="317"/>
      <c r="AA40" s="317"/>
      <c r="AD40" s="317"/>
      <c r="AE40" s="317"/>
      <c r="AF40" s="317"/>
      <c r="AG40" s="317"/>
      <c r="AH40" s="317"/>
    </row>
    <row r="41" spans="11:35" x14ac:dyDescent="0.2">
      <c r="N41" s="317"/>
      <c r="O41" s="317"/>
      <c r="P41" s="318"/>
      <c r="R41" s="317"/>
      <c r="T41" s="317"/>
      <c r="V41" s="317"/>
      <c r="X41" s="317"/>
      <c r="Z41" s="317"/>
      <c r="AA41" s="317"/>
      <c r="AD41" s="317"/>
      <c r="AE41" s="317"/>
      <c r="AF41" s="317"/>
      <c r="AG41" s="317"/>
      <c r="AH41" s="317"/>
    </row>
    <row r="42" spans="11:35" x14ac:dyDescent="0.2">
      <c r="O42" s="317"/>
      <c r="P42" s="318"/>
      <c r="T42" s="317"/>
      <c r="V42" s="317"/>
      <c r="W42" s="317"/>
      <c r="AA42" s="317"/>
      <c r="AD42" s="317"/>
      <c r="AE42" s="317"/>
      <c r="AF42" s="317"/>
      <c r="AG42" s="317"/>
      <c r="AH42" s="317"/>
    </row>
    <row r="43" spans="11:35" x14ac:dyDescent="0.2">
      <c r="N43" s="317"/>
      <c r="O43" s="317"/>
      <c r="P43" s="318"/>
      <c r="R43" s="317"/>
      <c r="T43" s="317"/>
      <c r="V43" s="317"/>
      <c r="W43" s="317"/>
      <c r="Z43" s="317"/>
      <c r="AA43" s="317"/>
      <c r="AD43" s="317"/>
      <c r="AE43" s="317"/>
      <c r="AF43" s="317"/>
      <c r="AH43" s="317"/>
    </row>
    <row r="44" spans="11:35" x14ac:dyDescent="0.2">
      <c r="O44" s="317"/>
      <c r="P44" s="318"/>
      <c r="Q44" s="317"/>
      <c r="R44" s="317"/>
      <c r="T44" s="317"/>
      <c r="V44" s="317"/>
      <c r="W44" s="317"/>
      <c r="X44" s="317"/>
      <c r="Y44" s="317"/>
      <c r="Z44" s="317"/>
      <c r="AA44" s="317"/>
      <c r="AD44" s="317"/>
      <c r="AE44" s="317"/>
      <c r="AF44" s="317"/>
      <c r="AG44" s="317"/>
      <c r="AH44" s="317"/>
    </row>
    <row r="45" spans="11:35" x14ac:dyDescent="0.2">
      <c r="O45" s="317"/>
      <c r="P45" s="318"/>
      <c r="T45" s="317"/>
      <c r="V45" s="317"/>
      <c r="W45" s="317"/>
      <c r="X45" s="317"/>
      <c r="AA45" s="317"/>
      <c r="AE45" s="317"/>
      <c r="AF45" s="317"/>
      <c r="AG45" s="317"/>
      <c r="AH45" s="317"/>
    </row>
    <row r="46" spans="11:35" x14ac:dyDescent="0.2">
      <c r="O46" s="317"/>
      <c r="P46" s="318"/>
      <c r="Q46" s="317"/>
      <c r="T46" s="317"/>
      <c r="V46" s="317"/>
      <c r="W46" s="317"/>
      <c r="X46" s="317"/>
      <c r="Y46" s="317"/>
      <c r="AA46" s="317"/>
      <c r="AD46" s="317"/>
      <c r="AE46" s="317"/>
      <c r="AF46" s="317"/>
      <c r="AG46" s="317"/>
      <c r="AH46" s="317"/>
    </row>
    <row r="47" spans="11:35" x14ac:dyDescent="0.2">
      <c r="O47" s="317"/>
      <c r="P47" s="318"/>
      <c r="Q47" s="317"/>
      <c r="R47" s="317"/>
      <c r="T47" s="317"/>
      <c r="V47" s="317"/>
      <c r="W47" s="317"/>
      <c r="X47" s="317"/>
      <c r="Y47" s="317"/>
      <c r="Z47" s="317"/>
      <c r="AA47" s="317"/>
      <c r="AD47" s="317"/>
      <c r="AE47" s="317"/>
      <c r="AF47" s="317"/>
      <c r="AG47" s="317"/>
      <c r="AH47" s="317"/>
    </row>
    <row r="48" spans="11:35" x14ac:dyDescent="0.2">
      <c r="O48" s="317"/>
      <c r="P48" s="318"/>
      <c r="Q48" s="317"/>
      <c r="T48" s="317"/>
      <c r="V48" s="317"/>
      <c r="W48" s="317"/>
      <c r="X48" s="317"/>
      <c r="Y48" s="317"/>
      <c r="AA48" s="317"/>
      <c r="AD48" s="317"/>
      <c r="AE48" s="317"/>
      <c r="AF48" s="317"/>
      <c r="AG48" s="317"/>
      <c r="AH48" s="317"/>
    </row>
    <row r="49" spans="11:35" x14ac:dyDescent="0.2">
      <c r="N49" s="317"/>
      <c r="O49" s="317"/>
      <c r="P49" s="318"/>
      <c r="Q49" s="317"/>
      <c r="W49" s="317"/>
      <c r="X49" s="317"/>
      <c r="Y49" s="317"/>
      <c r="AA49" s="317"/>
      <c r="AD49" s="317"/>
      <c r="AE49" s="317"/>
      <c r="AF49" s="317"/>
      <c r="AG49" s="317"/>
      <c r="AH49" s="317"/>
    </row>
    <row r="50" spans="11:35" x14ac:dyDescent="0.2">
      <c r="O50" s="317"/>
      <c r="P50" s="318"/>
      <c r="Q50" s="317"/>
      <c r="T50" s="317"/>
      <c r="V50" s="317"/>
      <c r="W50" s="317"/>
      <c r="X50" s="317"/>
      <c r="Y50" s="317"/>
      <c r="AA50" s="317"/>
      <c r="AD50" s="317"/>
      <c r="AE50" s="317"/>
      <c r="AF50" s="317"/>
      <c r="AG50" s="317"/>
      <c r="AH50" s="317"/>
    </row>
    <row r="51" spans="11:35" x14ac:dyDescent="0.2">
      <c r="O51" s="317"/>
      <c r="P51" s="318"/>
      <c r="Q51" s="317"/>
      <c r="T51" s="317"/>
      <c r="V51" s="317"/>
      <c r="W51" s="317"/>
      <c r="Y51" s="317"/>
      <c r="AA51" s="317"/>
      <c r="AD51" s="317"/>
      <c r="AE51" s="317"/>
      <c r="AF51" s="317"/>
      <c r="AG51" s="317"/>
      <c r="AH51" s="317"/>
    </row>
    <row r="52" spans="11:35" x14ac:dyDescent="0.2">
      <c r="O52" s="317"/>
      <c r="P52" s="318"/>
      <c r="Q52" s="317"/>
      <c r="T52" s="317"/>
      <c r="V52" s="317"/>
      <c r="W52" s="317"/>
      <c r="X52" s="317"/>
      <c r="Y52" s="317"/>
      <c r="AA52" s="317"/>
      <c r="AD52" s="317"/>
      <c r="AE52" s="317"/>
      <c r="AF52" s="317"/>
      <c r="AG52" s="317"/>
      <c r="AH52" s="317"/>
    </row>
    <row r="53" spans="11:35" x14ac:dyDescent="0.2">
      <c r="N53" s="317"/>
      <c r="O53" s="317"/>
      <c r="P53" s="318"/>
      <c r="Q53" s="317"/>
      <c r="T53" s="317"/>
      <c r="V53" s="317"/>
      <c r="W53" s="317"/>
      <c r="X53" s="317"/>
      <c r="Y53" s="317"/>
      <c r="AD53" s="317"/>
      <c r="AE53" s="317"/>
      <c r="AF53" s="317"/>
      <c r="AG53" s="317"/>
      <c r="AH53" s="317"/>
    </row>
    <row r="54" spans="11:35" x14ac:dyDescent="0.2">
      <c r="O54" s="317"/>
      <c r="P54" s="318"/>
      <c r="Q54" s="317"/>
      <c r="T54" s="317"/>
      <c r="V54" s="317"/>
      <c r="W54" s="317"/>
      <c r="X54" s="317"/>
      <c r="Y54" s="317"/>
      <c r="AA54" s="317"/>
      <c r="AD54" s="317"/>
      <c r="AE54" s="317"/>
      <c r="AF54" s="317"/>
      <c r="AG54" s="317"/>
      <c r="AH54" s="317"/>
    </row>
    <row r="55" spans="11:35" x14ac:dyDescent="0.2">
      <c r="O55" s="317"/>
      <c r="P55" s="318"/>
      <c r="Q55" s="317"/>
      <c r="T55" s="317"/>
      <c r="V55" s="317"/>
      <c r="W55" s="317"/>
      <c r="X55" s="317"/>
      <c r="Y55" s="317"/>
      <c r="AA55" s="317"/>
      <c r="AD55" s="317"/>
      <c r="AE55" s="317"/>
      <c r="AF55" s="317"/>
      <c r="AG55" s="317"/>
      <c r="AH55" s="317"/>
    </row>
    <row r="56" spans="11:35" x14ac:dyDescent="0.2">
      <c r="O56" s="317"/>
      <c r="P56" s="318"/>
      <c r="Q56" s="317"/>
      <c r="T56" s="317"/>
      <c r="W56" s="317"/>
      <c r="Y56" s="317"/>
      <c r="AA56" s="317"/>
      <c r="AD56" s="317"/>
      <c r="AG56" s="317"/>
      <c r="AH56" s="317"/>
      <c r="AI56" s="317"/>
    </row>
    <row r="57" spans="11:35" x14ac:dyDescent="0.2">
      <c r="N57" s="317"/>
      <c r="O57" s="317"/>
      <c r="P57" s="318"/>
      <c r="Q57" s="317"/>
      <c r="T57" s="317"/>
      <c r="V57" s="317"/>
      <c r="W57" s="317"/>
      <c r="Y57" s="317"/>
      <c r="AA57" s="317"/>
      <c r="AD57" s="317"/>
      <c r="AE57" s="317"/>
      <c r="AF57" s="317"/>
      <c r="AG57" s="317"/>
      <c r="AH57" s="317"/>
    </row>
    <row r="58" spans="11:35" x14ac:dyDescent="0.2">
      <c r="O58" s="317"/>
      <c r="P58" s="318"/>
      <c r="Q58" s="317"/>
      <c r="T58" s="317"/>
      <c r="V58" s="317"/>
      <c r="W58" s="317"/>
      <c r="X58" s="317"/>
      <c r="Y58" s="317"/>
      <c r="AA58" s="317"/>
      <c r="AD58" s="317"/>
      <c r="AE58" s="317"/>
      <c r="AF58" s="317"/>
      <c r="AG58" s="317"/>
      <c r="AH58" s="317"/>
    </row>
    <row r="59" spans="11:35" x14ac:dyDescent="0.2">
      <c r="O59" s="317"/>
      <c r="P59" s="318"/>
      <c r="T59" s="317"/>
      <c r="V59" s="317"/>
      <c r="W59" s="317"/>
      <c r="X59" s="317"/>
      <c r="AD59" s="317"/>
      <c r="AE59" s="317"/>
      <c r="AF59" s="317"/>
      <c r="AG59" s="317"/>
      <c r="AH59" s="317"/>
    </row>
    <row r="60" spans="11:35" x14ac:dyDescent="0.2">
      <c r="O60" s="317"/>
      <c r="P60" s="318"/>
      <c r="Q60" s="317"/>
      <c r="R60" s="317"/>
      <c r="T60" s="317"/>
      <c r="V60" s="317"/>
      <c r="W60" s="317"/>
      <c r="X60" s="317"/>
      <c r="Y60" s="317"/>
      <c r="Z60" s="317"/>
      <c r="AA60" s="317"/>
      <c r="AD60" s="317"/>
      <c r="AE60" s="317"/>
      <c r="AF60" s="317"/>
      <c r="AH60" s="317"/>
    </row>
    <row r="61" spans="11:35" x14ac:dyDescent="0.2">
      <c r="O61" s="317"/>
      <c r="P61" s="318"/>
      <c r="Q61" s="317"/>
      <c r="V61" s="317"/>
      <c r="W61" s="317"/>
      <c r="X61" s="317"/>
      <c r="Y61" s="317"/>
      <c r="AD61" s="317"/>
      <c r="AE61" s="317"/>
      <c r="AF61" s="317"/>
      <c r="AG61" s="317"/>
      <c r="AH61" s="317"/>
    </row>
    <row r="62" spans="11:35" x14ac:dyDescent="0.2">
      <c r="P62" s="318"/>
      <c r="Q62" s="317"/>
      <c r="T62" s="317"/>
      <c r="W62" s="317"/>
      <c r="X62" s="317"/>
      <c r="Y62" s="317"/>
      <c r="AA62" s="317"/>
      <c r="AD62" s="317"/>
      <c r="AE62" s="317"/>
      <c r="AF62" s="317"/>
      <c r="AG62" s="317"/>
      <c r="AH62" s="317"/>
    </row>
    <row r="63" spans="11:35" x14ac:dyDescent="0.2">
      <c r="K63" s="317"/>
      <c r="O63" s="317"/>
      <c r="P63" s="318"/>
      <c r="R63" s="317"/>
      <c r="T63" s="317"/>
      <c r="V63" s="317"/>
      <c r="W63" s="317"/>
      <c r="X63" s="317"/>
      <c r="Z63" s="317"/>
      <c r="AA63" s="317"/>
      <c r="AD63" s="317"/>
      <c r="AE63" s="317"/>
      <c r="AF63" s="317"/>
      <c r="AG63" s="317"/>
      <c r="AH63" s="317"/>
      <c r="AI63" s="317"/>
    </row>
    <row r="64" spans="11:35" x14ac:dyDescent="0.2">
      <c r="O64" s="317"/>
      <c r="P64" s="318"/>
      <c r="Q64" s="317"/>
      <c r="T64" s="317"/>
      <c r="V64" s="317"/>
      <c r="W64" s="317"/>
      <c r="X64" s="317"/>
      <c r="Y64" s="317"/>
      <c r="AA64" s="317"/>
      <c r="AD64" s="317"/>
      <c r="AE64" s="317"/>
      <c r="AF64" s="317"/>
      <c r="AG64" s="317"/>
      <c r="AH64" s="317"/>
    </row>
    <row r="65" spans="11:34" x14ac:dyDescent="0.2">
      <c r="O65" s="317"/>
      <c r="P65" s="318"/>
      <c r="Q65" s="317"/>
      <c r="R65" s="317"/>
      <c r="V65" s="317"/>
      <c r="W65" s="317"/>
      <c r="Y65" s="317"/>
      <c r="Z65" s="317"/>
      <c r="AA65" s="317"/>
      <c r="AD65" s="317"/>
      <c r="AE65" s="317"/>
      <c r="AF65" s="317"/>
      <c r="AG65" s="317"/>
      <c r="AH65" s="317"/>
    </row>
    <row r="66" spans="11:34" x14ac:dyDescent="0.2">
      <c r="O66" s="317"/>
      <c r="P66" s="318"/>
      <c r="R66" s="317"/>
      <c r="V66" s="317"/>
      <c r="W66" s="317"/>
      <c r="X66" s="317"/>
      <c r="Z66" s="317"/>
      <c r="AA66" s="317"/>
      <c r="AD66" s="317"/>
      <c r="AE66" s="317"/>
      <c r="AF66" s="317"/>
      <c r="AH66" s="317"/>
    </row>
    <row r="67" spans="11:34" x14ac:dyDescent="0.2">
      <c r="K67" s="317"/>
      <c r="O67" s="317"/>
      <c r="P67" s="318"/>
      <c r="Q67" s="317"/>
      <c r="T67" s="317"/>
      <c r="V67" s="317"/>
      <c r="Y67" s="317"/>
      <c r="AA67" s="317"/>
      <c r="AD67" s="317"/>
      <c r="AE67" s="317"/>
      <c r="AF67" s="317"/>
      <c r="AG67" s="317"/>
      <c r="AH67" s="317"/>
    </row>
    <row r="68" spans="11:34" x14ac:dyDescent="0.2">
      <c r="K68" s="317"/>
      <c r="O68" s="317"/>
      <c r="P68" s="318"/>
      <c r="Q68" s="317"/>
      <c r="R68" s="317"/>
      <c r="T68" s="317"/>
      <c r="V68" s="317"/>
      <c r="W68" s="317"/>
      <c r="X68" s="317"/>
      <c r="Y68" s="317"/>
      <c r="Z68" s="317"/>
      <c r="AA68" s="317"/>
      <c r="AD68" s="317"/>
      <c r="AE68" s="317"/>
      <c r="AF68" s="317"/>
      <c r="AG68" s="317"/>
      <c r="AH68" s="317"/>
    </row>
    <row r="69" spans="11:34" x14ac:dyDescent="0.2">
      <c r="O69" s="317"/>
      <c r="P69" s="318"/>
      <c r="Q69" s="317"/>
      <c r="R69" s="317"/>
      <c r="T69" s="317"/>
      <c r="V69" s="317"/>
      <c r="W69" s="317"/>
      <c r="Y69" s="317"/>
      <c r="Z69" s="317"/>
      <c r="AA69" s="317"/>
      <c r="AD69" s="317"/>
      <c r="AE69" s="317"/>
      <c r="AF69" s="317"/>
      <c r="AG69" s="317"/>
      <c r="AH69" s="317"/>
    </row>
    <row r="70" spans="11:34" x14ac:dyDescent="0.2">
      <c r="O70" s="317"/>
      <c r="P70" s="318"/>
      <c r="Q70" s="317"/>
      <c r="T70" s="317"/>
      <c r="V70" s="317"/>
      <c r="W70" s="317"/>
      <c r="X70" s="317"/>
      <c r="Y70" s="317"/>
      <c r="AA70" s="317"/>
      <c r="AD70" s="317"/>
      <c r="AE70" s="317"/>
      <c r="AF70" s="317"/>
      <c r="AG70" s="317"/>
      <c r="AH70" s="317"/>
    </row>
    <row r="71" spans="11:34" x14ac:dyDescent="0.2">
      <c r="O71" s="317"/>
      <c r="P71" s="318"/>
      <c r="Q71" s="317"/>
      <c r="R71" s="317"/>
      <c r="T71" s="317"/>
      <c r="V71" s="317"/>
      <c r="W71" s="317"/>
      <c r="Y71" s="317"/>
      <c r="Z71" s="317"/>
      <c r="AA71" s="317"/>
      <c r="AD71" s="317"/>
      <c r="AE71" s="317"/>
      <c r="AF71" s="317"/>
      <c r="AG71" s="317"/>
      <c r="AH71" s="317"/>
    </row>
    <row r="72" spans="11:34" x14ac:dyDescent="0.2">
      <c r="O72" s="317"/>
      <c r="P72" s="318"/>
      <c r="Q72" s="317"/>
      <c r="T72" s="317"/>
      <c r="V72" s="317"/>
      <c r="W72" s="317"/>
      <c r="X72" s="317"/>
      <c r="Y72" s="317"/>
      <c r="AD72" s="317"/>
      <c r="AE72" s="317"/>
      <c r="AF72" s="317"/>
      <c r="AG72" s="317"/>
      <c r="AH72" s="317"/>
    </row>
    <row r="73" spans="11:34" x14ac:dyDescent="0.2">
      <c r="O73" s="317"/>
      <c r="P73" s="318"/>
      <c r="Q73" s="317"/>
      <c r="T73" s="317"/>
      <c r="V73" s="317"/>
      <c r="X73" s="317"/>
      <c r="Y73" s="317"/>
      <c r="AD73" s="317"/>
      <c r="AE73" s="317"/>
      <c r="AG73" s="317"/>
      <c r="AH73" s="317"/>
    </row>
    <row r="74" spans="11:34" x14ac:dyDescent="0.2">
      <c r="O74" s="317"/>
      <c r="P74" s="318"/>
      <c r="Q74" s="317"/>
      <c r="R74" s="317"/>
      <c r="T74" s="317"/>
      <c r="V74" s="317"/>
      <c r="W74" s="317"/>
      <c r="X74" s="317"/>
      <c r="Y74" s="317"/>
      <c r="Z74" s="317"/>
      <c r="AA74" s="317"/>
      <c r="AD74" s="317"/>
      <c r="AE74" s="317"/>
      <c r="AF74" s="317"/>
      <c r="AG74" s="317"/>
      <c r="AH74" s="317"/>
    </row>
    <row r="75" spans="11:34" x14ac:dyDescent="0.2">
      <c r="O75" s="317"/>
      <c r="P75" s="318"/>
      <c r="Q75" s="317"/>
      <c r="T75" s="317"/>
      <c r="V75" s="317"/>
      <c r="W75" s="317"/>
      <c r="X75" s="317"/>
      <c r="Y75" s="317"/>
      <c r="AA75" s="317"/>
      <c r="AD75" s="317"/>
      <c r="AE75" s="317"/>
      <c r="AF75" s="317"/>
      <c r="AG75" s="317"/>
      <c r="AH75" s="317"/>
    </row>
    <row r="76" spans="11:34" x14ac:dyDescent="0.2">
      <c r="K76" s="317"/>
      <c r="O76" s="317"/>
      <c r="P76" s="318"/>
      <c r="Q76" s="317"/>
      <c r="T76" s="317"/>
      <c r="W76" s="317"/>
      <c r="X76" s="317"/>
      <c r="Y76" s="317"/>
      <c r="AA76" s="317"/>
      <c r="AD76" s="317"/>
      <c r="AE76" s="317"/>
      <c r="AF76" s="317"/>
      <c r="AG76" s="317"/>
      <c r="AH76" s="317"/>
    </row>
    <row r="77" spans="11:34" x14ac:dyDescent="0.2">
      <c r="O77" s="317"/>
      <c r="P77" s="318"/>
      <c r="Q77" s="317"/>
      <c r="R77" s="317"/>
      <c r="T77" s="317"/>
      <c r="V77" s="317"/>
      <c r="W77" s="317"/>
      <c r="X77" s="317"/>
      <c r="Y77" s="317"/>
      <c r="Z77" s="317"/>
      <c r="AA77" s="317"/>
      <c r="AD77" s="317"/>
      <c r="AE77" s="317"/>
      <c r="AF77" s="317"/>
      <c r="AG77" s="317"/>
      <c r="AH77" s="317"/>
    </row>
    <row r="78" spans="11:34" x14ac:dyDescent="0.2">
      <c r="O78" s="317"/>
      <c r="P78" s="318"/>
      <c r="Q78" s="317"/>
      <c r="R78" s="317"/>
      <c r="T78" s="317"/>
      <c r="V78" s="317"/>
      <c r="W78" s="317"/>
      <c r="Y78" s="317"/>
      <c r="Z78" s="317"/>
      <c r="AA78" s="317"/>
      <c r="AD78" s="317"/>
      <c r="AE78" s="317"/>
      <c r="AF78" s="317"/>
      <c r="AG78" s="317"/>
      <c r="AH78" s="317"/>
    </row>
    <row r="79" spans="11:34" x14ac:dyDescent="0.2">
      <c r="O79" s="317"/>
      <c r="P79" s="318"/>
      <c r="Q79" s="317"/>
      <c r="R79" s="317"/>
      <c r="T79" s="317"/>
      <c r="V79" s="317"/>
      <c r="X79" s="317"/>
      <c r="Y79" s="317"/>
      <c r="Z79" s="317"/>
      <c r="AA79" s="317"/>
      <c r="AD79" s="317"/>
      <c r="AE79" s="317"/>
      <c r="AF79" s="317"/>
      <c r="AH79" s="317"/>
    </row>
    <row r="80" spans="11:34" x14ac:dyDescent="0.2">
      <c r="O80" s="317"/>
      <c r="P80" s="318"/>
      <c r="Q80" s="317"/>
      <c r="T80" s="317"/>
      <c r="V80" s="317"/>
      <c r="X80" s="317"/>
      <c r="Y80" s="317"/>
      <c r="AA80" s="317"/>
      <c r="AD80" s="317"/>
      <c r="AE80" s="317"/>
      <c r="AF80" s="317"/>
      <c r="AG80" s="317"/>
      <c r="AH80" s="317"/>
    </row>
    <row r="81" spans="11:35" x14ac:dyDescent="0.2">
      <c r="K81" s="317"/>
      <c r="O81" s="317"/>
      <c r="P81" s="318"/>
      <c r="Q81" s="317"/>
      <c r="R81" s="317"/>
      <c r="T81" s="317"/>
      <c r="V81" s="317"/>
      <c r="W81" s="317"/>
      <c r="X81" s="317"/>
      <c r="Y81" s="317"/>
      <c r="Z81" s="317"/>
      <c r="AA81" s="317"/>
      <c r="AD81" s="317"/>
      <c r="AE81" s="317"/>
      <c r="AF81" s="317"/>
      <c r="AG81" s="317"/>
      <c r="AH81" s="317"/>
    </row>
    <row r="82" spans="11:35" x14ac:dyDescent="0.2">
      <c r="O82" s="317"/>
      <c r="P82" s="318"/>
      <c r="Q82" s="317"/>
      <c r="T82" s="317"/>
      <c r="W82" s="317"/>
      <c r="Y82" s="317"/>
      <c r="AA82" s="317"/>
      <c r="AD82" s="317"/>
      <c r="AE82" s="317"/>
      <c r="AF82" s="317"/>
      <c r="AG82" s="317"/>
      <c r="AH82" s="317"/>
    </row>
    <row r="83" spans="11:35" x14ac:dyDescent="0.2">
      <c r="O83" s="317"/>
      <c r="P83" s="318"/>
      <c r="Q83" s="317"/>
      <c r="T83" s="317"/>
      <c r="V83" s="317"/>
      <c r="W83" s="317"/>
      <c r="X83" s="317"/>
      <c r="Y83" s="317"/>
      <c r="AA83" s="317"/>
      <c r="AD83" s="317"/>
      <c r="AE83" s="317"/>
      <c r="AF83" s="317"/>
      <c r="AG83" s="317"/>
      <c r="AH83" s="317"/>
    </row>
    <row r="84" spans="11:35" x14ac:dyDescent="0.2">
      <c r="O84" s="317"/>
      <c r="P84" s="318"/>
      <c r="Q84" s="317"/>
      <c r="T84" s="317"/>
      <c r="V84" s="317"/>
      <c r="W84" s="317"/>
      <c r="X84" s="317"/>
      <c r="Y84" s="317"/>
      <c r="AA84" s="317"/>
      <c r="AD84" s="317"/>
      <c r="AE84" s="317"/>
      <c r="AF84" s="317"/>
      <c r="AG84" s="317"/>
      <c r="AH84" s="317"/>
    </row>
    <row r="85" spans="11:35" x14ac:dyDescent="0.2">
      <c r="K85" s="317"/>
      <c r="O85" s="317"/>
      <c r="P85" s="318"/>
      <c r="R85" s="317"/>
      <c r="T85" s="317"/>
      <c r="V85" s="317"/>
      <c r="W85" s="317"/>
      <c r="X85" s="317"/>
      <c r="Z85" s="317"/>
      <c r="AA85" s="317"/>
      <c r="AD85" s="317"/>
      <c r="AF85" s="317"/>
      <c r="AG85" s="317"/>
      <c r="AH85" s="317"/>
    </row>
    <row r="86" spans="11:35" x14ac:dyDescent="0.2">
      <c r="O86" s="317"/>
      <c r="P86" s="318"/>
      <c r="Q86" s="317"/>
      <c r="T86" s="317"/>
      <c r="V86" s="317"/>
      <c r="W86" s="317"/>
      <c r="X86" s="317"/>
      <c r="Y86" s="317"/>
      <c r="AA86" s="317"/>
      <c r="AD86" s="317"/>
      <c r="AE86" s="317"/>
      <c r="AF86" s="317"/>
      <c r="AG86" s="317"/>
      <c r="AH86" s="317"/>
    </row>
    <row r="87" spans="11:35" x14ac:dyDescent="0.2">
      <c r="O87" s="317"/>
      <c r="P87" s="318"/>
      <c r="Q87" s="317"/>
      <c r="T87" s="317"/>
      <c r="V87" s="317"/>
      <c r="W87" s="317"/>
      <c r="X87" s="317"/>
      <c r="Y87" s="317"/>
      <c r="AA87" s="317"/>
      <c r="AD87" s="317"/>
      <c r="AE87" s="317"/>
      <c r="AF87" s="317"/>
      <c r="AG87" s="317"/>
      <c r="AH87" s="317"/>
    </row>
    <row r="88" spans="11:35" x14ac:dyDescent="0.2">
      <c r="K88" s="317"/>
      <c r="O88" s="317"/>
      <c r="P88" s="318"/>
      <c r="Q88" s="317"/>
      <c r="R88" s="317"/>
      <c r="T88" s="317"/>
      <c r="V88" s="317"/>
      <c r="W88" s="317"/>
      <c r="X88" s="317"/>
      <c r="Y88" s="317"/>
      <c r="Z88" s="317"/>
      <c r="AA88" s="317"/>
      <c r="AD88" s="317"/>
      <c r="AE88" s="317"/>
      <c r="AF88" s="317"/>
      <c r="AG88" s="317"/>
      <c r="AH88" s="317"/>
    </row>
    <row r="89" spans="11:35" x14ac:dyDescent="0.2">
      <c r="N89" s="317"/>
      <c r="O89" s="317"/>
      <c r="P89" s="318"/>
      <c r="Q89" s="317"/>
      <c r="R89" s="317"/>
      <c r="T89" s="317"/>
      <c r="V89" s="317"/>
      <c r="Y89" s="317"/>
      <c r="Z89" s="317"/>
      <c r="AA89" s="317"/>
      <c r="AD89" s="317"/>
      <c r="AE89" s="317"/>
      <c r="AF89" s="317"/>
      <c r="AG89" s="317"/>
      <c r="AH89" s="317"/>
    </row>
    <row r="90" spans="11:35" x14ac:dyDescent="0.2">
      <c r="O90" s="317"/>
      <c r="P90" s="318"/>
      <c r="Q90" s="317"/>
      <c r="T90" s="317"/>
      <c r="V90" s="317"/>
      <c r="W90" s="317"/>
      <c r="X90" s="317"/>
      <c r="Y90" s="317"/>
      <c r="AA90" s="317"/>
      <c r="AD90" s="317"/>
      <c r="AE90" s="317"/>
      <c r="AF90" s="317"/>
      <c r="AG90" s="317"/>
      <c r="AH90" s="317"/>
    </row>
    <row r="91" spans="11:35" x14ac:dyDescent="0.2">
      <c r="N91" s="317"/>
      <c r="O91" s="317"/>
      <c r="P91" s="318"/>
      <c r="Q91" s="317"/>
      <c r="T91" s="317"/>
      <c r="V91" s="317"/>
      <c r="W91" s="317"/>
      <c r="Y91" s="317"/>
      <c r="AA91" s="317"/>
      <c r="AD91" s="317"/>
      <c r="AE91" s="317"/>
      <c r="AF91" s="317"/>
      <c r="AG91" s="317"/>
      <c r="AH91" s="317"/>
    </row>
    <row r="92" spans="11:35" x14ac:dyDescent="0.2">
      <c r="O92" s="317"/>
      <c r="P92" s="318"/>
      <c r="Q92" s="317"/>
      <c r="R92" s="317"/>
      <c r="T92" s="317"/>
      <c r="V92" s="317"/>
      <c r="W92" s="317"/>
      <c r="X92" s="317"/>
      <c r="Y92" s="317"/>
      <c r="Z92" s="317"/>
      <c r="AA92" s="317"/>
      <c r="AD92" s="317"/>
      <c r="AE92" s="317"/>
      <c r="AF92" s="317"/>
      <c r="AG92" s="317"/>
      <c r="AH92" s="317"/>
      <c r="AI92" s="317"/>
    </row>
    <row r="93" spans="11:35" x14ac:dyDescent="0.2">
      <c r="N93" s="317"/>
      <c r="O93" s="317"/>
      <c r="P93" s="318"/>
      <c r="Q93" s="317"/>
      <c r="T93" s="317"/>
      <c r="V93" s="317"/>
      <c r="W93" s="317"/>
      <c r="Y93" s="317"/>
      <c r="AA93" s="317"/>
      <c r="AD93" s="317"/>
      <c r="AE93" s="317"/>
      <c r="AF93" s="317"/>
      <c r="AG93" s="317"/>
      <c r="AH93" s="317"/>
    </row>
    <row r="94" spans="11:35" x14ac:dyDescent="0.2">
      <c r="O94" s="317"/>
      <c r="P94" s="318"/>
      <c r="Q94" s="317"/>
      <c r="T94" s="317"/>
      <c r="V94" s="317"/>
      <c r="W94" s="317"/>
      <c r="X94" s="317"/>
      <c r="Y94" s="317"/>
      <c r="AA94" s="317"/>
      <c r="AD94" s="317"/>
      <c r="AE94" s="317"/>
      <c r="AF94" s="317"/>
      <c r="AG94" s="317"/>
      <c r="AH94" s="317"/>
      <c r="AI94" s="317"/>
    </row>
    <row r="95" spans="11:35" x14ac:dyDescent="0.2">
      <c r="O95" s="317"/>
      <c r="P95" s="318"/>
      <c r="Q95" s="317"/>
      <c r="R95" s="317"/>
      <c r="T95" s="317"/>
      <c r="V95" s="317"/>
      <c r="W95" s="317"/>
      <c r="Y95" s="317"/>
      <c r="Z95" s="317"/>
      <c r="AA95" s="317"/>
      <c r="AD95" s="317"/>
      <c r="AE95" s="317"/>
      <c r="AF95" s="317"/>
      <c r="AG95" s="317"/>
      <c r="AH95" s="317"/>
    </row>
    <row r="96" spans="11:35" x14ac:dyDescent="0.2">
      <c r="N96" s="317"/>
      <c r="O96" s="317"/>
      <c r="P96" s="318"/>
      <c r="Q96" s="317"/>
      <c r="T96" s="317"/>
      <c r="V96" s="317"/>
      <c r="W96" s="317"/>
      <c r="Y96" s="317"/>
      <c r="AA96" s="317"/>
      <c r="AD96" s="317"/>
      <c r="AE96" s="317"/>
      <c r="AF96" s="317"/>
      <c r="AG96" s="317"/>
      <c r="AH96" s="317"/>
    </row>
    <row r="97" spans="11:34" x14ac:dyDescent="0.2">
      <c r="K97" s="317"/>
      <c r="N97" s="317"/>
      <c r="O97" s="317"/>
      <c r="P97" s="318"/>
      <c r="Q97" s="317"/>
      <c r="T97" s="317"/>
      <c r="V97" s="317"/>
      <c r="W97" s="317"/>
      <c r="X97" s="317"/>
      <c r="Y97" s="317"/>
      <c r="AA97" s="317"/>
      <c r="AD97" s="317"/>
      <c r="AE97" s="317"/>
      <c r="AF97" s="317"/>
      <c r="AG97" s="317"/>
      <c r="AH97" s="317"/>
    </row>
    <row r="98" spans="11:34" x14ac:dyDescent="0.2">
      <c r="O98" s="317"/>
      <c r="P98" s="318"/>
      <c r="Q98" s="317"/>
      <c r="T98" s="317"/>
      <c r="V98" s="317"/>
      <c r="W98" s="317"/>
      <c r="X98" s="317"/>
      <c r="Y98" s="317"/>
      <c r="AA98" s="317"/>
      <c r="AD98" s="317"/>
      <c r="AE98" s="317"/>
      <c r="AF98" s="317"/>
      <c r="AG98" s="317"/>
      <c r="AH98" s="317"/>
    </row>
    <row r="99" spans="11:34" x14ac:dyDescent="0.2">
      <c r="N99" s="317"/>
      <c r="O99" s="317"/>
      <c r="P99" s="318"/>
      <c r="Q99" s="317"/>
      <c r="T99" s="317"/>
      <c r="V99" s="317"/>
      <c r="W99" s="317"/>
      <c r="Y99" s="317"/>
      <c r="AA99" s="317"/>
      <c r="AD99" s="317"/>
      <c r="AE99" s="317"/>
      <c r="AF99" s="317"/>
      <c r="AG99" s="317"/>
      <c r="AH99" s="317"/>
    </row>
    <row r="100" spans="11:34" x14ac:dyDescent="0.2">
      <c r="P100" s="318"/>
      <c r="Q100" s="317"/>
      <c r="T100" s="317"/>
      <c r="V100" s="317"/>
      <c r="W100" s="317"/>
      <c r="X100" s="317"/>
      <c r="Y100" s="317"/>
      <c r="AA100" s="317"/>
      <c r="AD100" s="317"/>
      <c r="AE100" s="317"/>
      <c r="AF100" s="317"/>
      <c r="AG100" s="317"/>
      <c r="AH100" s="317"/>
    </row>
    <row r="101" spans="11:34" x14ac:dyDescent="0.2">
      <c r="O101" s="317"/>
      <c r="P101" s="318"/>
      <c r="Q101" s="317"/>
      <c r="T101" s="317"/>
      <c r="V101" s="317"/>
      <c r="W101" s="317"/>
      <c r="Y101" s="317"/>
      <c r="AA101" s="317"/>
      <c r="AD101" s="317"/>
      <c r="AE101" s="317"/>
      <c r="AF101" s="317"/>
      <c r="AG101" s="317"/>
      <c r="AH101" s="317"/>
    </row>
    <row r="102" spans="11:34" x14ac:dyDescent="0.2">
      <c r="O102" s="317"/>
      <c r="P102" s="318"/>
      <c r="Q102" s="317"/>
      <c r="T102" s="317"/>
      <c r="V102" s="317"/>
      <c r="W102" s="317"/>
      <c r="X102" s="317"/>
      <c r="Y102" s="317"/>
      <c r="AA102" s="317"/>
      <c r="AD102" s="317"/>
      <c r="AE102" s="317"/>
      <c r="AF102" s="317"/>
      <c r="AG102" s="317"/>
      <c r="AH102" s="317"/>
    </row>
    <row r="103" spans="11:34" x14ac:dyDescent="0.2">
      <c r="O103" s="317"/>
      <c r="P103" s="318"/>
      <c r="Q103" s="317"/>
      <c r="T103" s="317"/>
      <c r="V103" s="317"/>
      <c r="W103" s="317"/>
      <c r="Y103" s="317"/>
      <c r="AA103" s="317"/>
      <c r="AD103" s="317"/>
      <c r="AE103" s="317"/>
      <c r="AF103" s="317"/>
      <c r="AG103" s="317"/>
      <c r="AH103" s="317"/>
    </row>
    <row r="104" spans="11:34" x14ac:dyDescent="0.2">
      <c r="O104" s="317"/>
      <c r="P104" s="318"/>
      <c r="Q104" s="317"/>
      <c r="T104" s="317"/>
      <c r="V104" s="317"/>
      <c r="X104" s="317"/>
      <c r="Y104" s="317"/>
      <c r="AA104" s="317"/>
      <c r="AF104" s="317"/>
      <c r="AG104" s="317"/>
      <c r="AH104" s="317"/>
    </row>
    <row r="105" spans="11:34" x14ac:dyDescent="0.2">
      <c r="K105" s="317"/>
      <c r="O105" s="317"/>
      <c r="P105" s="318"/>
      <c r="Q105" s="317"/>
      <c r="T105" s="317"/>
      <c r="V105" s="317"/>
      <c r="Y105" s="317"/>
      <c r="AA105" s="317"/>
      <c r="AD105" s="317"/>
      <c r="AE105" s="317"/>
      <c r="AF105" s="317"/>
      <c r="AG105" s="317"/>
      <c r="AH105" s="317"/>
    </row>
    <row r="106" spans="11:34" x14ac:dyDescent="0.2">
      <c r="K106" s="317"/>
      <c r="O106" s="317"/>
      <c r="P106" s="318"/>
      <c r="Q106" s="317"/>
      <c r="T106" s="317"/>
      <c r="V106" s="317"/>
      <c r="W106" s="317"/>
      <c r="Y106" s="317"/>
      <c r="AA106" s="317"/>
      <c r="AD106" s="317"/>
      <c r="AE106" s="317"/>
      <c r="AG106" s="317"/>
      <c r="AH106" s="317"/>
    </row>
    <row r="107" spans="11:34" x14ac:dyDescent="0.2">
      <c r="N107" s="317"/>
      <c r="O107" s="317"/>
      <c r="P107" s="318"/>
      <c r="Q107" s="317"/>
      <c r="T107" s="317"/>
      <c r="V107" s="317"/>
      <c r="W107" s="317"/>
      <c r="Y107" s="317"/>
      <c r="AA107" s="317"/>
      <c r="AD107" s="317"/>
      <c r="AE107" s="317"/>
      <c r="AF107" s="317"/>
      <c r="AG107" s="317"/>
      <c r="AH107" s="317"/>
    </row>
    <row r="108" spans="11:34" x14ac:dyDescent="0.2">
      <c r="O108" s="317"/>
      <c r="P108" s="318"/>
      <c r="R108" s="317"/>
      <c r="T108" s="317"/>
      <c r="V108" s="317"/>
      <c r="W108" s="317"/>
      <c r="Z108" s="317"/>
      <c r="AA108" s="317"/>
      <c r="AD108" s="317"/>
      <c r="AE108" s="317"/>
      <c r="AF108" s="317"/>
      <c r="AG108" s="317"/>
      <c r="AH108" s="317"/>
    </row>
    <row r="109" spans="11:34" x14ac:dyDescent="0.2">
      <c r="O109" s="317"/>
      <c r="P109" s="318"/>
      <c r="Q109" s="317"/>
      <c r="T109" s="317"/>
      <c r="V109" s="317"/>
      <c r="W109" s="317"/>
      <c r="Y109" s="317"/>
      <c r="AA109" s="317"/>
      <c r="AD109" s="317"/>
      <c r="AE109" s="317"/>
      <c r="AF109" s="317"/>
      <c r="AG109" s="317"/>
      <c r="AH109" s="317"/>
    </row>
    <row r="110" spans="11:34" x14ac:dyDescent="0.2">
      <c r="O110" s="317"/>
      <c r="P110" s="318"/>
      <c r="T110" s="317"/>
      <c r="V110" s="317"/>
      <c r="W110" s="317"/>
      <c r="AA110" s="317"/>
      <c r="AD110" s="317"/>
      <c r="AE110" s="317"/>
      <c r="AF110" s="317"/>
      <c r="AG110" s="317"/>
      <c r="AH110" s="317"/>
    </row>
    <row r="111" spans="11:34" x14ac:dyDescent="0.2">
      <c r="O111" s="317"/>
      <c r="P111" s="318"/>
      <c r="Q111" s="317"/>
      <c r="T111" s="317"/>
      <c r="V111" s="317"/>
      <c r="W111" s="317"/>
      <c r="X111" s="317"/>
      <c r="Y111" s="317"/>
      <c r="AA111" s="317"/>
      <c r="AD111" s="317"/>
      <c r="AE111" s="317"/>
      <c r="AG111" s="317"/>
      <c r="AH111" s="317"/>
    </row>
    <row r="112" spans="11:34" x14ac:dyDescent="0.2">
      <c r="P112" s="318"/>
      <c r="Q112" s="317"/>
      <c r="T112" s="317"/>
      <c r="V112" s="317"/>
      <c r="W112" s="317"/>
      <c r="Y112" s="317"/>
      <c r="AA112" s="317"/>
      <c r="AD112" s="317"/>
      <c r="AE112" s="317"/>
      <c r="AF112" s="317"/>
      <c r="AG112" s="317"/>
      <c r="AH112" s="317"/>
    </row>
    <row r="113" spans="11:35" x14ac:dyDescent="0.2">
      <c r="O113" s="317"/>
      <c r="P113" s="318"/>
      <c r="Q113" s="317"/>
      <c r="T113" s="317"/>
      <c r="V113" s="317"/>
      <c r="X113" s="317"/>
      <c r="Y113" s="317"/>
      <c r="AA113" s="317"/>
      <c r="AD113" s="317"/>
      <c r="AE113" s="317"/>
      <c r="AF113" s="317"/>
      <c r="AG113" s="317"/>
      <c r="AH113" s="317"/>
    </row>
    <row r="114" spans="11:35" x14ac:dyDescent="0.2">
      <c r="O114" s="317"/>
      <c r="P114" s="318"/>
      <c r="Q114" s="317"/>
      <c r="T114" s="317"/>
      <c r="V114" s="317"/>
      <c r="W114" s="317"/>
      <c r="Y114" s="317"/>
      <c r="AA114" s="317"/>
      <c r="AD114" s="317"/>
      <c r="AE114" s="317"/>
      <c r="AF114" s="317"/>
      <c r="AG114" s="317"/>
      <c r="AH114" s="317"/>
    </row>
    <row r="115" spans="11:35" x14ac:dyDescent="0.2">
      <c r="O115" s="317"/>
      <c r="P115" s="318"/>
      <c r="R115" s="317"/>
      <c r="T115" s="317"/>
      <c r="V115" s="317"/>
      <c r="W115" s="317"/>
      <c r="X115" s="317"/>
      <c r="Z115" s="317"/>
      <c r="AA115" s="317"/>
      <c r="AD115" s="317"/>
      <c r="AE115" s="317"/>
      <c r="AF115" s="317"/>
      <c r="AG115" s="317"/>
      <c r="AH115" s="317"/>
    </row>
    <row r="116" spans="11:35" x14ac:dyDescent="0.2">
      <c r="O116" s="317"/>
      <c r="P116" s="318"/>
      <c r="Q116" s="317"/>
      <c r="V116" s="317"/>
      <c r="W116" s="317"/>
      <c r="X116" s="317"/>
      <c r="Y116" s="317"/>
      <c r="AA116" s="317"/>
      <c r="AD116" s="317"/>
      <c r="AE116" s="317"/>
      <c r="AF116" s="317"/>
      <c r="AG116" s="317"/>
      <c r="AH116" s="317"/>
    </row>
    <row r="117" spans="11:35" x14ac:dyDescent="0.2">
      <c r="O117" s="317"/>
      <c r="P117" s="318"/>
      <c r="Q117" s="317"/>
      <c r="T117" s="317"/>
      <c r="V117" s="317"/>
      <c r="W117" s="317"/>
      <c r="X117" s="317"/>
      <c r="Y117" s="317"/>
      <c r="AA117" s="317"/>
      <c r="AD117" s="317"/>
      <c r="AE117" s="317"/>
      <c r="AG117" s="317"/>
      <c r="AH117" s="317"/>
    </row>
    <row r="118" spans="11:35" x14ac:dyDescent="0.2">
      <c r="O118" s="317"/>
      <c r="P118" s="318"/>
      <c r="Q118" s="317"/>
      <c r="R118" s="317"/>
      <c r="T118" s="317"/>
      <c r="V118" s="317"/>
      <c r="W118" s="317"/>
      <c r="X118" s="317"/>
      <c r="Y118" s="317"/>
      <c r="Z118" s="317"/>
      <c r="AA118" s="317"/>
      <c r="AD118" s="317"/>
      <c r="AE118" s="317"/>
      <c r="AF118" s="317"/>
      <c r="AG118" s="317"/>
      <c r="AH118" s="317"/>
    </row>
    <row r="119" spans="11:35" x14ac:dyDescent="0.2">
      <c r="O119" s="317"/>
      <c r="P119" s="318"/>
      <c r="Q119" s="317"/>
      <c r="R119" s="317"/>
      <c r="T119" s="317"/>
      <c r="V119" s="317"/>
      <c r="W119" s="317"/>
      <c r="X119" s="317"/>
      <c r="Y119" s="317"/>
      <c r="Z119" s="317"/>
      <c r="AA119" s="317"/>
      <c r="AD119" s="317"/>
      <c r="AE119" s="317"/>
      <c r="AF119" s="317"/>
      <c r="AG119" s="317"/>
      <c r="AH119" s="317"/>
    </row>
    <row r="120" spans="11:35" x14ac:dyDescent="0.2">
      <c r="O120" s="317"/>
      <c r="P120" s="318"/>
      <c r="Q120" s="317"/>
      <c r="T120" s="317"/>
      <c r="V120" s="317"/>
      <c r="W120" s="317"/>
      <c r="Y120" s="317"/>
      <c r="AA120" s="317"/>
      <c r="AD120" s="317"/>
      <c r="AE120" s="317"/>
      <c r="AF120" s="317"/>
      <c r="AG120" s="317"/>
      <c r="AH120" s="317"/>
    </row>
    <row r="121" spans="11:35" x14ac:dyDescent="0.2">
      <c r="O121" s="317"/>
      <c r="P121" s="318"/>
      <c r="T121" s="317"/>
      <c r="V121" s="317"/>
      <c r="W121" s="317"/>
      <c r="X121" s="317"/>
      <c r="AA121" s="317"/>
      <c r="AD121" s="317"/>
      <c r="AE121" s="317"/>
      <c r="AF121" s="317"/>
      <c r="AG121" s="317"/>
      <c r="AH121" s="317"/>
    </row>
    <row r="122" spans="11:35" x14ac:dyDescent="0.2">
      <c r="N122" s="317"/>
      <c r="O122" s="317"/>
      <c r="P122" s="318"/>
      <c r="Q122" s="317"/>
      <c r="T122" s="317"/>
      <c r="W122" s="317"/>
      <c r="Y122" s="317"/>
      <c r="AA122" s="317"/>
      <c r="AF122" s="317"/>
      <c r="AG122" s="317"/>
      <c r="AH122" s="317"/>
    </row>
    <row r="123" spans="11:35" x14ac:dyDescent="0.2">
      <c r="O123" s="317"/>
      <c r="P123" s="318"/>
      <c r="Q123" s="317"/>
      <c r="R123" s="317"/>
      <c r="T123" s="317"/>
      <c r="V123" s="317"/>
      <c r="W123" s="317"/>
      <c r="X123" s="317"/>
      <c r="Y123" s="317"/>
      <c r="Z123" s="317"/>
      <c r="AA123" s="317"/>
      <c r="AD123" s="317"/>
      <c r="AE123" s="317"/>
      <c r="AF123" s="317"/>
      <c r="AG123" s="317"/>
      <c r="AH123" s="317"/>
    </row>
    <row r="124" spans="11:35" x14ac:dyDescent="0.2">
      <c r="O124" s="317"/>
      <c r="P124" s="318"/>
      <c r="Q124" s="317"/>
      <c r="R124" s="317"/>
      <c r="T124" s="317"/>
      <c r="V124" s="317"/>
      <c r="W124" s="317"/>
      <c r="X124" s="317"/>
      <c r="Y124" s="317"/>
      <c r="Z124" s="317"/>
      <c r="AA124" s="317"/>
      <c r="AD124" s="317"/>
      <c r="AE124" s="317"/>
      <c r="AF124" s="317"/>
      <c r="AG124" s="317"/>
      <c r="AH124" s="317"/>
      <c r="AI124" s="317"/>
    </row>
    <row r="125" spans="11:35" x14ac:dyDescent="0.2">
      <c r="O125" s="317"/>
      <c r="P125" s="318"/>
      <c r="T125" s="317"/>
      <c r="V125" s="317"/>
      <c r="W125" s="317"/>
      <c r="X125" s="317"/>
      <c r="AA125" s="317"/>
      <c r="AD125" s="317"/>
      <c r="AE125" s="317"/>
      <c r="AF125" s="317"/>
      <c r="AG125" s="317"/>
      <c r="AH125" s="317"/>
    </row>
    <row r="126" spans="11:35" x14ac:dyDescent="0.2">
      <c r="O126" s="317"/>
      <c r="P126" s="318"/>
      <c r="Q126" s="317"/>
      <c r="R126" s="317"/>
      <c r="T126" s="317"/>
      <c r="V126" s="317"/>
      <c r="W126" s="317"/>
      <c r="X126" s="317"/>
      <c r="Y126" s="317"/>
      <c r="Z126" s="317"/>
      <c r="AA126" s="317"/>
      <c r="AD126" s="317"/>
      <c r="AF126" s="317"/>
      <c r="AG126" s="317"/>
      <c r="AH126" s="317"/>
    </row>
    <row r="127" spans="11:35" x14ac:dyDescent="0.2">
      <c r="K127" s="317"/>
      <c r="N127" s="317"/>
      <c r="O127" s="317"/>
      <c r="P127" s="318"/>
      <c r="Q127" s="317"/>
      <c r="R127" s="317"/>
      <c r="T127" s="317"/>
      <c r="V127" s="317"/>
      <c r="W127" s="317"/>
      <c r="X127" s="317"/>
      <c r="Y127" s="317"/>
      <c r="Z127" s="317"/>
      <c r="AA127" s="317"/>
      <c r="AD127" s="317"/>
      <c r="AE127" s="317"/>
      <c r="AF127" s="317"/>
      <c r="AG127" s="317"/>
      <c r="AH127" s="317"/>
    </row>
    <row r="128" spans="11:35" x14ac:dyDescent="0.2">
      <c r="K128" s="317"/>
      <c r="N128" s="317"/>
      <c r="O128" s="317"/>
      <c r="P128" s="318"/>
      <c r="Q128" s="317"/>
      <c r="T128" s="317"/>
      <c r="V128" s="317"/>
      <c r="W128" s="317"/>
      <c r="Y128" s="317"/>
      <c r="AA128" s="317"/>
      <c r="AD128" s="317"/>
      <c r="AE128" s="317"/>
      <c r="AF128" s="317"/>
      <c r="AG128" s="317"/>
      <c r="AH128" s="317"/>
    </row>
    <row r="129" spans="11:35" x14ac:dyDescent="0.2">
      <c r="N129" s="317"/>
      <c r="O129" s="317"/>
      <c r="P129" s="318"/>
      <c r="Q129" s="317"/>
      <c r="T129" s="317"/>
      <c r="V129" s="317"/>
      <c r="W129" s="317"/>
      <c r="Y129" s="317"/>
      <c r="AA129" s="317"/>
      <c r="AE129" s="317"/>
      <c r="AF129" s="317"/>
      <c r="AG129" s="317"/>
      <c r="AH129" s="317"/>
      <c r="AI129" s="317"/>
    </row>
    <row r="130" spans="11:35" x14ac:dyDescent="0.2">
      <c r="O130" s="317"/>
      <c r="P130" s="318"/>
      <c r="Q130" s="317"/>
      <c r="R130" s="317"/>
      <c r="T130" s="317"/>
      <c r="V130" s="317"/>
      <c r="W130" s="317"/>
      <c r="X130" s="317"/>
      <c r="Y130" s="317"/>
      <c r="Z130" s="317"/>
      <c r="AA130" s="317"/>
      <c r="AF130" s="317"/>
      <c r="AG130" s="317"/>
      <c r="AH130" s="317"/>
    </row>
    <row r="131" spans="11:35" x14ac:dyDescent="0.2">
      <c r="O131" s="317"/>
      <c r="P131" s="318"/>
      <c r="Q131" s="317"/>
      <c r="R131" s="317"/>
      <c r="T131" s="317"/>
      <c r="V131" s="317"/>
      <c r="W131" s="317"/>
      <c r="X131" s="317"/>
      <c r="Y131" s="317"/>
      <c r="Z131" s="317"/>
      <c r="AA131" s="317"/>
      <c r="AD131" s="317"/>
      <c r="AE131" s="317"/>
      <c r="AG131" s="317"/>
      <c r="AH131" s="317"/>
      <c r="AI131" s="317"/>
    </row>
    <row r="132" spans="11:35" x14ac:dyDescent="0.2">
      <c r="K132" s="317"/>
      <c r="O132" s="317"/>
      <c r="P132" s="318"/>
      <c r="Q132" s="317"/>
      <c r="R132" s="317"/>
      <c r="T132" s="317"/>
      <c r="V132" s="317"/>
      <c r="W132" s="317"/>
      <c r="X132" s="317"/>
      <c r="Y132" s="317"/>
      <c r="Z132" s="317"/>
      <c r="AA132" s="317"/>
      <c r="AD132" s="317"/>
      <c r="AE132" s="317"/>
      <c r="AF132" s="317"/>
      <c r="AG132" s="317"/>
      <c r="AH132" s="317"/>
      <c r="AI132" s="317"/>
    </row>
    <row r="133" spans="11:35" x14ac:dyDescent="0.2">
      <c r="O133" s="317"/>
      <c r="P133" s="318"/>
      <c r="Q133" s="317"/>
      <c r="T133" s="317"/>
      <c r="V133" s="317"/>
      <c r="W133" s="317"/>
      <c r="X133" s="317"/>
      <c r="Y133" s="317"/>
      <c r="AA133" s="317"/>
      <c r="AD133" s="317"/>
      <c r="AE133" s="317"/>
      <c r="AF133" s="317"/>
      <c r="AG133" s="317"/>
      <c r="AH133" s="317"/>
    </row>
    <row r="134" spans="11:35" x14ac:dyDescent="0.2">
      <c r="O134" s="317"/>
      <c r="P134" s="318"/>
      <c r="Q134" s="317"/>
      <c r="T134" s="317"/>
      <c r="V134" s="317"/>
      <c r="W134" s="317"/>
      <c r="Y134" s="317"/>
      <c r="AA134" s="317"/>
      <c r="AD134" s="317"/>
      <c r="AE134" s="317"/>
      <c r="AF134" s="317"/>
      <c r="AG134" s="317"/>
      <c r="AH134" s="317"/>
    </row>
    <row r="135" spans="11:35" x14ac:dyDescent="0.2">
      <c r="N135" s="317"/>
      <c r="O135" s="317"/>
      <c r="P135" s="318"/>
      <c r="T135" s="317"/>
      <c r="V135" s="317"/>
      <c r="W135" s="317"/>
      <c r="X135" s="317"/>
      <c r="AA135" s="317"/>
      <c r="AD135" s="317"/>
      <c r="AE135" s="317"/>
      <c r="AF135" s="317"/>
      <c r="AG135" s="317"/>
      <c r="AH135" s="317"/>
    </row>
    <row r="136" spans="11:35" x14ac:dyDescent="0.2">
      <c r="N136" s="317"/>
      <c r="O136" s="317"/>
      <c r="P136" s="318"/>
      <c r="Q136" s="317"/>
      <c r="T136" s="317"/>
      <c r="V136" s="317"/>
      <c r="W136" s="317"/>
      <c r="Y136" s="317"/>
      <c r="AA136" s="317"/>
      <c r="AD136" s="317"/>
      <c r="AE136" s="317"/>
      <c r="AF136" s="317"/>
      <c r="AG136" s="317"/>
      <c r="AH136" s="317"/>
    </row>
    <row r="137" spans="11:35" x14ac:dyDescent="0.2">
      <c r="O137" s="317"/>
      <c r="P137" s="318"/>
      <c r="Q137" s="317"/>
      <c r="T137" s="317"/>
      <c r="V137" s="317"/>
      <c r="W137" s="317"/>
      <c r="X137" s="317"/>
      <c r="Y137" s="317"/>
      <c r="AA137" s="317"/>
      <c r="AD137" s="317"/>
      <c r="AE137" s="317"/>
      <c r="AF137" s="317"/>
      <c r="AG137" s="317"/>
      <c r="AH137" s="317"/>
      <c r="AI137" s="317"/>
    </row>
    <row r="138" spans="11:35" x14ac:dyDescent="0.2">
      <c r="K138" s="317"/>
      <c r="O138" s="317"/>
      <c r="P138" s="318"/>
      <c r="Q138" s="317"/>
      <c r="T138" s="317"/>
      <c r="V138" s="317"/>
      <c r="W138" s="317"/>
      <c r="X138" s="317"/>
      <c r="Y138" s="317"/>
      <c r="AD138" s="317"/>
      <c r="AE138" s="317"/>
      <c r="AF138" s="317"/>
      <c r="AG138" s="317"/>
      <c r="AH138" s="317"/>
    </row>
    <row r="139" spans="11:35" x14ac:dyDescent="0.2">
      <c r="N139" s="317"/>
      <c r="O139" s="317"/>
      <c r="P139" s="318"/>
      <c r="Q139" s="317"/>
      <c r="R139" s="317"/>
      <c r="T139" s="317"/>
      <c r="V139" s="317"/>
      <c r="W139" s="317"/>
      <c r="Y139" s="317"/>
      <c r="Z139" s="317"/>
      <c r="AA139" s="317"/>
      <c r="AD139" s="317"/>
      <c r="AE139" s="317"/>
      <c r="AF139" s="317"/>
      <c r="AG139" s="317"/>
      <c r="AH139" s="317"/>
      <c r="AI139" s="317"/>
    </row>
    <row r="140" spans="11:35" x14ac:dyDescent="0.2">
      <c r="O140" s="317"/>
      <c r="P140" s="318"/>
      <c r="Q140" s="317"/>
      <c r="R140" s="317"/>
      <c r="T140" s="317"/>
      <c r="V140" s="317"/>
      <c r="W140" s="317"/>
      <c r="X140" s="317"/>
      <c r="Y140" s="317"/>
      <c r="Z140" s="317"/>
      <c r="AA140" s="317"/>
      <c r="AE140" s="317"/>
      <c r="AG140" s="317"/>
      <c r="AH140" s="317"/>
    </row>
    <row r="141" spans="11:35" x14ac:dyDescent="0.2">
      <c r="O141" s="317"/>
      <c r="P141" s="318"/>
      <c r="Q141" s="317"/>
      <c r="R141" s="317"/>
      <c r="T141" s="317"/>
      <c r="V141" s="317"/>
      <c r="W141" s="317"/>
      <c r="X141" s="317"/>
      <c r="Y141" s="317"/>
      <c r="Z141" s="317"/>
      <c r="AA141" s="317"/>
      <c r="AE141" s="317"/>
      <c r="AF141" s="317"/>
      <c r="AG141" s="317"/>
      <c r="AH141" s="317"/>
      <c r="AI141" s="317"/>
    </row>
    <row r="142" spans="11:35" x14ac:dyDescent="0.2">
      <c r="O142" s="317"/>
      <c r="P142" s="318"/>
      <c r="Q142" s="317"/>
      <c r="V142" s="317"/>
      <c r="W142" s="317"/>
      <c r="X142" s="317"/>
      <c r="Y142" s="317"/>
      <c r="AD142" s="317"/>
      <c r="AE142" s="317"/>
      <c r="AF142" s="317"/>
      <c r="AH142" s="317"/>
    </row>
    <row r="143" spans="11:35" x14ac:dyDescent="0.2">
      <c r="O143" s="317"/>
      <c r="P143" s="318"/>
      <c r="T143" s="317"/>
      <c r="V143" s="317"/>
      <c r="W143" s="317"/>
      <c r="X143" s="317"/>
      <c r="AA143" s="317"/>
      <c r="AD143" s="317"/>
      <c r="AE143" s="317"/>
      <c r="AF143" s="317"/>
      <c r="AG143" s="317"/>
      <c r="AH143" s="317"/>
    </row>
    <row r="144" spans="11:35" x14ac:dyDescent="0.2">
      <c r="K144" s="317"/>
      <c r="O144" s="317"/>
      <c r="P144" s="318"/>
      <c r="Q144" s="317"/>
      <c r="R144" s="317"/>
      <c r="T144" s="317"/>
      <c r="V144" s="317"/>
      <c r="W144" s="317"/>
      <c r="Y144" s="317"/>
      <c r="Z144" s="317"/>
      <c r="AA144" s="317"/>
      <c r="AD144" s="317"/>
      <c r="AE144" s="317"/>
      <c r="AF144" s="317"/>
      <c r="AG144" s="317"/>
      <c r="AH144" s="317"/>
    </row>
    <row r="145" spans="11:35" x14ac:dyDescent="0.2">
      <c r="K145" s="317"/>
      <c r="O145" s="317"/>
      <c r="P145" s="318"/>
      <c r="Q145" s="317"/>
      <c r="T145" s="317"/>
      <c r="V145" s="317"/>
      <c r="W145" s="317"/>
      <c r="Y145" s="317"/>
      <c r="AA145" s="317"/>
      <c r="AD145" s="317"/>
      <c r="AE145" s="317"/>
      <c r="AF145" s="317"/>
      <c r="AG145" s="317"/>
      <c r="AH145" s="317"/>
    </row>
    <row r="146" spans="11:35" x14ac:dyDescent="0.2">
      <c r="K146" s="317"/>
      <c r="P146" s="318"/>
      <c r="Q146" s="317"/>
      <c r="R146" s="317"/>
      <c r="T146" s="317"/>
      <c r="V146" s="317"/>
      <c r="W146" s="317"/>
      <c r="X146" s="317"/>
      <c r="Y146" s="317"/>
      <c r="Z146" s="317"/>
      <c r="AA146" s="317"/>
      <c r="AE146" s="317"/>
      <c r="AF146" s="317"/>
      <c r="AG146" s="317"/>
      <c r="AH146" s="317"/>
    </row>
    <row r="147" spans="11:35" x14ac:dyDescent="0.2">
      <c r="K147" s="317"/>
      <c r="O147" s="317"/>
      <c r="P147" s="318"/>
      <c r="Q147" s="317"/>
      <c r="R147" s="317"/>
      <c r="T147" s="317"/>
      <c r="V147" s="317"/>
      <c r="W147" s="317"/>
      <c r="X147" s="317"/>
      <c r="Y147" s="317"/>
      <c r="Z147" s="317"/>
      <c r="AA147" s="317"/>
      <c r="AD147" s="317"/>
      <c r="AE147" s="317"/>
      <c r="AF147" s="317"/>
      <c r="AG147" s="317"/>
      <c r="AH147" s="317"/>
    </row>
    <row r="148" spans="11:35" x14ac:dyDescent="0.2">
      <c r="O148" s="317"/>
      <c r="P148" s="318"/>
      <c r="Q148" s="317"/>
      <c r="T148" s="317"/>
      <c r="V148" s="317"/>
      <c r="W148" s="317"/>
      <c r="X148" s="317"/>
      <c r="Y148" s="317"/>
      <c r="AA148" s="317"/>
      <c r="AE148" s="317"/>
      <c r="AF148" s="317"/>
      <c r="AG148" s="317"/>
      <c r="AH148" s="317"/>
    </row>
    <row r="149" spans="11:35" x14ac:dyDescent="0.2">
      <c r="K149" s="317"/>
      <c r="O149" s="317"/>
      <c r="P149" s="318"/>
      <c r="Q149" s="317"/>
      <c r="T149" s="317"/>
      <c r="V149" s="317"/>
      <c r="W149" s="317"/>
      <c r="X149" s="317"/>
      <c r="Y149" s="317"/>
      <c r="AA149" s="317"/>
      <c r="AD149" s="317"/>
      <c r="AE149" s="317"/>
      <c r="AF149" s="317"/>
      <c r="AG149" s="317"/>
      <c r="AH149" s="317"/>
    </row>
    <row r="150" spans="11:35" x14ac:dyDescent="0.2">
      <c r="O150" s="317"/>
      <c r="P150" s="318"/>
      <c r="Q150" s="317"/>
      <c r="R150" s="317"/>
      <c r="V150" s="317"/>
      <c r="W150" s="317"/>
      <c r="Y150" s="317"/>
      <c r="Z150" s="317"/>
      <c r="AA150" s="317"/>
      <c r="AD150" s="317"/>
      <c r="AE150" s="317"/>
      <c r="AF150" s="317"/>
      <c r="AG150" s="317"/>
      <c r="AH150" s="317"/>
    </row>
    <row r="151" spans="11:35" x14ac:dyDescent="0.2">
      <c r="K151" s="317"/>
      <c r="N151" s="317"/>
      <c r="O151" s="317"/>
      <c r="P151" s="318"/>
      <c r="Q151" s="317"/>
      <c r="T151" s="317"/>
      <c r="V151" s="317"/>
      <c r="W151" s="317"/>
      <c r="X151" s="317"/>
      <c r="Y151" s="317"/>
      <c r="AA151" s="317"/>
      <c r="AD151" s="317"/>
      <c r="AE151" s="317"/>
      <c r="AF151" s="317"/>
      <c r="AG151" s="317"/>
      <c r="AH151" s="317"/>
    </row>
    <row r="152" spans="11:35" x14ac:dyDescent="0.2">
      <c r="K152" s="317"/>
      <c r="O152" s="317"/>
      <c r="P152" s="318"/>
      <c r="Q152" s="317"/>
      <c r="T152" s="317"/>
      <c r="V152" s="317"/>
      <c r="W152" s="317"/>
      <c r="X152" s="317"/>
      <c r="Y152" s="317"/>
      <c r="AA152" s="317"/>
      <c r="AD152" s="317"/>
      <c r="AE152" s="317"/>
      <c r="AF152" s="317"/>
      <c r="AG152" s="317"/>
      <c r="AH152" s="317"/>
    </row>
    <row r="153" spans="11:35" x14ac:dyDescent="0.2">
      <c r="N153" s="317"/>
      <c r="O153" s="317"/>
      <c r="P153" s="318"/>
      <c r="Q153" s="317"/>
      <c r="T153" s="317"/>
      <c r="V153" s="317"/>
      <c r="W153" s="317"/>
      <c r="X153" s="317"/>
      <c r="Y153" s="317"/>
      <c r="AA153" s="317"/>
      <c r="AD153" s="317"/>
      <c r="AE153" s="317"/>
      <c r="AF153" s="317"/>
      <c r="AG153" s="317"/>
      <c r="AH153" s="317"/>
      <c r="AI153" s="317"/>
    </row>
    <row r="154" spans="11:35" x14ac:dyDescent="0.2">
      <c r="O154" s="317"/>
      <c r="P154" s="318"/>
      <c r="Q154" s="317"/>
      <c r="R154" s="317"/>
      <c r="T154" s="317"/>
      <c r="V154" s="317"/>
      <c r="W154" s="317"/>
      <c r="X154" s="317"/>
      <c r="Y154" s="317"/>
      <c r="Z154" s="317"/>
      <c r="AA154" s="317"/>
      <c r="AD154" s="317"/>
      <c r="AE154" s="317"/>
      <c r="AF154" s="317"/>
      <c r="AG154" s="317"/>
      <c r="AH154" s="317"/>
    </row>
    <row r="155" spans="11:35" x14ac:dyDescent="0.2">
      <c r="N155" s="317"/>
      <c r="O155" s="317"/>
      <c r="P155" s="318"/>
      <c r="Q155" s="317"/>
      <c r="T155" s="317"/>
      <c r="V155" s="317"/>
      <c r="W155" s="317"/>
      <c r="X155" s="317"/>
      <c r="Y155" s="317"/>
      <c r="AA155" s="317"/>
      <c r="AD155" s="317"/>
      <c r="AE155" s="317"/>
      <c r="AF155" s="317"/>
      <c r="AG155" s="317"/>
      <c r="AH155" s="317"/>
    </row>
    <row r="156" spans="11:35" x14ac:dyDescent="0.2">
      <c r="O156" s="317"/>
      <c r="P156" s="318"/>
      <c r="Q156" s="317"/>
      <c r="T156" s="317"/>
      <c r="V156" s="317"/>
      <c r="W156" s="317"/>
      <c r="X156" s="317"/>
      <c r="Y156" s="317"/>
      <c r="AA156" s="317"/>
      <c r="AD156" s="317"/>
      <c r="AE156" s="317"/>
      <c r="AF156" s="317"/>
      <c r="AG156" s="317"/>
      <c r="AH156" s="317"/>
    </row>
    <row r="157" spans="11:35" x14ac:dyDescent="0.2">
      <c r="N157" s="317"/>
      <c r="O157" s="317"/>
      <c r="P157" s="318"/>
      <c r="Q157" s="317"/>
      <c r="T157" s="317"/>
      <c r="V157" s="317"/>
      <c r="W157" s="317"/>
      <c r="Y157" s="317"/>
      <c r="AA157" s="317"/>
      <c r="AD157" s="317"/>
      <c r="AE157" s="317"/>
      <c r="AF157" s="317"/>
      <c r="AG157" s="317"/>
      <c r="AH157" s="317"/>
    </row>
    <row r="158" spans="11:35" x14ac:dyDescent="0.2">
      <c r="K158" s="317"/>
      <c r="O158" s="317"/>
      <c r="P158" s="318"/>
      <c r="Q158" s="317"/>
      <c r="T158" s="317"/>
      <c r="V158" s="317"/>
      <c r="W158" s="317"/>
      <c r="X158" s="317"/>
      <c r="Y158" s="317"/>
      <c r="AA158" s="317"/>
      <c r="AD158" s="317"/>
      <c r="AE158" s="317"/>
      <c r="AF158" s="317"/>
      <c r="AG158" s="317"/>
      <c r="AH158" s="317"/>
    </row>
    <row r="159" spans="11:35" x14ac:dyDescent="0.2">
      <c r="O159" s="317"/>
      <c r="P159" s="318"/>
      <c r="Q159" s="317"/>
      <c r="T159" s="317"/>
      <c r="V159" s="317"/>
      <c r="W159" s="317"/>
      <c r="X159" s="317"/>
      <c r="Y159" s="317"/>
      <c r="AA159" s="317"/>
      <c r="AD159" s="317"/>
      <c r="AE159" s="317"/>
      <c r="AF159" s="317"/>
      <c r="AG159" s="317"/>
      <c r="AH159" s="317"/>
    </row>
    <row r="160" spans="11:35" x14ac:dyDescent="0.2">
      <c r="O160" s="317"/>
      <c r="P160" s="318"/>
      <c r="Q160" s="317"/>
      <c r="T160" s="317"/>
      <c r="W160" s="317"/>
      <c r="X160" s="317"/>
      <c r="Y160" s="317"/>
      <c r="AA160" s="317"/>
      <c r="AD160" s="317"/>
      <c r="AE160" s="317"/>
      <c r="AF160" s="317"/>
      <c r="AH160" s="317"/>
    </row>
    <row r="161" spans="11:35" x14ac:dyDescent="0.2">
      <c r="O161" s="317"/>
      <c r="P161" s="318"/>
      <c r="Q161" s="317"/>
      <c r="T161" s="317"/>
      <c r="V161" s="317"/>
      <c r="W161" s="317"/>
      <c r="X161" s="317"/>
      <c r="Y161" s="317"/>
      <c r="AA161" s="317"/>
      <c r="AD161" s="317"/>
      <c r="AE161" s="317"/>
      <c r="AF161" s="317"/>
      <c r="AG161" s="317"/>
      <c r="AH161" s="317"/>
      <c r="AI161" s="317"/>
    </row>
    <row r="162" spans="11:35" x14ac:dyDescent="0.2">
      <c r="N162" s="317"/>
      <c r="O162" s="317"/>
      <c r="P162" s="318"/>
      <c r="Q162" s="317"/>
      <c r="T162" s="317"/>
      <c r="V162" s="317"/>
      <c r="W162" s="317"/>
      <c r="X162" s="317"/>
      <c r="Y162" s="317"/>
      <c r="AA162" s="317"/>
      <c r="AD162" s="317"/>
      <c r="AE162" s="317"/>
      <c r="AF162" s="317"/>
      <c r="AH162" s="317"/>
    </row>
    <row r="163" spans="11:35" x14ac:dyDescent="0.2">
      <c r="O163" s="317"/>
      <c r="P163" s="318"/>
      <c r="Q163" s="317"/>
      <c r="T163" s="317"/>
      <c r="V163" s="317"/>
      <c r="W163" s="317"/>
      <c r="X163" s="317"/>
      <c r="Y163" s="317"/>
      <c r="AA163" s="317"/>
      <c r="AD163" s="317"/>
      <c r="AE163" s="317"/>
      <c r="AF163" s="317"/>
      <c r="AG163" s="317"/>
      <c r="AH163" s="317"/>
    </row>
    <row r="164" spans="11:35" x14ac:dyDescent="0.2">
      <c r="P164" s="318"/>
      <c r="Q164" s="317"/>
      <c r="T164" s="317"/>
      <c r="V164" s="317"/>
      <c r="W164" s="317"/>
      <c r="X164" s="317"/>
      <c r="Y164" s="317"/>
      <c r="AA164" s="317"/>
      <c r="AD164" s="317"/>
      <c r="AE164" s="317"/>
      <c r="AG164" s="317"/>
      <c r="AH164" s="317"/>
    </row>
    <row r="165" spans="11:35" x14ac:dyDescent="0.2">
      <c r="O165" s="317"/>
      <c r="P165" s="318"/>
      <c r="Q165" s="317"/>
      <c r="T165" s="317"/>
      <c r="V165" s="317"/>
      <c r="W165" s="317"/>
      <c r="Y165" s="317"/>
      <c r="AA165" s="317"/>
      <c r="AD165" s="317"/>
      <c r="AE165" s="317"/>
      <c r="AF165" s="317"/>
      <c r="AG165" s="317"/>
      <c r="AH165" s="317"/>
    </row>
    <row r="166" spans="11:35" x14ac:dyDescent="0.2">
      <c r="O166" s="317"/>
      <c r="P166" s="318"/>
      <c r="Q166" s="317"/>
      <c r="T166" s="317"/>
      <c r="V166" s="317"/>
      <c r="W166" s="317"/>
      <c r="X166" s="317"/>
      <c r="Y166" s="317"/>
      <c r="AA166" s="317"/>
      <c r="AD166" s="317"/>
      <c r="AE166" s="317"/>
      <c r="AF166" s="317"/>
      <c r="AH166" s="317"/>
    </row>
    <row r="167" spans="11:35" x14ac:dyDescent="0.2">
      <c r="O167" s="317"/>
      <c r="P167" s="318"/>
      <c r="R167" s="317"/>
      <c r="T167" s="317"/>
      <c r="V167" s="317"/>
      <c r="W167" s="317"/>
      <c r="X167" s="317"/>
      <c r="Z167" s="317"/>
      <c r="AA167" s="317"/>
      <c r="AD167" s="317"/>
      <c r="AE167" s="317"/>
      <c r="AG167" s="317"/>
      <c r="AH167" s="317"/>
    </row>
    <row r="168" spans="11:35" x14ac:dyDescent="0.2">
      <c r="O168" s="317"/>
      <c r="P168" s="318"/>
      <c r="Q168" s="317"/>
      <c r="T168" s="317"/>
      <c r="V168" s="317"/>
      <c r="W168" s="317"/>
      <c r="X168" s="317"/>
      <c r="Y168" s="317"/>
      <c r="AA168" s="317"/>
      <c r="AD168" s="317"/>
      <c r="AE168" s="317"/>
      <c r="AF168" s="317"/>
      <c r="AG168" s="317"/>
      <c r="AH168" s="317"/>
    </row>
    <row r="169" spans="11:35" x14ac:dyDescent="0.2">
      <c r="O169" s="317"/>
      <c r="P169" s="318"/>
      <c r="Q169" s="317"/>
      <c r="T169" s="317"/>
      <c r="V169" s="317"/>
      <c r="Y169" s="317"/>
      <c r="AA169" s="317"/>
      <c r="AD169" s="317"/>
      <c r="AE169" s="317"/>
      <c r="AF169" s="317"/>
      <c r="AG169" s="317"/>
      <c r="AH169" s="317"/>
    </row>
    <row r="170" spans="11:35" x14ac:dyDescent="0.2">
      <c r="N170" s="317"/>
      <c r="O170" s="317"/>
      <c r="P170" s="318"/>
      <c r="Q170" s="317"/>
      <c r="T170" s="317"/>
      <c r="V170" s="317"/>
      <c r="W170" s="317"/>
      <c r="X170" s="317"/>
      <c r="Y170" s="317"/>
      <c r="AA170" s="317"/>
      <c r="AD170" s="317"/>
      <c r="AE170" s="317"/>
      <c r="AG170" s="317"/>
      <c r="AH170" s="317"/>
    </row>
    <row r="171" spans="11:35" x14ac:dyDescent="0.2">
      <c r="N171" s="317"/>
      <c r="O171" s="317"/>
      <c r="P171" s="318"/>
      <c r="Q171" s="317"/>
      <c r="T171" s="317"/>
      <c r="W171" s="317"/>
      <c r="Y171" s="317"/>
      <c r="AA171" s="317"/>
      <c r="AD171" s="317"/>
      <c r="AE171" s="317"/>
      <c r="AF171" s="317"/>
      <c r="AG171" s="317"/>
      <c r="AH171" s="317"/>
    </row>
    <row r="172" spans="11:35" x14ac:dyDescent="0.2">
      <c r="K172" s="317"/>
      <c r="O172" s="317"/>
      <c r="P172" s="318"/>
      <c r="Q172" s="317"/>
      <c r="T172" s="317"/>
      <c r="V172" s="317"/>
      <c r="W172" s="317"/>
      <c r="X172" s="317"/>
      <c r="Y172" s="317"/>
      <c r="AA172" s="317"/>
      <c r="AD172" s="317"/>
      <c r="AE172" s="317"/>
      <c r="AF172" s="317"/>
      <c r="AH172" s="317"/>
    </row>
    <row r="173" spans="11:35" x14ac:dyDescent="0.2">
      <c r="P173" s="318"/>
    </row>
    <row r="174" spans="11:35" x14ac:dyDescent="0.2">
      <c r="P174" s="318"/>
    </row>
    <row r="175" spans="11:35" x14ac:dyDescent="0.2">
      <c r="N175" s="317"/>
      <c r="O175" s="317"/>
      <c r="P175" s="318"/>
      <c r="Q175" s="317"/>
      <c r="T175" s="317"/>
      <c r="X175" s="317"/>
      <c r="Y175" s="317"/>
      <c r="AA175" s="317"/>
      <c r="AD175" s="317"/>
      <c r="AE175" s="317"/>
      <c r="AF175" s="317"/>
      <c r="AG175" s="317"/>
      <c r="AH175" s="317"/>
    </row>
    <row r="176" spans="11:35" x14ac:dyDescent="0.2">
      <c r="N176" s="317"/>
      <c r="O176" s="317"/>
      <c r="P176" s="318"/>
      <c r="Q176" s="317"/>
      <c r="T176" s="317"/>
      <c r="V176" s="317"/>
      <c r="W176" s="317"/>
      <c r="X176" s="317"/>
      <c r="Y176" s="317"/>
      <c r="AA176" s="317"/>
      <c r="AD176" s="317"/>
      <c r="AE176" s="317"/>
      <c r="AF176" s="317"/>
      <c r="AG176" s="317"/>
      <c r="AH176" s="317"/>
    </row>
    <row r="177" spans="11:35" x14ac:dyDescent="0.2">
      <c r="O177" s="317"/>
      <c r="P177" s="318"/>
      <c r="T177" s="317"/>
      <c r="V177" s="317"/>
      <c r="W177" s="317"/>
      <c r="X177" s="317"/>
      <c r="AA177" s="317"/>
      <c r="AE177" s="317"/>
      <c r="AF177" s="317"/>
      <c r="AG177" s="317"/>
      <c r="AH177" s="317"/>
    </row>
    <row r="178" spans="11:35" x14ac:dyDescent="0.2">
      <c r="O178" s="317"/>
      <c r="P178" s="318"/>
      <c r="T178" s="317"/>
      <c r="V178" s="317"/>
      <c r="W178" s="317"/>
      <c r="X178" s="317"/>
      <c r="AA178" s="317"/>
      <c r="AD178" s="317"/>
      <c r="AE178" s="317"/>
      <c r="AF178" s="317"/>
      <c r="AG178" s="317"/>
      <c r="AH178" s="317"/>
    </row>
    <row r="179" spans="11:35" x14ac:dyDescent="0.2">
      <c r="O179" s="317"/>
      <c r="P179" s="318"/>
      <c r="Q179" s="317"/>
      <c r="T179" s="317"/>
      <c r="V179" s="317"/>
      <c r="W179" s="317"/>
      <c r="Y179" s="317"/>
      <c r="AA179" s="317"/>
      <c r="AD179" s="317"/>
      <c r="AE179" s="317"/>
      <c r="AG179" s="317"/>
      <c r="AH179" s="317"/>
    </row>
    <row r="180" spans="11:35" x14ac:dyDescent="0.2">
      <c r="O180" s="317"/>
      <c r="P180" s="318"/>
      <c r="Q180" s="317"/>
      <c r="T180" s="317"/>
      <c r="V180" s="317"/>
      <c r="Y180" s="317"/>
      <c r="AA180" s="317"/>
      <c r="AD180" s="317"/>
      <c r="AE180" s="317"/>
      <c r="AF180" s="317"/>
      <c r="AG180" s="317"/>
      <c r="AH180" s="317"/>
      <c r="AI180" s="317"/>
    </row>
    <row r="181" spans="11:35" x14ac:dyDescent="0.2">
      <c r="K181" s="317"/>
      <c r="O181" s="317"/>
      <c r="P181" s="318"/>
      <c r="T181" s="317"/>
      <c r="V181" s="317"/>
      <c r="W181" s="317"/>
      <c r="X181" s="317"/>
      <c r="AA181" s="317"/>
      <c r="AD181" s="317"/>
      <c r="AE181" s="317"/>
      <c r="AF181" s="317"/>
      <c r="AG181" s="317"/>
      <c r="AH181" s="317"/>
    </row>
    <row r="182" spans="11:35" x14ac:dyDescent="0.2">
      <c r="O182" s="317"/>
      <c r="P182" s="318"/>
      <c r="T182" s="317"/>
      <c r="V182" s="317"/>
      <c r="W182" s="317"/>
      <c r="AA182" s="317"/>
      <c r="AD182" s="317"/>
      <c r="AE182" s="317"/>
      <c r="AF182" s="317"/>
      <c r="AG182" s="317"/>
      <c r="AH182" s="317"/>
      <c r="AI182" s="317"/>
    </row>
    <row r="183" spans="11:35" x14ac:dyDescent="0.2">
      <c r="O183" s="317"/>
      <c r="P183" s="318"/>
      <c r="T183" s="317"/>
      <c r="V183" s="317"/>
      <c r="W183" s="317"/>
      <c r="X183" s="317"/>
      <c r="AD183" s="317"/>
      <c r="AE183" s="317"/>
      <c r="AF183" s="317"/>
      <c r="AG183" s="317"/>
      <c r="AH183" s="317"/>
    </row>
    <row r="184" spans="11:35" x14ac:dyDescent="0.2">
      <c r="K184" s="317"/>
      <c r="O184" s="317"/>
      <c r="P184" s="318"/>
      <c r="Q184" s="317"/>
      <c r="T184" s="317"/>
      <c r="V184" s="317"/>
      <c r="W184" s="317"/>
      <c r="X184" s="317"/>
      <c r="Y184" s="317"/>
      <c r="AA184" s="317"/>
      <c r="AD184" s="317"/>
      <c r="AE184" s="317"/>
      <c r="AF184" s="317"/>
      <c r="AG184" s="317"/>
      <c r="AH184" s="317"/>
      <c r="AI184" s="317"/>
    </row>
    <row r="185" spans="11:35" x14ac:dyDescent="0.2">
      <c r="O185" s="317"/>
      <c r="P185" s="318"/>
      <c r="Q185" s="317"/>
      <c r="T185" s="317"/>
      <c r="V185" s="317"/>
      <c r="W185" s="317"/>
      <c r="X185" s="317"/>
      <c r="Y185" s="317"/>
      <c r="AA185" s="317"/>
      <c r="AF185" s="317"/>
      <c r="AG185" s="317"/>
      <c r="AH185" s="317"/>
    </row>
    <row r="186" spans="11:35" x14ac:dyDescent="0.2">
      <c r="K186" s="317"/>
      <c r="O186" s="317"/>
      <c r="P186" s="318"/>
      <c r="R186" s="317"/>
      <c r="T186" s="317"/>
      <c r="V186" s="317"/>
      <c r="W186" s="317"/>
      <c r="X186" s="317"/>
      <c r="Z186" s="317"/>
      <c r="AA186" s="317"/>
      <c r="AD186" s="317"/>
      <c r="AE186" s="317"/>
      <c r="AF186" s="317"/>
      <c r="AG186" s="317"/>
      <c r="AH186" s="317"/>
      <c r="AI186" s="317"/>
    </row>
    <row r="187" spans="11:35" x14ac:dyDescent="0.2">
      <c r="O187" s="317"/>
      <c r="P187" s="318"/>
      <c r="Q187" s="317"/>
      <c r="T187" s="317"/>
      <c r="V187" s="317"/>
      <c r="W187" s="317"/>
      <c r="Y187" s="317"/>
      <c r="AA187" s="317"/>
      <c r="AD187" s="317"/>
      <c r="AE187" s="317"/>
      <c r="AF187" s="317"/>
      <c r="AG187" s="317"/>
      <c r="AH187" s="317"/>
    </row>
    <row r="188" spans="11:35" x14ac:dyDescent="0.2">
      <c r="O188" s="317"/>
      <c r="P188" s="318"/>
      <c r="Q188" s="317"/>
      <c r="T188" s="317"/>
      <c r="V188" s="317"/>
      <c r="W188" s="317"/>
      <c r="X188" s="317"/>
      <c r="Y188" s="317"/>
      <c r="AA188" s="317"/>
      <c r="AF188" s="317"/>
      <c r="AG188" s="317"/>
      <c r="AH188" s="317"/>
    </row>
    <row r="189" spans="11:35" x14ac:dyDescent="0.2">
      <c r="O189" s="317"/>
      <c r="P189" s="318"/>
      <c r="Q189" s="317"/>
      <c r="R189" s="317"/>
      <c r="W189" s="317"/>
      <c r="X189" s="317"/>
      <c r="Y189" s="317"/>
      <c r="Z189" s="317"/>
      <c r="AA189" s="317"/>
      <c r="AD189" s="317"/>
      <c r="AE189" s="317"/>
      <c r="AG189" s="317"/>
      <c r="AH189" s="317"/>
    </row>
    <row r="190" spans="11:35" x14ac:dyDescent="0.2">
      <c r="O190" s="317"/>
      <c r="P190" s="318"/>
      <c r="Q190" s="317"/>
      <c r="T190" s="317"/>
      <c r="V190" s="317"/>
      <c r="W190" s="317"/>
      <c r="X190" s="317"/>
      <c r="Y190" s="317"/>
      <c r="AA190" s="317"/>
      <c r="AD190" s="317"/>
      <c r="AE190" s="317"/>
      <c r="AG190" s="317"/>
      <c r="AH190" s="317"/>
    </row>
    <row r="191" spans="11:35" x14ac:dyDescent="0.2">
      <c r="O191" s="317"/>
      <c r="P191" s="318"/>
      <c r="Q191" s="317"/>
      <c r="R191" s="317"/>
      <c r="V191" s="317"/>
      <c r="W191" s="317"/>
      <c r="X191" s="317"/>
      <c r="Y191" s="317"/>
      <c r="Z191" s="317"/>
      <c r="AA191" s="317"/>
      <c r="AD191" s="317"/>
      <c r="AE191" s="317"/>
      <c r="AF191" s="317"/>
      <c r="AG191" s="317"/>
      <c r="AH191" s="317"/>
    </row>
    <row r="192" spans="11:35" x14ac:dyDescent="0.2">
      <c r="K192" s="317"/>
      <c r="O192" s="317"/>
      <c r="P192" s="318"/>
      <c r="Q192" s="317"/>
      <c r="T192" s="317"/>
      <c r="V192" s="317"/>
      <c r="W192" s="317"/>
      <c r="X192" s="317"/>
      <c r="Y192" s="317"/>
      <c r="AA192" s="317"/>
      <c r="AD192" s="317"/>
      <c r="AE192" s="317"/>
      <c r="AF192" s="317"/>
      <c r="AG192" s="317"/>
      <c r="AH192" s="317"/>
    </row>
    <row r="193" spans="11:35" x14ac:dyDescent="0.2">
      <c r="O193" s="317"/>
      <c r="P193" s="318"/>
      <c r="T193" s="317"/>
      <c r="V193" s="317"/>
      <c r="W193" s="317"/>
      <c r="X193" s="317"/>
      <c r="AA193" s="317"/>
      <c r="AD193" s="317"/>
      <c r="AE193" s="317"/>
      <c r="AF193" s="317"/>
      <c r="AG193" s="317"/>
      <c r="AH193" s="317"/>
    </row>
    <row r="194" spans="11:35" x14ac:dyDescent="0.2">
      <c r="O194" s="317"/>
      <c r="P194" s="318"/>
      <c r="Q194" s="317"/>
      <c r="T194" s="317"/>
      <c r="V194" s="317"/>
      <c r="W194" s="317"/>
      <c r="X194" s="317"/>
      <c r="Y194" s="317"/>
      <c r="AA194" s="317"/>
      <c r="AD194" s="317"/>
      <c r="AE194" s="317"/>
      <c r="AF194" s="317"/>
      <c r="AG194" s="317"/>
      <c r="AH194" s="317"/>
    </row>
    <row r="195" spans="11:35" x14ac:dyDescent="0.2">
      <c r="N195" s="317"/>
      <c r="O195" s="317"/>
      <c r="P195" s="318"/>
      <c r="Q195" s="317"/>
      <c r="T195" s="317"/>
      <c r="V195" s="317"/>
      <c r="W195" s="317"/>
      <c r="Y195" s="317"/>
      <c r="AA195" s="317"/>
      <c r="AD195" s="317"/>
      <c r="AE195" s="317"/>
      <c r="AF195" s="317"/>
      <c r="AG195" s="317"/>
      <c r="AH195" s="317"/>
    </row>
    <row r="196" spans="11:35" x14ac:dyDescent="0.2">
      <c r="O196" s="317"/>
      <c r="P196" s="318"/>
      <c r="Q196" s="317"/>
      <c r="T196" s="317"/>
      <c r="V196" s="317"/>
      <c r="W196" s="317"/>
      <c r="X196" s="317"/>
      <c r="Y196" s="317"/>
      <c r="AA196" s="317"/>
      <c r="AD196" s="317"/>
      <c r="AE196" s="317"/>
      <c r="AF196" s="317"/>
      <c r="AG196" s="317"/>
      <c r="AH196" s="317"/>
      <c r="AI196" s="317"/>
    </row>
    <row r="197" spans="11:35" x14ac:dyDescent="0.2">
      <c r="K197" s="317"/>
      <c r="N197" s="317"/>
      <c r="O197" s="317"/>
      <c r="P197" s="318"/>
      <c r="Q197" s="317"/>
      <c r="T197" s="317"/>
      <c r="V197" s="317"/>
      <c r="W197" s="317"/>
      <c r="X197" s="317"/>
      <c r="Y197" s="317"/>
      <c r="AA197" s="317"/>
      <c r="AD197" s="317"/>
      <c r="AE197" s="317"/>
      <c r="AF197" s="317"/>
      <c r="AG197" s="317"/>
      <c r="AH197" s="317"/>
      <c r="AI197" s="317"/>
    </row>
    <row r="198" spans="11:35" x14ac:dyDescent="0.2">
      <c r="N198" s="317"/>
      <c r="O198" s="317"/>
      <c r="P198" s="318"/>
      <c r="Q198" s="317"/>
      <c r="T198" s="317"/>
      <c r="V198" s="317"/>
      <c r="W198" s="317"/>
      <c r="Y198" s="317"/>
      <c r="AA198" s="317"/>
      <c r="AF198" s="317"/>
      <c r="AG198" s="317"/>
      <c r="AH198" s="317"/>
    </row>
    <row r="199" spans="11:35" x14ac:dyDescent="0.2">
      <c r="K199" s="317"/>
      <c r="O199" s="317"/>
      <c r="P199" s="318"/>
      <c r="Q199" s="317"/>
      <c r="T199" s="317"/>
      <c r="V199" s="317"/>
      <c r="W199" s="317"/>
      <c r="X199" s="317"/>
      <c r="Y199" s="317"/>
      <c r="AA199" s="317"/>
      <c r="AD199" s="317"/>
      <c r="AE199" s="317"/>
      <c r="AF199" s="317"/>
      <c r="AG199" s="317"/>
      <c r="AH199" s="317"/>
    </row>
    <row r="200" spans="11:35" x14ac:dyDescent="0.2">
      <c r="N200" s="317"/>
      <c r="O200" s="317"/>
      <c r="P200" s="318"/>
      <c r="Q200" s="317"/>
      <c r="T200" s="317"/>
      <c r="V200" s="317"/>
      <c r="W200" s="317"/>
      <c r="Y200" s="317"/>
      <c r="AA200" s="317"/>
      <c r="AD200" s="317"/>
      <c r="AE200" s="317"/>
      <c r="AF200" s="317"/>
      <c r="AH200" s="317"/>
    </row>
    <row r="201" spans="11:35" x14ac:dyDescent="0.2">
      <c r="N201" s="317"/>
      <c r="O201" s="317"/>
      <c r="P201" s="318"/>
      <c r="Q201" s="317"/>
      <c r="T201" s="317"/>
      <c r="V201" s="317"/>
      <c r="X201" s="317"/>
      <c r="Y201" s="317"/>
      <c r="AA201" s="317"/>
      <c r="AD201" s="317"/>
      <c r="AE201" s="317"/>
      <c r="AF201" s="317"/>
      <c r="AG201" s="317"/>
      <c r="AH201" s="317"/>
    </row>
    <row r="202" spans="11:35" x14ac:dyDescent="0.2">
      <c r="N202" s="317"/>
      <c r="O202" s="317"/>
      <c r="P202" s="318"/>
      <c r="Q202" s="317"/>
      <c r="T202" s="317"/>
      <c r="V202" s="317"/>
      <c r="W202" s="317"/>
      <c r="X202" s="317"/>
      <c r="Y202" s="317"/>
      <c r="AA202" s="317"/>
      <c r="AD202" s="317"/>
      <c r="AE202" s="317"/>
      <c r="AG202" s="317"/>
      <c r="AH202" s="317"/>
    </row>
    <row r="203" spans="11:35" x14ac:dyDescent="0.2">
      <c r="P203" s="318"/>
      <c r="Q203" s="317"/>
      <c r="T203" s="317"/>
      <c r="V203" s="317"/>
      <c r="W203" s="317"/>
      <c r="X203" s="317"/>
      <c r="Y203" s="317"/>
      <c r="AA203" s="317"/>
      <c r="AD203" s="317"/>
      <c r="AE203" s="317"/>
      <c r="AG203" s="317"/>
      <c r="AH203" s="317"/>
    </row>
    <row r="204" spans="11:35" x14ac:dyDescent="0.2">
      <c r="O204" s="317"/>
      <c r="P204" s="318"/>
      <c r="Q204" s="317"/>
      <c r="T204" s="317"/>
      <c r="V204" s="317"/>
      <c r="W204" s="317"/>
      <c r="Y204" s="317"/>
      <c r="AA204" s="317"/>
      <c r="AE204" s="317"/>
      <c r="AF204" s="317"/>
      <c r="AG204" s="317"/>
      <c r="AH204" s="317"/>
    </row>
    <row r="205" spans="11:35" x14ac:dyDescent="0.2">
      <c r="O205" s="317"/>
      <c r="P205" s="318"/>
      <c r="Q205" s="317"/>
      <c r="T205" s="317"/>
      <c r="V205" s="317"/>
      <c r="X205" s="317"/>
      <c r="Y205" s="317"/>
      <c r="AA205" s="317"/>
      <c r="AD205" s="317"/>
      <c r="AE205" s="317"/>
      <c r="AF205" s="317"/>
      <c r="AG205" s="317"/>
      <c r="AH205" s="317"/>
    </row>
    <row r="206" spans="11:35" x14ac:dyDescent="0.2">
      <c r="O206" s="317"/>
      <c r="P206" s="318"/>
      <c r="Q206" s="317"/>
      <c r="T206" s="317"/>
      <c r="V206" s="317"/>
      <c r="W206" s="317"/>
      <c r="X206" s="317"/>
      <c r="Y206" s="317"/>
      <c r="AA206" s="317"/>
      <c r="AD206" s="317"/>
      <c r="AE206" s="317"/>
      <c r="AF206" s="317"/>
      <c r="AG206" s="317"/>
      <c r="AH206" s="317"/>
    </row>
    <row r="207" spans="11:35" x14ac:dyDescent="0.2">
      <c r="K207" s="317"/>
      <c r="O207" s="317"/>
      <c r="P207" s="318"/>
      <c r="T207" s="317"/>
      <c r="V207" s="317"/>
      <c r="W207" s="317"/>
      <c r="AA207" s="317"/>
      <c r="AD207" s="317"/>
      <c r="AE207" s="317"/>
      <c r="AF207" s="317"/>
      <c r="AG207" s="317"/>
      <c r="AH207" s="317"/>
    </row>
    <row r="208" spans="11:35" x14ac:dyDescent="0.2">
      <c r="O208" s="317"/>
      <c r="P208" s="318"/>
      <c r="Q208" s="317"/>
      <c r="T208" s="317"/>
      <c r="V208" s="317"/>
      <c r="W208" s="317"/>
      <c r="X208" s="317"/>
      <c r="Y208" s="317"/>
      <c r="AA208" s="317"/>
      <c r="AD208" s="317"/>
      <c r="AE208" s="317"/>
      <c r="AF208" s="317"/>
      <c r="AG208" s="317"/>
      <c r="AH208" s="317"/>
      <c r="AI208" s="317"/>
    </row>
    <row r="209" spans="11:35" x14ac:dyDescent="0.2">
      <c r="K209" s="317"/>
      <c r="O209" s="317"/>
      <c r="P209" s="318"/>
      <c r="Q209" s="317"/>
      <c r="T209" s="317"/>
      <c r="V209" s="317"/>
      <c r="W209" s="317"/>
      <c r="X209" s="317"/>
      <c r="Y209" s="317"/>
      <c r="AA209" s="317"/>
      <c r="AD209" s="317"/>
      <c r="AE209" s="317"/>
      <c r="AF209" s="317"/>
      <c r="AG209" s="317"/>
      <c r="AH209" s="317"/>
      <c r="AI209" s="317"/>
    </row>
    <row r="210" spans="11:35" x14ac:dyDescent="0.2">
      <c r="O210" s="317"/>
      <c r="P210" s="318"/>
      <c r="Q210" s="317"/>
      <c r="T210" s="317"/>
      <c r="W210" s="317"/>
      <c r="X210" s="317"/>
      <c r="Y210" s="317"/>
      <c r="AA210" s="317"/>
      <c r="AD210" s="317"/>
      <c r="AE210" s="317"/>
      <c r="AF210" s="317"/>
      <c r="AG210" s="317"/>
      <c r="AH210" s="317"/>
    </row>
    <row r="211" spans="11:35" x14ac:dyDescent="0.2">
      <c r="O211" s="317"/>
      <c r="P211" s="318"/>
      <c r="Q211" s="317"/>
      <c r="T211" s="317"/>
      <c r="V211" s="317"/>
      <c r="W211" s="317"/>
      <c r="Y211" s="317"/>
      <c r="AA211" s="317"/>
      <c r="AD211" s="317"/>
      <c r="AE211" s="317"/>
      <c r="AF211" s="317"/>
      <c r="AG211" s="317"/>
      <c r="AH211" s="317"/>
    </row>
    <row r="212" spans="11:35" x14ac:dyDescent="0.2">
      <c r="O212" s="317"/>
      <c r="P212" s="318"/>
      <c r="T212" s="317"/>
      <c r="V212" s="317"/>
      <c r="W212" s="317"/>
      <c r="X212" s="317"/>
      <c r="AA212" s="317"/>
      <c r="AD212" s="317"/>
      <c r="AE212" s="317"/>
      <c r="AF212" s="317"/>
      <c r="AG212" s="317"/>
      <c r="AH212" s="317"/>
    </row>
    <row r="213" spans="11:35" x14ac:dyDescent="0.2">
      <c r="O213" s="317"/>
      <c r="P213" s="318"/>
      <c r="R213" s="317"/>
      <c r="T213" s="317"/>
      <c r="V213" s="317"/>
      <c r="W213" s="317"/>
      <c r="X213" s="317"/>
      <c r="Z213" s="317"/>
      <c r="AA213" s="317"/>
      <c r="AD213" s="317"/>
      <c r="AE213" s="317"/>
      <c r="AF213" s="317"/>
      <c r="AG213" s="317"/>
      <c r="AH213" s="317"/>
    </row>
    <row r="214" spans="11:35" x14ac:dyDescent="0.2">
      <c r="O214" s="317"/>
      <c r="P214" s="318"/>
      <c r="Q214" s="317"/>
      <c r="T214" s="317"/>
      <c r="V214" s="317"/>
      <c r="W214" s="317"/>
      <c r="X214" s="317"/>
      <c r="Y214" s="317"/>
      <c r="AD214" s="317"/>
      <c r="AE214" s="317"/>
      <c r="AF214" s="317"/>
      <c r="AG214" s="317"/>
      <c r="AH214" s="317"/>
      <c r="AI214" s="317"/>
    </row>
    <row r="215" spans="11:35" x14ac:dyDescent="0.2">
      <c r="O215" s="317"/>
      <c r="P215" s="318"/>
      <c r="Q215" s="317"/>
      <c r="R215" s="317"/>
      <c r="V215" s="317"/>
      <c r="W215" s="317"/>
      <c r="Y215" s="317"/>
      <c r="Z215" s="317"/>
      <c r="AA215" s="317"/>
      <c r="AD215" s="317"/>
      <c r="AE215" s="317"/>
      <c r="AF215" s="317"/>
      <c r="AG215" s="317"/>
      <c r="AH215" s="317"/>
    </row>
    <row r="216" spans="11:35" x14ac:dyDescent="0.2">
      <c r="K216" s="317"/>
      <c r="O216" s="317"/>
      <c r="P216" s="318"/>
      <c r="T216" s="317"/>
      <c r="V216" s="317"/>
      <c r="W216" s="317"/>
      <c r="X216" s="317"/>
      <c r="AA216" s="317"/>
      <c r="AD216" s="317"/>
      <c r="AE216" s="317"/>
      <c r="AF216" s="317"/>
      <c r="AG216" s="317"/>
      <c r="AH216" s="317"/>
    </row>
    <row r="217" spans="11:35" x14ac:dyDescent="0.2">
      <c r="O217" s="317"/>
      <c r="P217" s="318"/>
      <c r="Q217" s="317"/>
      <c r="T217" s="317"/>
      <c r="V217" s="317"/>
      <c r="W217" s="317"/>
      <c r="X217" s="317"/>
      <c r="Y217" s="317"/>
      <c r="AA217" s="317"/>
      <c r="AD217" s="317"/>
      <c r="AE217" s="317"/>
      <c r="AF217" s="317"/>
      <c r="AH217" s="317"/>
      <c r="AI217" s="317"/>
    </row>
    <row r="218" spans="11:35" x14ac:dyDescent="0.2">
      <c r="O218" s="317"/>
      <c r="P218" s="318"/>
      <c r="T218" s="317"/>
      <c r="V218" s="317"/>
      <c r="W218" s="317"/>
      <c r="X218" s="317"/>
      <c r="AA218" s="317"/>
      <c r="AD218" s="317"/>
      <c r="AE218" s="317"/>
      <c r="AF218" s="317"/>
      <c r="AG218" s="317"/>
      <c r="AH218" s="317"/>
    </row>
    <row r="219" spans="11:35" x14ac:dyDescent="0.2">
      <c r="K219" s="317"/>
      <c r="O219" s="317"/>
      <c r="P219" s="318"/>
      <c r="Q219" s="317"/>
      <c r="T219" s="317"/>
      <c r="V219" s="317"/>
      <c r="W219" s="317"/>
      <c r="X219" s="317"/>
      <c r="Y219" s="317"/>
      <c r="AA219" s="317"/>
      <c r="AD219" s="317"/>
      <c r="AE219" s="317"/>
      <c r="AF219" s="317"/>
      <c r="AG219" s="317"/>
      <c r="AH219" s="317"/>
    </row>
    <row r="220" spans="11:35" x14ac:dyDescent="0.2">
      <c r="O220" s="317"/>
      <c r="P220" s="318"/>
      <c r="R220" s="317"/>
      <c r="T220" s="317"/>
      <c r="V220" s="317"/>
      <c r="W220" s="317"/>
      <c r="Z220" s="317"/>
      <c r="AA220" s="317"/>
      <c r="AE220" s="317"/>
      <c r="AF220" s="317"/>
      <c r="AG220" s="317"/>
      <c r="AH220" s="317"/>
    </row>
    <row r="221" spans="11:35" x14ac:dyDescent="0.2">
      <c r="K221" s="317"/>
      <c r="O221" s="317"/>
      <c r="P221" s="318"/>
      <c r="Q221" s="317"/>
      <c r="T221" s="317"/>
      <c r="V221" s="317"/>
      <c r="W221" s="317"/>
      <c r="X221" s="317"/>
      <c r="Y221" s="317"/>
      <c r="AA221" s="317"/>
      <c r="AD221" s="317"/>
      <c r="AE221" s="317"/>
      <c r="AF221" s="317"/>
      <c r="AG221" s="317"/>
      <c r="AH221" s="317"/>
    </row>
    <row r="222" spans="11:35" x14ac:dyDescent="0.2">
      <c r="K222" s="317"/>
      <c r="N222" s="317"/>
      <c r="O222" s="317"/>
      <c r="P222" s="318"/>
      <c r="R222" s="317"/>
      <c r="T222" s="317"/>
      <c r="V222" s="317"/>
      <c r="W222" s="317"/>
      <c r="Z222" s="317"/>
      <c r="AA222" s="317"/>
      <c r="AD222" s="317"/>
      <c r="AE222" s="317"/>
      <c r="AF222" s="317"/>
      <c r="AG222" s="317"/>
      <c r="AH222" s="317"/>
    </row>
    <row r="223" spans="11:35" x14ac:dyDescent="0.2">
      <c r="O223" s="317"/>
      <c r="P223" s="318"/>
      <c r="Q223" s="317"/>
      <c r="R223" s="317"/>
      <c r="T223" s="317"/>
      <c r="V223" s="317"/>
      <c r="W223" s="317"/>
      <c r="X223" s="317"/>
      <c r="Y223" s="317"/>
      <c r="Z223" s="317"/>
      <c r="AA223" s="317"/>
      <c r="AD223" s="317"/>
      <c r="AE223" s="317"/>
      <c r="AF223" s="317"/>
      <c r="AG223" s="317"/>
      <c r="AH223" s="317"/>
    </row>
    <row r="224" spans="11:35" x14ac:dyDescent="0.2">
      <c r="O224" s="317"/>
      <c r="P224" s="318"/>
      <c r="Q224" s="317"/>
      <c r="T224" s="317"/>
      <c r="V224" s="317"/>
      <c r="W224" s="317"/>
      <c r="X224" s="317"/>
      <c r="Y224" s="317"/>
      <c r="AA224" s="317"/>
      <c r="AD224" s="317"/>
      <c r="AE224" s="317"/>
      <c r="AF224" s="317"/>
      <c r="AG224" s="317"/>
      <c r="AH224" s="317"/>
    </row>
    <row r="225" spans="11:35" x14ac:dyDescent="0.2">
      <c r="O225" s="317"/>
      <c r="P225" s="318"/>
      <c r="Q225" s="317"/>
      <c r="V225" s="317"/>
      <c r="W225" s="317"/>
      <c r="X225" s="317"/>
      <c r="Y225" s="317"/>
      <c r="AA225" s="317"/>
      <c r="AD225" s="317"/>
      <c r="AE225" s="317"/>
      <c r="AF225" s="317"/>
      <c r="AG225" s="317"/>
      <c r="AH225" s="317"/>
      <c r="AI225" s="317"/>
    </row>
    <row r="226" spans="11:35" x14ac:dyDescent="0.2">
      <c r="O226" s="317"/>
      <c r="P226" s="318"/>
      <c r="Q226" s="317"/>
      <c r="T226" s="317"/>
      <c r="V226" s="317"/>
      <c r="W226" s="317"/>
      <c r="Y226" s="317"/>
      <c r="AA226" s="317"/>
      <c r="AD226" s="317"/>
      <c r="AE226" s="317"/>
      <c r="AF226" s="317"/>
      <c r="AG226" s="317"/>
      <c r="AH226" s="317"/>
      <c r="AI226" s="317"/>
    </row>
    <row r="227" spans="11:35" x14ac:dyDescent="0.2">
      <c r="O227" s="317"/>
      <c r="P227" s="318"/>
      <c r="Q227" s="317"/>
      <c r="T227" s="317"/>
      <c r="V227" s="317"/>
      <c r="W227" s="317"/>
      <c r="X227" s="317"/>
      <c r="Y227" s="317"/>
      <c r="AA227" s="317"/>
      <c r="AD227" s="317"/>
      <c r="AE227" s="317"/>
      <c r="AF227" s="317"/>
      <c r="AG227" s="317"/>
      <c r="AH227" s="317"/>
    </row>
    <row r="228" spans="11:35" x14ac:dyDescent="0.2">
      <c r="K228" s="317"/>
      <c r="O228" s="317"/>
      <c r="P228" s="318"/>
      <c r="Q228" s="317"/>
      <c r="T228" s="317"/>
      <c r="V228" s="317"/>
      <c r="W228" s="317"/>
      <c r="X228" s="317"/>
      <c r="Y228" s="317"/>
      <c r="AA228" s="317"/>
      <c r="AE228" s="317"/>
      <c r="AF228" s="317"/>
      <c r="AG228" s="317"/>
      <c r="AH228" s="317"/>
    </row>
    <row r="229" spans="11:35" x14ac:dyDescent="0.2">
      <c r="O229" s="317"/>
      <c r="P229" s="318"/>
      <c r="Q229" s="317"/>
      <c r="T229" s="317"/>
      <c r="V229" s="317"/>
      <c r="W229" s="317"/>
      <c r="X229" s="317"/>
      <c r="Y229" s="317"/>
      <c r="AA229" s="317"/>
      <c r="AD229" s="317"/>
      <c r="AE229" s="317"/>
      <c r="AF229" s="317"/>
      <c r="AG229" s="317"/>
      <c r="AH229" s="317"/>
    </row>
    <row r="230" spans="11:35" x14ac:dyDescent="0.2">
      <c r="O230" s="317"/>
      <c r="P230" s="318"/>
      <c r="T230" s="317"/>
      <c r="V230" s="317"/>
      <c r="W230" s="317"/>
      <c r="X230" s="317"/>
      <c r="AA230" s="317"/>
      <c r="AD230" s="317"/>
      <c r="AE230" s="317"/>
      <c r="AF230" s="317"/>
      <c r="AG230" s="317"/>
      <c r="AH230" s="317"/>
    </row>
    <row r="231" spans="11:35" x14ac:dyDescent="0.2">
      <c r="O231" s="317"/>
      <c r="P231" s="318"/>
      <c r="Q231" s="317"/>
      <c r="T231" s="317"/>
      <c r="V231" s="317"/>
      <c r="W231" s="317"/>
      <c r="X231" s="317"/>
      <c r="Y231" s="317"/>
      <c r="AA231" s="317"/>
      <c r="AD231" s="317"/>
      <c r="AE231" s="317"/>
      <c r="AF231" s="317"/>
      <c r="AG231" s="317"/>
      <c r="AH231" s="317"/>
    </row>
    <row r="232" spans="11:35" x14ac:dyDescent="0.2">
      <c r="O232" s="317"/>
      <c r="P232" s="318"/>
      <c r="Q232" s="317"/>
      <c r="T232" s="317"/>
      <c r="V232" s="317"/>
      <c r="W232" s="317"/>
      <c r="X232" s="317"/>
      <c r="Y232" s="317"/>
      <c r="AA232" s="317"/>
      <c r="AD232" s="317"/>
      <c r="AE232" s="317"/>
      <c r="AF232" s="317"/>
      <c r="AG232" s="317"/>
      <c r="AH232" s="317"/>
    </row>
    <row r="233" spans="11:35" x14ac:dyDescent="0.2">
      <c r="K233" s="317"/>
      <c r="O233" s="317"/>
      <c r="P233" s="318"/>
      <c r="Q233" s="317"/>
      <c r="T233" s="317"/>
      <c r="V233" s="317"/>
      <c r="W233" s="317"/>
      <c r="Y233" s="317"/>
      <c r="AA233" s="317"/>
      <c r="AD233" s="317"/>
      <c r="AE233" s="317"/>
      <c r="AF233" s="317"/>
      <c r="AG233" s="317"/>
      <c r="AH233" s="317"/>
    </row>
    <row r="234" spans="11:35" x14ac:dyDescent="0.2">
      <c r="O234" s="317"/>
      <c r="P234" s="318"/>
      <c r="Q234" s="317"/>
      <c r="T234" s="317"/>
      <c r="V234" s="317"/>
      <c r="W234" s="317"/>
      <c r="X234" s="317"/>
      <c r="Y234" s="317"/>
      <c r="AA234" s="317"/>
      <c r="AD234" s="317"/>
      <c r="AE234" s="317"/>
      <c r="AF234" s="317"/>
      <c r="AG234" s="317"/>
      <c r="AH234" s="317"/>
    </row>
    <row r="235" spans="11:35" x14ac:dyDescent="0.2">
      <c r="O235" s="317"/>
      <c r="P235" s="318"/>
      <c r="Q235" s="317"/>
      <c r="T235" s="317"/>
      <c r="V235" s="317"/>
      <c r="W235" s="317"/>
      <c r="Y235" s="317"/>
      <c r="AA235" s="317"/>
      <c r="AD235" s="317"/>
      <c r="AE235" s="317"/>
      <c r="AF235" s="317"/>
      <c r="AG235" s="317"/>
      <c r="AH235" s="317"/>
      <c r="AI235" s="317"/>
    </row>
    <row r="236" spans="11:35" x14ac:dyDescent="0.2">
      <c r="K236" s="317"/>
      <c r="O236" s="317"/>
      <c r="P236" s="318"/>
      <c r="Q236" s="317"/>
      <c r="R236" s="317"/>
      <c r="T236" s="317"/>
      <c r="V236" s="317"/>
      <c r="W236" s="317"/>
      <c r="Y236" s="317"/>
      <c r="Z236" s="317"/>
      <c r="AA236" s="317"/>
      <c r="AD236" s="317"/>
      <c r="AE236" s="317"/>
      <c r="AF236" s="317"/>
      <c r="AG236" s="317"/>
      <c r="AH236" s="317"/>
    </row>
    <row r="237" spans="11:35" x14ac:dyDescent="0.2">
      <c r="K237" s="317"/>
      <c r="O237" s="317"/>
      <c r="P237" s="318"/>
      <c r="Q237" s="317"/>
      <c r="R237" s="317"/>
      <c r="T237" s="317"/>
      <c r="V237" s="317"/>
      <c r="W237" s="317"/>
      <c r="X237" s="317"/>
      <c r="Y237" s="317"/>
      <c r="Z237" s="317"/>
      <c r="AA237" s="317"/>
      <c r="AD237" s="317"/>
      <c r="AE237" s="317"/>
      <c r="AF237" s="317"/>
      <c r="AG237" s="317"/>
      <c r="AH237" s="317"/>
    </row>
    <row r="238" spans="11:35" x14ac:dyDescent="0.2">
      <c r="K238" s="317"/>
      <c r="N238" s="317"/>
      <c r="O238" s="317"/>
      <c r="P238" s="318"/>
      <c r="R238" s="317"/>
      <c r="T238" s="317"/>
      <c r="V238" s="317"/>
      <c r="W238" s="317"/>
      <c r="X238" s="317"/>
      <c r="Z238" s="317"/>
      <c r="AA238" s="317"/>
      <c r="AD238" s="317"/>
      <c r="AE238" s="317"/>
      <c r="AF238" s="317"/>
      <c r="AG238" s="317"/>
      <c r="AH238" s="317"/>
      <c r="AI238" s="317"/>
    </row>
    <row r="239" spans="11:35" x14ac:dyDescent="0.2">
      <c r="O239" s="317"/>
      <c r="P239" s="318"/>
      <c r="Q239" s="317"/>
      <c r="T239" s="317"/>
      <c r="V239" s="317"/>
      <c r="W239" s="317"/>
      <c r="X239" s="317"/>
      <c r="Y239" s="317"/>
      <c r="AA239" s="317"/>
      <c r="AD239" s="317"/>
      <c r="AE239" s="317"/>
      <c r="AF239" s="317"/>
      <c r="AG239" s="317"/>
      <c r="AH239" s="317"/>
    </row>
    <row r="240" spans="11:35" x14ac:dyDescent="0.2">
      <c r="O240" s="317"/>
      <c r="P240" s="318"/>
      <c r="Q240" s="317"/>
      <c r="T240" s="317"/>
      <c r="V240" s="317"/>
      <c r="W240" s="317"/>
      <c r="X240" s="317"/>
      <c r="Y240" s="317"/>
      <c r="AA240" s="317"/>
      <c r="AD240" s="317"/>
      <c r="AE240" s="317"/>
      <c r="AF240" s="317"/>
      <c r="AG240" s="317"/>
      <c r="AH240" s="317"/>
    </row>
    <row r="241" spans="11:35" x14ac:dyDescent="0.2">
      <c r="K241" s="317"/>
      <c r="N241" s="317"/>
      <c r="O241" s="317"/>
      <c r="P241" s="318"/>
      <c r="Q241" s="317"/>
      <c r="T241" s="317"/>
      <c r="V241" s="317"/>
      <c r="W241" s="317"/>
      <c r="X241" s="317"/>
      <c r="Y241" s="317"/>
      <c r="AA241" s="317"/>
      <c r="AD241" s="317"/>
      <c r="AE241" s="317"/>
      <c r="AF241" s="317"/>
      <c r="AG241" s="317"/>
      <c r="AH241" s="317"/>
    </row>
    <row r="242" spans="11:35" x14ac:dyDescent="0.2">
      <c r="N242" s="317"/>
      <c r="O242" s="317"/>
      <c r="P242" s="318"/>
      <c r="Q242" s="317"/>
      <c r="T242" s="317"/>
      <c r="V242" s="317"/>
      <c r="W242" s="317"/>
      <c r="Y242" s="317"/>
      <c r="AA242" s="317"/>
      <c r="AD242" s="317"/>
      <c r="AE242" s="317"/>
      <c r="AF242" s="317"/>
      <c r="AG242" s="317"/>
      <c r="AH242" s="317"/>
      <c r="AI242" s="317"/>
    </row>
    <row r="243" spans="11:35" x14ac:dyDescent="0.2">
      <c r="N243" s="317"/>
      <c r="O243" s="317"/>
      <c r="P243" s="318"/>
      <c r="Q243" s="317"/>
      <c r="T243" s="317"/>
      <c r="W243" s="317"/>
      <c r="X243" s="317"/>
      <c r="Y243" s="317"/>
      <c r="AA243" s="317"/>
      <c r="AD243" s="317"/>
      <c r="AE243" s="317"/>
      <c r="AF243" s="317"/>
      <c r="AG243" s="317"/>
      <c r="AH243" s="317"/>
    </row>
    <row r="244" spans="11:35" x14ac:dyDescent="0.2">
      <c r="O244" s="317"/>
      <c r="P244" s="318"/>
      <c r="Q244" s="317"/>
      <c r="T244" s="317"/>
      <c r="V244" s="317"/>
      <c r="W244" s="317"/>
      <c r="X244" s="317"/>
      <c r="Y244" s="317"/>
      <c r="AA244" s="317"/>
      <c r="AD244" s="317"/>
      <c r="AE244" s="317"/>
      <c r="AF244" s="317"/>
      <c r="AG244" s="317"/>
      <c r="AH244" s="317"/>
      <c r="AI244" s="317"/>
    </row>
    <row r="245" spans="11:35" x14ac:dyDescent="0.2">
      <c r="N245" s="317"/>
      <c r="O245" s="317"/>
      <c r="P245" s="318"/>
      <c r="Q245" s="317"/>
      <c r="T245" s="317"/>
      <c r="V245" s="317"/>
      <c r="W245" s="317"/>
      <c r="X245" s="317"/>
      <c r="Y245" s="317"/>
      <c r="AA245" s="317"/>
      <c r="AD245" s="317"/>
      <c r="AE245" s="317"/>
      <c r="AF245" s="317"/>
      <c r="AG245" s="317"/>
      <c r="AH245" s="317"/>
      <c r="AI245" s="317"/>
    </row>
    <row r="246" spans="11:35" x14ac:dyDescent="0.2">
      <c r="K246" s="317"/>
      <c r="O246" s="317"/>
      <c r="P246" s="318"/>
      <c r="Q246" s="317"/>
      <c r="T246" s="317"/>
      <c r="V246" s="317"/>
      <c r="W246" s="317"/>
      <c r="X246" s="317"/>
      <c r="Y246" s="317"/>
      <c r="AA246" s="317"/>
      <c r="AD246" s="317"/>
      <c r="AE246" s="317"/>
      <c r="AF246" s="317"/>
      <c r="AG246" s="317"/>
      <c r="AH246" s="317"/>
      <c r="AI246" s="317"/>
    </row>
    <row r="247" spans="11:35" x14ac:dyDescent="0.2">
      <c r="O247" s="317"/>
      <c r="P247" s="318"/>
      <c r="Q247" s="317"/>
      <c r="T247" s="317"/>
      <c r="V247" s="317"/>
      <c r="W247" s="317"/>
      <c r="Y247" s="317"/>
      <c r="AA247" s="317"/>
      <c r="AD247" s="317"/>
      <c r="AE247" s="317"/>
      <c r="AF247" s="317"/>
      <c r="AG247" s="317"/>
      <c r="AH247" s="317"/>
    </row>
    <row r="248" spans="11:35" x14ac:dyDescent="0.2">
      <c r="O248" s="317"/>
      <c r="P248" s="318"/>
      <c r="Q248" s="317"/>
      <c r="T248" s="317"/>
      <c r="V248" s="317"/>
      <c r="W248" s="317"/>
      <c r="X248" s="317"/>
      <c r="Y248" s="317"/>
      <c r="AA248" s="317"/>
      <c r="AD248" s="317"/>
      <c r="AE248" s="317"/>
      <c r="AF248" s="317"/>
      <c r="AG248" s="317"/>
      <c r="AH248" s="317"/>
    </row>
    <row r="249" spans="11:35" x14ac:dyDescent="0.2">
      <c r="K249" s="317"/>
      <c r="O249" s="317"/>
      <c r="P249" s="318"/>
      <c r="Q249" s="317"/>
      <c r="T249" s="317"/>
      <c r="V249" s="317"/>
      <c r="W249" s="317"/>
      <c r="X249" s="317"/>
      <c r="Y249" s="317"/>
      <c r="AA249" s="317"/>
      <c r="AE249" s="317"/>
      <c r="AF249" s="317"/>
      <c r="AG249" s="317"/>
      <c r="AH249" s="317"/>
    </row>
    <row r="250" spans="11:35" x14ac:dyDescent="0.2">
      <c r="N250" s="317"/>
      <c r="O250" s="317"/>
      <c r="P250" s="318"/>
      <c r="Q250" s="317"/>
      <c r="T250" s="317"/>
      <c r="V250" s="317"/>
      <c r="W250" s="317"/>
      <c r="Y250" s="317"/>
      <c r="AA250" s="317"/>
      <c r="AD250" s="317"/>
      <c r="AE250" s="317"/>
      <c r="AF250" s="317"/>
      <c r="AG250" s="317"/>
      <c r="AH250" s="317"/>
    </row>
    <row r="251" spans="11:35" x14ac:dyDescent="0.2">
      <c r="O251" s="317"/>
      <c r="P251" s="318"/>
      <c r="Q251" s="317"/>
      <c r="T251" s="317"/>
      <c r="V251" s="317"/>
      <c r="W251" s="317"/>
      <c r="X251" s="317"/>
      <c r="Y251" s="317"/>
      <c r="AA251" s="317"/>
      <c r="AD251" s="317"/>
      <c r="AE251" s="317"/>
      <c r="AF251" s="317"/>
      <c r="AG251" s="317"/>
      <c r="AH251" s="317"/>
    </row>
    <row r="252" spans="11:35" x14ac:dyDescent="0.2">
      <c r="O252" s="317"/>
      <c r="P252" s="318"/>
      <c r="R252" s="317"/>
      <c r="T252" s="317"/>
      <c r="V252" s="317"/>
      <c r="W252" s="317"/>
      <c r="X252" s="317"/>
      <c r="Z252" s="317"/>
      <c r="AA252" s="317"/>
      <c r="AE252" s="317"/>
      <c r="AF252" s="317"/>
      <c r="AG252" s="317"/>
      <c r="AH252" s="317"/>
    </row>
    <row r="253" spans="11:35" x14ac:dyDescent="0.2">
      <c r="O253" s="317"/>
      <c r="P253" s="318"/>
      <c r="Q253" s="317"/>
      <c r="T253" s="317"/>
      <c r="V253" s="317"/>
      <c r="X253" s="317"/>
      <c r="Y253" s="317"/>
      <c r="AA253" s="317"/>
      <c r="AD253" s="317"/>
      <c r="AE253" s="317"/>
      <c r="AF253" s="317"/>
      <c r="AG253" s="317"/>
      <c r="AH253" s="317"/>
    </row>
    <row r="254" spans="11:35" x14ac:dyDescent="0.2">
      <c r="O254" s="317"/>
      <c r="P254" s="318"/>
      <c r="Q254" s="317"/>
      <c r="R254" s="317"/>
      <c r="T254" s="317"/>
      <c r="V254" s="317"/>
      <c r="W254" s="317"/>
      <c r="X254" s="317"/>
      <c r="Y254" s="317"/>
      <c r="Z254" s="317"/>
      <c r="AA254" s="317"/>
      <c r="AG254" s="317"/>
      <c r="AH254" s="317"/>
    </row>
    <row r="255" spans="11:35" x14ac:dyDescent="0.2">
      <c r="O255" s="317"/>
      <c r="P255" s="318"/>
      <c r="Q255" s="317"/>
      <c r="T255" s="317"/>
      <c r="V255" s="317"/>
      <c r="W255" s="317"/>
      <c r="X255" s="317"/>
      <c r="Y255" s="317"/>
      <c r="AA255" s="317"/>
      <c r="AD255" s="317"/>
      <c r="AE255" s="317"/>
      <c r="AF255" s="317"/>
      <c r="AG255" s="317"/>
      <c r="AH255" s="317"/>
    </row>
    <row r="256" spans="11:35" x14ac:dyDescent="0.2">
      <c r="O256" s="317"/>
      <c r="P256" s="318"/>
      <c r="Q256" s="317"/>
      <c r="R256" s="317"/>
      <c r="T256" s="317"/>
      <c r="V256" s="317"/>
      <c r="X256" s="317"/>
      <c r="Y256" s="317"/>
      <c r="Z256" s="317"/>
      <c r="AA256" s="317"/>
      <c r="AD256" s="317"/>
      <c r="AE256" s="317"/>
      <c r="AF256" s="317"/>
      <c r="AG256" s="317"/>
      <c r="AH256" s="317"/>
    </row>
    <row r="257" spans="11:35" x14ac:dyDescent="0.2">
      <c r="O257" s="317"/>
      <c r="P257" s="318"/>
      <c r="Q257" s="317"/>
      <c r="T257" s="317"/>
      <c r="V257" s="317"/>
      <c r="W257" s="317"/>
      <c r="X257" s="317"/>
      <c r="Y257" s="317"/>
      <c r="AA257" s="317"/>
      <c r="AD257" s="317"/>
      <c r="AE257" s="317"/>
      <c r="AF257" s="317"/>
      <c r="AG257" s="317"/>
      <c r="AH257" s="317"/>
    </row>
    <row r="258" spans="11:35" x14ac:dyDescent="0.2">
      <c r="O258" s="317"/>
      <c r="P258" s="318"/>
      <c r="R258" s="317"/>
      <c r="T258" s="317"/>
      <c r="V258" s="317"/>
      <c r="W258" s="317"/>
      <c r="X258" s="317"/>
      <c r="Z258" s="317"/>
      <c r="AA258" s="317"/>
      <c r="AD258" s="317"/>
      <c r="AF258" s="317"/>
      <c r="AG258" s="317"/>
      <c r="AH258" s="317"/>
      <c r="AI258" s="317"/>
    </row>
    <row r="259" spans="11:35" x14ac:dyDescent="0.2">
      <c r="O259" s="317"/>
      <c r="P259" s="318"/>
      <c r="R259" s="317"/>
      <c r="T259" s="317"/>
      <c r="V259" s="317"/>
      <c r="W259" s="317"/>
      <c r="Z259" s="317"/>
      <c r="AA259" s="317"/>
      <c r="AD259" s="317"/>
      <c r="AF259" s="317"/>
      <c r="AG259" s="317"/>
      <c r="AH259" s="317"/>
    </row>
    <row r="260" spans="11:35" x14ac:dyDescent="0.2">
      <c r="O260" s="317"/>
      <c r="P260" s="318"/>
      <c r="Q260" s="317"/>
      <c r="T260" s="317"/>
      <c r="V260" s="317"/>
      <c r="W260" s="317"/>
      <c r="X260" s="317"/>
      <c r="Y260" s="317"/>
      <c r="AA260" s="317"/>
      <c r="AD260" s="317"/>
      <c r="AE260" s="317"/>
      <c r="AF260" s="317"/>
      <c r="AG260" s="317"/>
      <c r="AH260" s="317"/>
    </row>
    <row r="261" spans="11:35" x14ac:dyDescent="0.2">
      <c r="O261" s="317"/>
      <c r="P261" s="318"/>
      <c r="Q261" s="317"/>
      <c r="T261" s="317"/>
      <c r="V261" s="317"/>
      <c r="W261" s="317"/>
      <c r="X261" s="317"/>
      <c r="Y261" s="317"/>
      <c r="AA261" s="317"/>
      <c r="AD261" s="317"/>
      <c r="AE261" s="317"/>
      <c r="AG261" s="317"/>
      <c r="AH261" s="317"/>
    </row>
    <row r="262" spans="11:35" x14ac:dyDescent="0.2">
      <c r="O262" s="317"/>
      <c r="P262" s="318"/>
      <c r="Q262" s="317"/>
      <c r="T262" s="317"/>
      <c r="V262" s="317"/>
      <c r="W262" s="317"/>
      <c r="X262" s="317"/>
      <c r="Y262" s="317"/>
      <c r="AA262" s="317"/>
      <c r="AD262" s="317"/>
      <c r="AE262" s="317"/>
      <c r="AF262" s="317"/>
      <c r="AG262" s="317"/>
      <c r="AH262" s="317"/>
    </row>
    <row r="263" spans="11:35" x14ac:dyDescent="0.2">
      <c r="O263" s="317"/>
      <c r="P263" s="318"/>
      <c r="Q263" s="317"/>
      <c r="T263" s="317"/>
      <c r="V263" s="317"/>
      <c r="W263" s="317"/>
      <c r="X263" s="317"/>
      <c r="Y263" s="317"/>
      <c r="AA263" s="317"/>
      <c r="AD263" s="317"/>
      <c r="AE263" s="317"/>
      <c r="AF263" s="317"/>
      <c r="AG263" s="317"/>
      <c r="AH263" s="317"/>
    </row>
    <row r="264" spans="11:35" x14ac:dyDescent="0.2">
      <c r="K264" s="317"/>
      <c r="O264" s="317"/>
      <c r="P264" s="318"/>
      <c r="R264" s="317"/>
      <c r="T264" s="317"/>
      <c r="V264" s="317"/>
      <c r="W264" s="317"/>
      <c r="X264" s="317"/>
      <c r="Z264" s="317"/>
      <c r="AA264" s="317"/>
      <c r="AD264" s="317"/>
      <c r="AE264" s="317"/>
      <c r="AF264" s="317"/>
      <c r="AG264" s="317"/>
      <c r="AH264" s="317"/>
      <c r="AI264" s="317"/>
    </row>
    <row r="265" spans="11:35" x14ac:dyDescent="0.2">
      <c r="O265" s="317"/>
      <c r="P265" s="318"/>
      <c r="T265" s="317"/>
      <c r="V265" s="317"/>
      <c r="W265" s="317"/>
      <c r="X265" s="317"/>
      <c r="AA265" s="317"/>
      <c r="AD265" s="317"/>
      <c r="AE265" s="317"/>
      <c r="AF265" s="317"/>
      <c r="AG265" s="317"/>
      <c r="AH265" s="317"/>
    </row>
    <row r="266" spans="11:35" x14ac:dyDescent="0.2">
      <c r="K266" s="317"/>
      <c r="O266" s="317"/>
      <c r="P266" s="318"/>
      <c r="Q266" s="317"/>
      <c r="T266" s="317"/>
      <c r="V266" s="317"/>
      <c r="W266" s="317"/>
      <c r="X266" s="317"/>
      <c r="Y266" s="317"/>
      <c r="AA266" s="317"/>
      <c r="AD266" s="317"/>
      <c r="AE266" s="317"/>
      <c r="AF266" s="317"/>
      <c r="AG266" s="317"/>
      <c r="AH266" s="317"/>
      <c r="AI266" s="317"/>
    </row>
    <row r="267" spans="11:35" x14ac:dyDescent="0.2">
      <c r="K267" s="317"/>
      <c r="O267" s="317"/>
      <c r="P267" s="318"/>
      <c r="Q267" s="317"/>
      <c r="R267" s="317"/>
      <c r="T267" s="317"/>
      <c r="V267" s="317"/>
      <c r="W267" s="317"/>
      <c r="X267" s="317"/>
      <c r="Y267" s="317"/>
      <c r="Z267" s="317"/>
      <c r="AA267" s="317"/>
      <c r="AD267" s="317"/>
      <c r="AE267" s="317"/>
      <c r="AF267" s="317"/>
      <c r="AG267" s="317"/>
      <c r="AH267" s="317"/>
    </row>
    <row r="268" spans="11:35" x14ac:dyDescent="0.2">
      <c r="O268" s="317"/>
      <c r="P268" s="318"/>
      <c r="Q268" s="317"/>
      <c r="T268" s="317"/>
      <c r="V268" s="317"/>
      <c r="W268" s="317"/>
      <c r="Y268" s="317"/>
      <c r="AA268" s="317"/>
      <c r="AD268" s="317"/>
      <c r="AE268" s="317"/>
      <c r="AF268" s="317"/>
      <c r="AG268" s="317"/>
      <c r="AH268" s="317"/>
    </row>
    <row r="269" spans="11:35" x14ac:dyDescent="0.2">
      <c r="K269" s="317"/>
      <c r="O269" s="317"/>
      <c r="P269" s="318"/>
      <c r="Q269" s="317"/>
      <c r="T269" s="317"/>
      <c r="V269" s="317"/>
      <c r="W269" s="317"/>
      <c r="Y269" s="317"/>
      <c r="AA269" s="317"/>
      <c r="AD269" s="317"/>
      <c r="AE269" s="317"/>
      <c r="AF269" s="317"/>
      <c r="AG269" s="317"/>
      <c r="AH269" s="317"/>
    </row>
    <row r="270" spans="11:35" x14ac:dyDescent="0.2">
      <c r="N270" s="317"/>
      <c r="O270" s="317"/>
      <c r="P270" s="318"/>
      <c r="T270" s="317"/>
      <c r="V270" s="317"/>
      <c r="X270" s="317"/>
      <c r="AA270" s="317"/>
      <c r="AD270" s="317"/>
      <c r="AE270" s="317"/>
      <c r="AF270" s="317"/>
      <c r="AG270" s="317"/>
      <c r="AH270" s="317"/>
    </row>
    <row r="271" spans="11:35" x14ac:dyDescent="0.2">
      <c r="K271" s="317"/>
      <c r="O271" s="317"/>
      <c r="P271" s="318"/>
      <c r="Q271" s="317"/>
      <c r="R271" s="317"/>
      <c r="T271" s="317"/>
      <c r="V271" s="317"/>
      <c r="W271" s="317"/>
      <c r="X271" s="317"/>
      <c r="Y271" s="317"/>
      <c r="Z271" s="317"/>
      <c r="AA271" s="317"/>
      <c r="AD271" s="317"/>
      <c r="AE271" s="317"/>
      <c r="AF271" s="317"/>
      <c r="AG271" s="317"/>
      <c r="AH271" s="317"/>
      <c r="AI271" s="317"/>
    </row>
    <row r="272" spans="11:35" x14ac:dyDescent="0.2">
      <c r="K272" s="317"/>
      <c r="O272" s="317"/>
      <c r="P272" s="318"/>
      <c r="R272" s="317"/>
      <c r="T272" s="317"/>
      <c r="V272" s="317"/>
      <c r="W272" s="317"/>
      <c r="X272" s="317"/>
      <c r="Z272" s="317"/>
      <c r="AA272" s="317"/>
      <c r="AD272" s="317"/>
      <c r="AE272" s="317"/>
      <c r="AF272" s="317"/>
      <c r="AG272" s="317"/>
      <c r="AH272" s="317"/>
    </row>
    <row r="273" spans="11:35" x14ac:dyDescent="0.2">
      <c r="K273" s="317"/>
      <c r="O273" s="317"/>
      <c r="P273" s="318"/>
      <c r="T273" s="317"/>
      <c r="V273" s="317"/>
      <c r="W273" s="317"/>
      <c r="X273" s="317"/>
      <c r="AA273" s="317"/>
      <c r="AD273" s="317"/>
      <c r="AE273" s="317"/>
      <c r="AF273" s="317"/>
      <c r="AG273" s="317"/>
      <c r="AH273" s="317"/>
    </row>
    <row r="274" spans="11:35" x14ac:dyDescent="0.2">
      <c r="O274" s="317"/>
      <c r="P274" s="318"/>
      <c r="Q274" s="317"/>
      <c r="T274" s="317"/>
      <c r="V274" s="317"/>
      <c r="W274" s="317"/>
      <c r="Y274" s="317"/>
      <c r="AA274" s="317"/>
      <c r="AD274" s="317"/>
      <c r="AF274" s="317"/>
      <c r="AG274" s="317"/>
      <c r="AH274" s="317"/>
    </row>
    <row r="275" spans="11:35" x14ac:dyDescent="0.2">
      <c r="K275" s="317"/>
      <c r="O275" s="317"/>
      <c r="P275" s="318"/>
      <c r="Q275" s="317"/>
      <c r="T275" s="317"/>
      <c r="V275" s="317"/>
      <c r="W275" s="317"/>
      <c r="X275" s="317"/>
      <c r="Y275" s="317"/>
      <c r="AA275" s="317"/>
      <c r="AD275" s="317"/>
      <c r="AF275" s="317"/>
      <c r="AG275" s="317"/>
      <c r="AH275" s="317"/>
    </row>
    <row r="276" spans="11:35" x14ac:dyDescent="0.2">
      <c r="O276" s="317"/>
      <c r="P276" s="318"/>
      <c r="Q276" s="317"/>
      <c r="T276" s="317"/>
      <c r="V276" s="317"/>
      <c r="W276" s="317"/>
      <c r="X276" s="317"/>
      <c r="Y276" s="317"/>
      <c r="AA276" s="317"/>
      <c r="AD276" s="317"/>
      <c r="AE276" s="317"/>
      <c r="AF276" s="317"/>
      <c r="AG276" s="317"/>
      <c r="AH276" s="317"/>
    </row>
    <row r="277" spans="11:35" x14ac:dyDescent="0.2">
      <c r="O277" s="317"/>
      <c r="P277" s="318"/>
      <c r="T277" s="317"/>
      <c r="V277" s="317"/>
      <c r="W277" s="317"/>
      <c r="X277" s="317"/>
      <c r="AA277" s="317"/>
      <c r="AD277" s="317"/>
      <c r="AE277" s="317"/>
      <c r="AF277" s="317"/>
      <c r="AG277" s="317"/>
      <c r="AH277" s="317"/>
    </row>
    <row r="278" spans="11:35" x14ac:dyDescent="0.2">
      <c r="O278" s="317"/>
      <c r="P278" s="318"/>
      <c r="T278" s="317"/>
      <c r="V278" s="317"/>
      <c r="W278" s="317"/>
      <c r="AA278" s="317"/>
      <c r="AD278" s="317"/>
      <c r="AE278" s="317"/>
      <c r="AF278" s="317"/>
      <c r="AG278" s="317"/>
      <c r="AH278" s="317"/>
      <c r="AI278" s="317"/>
    </row>
    <row r="279" spans="11:35" x14ac:dyDescent="0.2">
      <c r="N279" s="317"/>
      <c r="P279" s="318"/>
      <c r="Q279" s="317"/>
      <c r="T279" s="317"/>
      <c r="V279" s="317"/>
      <c r="W279" s="317"/>
      <c r="X279" s="317"/>
      <c r="Y279" s="317"/>
      <c r="AA279" s="317"/>
      <c r="AD279" s="317"/>
      <c r="AE279" s="317"/>
      <c r="AF279" s="317"/>
      <c r="AG279" s="317"/>
      <c r="AH279" s="317"/>
    </row>
    <row r="280" spans="11:35" x14ac:dyDescent="0.2">
      <c r="O280" s="317"/>
      <c r="P280" s="318"/>
      <c r="Q280" s="317"/>
      <c r="T280" s="317"/>
      <c r="V280" s="317"/>
      <c r="W280" s="317"/>
      <c r="Y280" s="317"/>
      <c r="AA280" s="317"/>
      <c r="AD280" s="317"/>
      <c r="AE280" s="317"/>
      <c r="AF280" s="317"/>
      <c r="AG280" s="317"/>
      <c r="AH280" s="317"/>
    </row>
    <row r="281" spans="11:35" x14ac:dyDescent="0.2">
      <c r="O281" s="317"/>
      <c r="P281" s="318"/>
      <c r="Q281" s="317"/>
      <c r="T281" s="317"/>
      <c r="V281" s="317"/>
      <c r="Y281" s="317"/>
      <c r="AA281" s="317"/>
      <c r="AD281" s="317"/>
      <c r="AE281" s="317"/>
      <c r="AF281" s="317"/>
      <c r="AG281" s="317"/>
      <c r="AH281" s="317"/>
    </row>
    <row r="282" spans="11:35" x14ac:dyDescent="0.2">
      <c r="N282" s="317"/>
      <c r="O282" s="317"/>
      <c r="P282" s="318"/>
      <c r="Q282" s="317"/>
      <c r="T282" s="317"/>
      <c r="V282" s="317"/>
      <c r="W282" s="317"/>
      <c r="Y282" s="317"/>
      <c r="AA282" s="317"/>
      <c r="AD282" s="317"/>
      <c r="AE282" s="317"/>
      <c r="AF282" s="317"/>
      <c r="AG282" s="317"/>
      <c r="AH282" s="317"/>
      <c r="AI282" s="317"/>
    </row>
    <row r="283" spans="11:35" x14ac:dyDescent="0.2">
      <c r="N283" s="317"/>
      <c r="O283" s="317"/>
      <c r="P283" s="318"/>
      <c r="Q283" s="317"/>
      <c r="V283" s="317"/>
      <c r="W283" s="317"/>
      <c r="Y283" s="317"/>
      <c r="AA283" s="317"/>
      <c r="AD283" s="317"/>
      <c r="AE283" s="317"/>
      <c r="AF283" s="317"/>
      <c r="AG283" s="317"/>
      <c r="AH283" s="317"/>
    </row>
    <row r="284" spans="11:35" x14ac:dyDescent="0.2">
      <c r="N284" s="317"/>
      <c r="O284" s="317"/>
      <c r="P284" s="318"/>
      <c r="R284" s="317"/>
      <c r="T284" s="317"/>
      <c r="V284" s="317"/>
      <c r="W284" s="317"/>
      <c r="Z284" s="317"/>
      <c r="AA284" s="317"/>
      <c r="AD284" s="317"/>
      <c r="AE284" s="317"/>
      <c r="AF284" s="317"/>
      <c r="AH284" s="317"/>
    </row>
    <row r="285" spans="11:35" x14ac:dyDescent="0.2">
      <c r="O285" s="317"/>
      <c r="P285" s="318"/>
      <c r="Q285" s="317"/>
      <c r="R285" s="317"/>
      <c r="T285" s="317"/>
      <c r="V285" s="317"/>
      <c r="W285" s="317"/>
      <c r="X285" s="317"/>
      <c r="Y285" s="317"/>
      <c r="Z285" s="317"/>
      <c r="AA285" s="317"/>
      <c r="AD285" s="317"/>
      <c r="AE285" s="317"/>
      <c r="AF285" s="317"/>
      <c r="AG285" s="317"/>
      <c r="AH285" s="317"/>
    </row>
    <row r="286" spans="11:35" x14ac:dyDescent="0.2">
      <c r="O286" s="317"/>
      <c r="P286" s="318"/>
      <c r="Q286" s="317"/>
      <c r="R286" s="317"/>
      <c r="T286" s="317"/>
      <c r="V286" s="317"/>
      <c r="W286" s="317"/>
      <c r="X286" s="317"/>
      <c r="Y286" s="317"/>
      <c r="Z286" s="317"/>
      <c r="AA286" s="317"/>
      <c r="AE286" s="317"/>
      <c r="AF286" s="317"/>
      <c r="AG286" s="317"/>
      <c r="AH286" s="317"/>
    </row>
    <row r="287" spans="11:35" x14ac:dyDescent="0.2">
      <c r="N287" s="317"/>
      <c r="O287" s="317"/>
      <c r="P287" s="318"/>
      <c r="Q287" s="317"/>
      <c r="T287" s="317"/>
      <c r="V287" s="317"/>
      <c r="W287" s="317"/>
      <c r="X287" s="317"/>
      <c r="Y287" s="317"/>
      <c r="AA287" s="317"/>
      <c r="AD287" s="317"/>
      <c r="AE287" s="317"/>
      <c r="AF287" s="317"/>
      <c r="AG287" s="317"/>
      <c r="AH287" s="317"/>
      <c r="AI287" s="317"/>
    </row>
    <row r="288" spans="11:35" x14ac:dyDescent="0.2">
      <c r="K288" s="317"/>
      <c r="O288" s="317"/>
      <c r="P288" s="318"/>
      <c r="Q288" s="317"/>
      <c r="T288" s="317"/>
      <c r="V288" s="317"/>
      <c r="W288" s="317"/>
      <c r="X288" s="317"/>
      <c r="Y288" s="317"/>
      <c r="AA288" s="317"/>
      <c r="AD288" s="317"/>
      <c r="AE288" s="317"/>
      <c r="AF288" s="317"/>
      <c r="AG288" s="317"/>
      <c r="AH288" s="317"/>
    </row>
    <row r="289" spans="14:35" x14ac:dyDescent="0.2">
      <c r="O289" s="317"/>
      <c r="P289" s="318"/>
      <c r="T289" s="317"/>
      <c r="V289" s="317"/>
      <c r="W289" s="317"/>
      <c r="X289" s="317"/>
      <c r="AA289" s="317"/>
      <c r="AD289" s="317"/>
      <c r="AE289" s="317"/>
      <c r="AF289" s="317"/>
      <c r="AG289" s="317"/>
      <c r="AH289" s="317"/>
    </row>
    <row r="290" spans="14:35" x14ac:dyDescent="0.2">
      <c r="N290" s="317"/>
      <c r="O290" s="317"/>
      <c r="P290" s="318"/>
      <c r="Q290" s="317"/>
      <c r="T290" s="317"/>
      <c r="V290" s="317"/>
      <c r="X290" s="317"/>
      <c r="Y290" s="317"/>
      <c r="AA290" s="317"/>
      <c r="AD290" s="317"/>
      <c r="AE290" s="317"/>
      <c r="AF290" s="317"/>
      <c r="AH290" s="317"/>
    </row>
    <row r="291" spans="14:35" x14ac:dyDescent="0.2">
      <c r="N291" s="317"/>
      <c r="O291" s="317"/>
      <c r="P291" s="318"/>
      <c r="Q291" s="317"/>
      <c r="T291" s="317"/>
      <c r="V291" s="317"/>
      <c r="W291" s="317"/>
      <c r="Y291" s="317"/>
      <c r="AD291" s="317"/>
      <c r="AE291" s="317"/>
      <c r="AF291" s="317"/>
      <c r="AG291" s="317"/>
      <c r="AH291" s="317"/>
      <c r="AI291" s="317"/>
    </row>
    <row r="292" spans="14:35" x14ac:dyDescent="0.2">
      <c r="N292" s="317"/>
      <c r="O292" s="317"/>
      <c r="P292" s="318"/>
      <c r="T292" s="317"/>
      <c r="V292" s="317"/>
      <c r="W292" s="317"/>
      <c r="X292" s="317"/>
      <c r="AA292" s="317"/>
      <c r="AD292" s="317"/>
      <c r="AE292" s="317"/>
      <c r="AF292" s="317"/>
      <c r="AG292" s="317"/>
      <c r="AH292" s="317"/>
    </row>
    <row r="293" spans="14:35" x14ac:dyDescent="0.2">
      <c r="O293" s="317"/>
      <c r="P293" s="318"/>
      <c r="T293" s="317"/>
      <c r="V293" s="317"/>
      <c r="W293" s="317"/>
      <c r="X293" s="317"/>
      <c r="AA293" s="317"/>
      <c r="AD293" s="317"/>
      <c r="AE293" s="317"/>
      <c r="AF293" s="317"/>
      <c r="AG293" s="317"/>
      <c r="AH293" s="317"/>
      <c r="AI293" s="317"/>
    </row>
    <row r="294" spans="14:35" x14ac:dyDescent="0.2">
      <c r="O294" s="317"/>
      <c r="P294" s="318"/>
      <c r="Q294" s="317"/>
      <c r="T294" s="317"/>
      <c r="V294" s="317"/>
      <c r="W294" s="317"/>
      <c r="X294" s="317"/>
      <c r="Y294" s="317"/>
      <c r="AA294" s="317"/>
      <c r="AD294" s="317"/>
      <c r="AE294" s="317"/>
      <c r="AF294" s="317"/>
      <c r="AG294" s="317"/>
      <c r="AH294" s="317"/>
    </row>
    <row r="295" spans="14:35" x14ac:dyDescent="0.2">
      <c r="O295" s="317"/>
      <c r="P295" s="318"/>
      <c r="T295" s="317"/>
      <c r="W295" s="317"/>
      <c r="X295" s="317"/>
      <c r="AA295" s="317"/>
      <c r="AD295" s="317"/>
      <c r="AE295" s="317"/>
      <c r="AF295" s="317"/>
      <c r="AH295" s="317"/>
    </row>
    <row r="296" spans="14:35" x14ac:dyDescent="0.2">
      <c r="O296" s="317"/>
      <c r="P296" s="318"/>
      <c r="Q296" s="317"/>
      <c r="T296" s="317"/>
      <c r="V296" s="317"/>
      <c r="W296" s="317"/>
      <c r="Y296" s="317"/>
      <c r="AA296" s="317"/>
      <c r="AD296" s="317"/>
      <c r="AE296" s="317"/>
      <c r="AF296" s="317"/>
      <c r="AG296" s="317"/>
      <c r="AH296" s="317"/>
      <c r="AI296" s="317"/>
    </row>
    <row r="297" spans="14:35" x14ac:dyDescent="0.2">
      <c r="O297" s="317"/>
      <c r="P297" s="318"/>
      <c r="Q297" s="317"/>
      <c r="T297" s="317"/>
      <c r="V297" s="317"/>
      <c r="W297" s="317"/>
      <c r="X297" s="317"/>
      <c r="Y297" s="317"/>
      <c r="AA297" s="317"/>
      <c r="AD297" s="317"/>
      <c r="AE297" s="317"/>
      <c r="AF297" s="317"/>
      <c r="AG297" s="317"/>
      <c r="AH297" s="317"/>
    </row>
    <row r="298" spans="14:35" x14ac:dyDescent="0.2">
      <c r="O298" s="317"/>
      <c r="P298" s="318"/>
      <c r="Q298" s="317"/>
      <c r="T298" s="317"/>
      <c r="V298" s="317"/>
      <c r="W298" s="317"/>
      <c r="X298" s="317"/>
      <c r="Y298" s="317"/>
      <c r="AA298" s="317"/>
      <c r="AD298" s="317"/>
      <c r="AE298" s="317"/>
      <c r="AF298" s="317"/>
      <c r="AG298" s="317"/>
      <c r="AH298" s="317"/>
    </row>
    <row r="299" spans="14:35" x14ac:dyDescent="0.2">
      <c r="P299" s="318"/>
      <c r="Q299" s="317"/>
      <c r="T299" s="317"/>
      <c r="V299" s="317"/>
      <c r="W299" s="317"/>
      <c r="X299" s="317"/>
      <c r="Y299" s="317"/>
      <c r="AA299" s="317"/>
      <c r="AD299" s="317"/>
      <c r="AE299" s="317"/>
      <c r="AF299" s="317"/>
      <c r="AG299" s="317"/>
      <c r="AH299" s="317"/>
    </row>
    <row r="300" spans="14:35" x14ac:dyDescent="0.2">
      <c r="O300" s="317"/>
      <c r="P300" s="318"/>
      <c r="T300" s="317"/>
      <c r="V300" s="317"/>
      <c r="W300" s="317"/>
      <c r="AA300" s="317"/>
      <c r="AD300" s="317"/>
      <c r="AE300" s="317"/>
      <c r="AF300" s="317"/>
      <c r="AH300" s="317"/>
    </row>
    <row r="301" spans="14:35" x14ac:dyDescent="0.2">
      <c r="O301" s="317"/>
      <c r="P301" s="318"/>
      <c r="Q301" s="317"/>
      <c r="R301" s="317"/>
      <c r="T301" s="317"/>
      <c r="V301" s="317"/>
      <c r="W301" s="317"/>
      <c r="X301" s="317"/>
      <c r="Y301" s="317"/>
      <c r="Z301" s="317"/>
      <c r="AA301" s="317"/>
      <c r="AD301" s="317"/>
      <c r="AE301" s="317"/>
      <c r="AF301" s="317"/>
      <c r="AG301" s="317"/>
      <c r="AH301" s="317"/>
      <c r="AI301" s="317"/>
    </row>
    <row r="302" spans="14:35" x14ac:dyDescent="0.2">
      <c r="N302" s="317"/>
      <c r="O302" s="317"/>
      <c r="P302" s="318"/>
      <c r="R302" s="317"/>
      <c r="T302" s="317"/>
      <c r="V302" s="317"/>
      <c r="W302" s="317"/>
      <c r="X302" s="317"/>
      <c r="Z302" s="317"/>
      <c r="AA302" s="317"/>
      <c r="AD302" s="317"/>
      <c r="AE302" s="317"/>
      <c r="AF302" s="317"/>
      <c r="AG302" s="317"/>
      <c r="AH302" s="317"/>
    </row>
    <row r="303" spans="14:35" x14ac:dyDescent="0.2">
      <c r="O303" s="317"/>
      <c r="P303" s="318"/>
      <c r="Q303" s="317"/>
      <c r="R303" s="317"/>
      <c r="T303" s="317"/>
      <c r="V303" s="317"/>
      <c r="Y303" s="317"/>
      <c r="Z303" s="317"/>
      <c r="AA303" s="317"/>
      <c r="AD303" s="317"/>
      <c r="AE303" s="317"/>
      <c r="AF303" s="317"/>
      <c r="AG303" s="317"/>
      <c r="AH303" s="317"/>
    </row>
    <row r="304" spans="14:35" x14ac:dyDescent="0.2">
      <c r="O304" s="317"/>
      <c r="P304" s="318"/>
      <c r="Q304" s="317"/>
      <c r="R304" s="317"/>
      <c r="T304" s="317"/>
      <c r="V304" s="317"/>
      <c r="W304" s="317"/>
      <c r="X304" s="317"/>
      <c r="Y304" s="317"/>
      <c r="Z304" s="317"/>
      <c r="AA304" s="317"/>
      <c r="AD304" s="317"/>
      <c r="AE304" s="317"/>
      <c r="AF304" s="317"/>
      <c r="AG304" s="317"/>
      <c r="AH304" s="317"/>
    </row>
    <row r="305" spans="11:35" x14ac:dyDescent="0.2">
      <c r="K305" s="317"/>
      <c r="O305" s="317"/>
      <c r="P305" s="318"/>
      <c r="Q305" s="317"/>
      <c r="T305" s="317"/>
      <c r="V305" s="317"/>
      <c r="W305" s="317"/>
      <c r="Y305" s="317"/>
      <c r="AA305" s="317"/>
      <c r="AD305" s="317"/>
      <c r="AE305" s="317"/>
      <c r="AF305" s="317"/>
      <c r="AG305" s="317"/>
      <c r="AH305" s="317"/>
    </row>
    <row r="306" spans="11:35" x14ac:dyDescent="0.2">
      <c r="N306" s="317"/>
      <c r="O306" s="317"/>
      <c r="P306" s="318"/>
      <c r="R306" s="317"/>
      <c r="T306" s="317"/>
      <c r="V306" s="317"/>
      <c r="W306" s="317"/>
      <c r="X306" s="317"/>
      <c r="Z306" s="317"/>
      <c r="AD306" s="317"/>
      <c r="AE306" s="317"/>
      <c r="AF306" s="317"/>
      <c r="AG306" s="317"/>
      <c r="AH306" s="317"/>
    </row>
    <row r="307" spans="11:35" x14ac:dyDescent="0.2">
      <c r="K307" s="317"/>
      <c r="O307" s="317"/>
      <c r="P307" s="318"/>
      <c r="Q307" s="317"/>
      <c r="T307" s="317"/>
      <c r="V307" s="317"/>
      <c r="W307" s="317"/>
      <c r="Y307" s="317"/>
      <c r="AA307" s="317"/>
      <c r="AD307" s="317"/>
      <c r="AE307" s="317"/>
      <c r="AF307" s="317"/>
      <c r="AG307" s="317"/>
      <c r="AH307" s="317"/>
    </row>
    <row r="308" spans="11:35" x14ac:dyDescent="0.2">
      <c r="O308" s="317"/>
      <c r="P308" s="318"/>
      <c r="Q308" s="317"/>
      <c r="T308" s="317"/>
      <c r="V308" s="317"/>
      <c r="W308" s="317"/>
      <c r="X308" s="317"/>
      <c r="Y308" s="317"/>
      <c r="AA308" s="317"/>
      <c r="AD308" s="317"/>
      <c r="AE308" s="317"/>
      <c r="AF308" s="317"/>
      <c r="AG308" s="317"/>
      <c r="AH308" s="317"/>
    </row>
    <row r="309" spans="11:35" x14ac:dyDescent="0.2">
      <c r="O309" s="317"/>
      <c r="P309" s="318"/>
      <c r="T309" s="317"/>
      <c r="V309" s="317"/>
      <c r="W309" s="317"/>
      <c r="X309" s="317"/>
      <c r="AA309" s="317"/>
      <c r="AD309" s="317"/>
      <c r="AE309" s="317"/>
      <c r="AF309" s="317"/>
      <c r="AG309" s="317"/>
      <c r="AH309" s="317"/>
      <c r="AI309" s="317"/>
    </row>
    <row r="310" spans="11:35" x14ac:dyDescent="0.2">
      <c r="O310" s="317"/>
      <c r="P310" s="318"/>
      <c r="T310" s="317"/>
      <c r="W310" s="317"/>
      <c r="X310" s="317"/>
      <c r="AA310" s="317"/>
      <c r="AD310" s="317"/>
      <c r="AE310" s="317"/>
      <c r="AF310" s="317"/>
      <c r="AG310" s="317"/>
      <c r="AH310" s="317"/>
    </row>
    <row r="311" spans="11:35" x14ac:dyDescent="0.2">
      <c r="K311" s="317"/>
      <c r="N311" s="317"/>
      <c r="O311" s="317"/>
      <c r="P311" s="318"/>
      <c r="Q311" s="317"/>
      <c r="T311" s="317"/>
      <c r="V311" s="317"/>
      <c r="W311" s="317"/>
      <c r="Y311" s="317"/>
      <c r="AA311" s="317"/>
      <c r="AD311" s="317"/>
      <c r="AE311" s="317"/>
      <c r="AF311" s="317"/>
      <c r="AG311" s="317"/>
      <c r="AH311" s="317"/>
      <c r="AI311" s="317"/>
    </row>
    <row r="312" spans="11:35" x14ac:dyDescent="0.2">
      <c r="N312" s="317"/>
      <c r="O312" s="317"/>
      <c r="P312" s="318"/>
      <c r="Q312" s="317"/>
      <c r="R312" s="317"/>
      <c r="T312" s="317"/>
      <c r="V312" s="317"/>
      <c r="W312" s="317"/>
      <c r="X312" s="317"/>
      <c r="Y312" s="317"/>
      <c r="Z312" s="317"/>
      <c r="AA312" s="317"/>
      <c r="AD312" s="317"/>
      <c r="AE312" s="317"/>
      <c r="AF312" s="317"/>
      <c r="AG312" s="317"/>
      <c r="AH312" s="317"/>
    </row>
    <row r="313" spans="11:35" x14ac:dyDescent="0.2">
      <c r="K313" s="317"/>
      <c r="P313" s="318"/>
      <c r="R313" s="317"/>
      <c r="T313" s="317"/>
      <c r="V313" s="317"/>
      <c r="W313" s="317"/>
      <c r="X313" s="317"/>
      <c r="Z313" s="317"/>
      <c r="AA313" s="317"/>
      <c r="AD313" s="317"/>
      <c r="AE313" s="317"/>
      <c r="AF313" s="317"/>
      <c r="AG313" s="317"/>
      <c r="AH313" s="317"/>
    </row>
    <row r="314" spans="11:35" x14ac:dyDescent="0.2">
      <c r="O314" s="317"/>
      <c r="P314" s="318"/>
      <c r="Q314" s="317"/>
      <c r="T314" s="317"/>
      <c r="V314" s="317"/>
      <c r="W314" s="317"/>
      <c r="X314" s="317"/>
      <c r="Y314" s="317"/>
      <c r="AA314" s="317"/>
      <c r="AD314" s="317"/>
      <c r="AE314" s="317"/>
      <c r="AF314" s="317"/>
      <c r="AG314" s="317"/>
      <c r="AH314" s="317"/>
    </row>
    <row r="315" spans="11:35" x14ac:dyDescent="0.2">
      <c r="K315" s="317"/>
      <c r="O315" s="317"/>
      <c r="P315" s="318"/>
      <c r="Q315" s="317"/>
      <c r="T315" s="317"/>
      <c r="V315" s="317"/>
      <c r="W315" s="317"/>
      <c r="X315" s="317"/>
      <c r="Y315" s="317"/>
      <c r="AA315" s="317"/>
      <c r="AD315" s="317"/>
      <c r="AE315" s="317"/>
      <c r="AF315" s="317"/>
      <c r="AG315" s="317"/>
      <c r="AH315" s="317"/>
      <c r="AI315" s="317"/>
    </row>
    <row r="316" spans="11:35" x14ac:dyDescent="0.2">
      <c r="K316" s="317"/>
      <c r="O316" s="317"/>
      <c r="P316" s="318"/>
      <c r="Q316" s="317"/>
      <c r="T316" s="317"/>
      <c r="V316" s="317"/>
      <c r="W316" s="317"/>
      <c r="Y316" s="317"/>
      <c r="AA316" s="317"/>
      <c r="AD316" s="317"/>
      <c r="AE316" s="317"/>
      <c r="AF316" s="317"/>
      <c r="AH316" s="317"/>
      <c r="AI316" s="317"/>
    </row>
    <row r="317" spans="11:35" x14ac:dyDescent="0.2">
      <c r="K317" s="317"/>
      <c r="O317" s="317"/>
      <c r="P317" s="318"/>
      <c r="R317" s="317"/>
      <c r="T317" s="317"/>
      <c r="V317" s="317"/>
      <c r="W317" s="317"/>
      <c r="X317" s="317"/>
      <c r="Z317" s="317"/>
      <c r="AA317" s="317"/>
      <c r="AD317" s="317"/>
      <c r="AF317" s="317"/>
      <c r="AG317" s="317"/>
      <c r="AH317" s="317"/>
    </row>
    <row r="318" spans="11:35" x14ac:dyDescent="0.2">
      <c r="O318" s="317"/>
      <c r="P318" s="318"/>
      <c r="Q318" s="317"/>
      <c r="T318" s="317"/>
      <c r="V318" s="317"/>
      <c r="W318" s="317"/>
      <c r="X318" s="317"/>
      <c r="Y318" s="317"/>
      <c r="AA318" s="317"/>
      <c r="AD318" s="317"/>
      <c r="AE318" s="317"/>
      <c r="AF318" s="317"/>
      <c r="AG318" s="317"/>
      <c r="AH318" s="317"/>
    </row>
    <row r="319" spans="11:35" x14ac:dyDescent="0.2">
      <c r="P319" s="318"/>
      <c r="T319" s="317"/>
      <c r="V319" s="317"/>
      <c r="W319" s="317"/>
      <c r="AA319" s="317"/>
      <c r="AD319" s="317"/>
      <c r="AF319" s="317"/>
      <c r="AG319" s="317"/>
      <c r="AH319" s="317"/>
    </row>
    <row r="320" spans="11:35" x14ac:dyDescent="0.2">
      <c r="N320" s="317"/>
      <c r="O320" s="317"/>
      <c r="P320" s="318"/>
      <c r="Q320" s="317"/>
      <c r="T320" s="317"/>
      <c r="V320" s="317"/>
      <c r="W320" s="317"/>
      <c r="X320" s="317"/>
      <c r="Y320" s="317"/>
      <c r="AA320" s="317"/>
      <c r="AD320" s="317"/>
      <c r="AE320" s="317"/>
      <c r="AF320" s="317"/>
      <c r="AG320" s="317"/>
      <c r="AH320" s="317"/>
    </row>
    <row r="321" spans="11:35" x14ac:dyDescent="0.2">
      <c r="O321" s="317"/>
      <c r="P321" s="318"/>
      <c r="Q321" s="317"/>
      <c r="R321" s="317"/>
      <c r="T321" s="317"/>
      <c r="V321" s="317"/>
      <c r="W321" s="317"/>
      <c r="Y321" s="317"/>
      <c r="Z321" s="317"/>
      <c r="AA321" s="317"/>
      <c r="AD321" s="317"/>
      <c r="AE321" s="317"/>
      <c r="AF321" s="317"/>
      <c r="AG321" s="317"/>
      <c r="AH321" s="317"/>
    </row>
    <row r="322" spans="11:35" x14ac:dyDescent="0.2">
      <c r="K322" s="317"/>
      <c r="P322" s="318"/>
      <c r="Q322" s="317"/>
      <c r="R322" s="317"/>
      <c r="T322" s="317"/>
      <c r="V322" s="317"/>
      <c r="W322" s="317"/>
      <c r="Y322" s="317"/>
      <c r="Z322" s="317"/>
      <c r="AA322" s="317"/>
      <c r="AD322" s="317"/>
      <c r="AE322" s="317"/>
      <c r="AF322" s="317"/>
      <c r="AG322" s="317"/>
      <c r="AH322" s="317"/>
    </row>
    <row r="323" spans="11:35" x14ac:dyDescent="0.2">
      <c r="P323" s="318"/>
      <c r="Q323" s="317"/>
      <c r="T323" s="317"/>
      <c r="V323" s="317"/>
      <c r="W323" s="317"/>
      <c r="X323" s="317"/>
      <c r="Y323" s="317"/>
      <c r="AA323" s="317"/>
      <c r="AD323" s="317"/>
      <c r="AF323" s="317"/>
      <c r="AG323" s="317"/>
      <c r="AH323" s="317"/>
    </row>
    <row r="324" spans="11:35" x14ac:dyDescent="0.2">
      <c r="K324" s="317"/>
      <c r="P324" s="318"/>
      <c r="Q324" s="317"/>
      <c r="T324" s="317"/>
      <c r="V324" s="317"/>
      <c r="W324" s="317"/>
      <c r="X324" s="317"/>
      <c r="Y324" s="317"/>
      <c r="AD324" s="317"/>
      <c r="AE324" s="317"/>
      <c r="AF324" s="317"/>
      <c r="AG324" s="317"/>
      <c r="AH324" s="317"/>
    </row>
    <row r="325" spans="11:35" x14ac:dyDescent="0.2">
      <c r="K325" s="317"/>
      <c r="O325" s="317"/>
      <c r="P325" s="318"/>
      <c r="Q325" s="317"/>
      <c r="T325" s="317"/>
      <c r="V325" s="317"/>
      <c r="W325" s="317"/>
      <c r="X325" s="317"/>
      <c r="Y325" s="317"/>
      <c r="AA325" s="317"/>
      <c r="AD325" s="317"/>
      <c r="AE325" s="317"/>
      <c r="AF325" s="317"/>
      <c r="AG325" s="317"/>
      <c r="AH325" s="317"/>
    </row>
    <row r="326" spans="11:35" x14ac:dyDescent="0.2">
      <c r="O326" s="317"/>
      <c r="P326" s="318"/>
      <c r="T326" s="317"/>
      <c r="V326" s="317"/>
      <c r="W326" s="317"/>
      <c r="X326" s="317"/>
      <c r="AA326" s="317"/>
      <c r="AD326" s="317"/>
      <c r="AF326" s="317"/>
      <c r="AG326" s="317"/>
      <c r="AH326" s="317"/>
    </row>
    <row r="327" spans="11:35" x14ac:dyDescent="0.2">
      <c r="K327" s="317"/>
      <c r="O327" s="317"/>
      <c r="P327" s="318"/>
      <c r="Q327" s="317"/>
      <c r="T327" s="317"/>
      <c r="V327" s="317"/>
      <c r="W327" s="317"/>
      <c r="X327" s="317"/>
      <c r="Y327" s="317"/>
      <c r="AD327" s="317"/>
      <c r="AE327" s="317"/>
      <c r="AF327" s="317"/>
      <c r="AG327" s="317"/>
      <c r="AH327" s="317"/>
    </row>
    <row r="328" spans="11:35" x14ac:dyDescent="0.2">
      <c r="O328" s="317"/>
      <c r="P328" s="318"/>
      <c r="Q328" s="317"/>
      <c r="V328" s="317"/>
      <c r="W328" s="317"/>
      <c r="X328" s="317"/>
      <c r="Y328" s="317"/>
      <c r="AA328" s="317"/>
      <c r="AD328" s="317"/>
      <c r="AF328" s="317"/>
      <c r="AG328" s="317"/>
      <c r="AH328" s="317"/>
    </row>
    <row r="329" spans="11:35" x14ac:dyDescent="0.2">
      <c r="P329" s="318"/>
      <c r="Q329" s="317"/>
      <c r="T329" s="317"/>
      <c r="V329" s="317"/>
      <c r="W329" s="317"/>
      <c r="X329" s="317"/>
      <c r="Y329" s="317"/>
      <c r="AA329" s="317"/>
      <c r="AD329" s="317"/>
      <c r="AE329" s="317"/>
      <c r="AF329" s="317"/>
      <c r="AG329" s="317"/>
      <c r="AH329" s="317"/>
      <c r="AI329" s="317"/>
    </row>
    <row r="330" spans="11:35" x14ac:dyDescent="0.2">
      <c r="P330" s="318"/>
      <c r="R330" s="317"/>
      <c r="V330" s="317"/>
      <c r="W330" s="317"/>
      <c r="X330" s="317"/>
      <c r="Z330" s="317"/>
      <c r="AA330" s="317"/>
      <c r="AD330" s="317"/>
      <c r="AE330" s="317"/>
      <c r="AG330" s="317"/>
      <c r="AH330" s="317"/>
    </row>
    <row r="331" spans="11:35" x14ac:dyDescent="0.2">
      <c r="O331" s="317"/>
      <c r="P331" s="318"/>
      <c r="Q331" s="317"/>
      <c r="T331" s="317"/>
      <c r="V331" s="317"/>
      <c r="W331" s="317"/>
      <c r="X331" s="317"/>
      <c r="Y331" s="317"/>
      <c r="AA331" s="317"/>
      <c r="AD331" s="317"/>
      <c r="AE331" s="317"/>
      <c r="AF331" s="317"/>
      <c r="AG331" s="317"/>
      <c r="AH331" s="317"/>
      <c r="AI331" s="317"/>
    </row>
    <row r="332" spans="11:35" x14ac:dyDescent="0.2">
      <c r="K332" s="317"/>
      <c r="O332" s="317"/>
      <c r="P332" s="318"/>
      <c r="Q332" s="317"/>
      <c r="T332" s="317"/>
      <c r="V332" s="317"/>
      <c r="W332" s="317"/>
      <c r="X332" s="317"/>
      <c r="Y332" s="317"/>
      <c r="AA332" s="317"/>
      <c r="AE332" s="317"/>
      <c r="AF332" s="317"/>
      <c r="AG332" s="317"/>
      <c r="AH332" s="317"/>
      <c r="AI332" s="317"/>
    </row>
    <row r="333" spans="11:35" x14ac:dyDescent="0.2">
      <c r="K333" s="317"/>
      <c r="O333" s="317"/>
      <c r="P333" s="318"/>
      <c r="Q333" s="317"/>
      <c r="R333" s="317"/>
      <c r="T333" s="317"/>
      <c r="V333" s="317"/>
      <c r="W333" s="317"/>
      <c r="X333" s="317"/>
      <c r="Y333" s="317"/>
      <c r="Z333" s="317"/>
      <c r="AD333" s="317"/>
      <c r="AE333" s="317"/>
      <c r="AF333" s="317"/>
      <c r="AG333" s="317"/>
      <c r="AH333" s="317"/>
      <c r="AI333" s="317"/>
    </row>
    <row r="334" spans="11:35" x14ac:dyDescent="0.2">
      <c r="N334" s="317"/>
      <c r="O334" s="317"/>
      <c r="P334" s="318"/>
      <c r="Q334" s="317"/>
      <c r="T334" s="317"/>
      <c r="V334" s="317"/>
      <c r="W334" s="317"/>
      <c r="X334" s="317"/>
      <c r="Y334" s="317"/>
      <c r="AA334" s="317"/>
      <c r="AD334" s="317"/>
      <c r="AE334" s="317"/>
      <c r="AF334" s="317"/>
      <c r="AG334" s="317"/>
      <c r="AH334" s="317"/>
    </row>
    <row r="335" spans="11:35" x14ac:dyDescent="0.2">
      <c r="O335" s="317"/>
      <c r="P335" s="318"/>
      <c r="Q335" s="317"/>
      <c r="T335" s="317"/>
      <c r="V335" s="317"/>
      <c r="W335" s="317"/>
      <c r="X335" s="317"/>
      <c r="Y335" s="317"/>
      <c r="AA335" s="317"/>
      <c r="AD335" s="317"/>
      <c r="AE335" s="317"/>
      <c r="AF335" s="317"/>
      <c r="AG335" s="317"/>
      <c r="AH335" s="317"/>
    </row>
    <row r="336" spans="11:35" x14ac:dyDescent="0.2">
      <c r="O336" s="317"/>
      <c r="P336" s="318"/>
      <c r="Q336" s="317"/>
      <c r="T336" s="317"/>
      <c r="V336" s="317"/>
      <c r="W336" s="317"/>
      <c r="X336" s="317"/>
      <c r="Y336" s="317"/>
      <c r="AA336" s="317"/>
      <c r="AD336" s="317"/>
      <c r="AE336" s="317"/>
      <c r="AF336" s="317"/>
      <c r="AG336" s="317"/>
      <c r="AH336" s="317"/>
      <c r="AI336" s="317"/>
    </row>
    <row r="337" spans="11:35" x14ac:dyDescent="0.2">
      <c r="O337" s="317"/>
      <c r="P337" s="318"/>
      <c r="Q337" s="317"/>
      <c r="R337" s="317"/>
      <c r="T337" s="317"/>
      <c r="V337" s="317"/>
      <c r="W337" s="317"/>
      <c r="X337" s="317"/>
      <c r="Y337" s="317"/>
      <c r="Z337" s="317"/>
      <c r="AA337" s="317"/>
      <c r="AF337" s="317"/>
      <c r="AG337" s="317"/>
      <c r="AH337" s="317"/>
    </row>
    <row r="338" spans="11:35" x14ac:dyDescent="0.2">
      <c r="N338" s="317"/>
      <c r="P338" s="318"/>
      <c r="T338" s="317"/>
      <c r="W338" s="317"/>
      <c r="AA338" s="317"/>
      <c r="AD338" s="317"/>
      <c r="AE338" s="317"/>
      <c r="AF338" s="317"/>
      <c r="AG338" s="317"/>
      <c r="AH338" s="317"/>
    </row>
    <row r="339" spans="11:35" x14ac:dyDescent="0.2">
      <c r="O339" s="317"/>
      <c r="P339" s="318"/>
      <c r="Q339" s="317"/>
      <c r="T339" s="317"/>
      <c r="V339" s="317"/>
      <c r="W339" s="317"/>
      <c r="X339" s="317"/>
      <c r="Y339" s="317"/>
      <c r="AA339" s="317"/>
      <c r="AD339" s="317"/>
      <c r="AE339" s="317"/>
      <c r="AF339" s="317"/>
      <c r="AG339" s="317"/>
      <c r="AH339" s="317"/>
    </row>
    <row r="340" spans="11:35" x14ac:dyDescent="0.2">
      <c r="O340" s="317"/>
      <c r="P340" s="318"/>
      <c r="Q340" s="317"/>
      <c r="T340" s="317"/>
      <c r="V340" s="317"/>
      <c r="W340" s="317"/>
      <c r="Y340" s="317"/>
      <c r="AA340" s="317"/>
      <c r="AD340" s="317"/>
      <c r="AE340" s="317"/>
      <c r="AF340" s="317"/>
      <c r="AG340" s="317"/>
      <c r="AH340" s="317"/>
      <c r="AI340" s="317"/>
    </row>
    <row r="341" spans="11:35" x14ac:dyDescent="0.2">
      <c r="K341" s="317"/>
      <c r="P341" s="318"/>
      <c r="Q341" s="317"/>
      <c r="T341" s="317"/>
      <c r="V341" s="317"/>
      <c r="W341" s="317"/>
      <c r="X341" s="317"/>
      <c r="Y341" s="317"/>
      <c r="AA341" s="317"/>
      <c r="AD341" s="317"/>
      <c r="AE341" s="317"/>
      <c r="AF341" s="317"/>
      <c r="AG341" s="317"/>
      <c r="AH341" s="317"/>
    </row>
    <row r="342" spans="11:35" x14ac:dyDescent="0.2">
      <c r="N342" s="317"/>
      <c r="O342" s="317"/>
      <c r="P342" s="318"/>
      <c r="Q342" s="317"/>
      <c r="V342" s="317"/>
      <c r="W342" s="317"/>
      <c r="X342" s="317"/>
      <c r="Y342" s="317"/>
      <c r="AA342" s="317"/>
      <c r="AD342" s="317"/>
      <c r="AE342" s="317"/>
      <c r="AF342" s="317"/>
      <c r="AG342" s="317"/>
      <c r="AH342" s="317"/>
    </row>
    <row r="343" spans="11:35" x14ac:dyDescent="0.2">
      <c r="K343" s="317"/>
      <c r="O343" s="317"/>
      <c r="P343" s="318"/>
      <c r="Q343" s="317"/>
      <c r="R343" s="317"/>
      <c r="T343" s="317"/>
      <c r="V343" s="317"/>
      <c r="X343" s="317"/>
      <c r="Y343" s="317"/>
      <c r="Z343" s="317"/>
      <c r="AA343" s="317"/>
      <c r="AD343" s="317"/>
      <c r="AE343" s="317"/>
      <c r="AF343" s="317"/>
      <c r="AG343" s="317"/>
      <c r="AH343" s="317"/>
      <c r="AI343" s="317"/>
    </row>
    <row r="344" spans="11:35" x14ac:dyDescent="0.2">
      <c r="N344" s="317"/>
      <c r="O344" s="317"/>
      <c r="P344" s="318"/>
      <c r="T344" s="317"/>
      <c r="V344" s="317"/>
      <c r="W344" s="317"/>
      <c r="AA344" s="317"/>
      <c r="AD344" s="317"/>
      <c r="AE344" s="317"/>
      <c r="AF344" s="317"/>
      <c r="AH344" s="317"/>
      <c r="AI344" s="317"/>
    </row>
    <row r="345" spans="11:35" x14ac:dyDescent="0.2">
      <c r="K345" s="317"/>
      <c r="N345" s="317"/>
      <c r="O345" s="317"/>
      <c r="P345" s="318"/>
      <c r="T345" s="317"/>
      <c r="V345" s="317"/>
      <c r="W345" s="317"/>
      <c r="X345" s="317"/>
      <c r="AA345" s="317"/>
      <c r="AD345" s="317"/>
      <c r="AE345" s="317"/>
      <c r="AF345" s="317"/>
      <c r="AG345" s="317"/>
      <c r="AH345" s="317"/>
    </row>
    <row r="346" spans="11:35" x14ac:dyDescent="0.2">
      <c r="O346" s="317"/>
      <c r="P346" s="318"/>
      <c r="Q346" s="317"/>
      <c r="T346" s="317"/>
      <c r="V346" s="317"/>
      <c r="W346" s="317"/>
      <c r="X346" s="317"/>
      <c r="Y346" s="317"/>
      <c r="AA346" s="317"/>
      <c r="AD346" s="317"/>
      <c r="AE346" s="317"/>
      <c r="AF346" s="317"/>
      <c r="AG346" s="317"/>
      <c r="AH346" s="317"/>
    </row>
    <row r="347" spans="11:35" x14ac:dyDescent="0.2">
      <c r="O347" s="317"/>
      <c r="P347" s="318"/>
      <c r="Q347" s="317"/>
      <c r="T347" s="317"/>
      <c r="V347" s="317"/>
      <c r="X347" s="317"/>
      <c r="Y347" s="317"/>
      <c r="AA347" s="317"/>
      <c r="AD347" s="317"/>
      <c r="AE347" s="317"/>
      <c r="AF347" s="317"/>
      <c r="AG347" s="317"/>
      <c r="AH347" s="317"/>
    </row>
    <row r="348" spans="11:35" x14ac:dyDescent="0.2">
      <c r="N348" s="317"/>
      <c r="O348" s="317"/>
      <c r="P348" s="318"/>
      <c r="Q348" s="317"/>
      <c r="T348" s="317"/>
      <c r="V348" s="317"/>
      <c r="W348" s="317"/>
      <c r="X348" s="317"/>
      <c r="Y348" s="317"/>
      <c r="AA348" s="317"/>
      <c r="AD348" s="317"/>
      <c r="AE348" s="317"/>
      <c r="AF348" s="317"/>
      <c r="AG348" s="317"/>
      <c r="AH348" s="317"/>
      <c r="AI348" s="317"/>
    </row>
    <row r="349" spans="11:35" x14ac:dyDescent="0.2">
      <c r="O349" s="317"/>
      <c r="P349" s="318"/>
      <c r="T349" s="317"/>
      <c r="V349" s="317"/>
      <c r="W349" s="317"/>
      <c r="X349" s="317"/>
      <c r="AA349" s="317"/>
      <c r="AD349" s="317"/>
      <c r="AE349" s="317"/>
      <c r="AF349" s="317"/>
      <c r="AG349" s="317"/>
      <c r="AH349" s="317"/>
    </row>
    <row r="350" spans="11:35" x14ac:dyDescent="0.2">
      <c r="N350" s="317"/>
      <c r="O350" s="317"/>
      <c r="P350" s="318"/>
      <c r="Q350" s="317"/>
      <c r="T350" s="317"/>
      <c r="V350" s="317"/>
      <c r="W350" s="317"/>
      <c r="X350" s="317"/>
      <c r="Y350" s="317"/>
      <c r="AA350" s="317"/>
      <c r="AD350" s="317"/>
      <c r="AG350" s="317"/>
      <c r="AH350" s="317"/>
    </row>
    <row r="351" spans="11:35" x14ac:dyDescent="0.2">
      <c r="O351" s="317"/>
      <c r="P351" s="318"/>
      <c r="Q351" s="317"/>
      <c r="T351" s="317"/>
      <c r="V351" s="317"/>
      <c r="W351" s="317"/>
      <c r="Y351" s="317"/>
      <c r="AA351" s="317"/>
      <c r="AD351" s="317"/>
      <c r="AE351" s="317"/>
      <c r="AF351" s="317"/>
      <c r="AH351" s="317"/>
    </row>
    <row r="352" spans="11:35" x14ac:dyDescent="0.2">
      <c r="K352" s="317"/>
      <c r="O352" s="317"/>
      <c r="P352" s="318"/>
      <c r="Q352" s="317"/>
      <c r="T352" s="317"/>
      <c r="V352" s="317"/>
      <c r="W352" s="317"/>
      <c r="X352" s="317"/>
      <c r="Y352" s="317"/>
      <c r="AA352" s="317"/>
      <c r="AD352" s="317"/>
      <c r="AE352" s="317"/>
      <c r="AF352" s="317"/>
      <c r="AG352" s="317"/>
      <c r="AH352" s="317"/>
    </row>
    <row r="353" spans="11:35" x14ac:dyDescent="0.2">
      <c r="N353" s="317"/>
      <c r="O353" s="317"/>
      <c r="P353" s="318"/>
      <c r="Q353" s="317"/>
      <c r="V353" s="317"/>
      <c r="W353" s="317"/>
      <c r="Y353" s="317"/>
      <c r="AA353" s="317"/>
      <c r="AD353" s="317"/>
      <c r="AE353" s="317"/>
      <c r="AF353" s="317"/>
      <c r="AG353" s="317"/>
      <c r="AH353" s="317"/>
    </row>
    <row r="354" spans="11:35" x14ac:dyDescent="0.2">
      <c r="K354" s="317"/>
      <c r="O354" s="317"/>
      <c r="P354" s="318"/>
      <c r="Q354" s="317"/>
      <c r="T354" s="317"/>
      <c r="V354" s="317"/>
      <c r="W354" s="317"/>
      <c r="Y354" s="317"/>
      <c r="AA354" s="317"/>
      <c r="AD354" s="317"/>
      <c r="AE354" s="317"/>
      <c r="AF354" s="317"/>
      <c r="AG354" s="317"/>
      <c r="AH354" s="317"/>
      <c r="AI354" s="317"/>
    </row>
    <row r="355" spans="11:35" x14ac:dyDescent="0.2">
      <c r="O355" s="317"/>
      <c r="P355" s="318"/>
      <c r="T355" s="317"/>
      <c r="V355" s="317"/>
      <c r="W355" s="317"/>
      <c r="X355" s="317"/>
      <c r="AA355" s="317"/>
      <c r="AD355" s="317"/>
      <c r="AE355" s="317"/>
      <c r="AF355" s="317"/>
      <c r="AG355" s="317"/>
      <c r="AH355" s="317"/>
    </row>
    <row r="356" spans="11:35" x14ac:dyDescent="0.2">
      <c r="N356" s="317"/>
      <c r="O356" s="317"/>
      <c r="P356" s="318"/>
      <c r="Q356" s="317"/>
      <c r="T356" s="317"/>
      <c r="V356" s="317"/>
      <c r="W356" s="317"/>
      <c r="Y356" s="317"/>
      <c r="AA356" s="317"/>
      <c r="AD356" s="317"/>
      <c r="AE356" s="317"/>
      <c r="AF356" s="317"/>
      <c r="AG356" s="317"/>
      <c r="AH356" s="317"/>
    </row>
    <row r="357" spans="11:35" x14ac:dyDescent="0.2">
      <c r="O357" s="317"/>
      <c r="P357" s="318"/>
      <c r="Q357" s="317"/>
      <c r="T357" s="317"/>
      <c r="V357" s="317"/>
      <c r="W357" s="317"/>
      <c r="Y357" s="317"/>
      <c r="AA357" s="317"/>
      <c r="AD357" s="317"/>
      <c r="AF357" s="317"/>
      <c r="AG357" s="317"/>
      <c r="AH357" s="317"/>
      <c r="AI357" s="317"/>
    </row>
    <row r="358" spans="11:35" x14ac:dyDescent="0.2">
      <c r="O358" s="317"/>
      <c r="P358" s="318"/>
      <c r="T358" s="317"/>
      <c r="V358" s="317"/>
      <c r="W358" s="317"/>
      <c r="X358" s="317"/>
      <c r="AA358" s="317"/>
      <c r="AD358" s="317"/>
      <c r="AE358" s="317"/>
      <c r="AF358" s="317"/>
      <c r="AG358" s="317"/>
      <c r="AH358" s="317"/>
    </row>
    <row r="359" spans="11:35" x14ac:dyDescent="0.2">
      <c r="O359" s="317"/>
      <c r="P359" s="318"/>
      <c r="Q359" s="317"/>
      <c r="T359" s="317"/>
      <c r="V359" s="317"/>
      <c r="W359" s="317"/>
      <c r="X359" s="317"/>
      <c r="Y359" s="317"/>
      <c r="AD359" s="317"/>
      <c r="AE359" s="317"/>
      <c r="AF359" s="317"/>
      <c r="AG359" s="317"/>
      <c r="AH359" s="317"/>
    </row>
    <row r="360" spans="11:35" x14ac:dyDescent="0.2">
      <c r="O360" s="317"/>
      <c r="P360" s="318"/>
      <c r="Q360" s="317"/>
      <c r="T360" s="317"/>
      <c r="V360" s="317"/>
      <c r="W360" s="317"/>
      <c r="X360" s="317"/>
      <c r="Y360" s="317"/>
      <c r="AA360" s="317"/>
      <c r="AD360" s="317"/>
      <c r="AE360" s="317"/>
      <c r="AF360" s="317"/>
      <c r="AG360" s="317"/>
      <c r="AH360" s="317"/>
    </row>
    <row r="361" spans="11:35" x14ac:dyDescent="0.2">
      <c r="O361" s="317"/>
      <c r="P361" s="318"/>
      <c r="T361" s="317"/>
      <c r="V361" s="317"/>
      <c r="W361" s="317"/>
      <c r="X361" s="317"/>
      <c r="AA361" s="317"/>
      <c r="AD361" s="317"/>
      <c r="AF361" s="317"/>
      <c r="AG361" s="317"/>
      <c r="AH361" s="317"/>
    </row>
    <row r="362" spans="11:35" x14ac:dyDescent="0.2">
      <c r="O362" s="317"/>
      <c r="P362" s="318"/>
      <c r="Q362" s="317"/>
      <c r="T362" s="317"/>
      <c r="V362" s="317"/>
      <c r="W362" s="317"/>
      <c r="X362" s="317"/>
      <c r="Y362" s="317"/>
      <c r="AA362" s="317"/>
      <c r="AD362" s="317"/>
      <c r="AE362" s="317"/>
      <c r="AF362" s="317"/>
      <c r="AG362" s="317"/>
      <c r="AH362" s="317"/>
    </row>
    <row r="363" spans="11:35" x14ac:dyDescent="0.2">
      <c r="P363" s="318"/>
      <c r="Q363" s="317"/>
      <c r="T363" s="317"/>
      <c r="V363" s="317"/>
      <c r="W363" s="317"/>
      <c r="X363" s="317"/>
      <c r="Y363" s="317"/>
      <c r="AA363" s="317"/>
      <c r="AD363" s="317"/>
      <c r="AE363" s="317"/>
      <c r="AF363" s="317"/>
      <c r="AG363" s="317"/>
      <c r="AH363" s="317"/>
      <c r="AI363" s="317"/>
    </row>
    <row r="364" spans="11:35" x14ac:dyDescent="0.2">
      <c r="O364" s="317"/>
      <c r="P364" s="318"/>
      <c r="Q364" s="317"/>
      <c r="T364" s="317"/>
      <c r="V364" s="317"/>
      <c r="W364" s="317"/>
      <c r="Y364" s="317"/>
      <c r="AA364" s="317"/>
      <c r="AD364" s="317"/>
      <c r="AE364" s="317"/>
      <c r="AF364" s="317"/>
      <c r="AG364" s="317"/>
      <c r="AH364" s="317"/>
      <c r="AI364" s="317"/>
    </row>
    <row r="365" spans="11:35" x14ac:dyDescent="0.2">
      <c r="O365" s="317"/>
      <c r="P365" s="318"/>
      <c r="Q365" s="317"/>
      <c r="R365" s="317"/>
      <c r="T365" s="317"/>
      <c r="V365" s="317"/>
      <c r="W365" s="317"/>
      <c r="Y365" s="317"/>
      <c r="Z365" s="317"/>
      <c r="AA365" s="317"/>
      <c r="AD365" s="317"/>
      <c r="AE365" s="317"/>
      <c r="AF365" s="317"/>
      <c r="AG365" s="317"/>
      <c r="AH365" s="317"/>
    </row>
    <row r="366" spans="11:35" x14ac:dyDescent="0.2">
      <c r="K366" s="317"/>
      <c r="O366" s="317"/>
      <c r="P366" s="318"/>
      <c r="Q366" s="317"/>
      <c r="R366" s="317"/>
      <c r="T366" s="317"/>
      <c r="V366" s="317"/>
      <c r="W366" s="317"/>
      <c r="Y366" s="317"/>
      <c r="Z366" s="317"/>
      <c r="AA366" s="317"/>
      <c r="AF366" s="317"/>
      <c r="AG366" s="317"/>
      <c r="AH366" s="317"/>
      <c r="AI366" s="317"/>
    </row>
    <row r="367" spans="11:35" x14ac:dyDescent="0.2">
      <c r="K367" s="317"/>
      <c r="O367" s="317"/>
      <c r="P367" s="318"/>
      <c r="Q367" s="317"/>
      <c r="R367" s="317"/>
      <c r="T367" s="317"/>
      <c r="V367" s="317"/>
      <c r="X367" s="317"/>
      <c r="Y367" s="317"/>
      <c r="Z367" s="317"/>
      <c r="AA367" s="317"/>
      <c r="AD367" s="317"/>
      <c r="AF367" s="317"/>
      <c r="AG367" s="317"/>
      <c r="AH367" s="317"/>
    </row>
    <row r="368" spans="11:35" x14ac:dyDescent="0.2">
      <c r="P368" s="318"/>
      <c r="Q368" s="317"/>
      <c r="T368" s="317"/>
      <c r="V368" s="317"/>
      <c r="W368" s="317"/>
      <c r="X368" s="317"/>
      <c r="Y368" s="317"/>
      <c r="AA368" s="317"/>
      <c r="AD368" s="317"/>
      <c r="AE368" s="317"/>
      <c r="AF368" s="317"/>
      <c r="AG368" s="317"/>
      <c r="AH368" s="317"/>
    </row>
    <row r="369" spans="11:35" x14ac:dyDescent="0.2">
      <c r="O369" s="317"/>
      <c r="P369" s="318"/>
      <c r="Q369" s="317"/>
      <c r="T369" s="317"/>
      <c r="V369" s="317"/>
      <c r="W369" s="317"/>
      <c r="X369" s="317"/>
      <c r="Y369" s="317"/>
      <c r="AA369" s="317"/>
      <c r="AD369" s="317"/>
      <c r="AE369" s="317"/>
      <c r="AF369" s="317"/>
      <c r="AG369" s="317"/>
      <c r="AH369" s="317"/>
      <c r="AI369" s="317"/>
    </row>
    <row r="370" spans="11:35" x14ac:dyDescent="0.2">
      <c r="O370" s="317"/>
      <c r="P370" s="318"/>
      <c r="Q370" s="317"/>
      <c r="T370" s="317"/>
      <c r="V370" s="317"/>
      <c r="W370" s="317"/>
      <c r="X370" s="317"/>
      <c r="Y370" s="317"/>
      <c r="AA370" s="317"/>
      <c r="AD370" s="317"/>
      <c r="AE370" s="317"/>
      <c r="AF370" s="317"/>
      <c r="AG370" s="317"/>
      <c r="AH370" s="317"/>
    </row>
    <row r="371" spans="11:35" x14ac:dyDescent="0.2">
      <c r="N371" s="317"/>
      <c r="O371" s="317"/>
      <c r="P371" s="318"/>
      <c r="T371" s="317"/>
      <c r="V371" s="317"/>
      <c r="W371" s="317"/>
      <c r="X371" s="317"/>
      <c r="AA371" s="317"/>
      <c r="AD371" s="317"/>
      <c r="AE371" s="317"/>
      <c r="AF371" s="317"/>
      <c r="AG371" s="317"/>
      <c r="AH371" s="317"/>
    </row>
    <row r="372" spans="11:35" x14ac:dyDescent="0.2">
      <c r="O372" s="317"/>
      <c r="P372" s="318"/>
      <c r="Q372" s="317"/>
      <c r="T372" s="317"/>
      <c r="V372" s="317"/>
      <c r="W372" s="317"/>
      <c r="Y372" s="317"/>
      <c r="AA372" s="317"/>
      <c r="AD372" s="317"/>
      <c r="AE372" s="317"/>
      <c r="AF372" s="317"/>
      <c r="AG372" s="317"/>
      <c r="AH372" s="317"/>
    </row>
    <row r="373" spans="11:35" x14ac:dyDescent="0.2">
      <c r="N373" s="317"/>
      <c r="O373" s="317"/>
      <c r="P373" s="318"/>
      <c r="Q373" s="317"/>
      <c r="T373" s="317"/>
      <c r="V373" s="317"/>
      <c r="W373" s="317"/>
      <c r="Y373" s="317"/>
      <c r="AD373" s="317"/>
      <c r="AE373" s="317"/>
      <c r="AF373" s="317"/>
      <c r="AG373" s="317"/>
      <c r="AH373" s="317"/>
      <c r="AI373" s="317"/>
    </row>
    <row r="374" spans="11:35" x14ac:dyDescent="0.2">
      <c r="O374" s="317"/>
      <c r="P374" s="318"/>
      <c r="Q374" s="317"/>
      <c r="T374" s="317"/>
      <c r="V374" s="317"/>
      <c r="W374" s="317"/>
      <c r="X374" s="317"/>
      <c r="Y374" s="317"/>
      <c r="AA374" s="317"/>
      <c r="AD374" s="317"/>
      <c r="AE374" s="317"/>
      <c r="AF374" s="317"/>
      <c r="AG374" s="317"/>
      <c r="AH374" s="317"/>
      <c r="AI374" s="317"/>
    </row>
    <row r="375" spans="11:35" x14ac:dyDescent="0.2">
      <c r="O375" s="317"/>
      <c r="P375" s="318"/>
      <c r="T375" s="317"/>
      <c r="V375" s="317"/>
      <c r="X375" s="317"/>
      <c r="AA375" s="317"/>
      <c r="AD375" s="317"/>
      <c r="AE375" s="317"/>
      <c r="AF375" s="317"/>
      <c r="AG375" s="317"/>
      <c r="AH375" s="317"/>
    </row>
    <row r="376" spans="11:35" x14ac:dyDescent="0.2">
      <c r="O376" s="317"/>
      <c r="P376" s="318"/>
      <c r="Q376" s="317"/>
      <c r="T376" s="317"/>
      <c r="V376" s="317"/>
      <c r="W376" s="317"/>
      <c r="X376" s="317"/>
      <c r="Y376" s="317"/>
      <c r="AA376" s="317"/>
      <c r="AD376" s="317"/>
      <c r="AE376" s="317"/>
      <c r="AF376" s="317"/>
      <c r="AG376" s="317"/>
      <c r="AH376" s="317"/>
      <c r="AI376" s="317"/>
    </row>
    <row r="377" spans="11:35" x14ac:dyDescent="0.2">
      <c r="O377" s="317"/>
      <c r="P377" s="318"/>
      <c r="Q377" s="317"/>
      <c r="T377" s="317"/>
      <c r="V377" s="317"/>
      <c r="W377" s="317"/>
      <c r="X377" s="317"/>
      <c r="Y377" s="317"/>
      <c r="AA377" s="317"/>
      <c r="AF377" s="317"/>
      <c r="AG377" s="317"/>
      <c r="AH377" s="317"/>
    </row>
    <row r="378" spans="11:35" x14ac:dyDescent="0.2">
      <c r="K378" s="317"/>
      <c r="P378" s="318"/>
      <c r="Q378" s="317"/>
      <c r="T378" s="317"/>
      <c r="V378" s="317"/>
      <c r="W378" s="317"/>
      <c r="X378" s="317"/>
      <c r="Y378" s="317"/>
      <c r="AA378" s="317"/>
      <c r="AD378" s="317"/>
      <c r="AE378" s="317"/>
      <c r="AF378" s="317"/>
      <c r="AG378" s="317"/>
      <c r="AH378" s="317"/>
    </row>
    <row r="379" spans="11:35" x14ac:dyDescent="0.2">
      <c r="O379" s="317"/>
      <c r="P379" s="318"/>
      <c r="Q379" s="317"/>
      <c r="T379" s="317"/>
      <c r="V379" s="317"/>
      <c r="W379" s="317"/>
      <c r="X379" s="317"/>
      <c r="Y379" s="317"/>
      <c r="AA379" s="317"/>
      <c r="AD379" s="317"/>
      <c r="AE379" s="317"/>
      <c r="AF379" s="317"/>
      <c r="AG379" s="317"/>
      <c r="AH379" s="317"/>
    </row>
    <row r="380" spans="11:35" x14ac:dyDescent="0.2">
      <c r="O380" s="317"/>
      <c r="P380" s="318"/>
      <c r="R380" s="317"/>
      <c r="T380" s="317"/>
      <c r="V380" s="317"/>
      <c r="W380" s="317"/>
      <c r="X380" s="317"/>
      <c r="Z380" s="317"/>
      <c r="AA380" s="317"/>
      <c r="AD380" s="317"/>
      <c r="AE380" s="317"/>
      <c r="AF380" s="317"/>
      <c r="AG380" s="317"/>
      <c r="AH380" s="317"/>
    </row>
    <row r="381" spans="11:35" x14ac:dyDescent="0.2">
      <c r="K381" s="317"/>
      <c r="O381" s="317"/>
      <c r="P381" s="318"/>
      <c r="T381" s="317"/>
      <c r="V381" s="317"/>
      <c r="W381" s="317"/>
      <c r="X381" s="317"/>
      <c r="AA381" s="317"/>
      <c r="AD381" s="317"/>
      <c r="AE381" s="317"/>
      <c r="AF381" s="317"/>
      <c r="AG381" s="317"/>
      <c r="AH381" s="317"/>
    </row>
    <row r="382" spans="11:35" x14ac:dyDescent="0.2">
      <c r="K382" s="317"/>
      <c r="O382" s="317"/>
      <c r="P382" s="318"/>
      <c r="Q382" s="317"/>
      <c r="R382" s="317"/>
      <c r="T382" s="317"/>
      <c r="V382" s="317"/>
      <c r="W382" s="317"/>
      <c r="X382" s="317"/>
      <c r="Y382" s="317"/>
      <c r="Z382" s="317"/>
      <c r="AA382" s="317"/>
      <c r="AD382" s="317"/>
      <c r="AE382" s="317"/>
      <c r="AH382" s="317"/>
    </row>
    <row r="383" spans="11:35" x14ac:dyDescent="0.2">
      <c r="O383" s="317"/>
      <c r="P383" s="318"/>
      <c r="Q383" s="317"/>
      <c r="T383" s="317"/>
      <c r="V383" s="317"/>
      <c r="W383" s="317"/>
      <c r="X383" s="317"/>
      <c r="Y383" s="317"/>
      <c r="AA383" s="317"/>
      <c r="AD383" s="317"/>
      <c r="AE383" s="317"/>
      <c r="AF383" s="317"/>
      <c r="AG383" s="317"/>
      <c r="AH383" s="317"/>
    </row>
    <row r="384" spans="11:35" x14ac:dyDescent="0.2">
      <c r="N384" s="317"/>
      <c r="O384" s="317"/>
      <c r="P384" s="318"/>
      <c r="Q384" s="317"/>
      <c r="T384" s="317"/>
      <c r="V384" s="317"/>
      <c r="W384" s="317"/>
      <c r="Y384" s="317"/>
      <c r="AA384" s="317"/>
      <c r="AD384" s="317"/>
      <c r="AE384" s="317"/>
      <c r="AF384" s="317"/>
      <c r="AG384" s="317"/>
      <c r="AH384" s="317"/>
    </row>
    <row r="385" spans="11:35" x14ac:dyDescent="0.2">
      <c r="O385" s="317"/>
      <c r="P385" s="318"/>
      <c r="Q385" s="317"/>
      <c r="T385" s="317"/>
      <c r="V385" s="317"/>
      <c r="W385" s="317"/>
      <c r="X385" s="317"/>
      <c r="Y385" s="317"/>
      <c r="AA385" s="317"/>
      <c r="AD385" s="317"/>
      <c r="AE385" s="317"/>
      <c r="AF385" s="317"/>
      <c r="AG385" s="317"/>
      <c r="AH385" s="317"/>
    </row>
    <row r="386" spans="11:35" x14ac:dyDescent="0.2">
      <c r="N386" s="317"/>
      <c r="P386" s="318"/>
      <c r="Q386" s="317"/>
      <c r="T386" s="317"/>
      <c r="V386" s="317"/>
      <c r="W386" s="317"/>
      <c r="X386" s="317"/>
      <c r="Y386" s="317"/>
      <c r="AA386" s="317"/>
      <c r="AD386" s="317"/>
      <c r="AE386" s="317"/>
      <c r="AF386" s="317"/>
      <c r="AG386" s="317"/>
      <c r="AH386" s="317"/>
    </row>
    <row r="387" spans="11:35" x14ac:dyDescent="0.2">
      <c r="N387" s="317"/>
      <c r="O387" s="317"/>
      <c r="P387" s="318"/>
      <c r="Q387" s="317"/>
      <c r="T387" s="317"/>
      <c r="V387" s="317"/>
      <c r="W387" s="317"/>
      <c r="X387" s="317"/>
      <c r="Y387" s="317"/>
      <c r="AA387" s="317"/>
      <c r="AD387" s="317"/>
      <c r="AE387" s="317"/>
      <c r="AF387" s="317"/>
      <c r="AG387" s="317"/>
      <c r="AH387" s="317"/>
      <c r="AI387" s="317"/>
    </row>
    <row r="388" spans="11:35" x14ac:dyDescent="0.2">
      <c r="K388" s="317"/>
      <c r="N388" s="317"/>
      <c r="O388" s="317"/>
      <c r="P388" s="318"/>
      <c r="T388" s="317"/>
      <c r="V388" s="317"/>
      <c r="W388" s="317"/>
      <c r="AA388" s="317"/>
      <c r="AD388" s="317"/>
      <c r="AE388" s="317"/>
      <c r="AF388" s="317"/>
      <c r="AG388" s="317"/>
      <c r="AH388" s="317"/>
    </row>
    <row r="389" spans="11:35" x14ac:dyDescent="0.2">
      <c r="N389" s="317"/>
      <c r="O389" s="317"/>
      <c r="P389" s="318"/>
      <c r="Q389" s="317"/>
      <c r="T389" s="317"/>
      <c r="V389" s="317"/>
      <c r="W389" s="317"/>
      <c r="X389" s="317"/>
      <c r="Y389" s="317"/>
      <c r="AA389" s="317"/>
      <c r="AD389" s="317"/>
      <c r="AE389" s="317"/>
      <c r="AF389" s="317"/>
      <c r="AG389" s="317"/>
      <c r="AH389" s="317"/>
    </row>
    <row r="390" spans="11:35" x14ac:dyDescent="0.2">
      <c r="K390" s="317"/>
      <c r="O390" s="317"/>
      <c r="P390" s="318"/>
      <c r="Q390" s="317"/>
      <c r="T390" s="317"/>
      <c r="V390" s="317"/>
      <c r="W390" s="317"/>
      <c r="X390" s="317"/>
      <c r="Y390" s="317"/>
      <c r="AA390" s="317"/>
      <c r="AD390" s="317"/>
      <c r="AE390" s="317"/>
      <c r="AF390" s="317"/>
      <c r="AG390" s="317"/>
      <c r="AH390" s="317"/>
    </row>
    <row r="391" spans="11:35" x14ac:dyDescent="0.2">
      <c r="N391" s="317"/>
      <c r="O391" s="317"/>
      <c r="P391" s="318"/>
      <c r="Q391" s="317"/>
      <c r="T391" s="317"/>
      <c r="V391" s="317"/>
      <c r="W391" s="317"/>
      <c r="X391" s="317"/>
      <c r="Y391" s="317"/>
      <c r="AA391" s="317"/>
      <c r="AD391" s="317"/>
      <c r="AE391" s="317"/>
      <c r="AF391" s="317"/>
      <c r="AG391" s="317"/>
      <c r="AH391" s="317"/>
    </row>
    <row r="392" spans="11:35" x14ac:dyDescent="0.2">
      <c r="O392" s="317"/>
      <c r="P392" s="318"/>
      <c r="Q392" s="317"/>
      <c r="V392" s="317"/>
      <c r="W392" s="317"/>
      <c r="X392" s="317"/>
      <c r="Y392" s="317"/>
      <c r="AA392" s="317"/>
      <c r="AD392" s="317"/>
      <c r="AE392" s="317"/>
      <c r="AF392" s="317"/>
      <c r="AG392" s="317"/>
      <c r="AH392" s="317"/>
    </row>
    <row r="393" spans="11:35" x14ac:dyDescent="0.2">
      <c r="O393" s="317"/>
      <c r="P393" s="318"/>
      <c r="Q393" s="317"/>
      <c r="T393" s="317"/>
      <c r="V393" s="317"/>
      <c r="W393" s="317"/>
      <c r="Y393" s="317"/>
      <c r="AA393" s="317"/>
      <c r="AD393" s="317"/>
      <c r="AF393" s="317"/>
      <c r="AG393" s="317"/>
      <c r="AH393" s="317"/>
      <c r="AI393" s="317"/>
    </row>
    <row r="394" spans="11:35" x14ac:dyDescent="0.2">
      <c r="O394" s="317"/>
      <c r="P394" s="318"/>
      <c r="Q394" s="317"/>
      <c r="T394" s="317"/>
      <c r="V394" s="317"/>
      <c r="W394" s="317"/>
      <c r="X394" s="317"/>
      <c r="Y394" s="317"/>
      <c r="AA394" s="317"/>
      <c r="AD394" s="317"/>
      <c r="AE394" s="317"/>
      <c r="AF394" s="317"/>
      <c r="AG394" s="317"/>
      <c r="AH394" s="317"/>
    </row>
    <row r="395" spans="11:35" x14ac:dyDescent="0.2">
      <c r="O395" s="317"/>
      <c r="P395" s="318"/>
      <c r="Q395" s="317"/>
      <c r="T395" s="317"/>
      <c r="V395" s="317"/>
      <c r="W395" s="317"/>
      <c r="X395" s="317"/>
      <c r="Y395" s="317"/>
      <c r="AA395" s="317"/>
      <c r="AD395" s="317"/>
      <c r="AE395" s="317"/>
      <c r="AF395" s="317"/>
      <c r="AG395" s="317"/>
      <c r="AH395" s="317"/>
    </row>
    <row r="396" spans="11:35" x14ac:dyDescent="0.2">
      <c r="K396" s="317"/>
      <c r="O396" s="317"/>
      <c r="P396" s="318"/>
      <c r="R396" s="317"/>
      <c r="T396" s="317"/>
      <c r="V396" s="317"/>
      <c r="W396" s="317"/>
      <c r="X396" s="317"/>
      <c r="Z396" s="317"/>
      <c r="AA396" s="317"/>
      <c r="AD396" s="317"/>
      <c r="AE396" s="317"/>
      <c r="AF396" s="317"/>
      <c r="AG396" s="317"/>
      <c r="AH396" s="317"/>
    </row>
    <row r="397" spans="11:35" x14ac:dyDescent="0.2">
      <c r="O397" s="317"/>
      <c r="P397" s="318"/>
      <c r="Q397" s="317"/>
      <c r="T397" s="317"/>
      <c r="V397" s="317"/>
      <c r="W397" s="317"/>
      <c r="Y397" s="317"/>
      <c r="AA397" s="317"/>
      <c r="AD397" s="317"/>
      <c r="AE397" s="317"/>
      <c r="AF397" s="317"/>
      <c r="AG397" s="317"/>
      <c r="AH397" s="317"/>
    </row>
    <row r="398" spans="11:35" x14ac:dyDescent="0.2">
      <c r="O398" s="317"/>
      <c r="P398" s="318"/>
      <c r="T398" s="317"/>
      <c r="V398" s="317"/>
      <c r="W398" s="317"/>
      <c r="X398" s="317"/>
      <c r="AA398" s="317"/>
      <c r="AD398" s="317"/>
      <c r="AE398" s="317"/>
      <c r="AF398" s="317"/>
      <c r="AG398" s="317"/>
      <c r="AH398" s="317"/>
    </row>
    <row r="399" spans="11:35" x14ac:dyDescent="0.2">
      <c r="O399" s="317"/>
      <c r="P399" s="318"/>
      <c r="Q399" s="317"/>
      <c r="R399" s="317"/>
      <c r="T399" s="317"/>
      <c r="V399" s="317"/>
      <c r="W399" s="317"/>
      <c r="X399" s="317"/>
      <c r="Y399" s="317"/>
      <c r="Z399" s="317"/>
      <c r="AA399" s="317"/>
      <c r="AD399" s="317"/>
      <c r="AE399" s="317"/>
      <c r="AF399" s="317"/>
      <c r="AG399" s="317"/>
      <c r="AH399" s="317"/>
    </row>
    <row r="400" spans="11:35" x14ac:dyDescent="0.2">
      <c r="O400" s="317"/>
      <c r="P400" s="318"/>
      <c r="Q400" s="317"/>
      <c r="R400" s="317"/>
      <c r="T400" s="317"/>
      <c r="V400" s="317"/>
      <c r="W400" s="317"/>
      <c r="Y400" s="317"/>
      <c r="Z400" s="317"/>
      <c r="AA400" s="317"/>
      <c r="AG400" s="317"/>
      <c r="AH400" s="317"/>
    </row>
    <row r="401" spans="11:35" x14ac:dyDescent="0.2">
      <c r="O401" s="317"/>
      <c r="P401" s="318"/>
      <c r="Q401" s="317"/>
      <c r="T401" s="317"/>
      <c r="V401" s="317"/>
      <c r="W401" s="317"/>
      <c r="X401" s="317"/>
      <c r="Y401" s="317"/>
      <c r="AA401" s="317"/>
      <c r="AD401" s="317"/>
      <c r="AE401" s="317"/>
      <c r="AF401" s="317"/>
      <c r="AG401" s="317"/>
      <c r="AH401" s="317"/>
    </row>
    <row r="402" spans="11:35" x14ac:dyDescent="0.2">
      <c r="N402" s="317"/>
      <c r="O402" s="317"/>
      <c r="P402" s="318"/>
      <c r="Q402" s="317"/>
      <c r="T402" s="317"/>
      <c r="V402" s="317"/>
      <c r="W402" s="317"/>
      <c r="X402" s="317"/>
      <c r="Y402" s="317"/>
      <c r="AA402" s="317"/>
      <c r="AD402" s="317"/>
      <c r="AE402" s="317"/>
      <c r="AF402" s="317"/>
      <c r="AG402" s="317"/>
      <c r="AH402" s="317"/>
    </row>
    <row r="403" spans="11:35" x14ac:dyDescent="0.2">
      <c r="K403" s="317"/>
      <c r="O403" s="317"/>
      <c r="P403" s="318"/>
      <c r="Q403" s="317"/>
      <c r="T403" s="317"/>
      <c r="V403" s="317"/>
      <c r="W403" s="317"/>
      <c r="X403" s="317"/>
      <c r="Y403" s="317"/>
      <c r="AA403" s="317"/>
      <c r="AD403" s="317"/>
      <c r="AE403" s="317"/>
      <c r="AF403" s="317"/>
      <c r="AG403" s="317"/>
      <c r="AH403" s="317"/>
    </row>
    <row r="404" spans="11:35" x14ac:dyDescent="0.2">
      <c r="K404" s="317"/>
      <c r="O404" s="317"/>
      <c r="P404" s="318"/>
      <c r="Q404" s="317"/>
      <c r="R404" s="317"/>
      <c r="T404" s="317"/>
      <c r="V404" s="317"/>
      <c r="W404" s="317"/>
      <c r="X404" s="317"/>
      <c r="Y404" s="317"/>
      <c r="Z404" s="317"/>
      <c r="AA404" s="317"/>
      <c r="AD404" s="317"/>
      <c r="AF404" s="317"/>
      <c r="AG404" s="317"/>
      <c r="AH404" s="317"/>
    </row>
    <row r="405" spans="11:35" x14ac:dyDescent="0.2">
      <c r="K405" s="317"/>
      <c r="O405" s="317"/>
      <c r="P405" s="318"/>
      <c r="Q405" s="317"/>
      <c r="R405" s="317"/>
      <c r="T405" s="317"/>
      <c r="V405" s="317"/>
      <c r="W405" s="317"/>
      <c r="X405" s="317"/>
      <c r="Y405" s="317"/>
      <c r="Z405" s="317"/>
      <c r="AA405" s="317"/>
      <c r="AD405" s="317"/>
      <c r="AE405" s="317"/>
      <c r="AF405" s="317"/>
      <c r="AG405" s="317"/>
      <c r="AH405" s="317"/>
    </row>
    <row r="406" spans="11:35" x14ac:dyDescent="0.2">
      <c r="N406" s="317"/>
      <c r="O406" s="317"/>
      <c r="P406" s="318"/>
      <c r="Q406" s="317"/>
      <c r="T406" s="317"/>
      <c r="V406" s="317"/>
      <c r="W406" s="317"/>
      <c r="Y406" s="317"/>
      <c r="AA406" s="317"/>
      <c r="AD406" s="317"/>
      <c r="AE406" s="317"/>
      <c r="AF406" s="317"/>
      <c r="AG406" s="317"/>
      <c r="AH406" s="317"/>
    </row>
    <row r="407" spans="11:35" x14ac:dyDescent="0.2">
      <c r="P407" s="318"/>
    </row>
    <row r="408" spans="11:35" x14ac:dyDescent="0.2">
      <c r="P408" s="318"/>
    </row>
    <row r="409" spans="11:35" x14ac:dyDescent="0.2">
      <c r="O409" s="317"/>
      <c r="P409" s="318"/>
      <c r="Q409" s="317"/>
      <c r="T409" s="317"/>
      <c r="V409" s="317"/>
      <c r="W409" s="317"/>
      <c r="X409" s="317"/>
      <c r="Y409" s="317"/>
      <c r="AA409" s="317"/>
      <c r="AD409" s="317"/>
      <c r="AE409" s="317"/>
      <c r="AG409" s="317"/>
      <c r="AH409" s="317"/>
    </row>
    <row r="410" spans="11:35" x14ac:dyDescent="0.2">
      <c r="O410" s="317"/>
      <c r="P410" s="318"/>
      <c r="Q410" s="317"/>
      <c r="T410" s="317"/>
      <c r="V410" s="317"/>
      <c r="W410" s="317"/>
      <c r="X410" s="317"/>
      <c r="Y410" s="317"/>
      <c r="AA410" s="317"/>
      <c r="AD410" s="317"/>
      <c r="AE410" s="317"/>
      <c r="AF410" s="317"/>
      <c r="AG410" s="317"/>
      <c r="AH410" s="317"/>
    </row>
    <row r="411" spans="11:35" x14ac:dyDescent="0.2">
      <c r="O411" s="317"/>
      <c r="P411" s="318"/>
      <c r="Q411" s="317"/>
      <c r="T411" s="317"/>
      <c r="V411" s="317"/>
      <c r="W411" s="317"/>
      <c r="X411" s="317"/>
      <c r="Y411" s="317"/>
      <c r="AA411" s="317"/>
      <c r="AD411" s="317"/>
      <c r="AF411" s="317"/>
      <c r="AG411" s="317"/>
      <c r="AH411" s="317"/>
    </row>
    <row r="412" spans="11:35" x14ac:dyDescent="0.2">
      <c r="N412" s="317"/>
      <c r="O412" s="317"/>
      <c r="P412" s="318"/>
      <c r="Q412" s="317"/>
      <c r="T412" s="317"/>
      <c r="V412" s="317"/>
      <c r="W412" s="317"/>
      <c r="Y412" s="317"/>
      <c r="AA412" s="317"/>
      <c r="AD412" s="317"/>
      <c r="AE412" s="317"/>
      <c r="AF412" s="317"/>
      <c r="AG412" s="317"/>
      <c r="AH412" s="317"/>
      <c r="AI412" s="317"/>
    </row>
    <row r="413" spans="11:35" x14ac:dyDescent="0.2">
      <c r="O413" s="317"/>
      <c r="P413" s="318"/>
      <c r="Q413" s="317"/>
      <c r="R413" s="317"/>
      <c r="T413" s="317"/>
      <c r="V413" s="317"/>
      <c r="W413" s="317"/>
      <c r="Y413" s="317"/>
      <c r="Z413" s="317"/>
      <c r="AA413" s="317"/>
      <c r="AD413" s="317"/>
      <c r="AE413" s="317"/>
      <c r="AF413" s="317"/>
      <c r="AG413" s="317"/>
      <c r="AH413" s="317"/>
    </row>
    <row r="414" spans="11:35" x14ac:dyDescent="0.2">
      <c r="O414" s="317"/>
      <c r="P414" s="318"/>
      <c r="Q414" s="317"/>
      <c r="T414" s="317"/>
      <c r="V414" s="317"/>
      <c r="W414" s="317"/>
      <c r="X414" s="317"/>
      <c r="Y414" s="317"/>
      <c r="AA414" s="317"/>
      <c r="AD414" s="317"/>
      <c r="AF414" s="317"/>
      <c r="AG414" s="317"/>
      <c r="AH414" s="317"/>
    </row>
    <row r="415" spans="11:35" x14ac:dyDescent="0.2">
      <c r="N415" s="317"/>
      <c r="O415" s="317"/>
      <c r="P415" s="318"/>
      <c r="T415" s="317"/>
      <c r="V415" s="317"/>
      <c r="W415" s="317"/>
      <c r="AA415" s="317"/>
      <c r="AD415" s="317"/>
      <c r="AE415" s="317"/>
      <c r="AF415" s="317"/>
      <c r="AG415" s="317"/>
      <c r="AH415" s="317"/>
    </row>
    <row r="416" spans="11:35" x14ac:dyDescent="0.2">
      <c r="O416" s="317"/>
      <c r="P416" s="318"/>
      <c r="Q416" s="317"/>
      <c r="T416" s="317"/>
      <c r="V416" s="317"/>
      <c r="W416" s="317"/>
      <c r="X416" s="317"/>
      <c r="Y416" s="317"/>
      <c r="AA416" s="317"/>
      <c r="AD416" s="317"/>
      <c r="AE416" s="317"/>
      <c r="AF416" s="317"/>
      <c r="AG416" s="317"/>
      <c r="AH416" s="317"/>
    </row>
    <row r="417" spans="11:35" x14ac:dyDescent="0.2">
      <c r="O417" s="317"/>
      <c r="P417" s="318"/>
      <c r="T417" s="317"/>
      <c r="V417" s="317"/>
      <c r="W417" s="317"/>
      <c r="X417" s="317"/>
      <c r="AD417" s="317"/>
      <c r="AE417" s="317"/>
      <c r="AF417" s="317"/>
      <c r="AG417" s="317"/>
      <c r="AH417" s="317"/>
    </row>
    <row r="418" spans="11:35" x14ac:dyDescent="0.2">
      <c r="O418" s="317"/>
      <c r="P418" s="318"/>
      <c r="Q418" s="317"/>
      <c r="T418" s="317"/>
      <c r="V418" s="317"/>
      <c r="W418" s="317"/>
      <c r="X418" s="317"/>
      <c r="Y418" s="317"/>
      <c r="AA418" s="317"/>
      <c r="AE418" s="317"/>
      <c r="AF418" s="317"/>
      <c r="AG418" s="317"/>
      <c r="AH418" s="317"/>
    </row>
    <row r="419" spans="11:35" x14ac:dyDescent="0.2">
      <c r="P419" s="318"/>
      <c r="Q419" s="317"/>
      <c r="T419" s="317"/>
      <c r="V419" s="317"/>
      <c r="W419" s="317"/>
      <c r="X419" s="317"/>
      <c r="Y419" s="317"/>
      <c r="AA419" s="317"/>
      <c r="AD419" s="317"/>
      <c r="AE419" s="317"/>
      <c r="AF419" s="317"/>
      <c r="AG419" s="317"/>
      <c r="AH419" s="317"/>
    </row>
    <row r="420" spans="11:35" x14ac:dyDescent="0.2">
      <c r="K420" s="317"/>
      <c r="O420" s="317"/>
      <c r="P420" s="318"/>
      <c r="Q420" s="317"/>
      <c r="T420" s="317"/>
      <c r="V420" s="317"/>
      <c r="W420" s="317"/>
      <c r="X420" s="317"/>
      <c r="Y420" s="317"/>
      <c r="AA420" s="317"/>
      <c r="AD420" s="317"/>
      <c r="AE420" s="317"/>
      <c r="AF420" s="317"/>
      <c r="AG420" s="317"/>
      <c r="AH420" s="317"/>
    </row>
    <row r="421" spans="11:35" x14ac:dyDescent="0.2">
      <c r="O421" s="317"/>
      <c r="P421" s="318"/>
      <c r="Q421" s="317"/>
      <c r="R421" s="317"/>
      <c r="T421" s="317"/>
      <c r="V421" s="317"/>
      <c r="W421" s="317"/>
      <c r="X421" s="317"/>
      <c r="Y421" s="317"/>
      <c r="Z421" s="317"/>
      <c r="AA421" s="317"/>
      <c r="AD421" s="317"/>
      <c r="AE421" s="317"/>
      <c r="AF421" s="317"/>
      <c r="AG421" s="317"/>
      <c r="AH421" s="317"/>
    </row>
    <row r="422" spans="11:35" x14ac:dyDescent="0.2">
      <c r="O422" s="317"/>
      <c r="P422" s="318"/>
      <c r="Q422" s="317"/>
      <c r="R422" s="317"/>
      <c r="V422" s="317"/>
      <c r="W422" s="317"/>
      <c r="X422" s="317"/>
      <c r="Y422" s="317"/>
      <c r="Z422" s="317"/>
      <c r="AA422" s="317"/>
      <c r="AD422" s="317"/>
      <c r="AF422" s="317"/>
      <c r="AG422" s="317"/>
      <c r="AH422" s="317"/>
    </row>
    <row r="423" spans="11:35" x14ac:dyDescent="0.2">
      <c r="O423" s="317"/>
      <c r="P423" s="318"/>
      <c r="T423" s="317"/>
      <c r="V423" s="317"/>
      <c r="X423" s="317"/>
      <c r="AA423" s="317"/>
      <c r="AD423" s="317"/>
      <c r="AE423" s="317"/>
      <c r="AF423" s="317"/>
      <c r="AG423" s="317"/>
      <c r="AH423" s="317"/>
    </row>
    <row r="424" spans="11:35" x14ac:dyDescent="0.2">
      <c r="O424" s="317"/>
      <c r="P424" s="318"/>
      <c r="Q424" s="317"/>
      <c r="T424" s="317"/>
      <c r="V424" s="317"/>
      <c r="Y424" s="317"/>
      <c r="AA424" s="317"/>
      <c r="AD424" s="317"/>
      <c r="AE424" s="317"/>
      <c r="AF424" s="317"/>
      <c r="AG424" s="317"/>
      <c r="AH424" s="317"/>
    </row>
    <row r="425" spans="11:35" x14ac:dyDescent="0.2">
      <c r="N425" s="317"/>
      <c r="O425" s="317"/>
      <c r="P425" s="318"/>
      <c r="Q425" s="317"/>
      <c r="T425" s="317"/>
      <c r="V425" s="317"/>
      <c r="W425" s="317"/>
      <c r="Y425" s="317"/>
      <c r="AA425" s="317"/>
      <c r="AE425" s="317"/>
      <c r="AF425" s="317"/>
      <c r="AG425" s="317"/>
      <c r="AH425" s="317"/>
    </row>
    <row r="426" spans="11:35" x14ac:dyDescent="0.2">
      <c r="O426" s="317"/>
      <c r="P426" s="318"/>
      <c r="Q426" s="317"/>
      <c r="T426" s="317"/>
      <c r="V426" s="317"/>
      <c r="W426" s="317"/>
      <c r="Y426" s="317"/>
      <c r="AA426" s="317"/>
      <c r="AD426" s="317"/>
      <c r="AE426" s="317"/>
      <c r="AF426" s="317"/>
      <c r="AG426" s="317"/>
      <c r="AH426" s="317"/>
    </row>
    <row r="427" spans="11:35" x14ac:dyDescent="0.2">
      <c r="K427" s="317"/>
      <c r="O427" s="317"/>
      <c r="P427" s="318"/>
      <c r="Q427" s="317"/>
      <c r="T427" s="317"/>
      <c r="V427" s="317"/>
      <c r="W427" s="317"/>
      <c r="Y427" s="317"/>
      <c r="AA427" s="317"/>
      <c r="AD427" s="317"/>
      <c r="AE427" s="317"/>
      <c r="AF427" s="317"/>
      <c r="AG427" s="317"/>
      <c r="AH427" s="317"/>
    </row>
    <row r="428" spans="11:35" x14ac:dyDescent="0.2">
      <c r="O428" s="317"/>
      <c r="P428" s="318"/>
      <c r="Q428" s="317"/>
      <c r="T428" s="317"/>
      <c r="V428" s="317"/>
      <c r="W428" s="317"/>
      <c r="Y428" s="317"/>
      <c r="AA428" s="317"/>
      <c r="AD428" s="317"/>
      <c r="AE428" s="317"/>
      <c r="AF428" s="317"/>
      <c r="AH428" s="317"/>
    </row>
    <row r="429" spans="11:35" x14ac:dyDescent="0.2">
      <c r="O429" s="317"/>
      <c r="P429" s="318"/>
      <c r="Q429" s="317"/>
      <c r="R429" s="317"/>
      <c r="T429" s="317"/>
      <c r="V429" s="317"/>
      <c r="W429" s="317"/>
      <c r="X429" s="317"/>
      <c r="Y429" s="317"/>
      <c r="Z429" s="317"/>
      <c r="AA429" s="317"/>
      <c r="AD429" s="317"/>
      <c r="AE429" s="317"/>
      <c r="AF429" s="317"/>
      <c r="AG429" s="317"/>
      <c r="AH429" s="317"/>
    </row>
    <row r="430" spans="11:35" x14ac:dyDescent="0.2">
      <c r="K430" s="317"/>
      <c r="O430" s="317"/>
      <c r="P430" s="318"/>
      <c r="Q430" s="317"/>
      <c r="T430" s="317"/>
      <c r="V430" s="317"/>
      <c r="W430" s="317"/>
      <c r="X430" s="317"/>
      <c r="Y430" s="317"/>
      <c r="AA430" s="317"/>
      <c r="AD430" s="317"/>
      <c r="AE430" s="317"/>
      <c r="AF430" s="317"/>
      <c r="AH430" s="317"/>
    </row>
    <row r="431" spans="11:35" x14ac:dyDescent="0.2">
      <c r="K431" s="317"/>
      <c r="O431" s="317"/>
      <c r="P431" s="318"/>
      <c r="Q431" s="317"/>
      <c r="R431" s="317"/>
      <c r="T431" s="317"/>
      <c r="V431" s="317"/>
      <c r="W431" s="317"/>
      <c r="X431" s="317"/>
      <c r="Y431" s="317"/>
      <c r="Z431" s="317"/>
      <c r="AA431" s="317"/>
      <c r="AE431" s="317"/>
      <c r="AF431" s="317"/>
      <c r="AG431" s="317"/>
      <c r="AH431" s="317"/>
      <c r="AI431" s="317"/>
    </row>
    <row r="432" spans="11:35" x14ac:dyDescent="0.2">
      <c r="P432" s="318"/>
      <c r="Q432" s="317"/>
      <c r="T432" s="317"/>
      <c r="V432" s="317"/>
      <c r="W432" s="317"/>
      <c r="X432" s="317"/>
      <c r="Y432" s="317"/>
      <c r="AA432" s="317"/>
      <c r="AD432" s="317"/>
      <c r="AE432" s="317"/>
      <c r="AG432" s="317"/>
      <c r="AH432" s="317"/>
    </row>
    <row r="433" spans="11:35" x14ac:dyDescent="0.2">
      <c r="K433" s="317"/>
      <c r="O433" s="317"/>
      <c r="P433" s="318"/>
      <c r="Q433" s="317"/>
      <c r="R433" s="317"/>
      <c r="T433" s="317"/>
      <c r="V433" s="317"/>
      <c r="W433" s="317"/>
      <c r="Y433" s="317"/>
      <c r="Z433" s="317"/>
      <c r="AA433" s="317"/>
      <c r="AD433" s="317"/>
      <c r="AE433" s="317"/>
      <c r="AF433" s="317"/>
      <c r="AG433" s="317"/>
      <c r="AH433" s="317"/>
    </row>
    <row r="434" spans="11:35" x14ac:dyDescent="0.2">
      <c r="P434" s="318"/>
      <c r="Q434" s="317"/>
      <c r="T434" s="317"/>
      <c r="V434" s="317"/>
      <c r="W434" s="317"/>
      <c r="X434" s="317"/>
      <c r="Y434" s="317"/>
      <c r="AA434" s="317"/>
      <c r="AD434" s="317"/>
      <c r="AE434" s="317"/>
      <c r="AF434" s="317"/>
      <c r="AG434" s="317"/>
      <c r="AH434" s="317"/>
    </row>
    <row r="435" spans="11:35" x14ac:dyDescent="0.2">
      <c r="O435" s="317"/>
      <c r="P435" s="318"/>
      <c r="Q435" s="317"/>
      <c r="T435" s="317"/>
      <c r="V435" s="317"/>
      <c r="W435" s="317"/>
      <c r="X435" s="317"/>
      <c r="Y435" s="317"/>
      <c r="AA435" s="317"/>
      <c r="AD435" s="317"/>
      <c r="AE435" s="317"/>
      <c r="AF435" s="317"/>
      <c r="AG435" s="317"/>
      <c r="AH435" s="317"/>
    </row>
    <row r="436" spans="11:35" x14ac:dyDescent="0.2">
      <c r="K436" s="317"/>
      <c r="O436" s="317"/>
      <c r="P436" s="318"/>
      <c r="Q436" s="317"/>
      <c r="T436" s="317"/>
      <c r="V436" s="317"/>
      <c r="W436" s="317"/>
      <c r="X436" s="317"/>
      <c r="Y436" s="317"/>
      <c r="AA436" s="317"/>
      <c r="AD436" s="317"/>
      <c r="AF436" s="317"/>
      <c r="AG436" s="317"/>
      <c r="AH436" s="317"/>
    </row>
    <row r="437" spans="11:35" x14ac:dyDescent="0.2">
      <c r="O437" s="317"/>
      <c r="P437" s="318"/>
      <c r="Q437" s="317"/>
      <c r="T437" s="317"/>
      <c r="V437" s="317"/>
      <c r="W437" s="317"/>
      <c r="Y437" s="317"/>
      <c r="AA437" s="317"/>
      <c r="AD437" s="317"/>
      <c r="AE437" s="317"/>
      <c r="AF437" s="317"/>
      <c r="AG437" s="317"/>
      <c r="AH437" s="317"/>
      <c r="AI437" s="317"/>
    </row>
    <row r="438" spans="11:35" x14ac:dyDescent="0.2">
      <c r="O438" s="317"/>
      <c r="P438" s="318"/>
      <c r="Q438" s="317"/>
      <c r="T438" s="317"/>
      <c r="V438" s="317"/>
      <c r="W438" s="317"/>
      <c r="Y438" s="317"/>
      <c r="AA438" s="317"/>
      <c r="AD438" s="317"/>
      <c r="AF438" s="317"/>
      <c r="AG438" s="317"/>
      <c r="AH438" s="317"/>
      <c r="AI438" s="317"/>
    </row>
    <row r="439" spans="11:35" x14ac:dyDescent="0.2">
      <c r="K439" s="317"/>
      <c r="O439" s="317"/>
      <c r="P439" s="318"/>
      <c r="Q439" s="317"/>
      <c r="T439" s="317"/>
      <c r="V439" s="317"/>
      <c r="W439" s="317"/>
      <c r="X439" s="317"/>
      <c r="Y439" s="317"/>
      <c r="AA439" s="317"/>
      <c r="AD439" s="317"/>
      <c r="AE439" s="317"/>
      <c r="AF439" s="317"/>
      <c r="AG439" s="317"/>
      <c r="AH439" s="317"/>
    </row>
    <row r="440" spans="11:35" x14ac:dyDescent="0.2">
      <c r="K440" s="317"/>
      <c r="O440" s="317"/>
      <c r="P440" s="318"/>
      <c r="T440" s="317"/>
      <c r="V440" s="317"/>
      <c r="W440" s="317"/>
      <c r="X440" s="317"/>
      <c r="AA440" s="317"/>
      <c r="AD440" s="317"/>
      <c r="AE440" s="317"/>
      <c r="AF440" s="317"/>
      <c r="AG440" s="317"/>
      <c r="AH440" s="317"/>
      <c r="AI440" s="317"/>
    </row>
    <row r="441" spans="11:35" x14ac:dyDescent="0.2">
      <c r="O441" s="317"/>
      <c r="P441" s="318"/>
      <c r="Q441" s="317"/>
      <c r="R441" s="317"/>
      <c r="T441" s="317"/>
      <c r="V441" s="317"/>
      <c r="W441" s="317"/>
      <c r="X441" s="317"/>
      <c r="Y441" s="317"/>
      <c r="Z441" s="317"/>
      <c r="AA441" s="317"/>
      <c r="AD441" s="317"/>
      <c r="AF441" s="317"/>
      <c r="AG441" s="317"/>
      <c r="AH441" s="317"/>
    </row>
    <row r="442" spans="11:35" x14ac:dyDescent="0.2">
      <c r="N442" s="317"/>
      <c r="O442" s="317"/>
      <c r="P442" s="318"/>
      <c r="Q442" s="317"/>
      <c r="R442" s="317"/>
      <c r="T442" s="317"/>
      <c r="V442" s="317"/>
      <c r="W442" s="317"/>
      <c r="Y442" s="317"/>
      <c r="Z442" s="317"/>
      <c r="AA442" s="317"/>
      <c r="AD442" s="317"/>
      <c r="AE442" s="317"/>
      <c r="AF442" s="317"/>
      <c r="AH442" s="317"/>
    </row>
    <row r="443" spans="11:35" x14ac:dyDescent="0.2">
      <c r="K443" s="317"/>
      <c r="O443" s="317"/>
      <c r="P443" s="318"/>
      <c r="T443" s="317"/>
      <c r="V443" s="317"/>
      <c r="W443" s="317"/>
      <c r="X443" s="317"/>
      <c r="AD443" s="317"/>
      <c r="AE443" s="317"/>
      <c r="AF443" s="317"/>
      <c r="AG443" s="317"/>
      <c r="AH443" s="317"/>
    </row>
    <row r="444" spans="11:35" x14ac:dyDescent="0.2">
      <c r="K444" s="317"/>
      <c r="O444" s="317"/>
      <c r="P444" s="318"/>
      <c r="Q444" s="317"/>
      <c r="R444" s="317"/>
      <c r="T444" s="317"/>
      <c r="V444" s="317"/>
      <c r="W444" s="317"/>
      <c r="X444" s="317"/>
      <c r="Y444" s="317"/>
      <c r="Z444" s="317"/>
      <c r="AA444" s="317"/>
      <c r="AD444" s="317"/>
      <c r="AE444" s="317"/>
      <c r="AF444" s="317"/>
      <c r="AG444" s="317"/>
      <c r="AH444" s="317"/>
    </row>
    <row r="445" spans="11:35" x14ac:dyDescent="0.2">
      <c r="K445" s="317"/>
      <c r="O445" s="317"/>
      <c r="P445" s="318"/>
      <c r="Q445" s="317"/>
      <c r="R445" s="317"/>
      <c r="T445" s="317"/>
      <c r="V445" s="317"/>
      <c r="W445" s="317"/>
      <c r="Y445" s="317"/>
      <c r="Z445" s="317"/>
      <c r="AA445" s="317"/>
      <c r="AD445" s="317"/>
      <c r="AE445" s="317"/>
      <c r="AF445" s="317"/>
      <c r="AG445" s="317"/>
      <c r="AH445" s="317"/>
    </row>
    <row r="446" spans="11:35" x14ac:dyDescent="0.2">
      <c r="O446" s="317"/>
      <c r="P446" s="318"/>
      <c r="Q446" s="317"/>
      <c r="R446" s="317"/>
      <c r="T446" s="317"/>
      <c r="V446" s="317"/>
      <c r="W446" s="317"/>
      <c r="X446" s="317"/>
      <c r="Y446" s="317"/>
      <c r="Z446" s="317"/>
      <c r="AA446" s="317"/>
      <c r="AD446" s="317"/>
      <c r="AE446" s="317"/>
      <c r="AF446" s="317"/>
      <c r="AH446" s="317"/>
    </row>
    <row r="447" spans="11:35" x14ac:dyDescent="0.2">
      <c r="O447" s="317"/>
      <c r="P447" s="318"/>
      <c r="Q447" s="317"/>
      <c r="T447" s="317"/>
      <c r="V447" s="317"/>
      <c r="W447" s="317"/>
      <c r="Y447" s="317"/>
      <c r="AA447" s="317"/>
      <c r="AD447" s="317"/>
      <c r="AE447" s="317"/>
      <c r="AF447" s="317"/>
      <c r="AG447" s="317"/>
      <c r="AH447" s="317"/>
    </row>
    <row r="448" spans="11:35" x14ac:dyDescent="0.2">
      <c r="O448" s="317"/>
      <c r="P448" s="318"/>
      <c r="Q448" s="317"/>
      <c r="R448" s="317"/>
      <c r="T448" s="317"/>
      <c r="V448" s="317"/>
      <c r="W448" s="317"/>
      <c r="X448" s="317"/>
      <c r="Y448" s="317"/>
      <c r="Z448" s="317"/>
      <c r="AA448" s="317"/>
      <c r="AD448" s="317"/>
      <c r="AE448" s="317"/>
      <c r="AF448" s="317"/>
      <c r="AG448" s="317"/>
      <c r="AH448" s="317"/>
    </row>
    <row r="449" spans="11:35" x14ac:dyDescent="0.2">
      <c r="O449" s="317"/>
      <c r="P449" s="318"/>
      <c r="Q449" s="317"/>
      <c r="R449" s="317"/>
      <c r="T449" s="317"/>
      <c r="V449" s="317"/>
      <c r="W449" s="317"/>
      <c r="X449" s="317"/>
      <c r="Y449" s="317"/>
      <c r="Z449" s="317"/>
      <c r="AA449" s="317"/>
      <c r="AF449" s="317"/>
      <c r="AG449" s="317"/>
      <c r="AH449" s="317"/>
      <c r="AI449" s="317"/>
    </row>
    <row r="450" spans="11:35" x14ac:dyDescent="0.2">
      <c r="O450" s="317"/>
      <c r="P450" s="318"/>
      <c r="Q450" s="317"/>
      <c r="T450" s="317"/>
      <c r="V450" s="317"/>
      <c r="W450" s="317"/>
      <c r="X450" s="317"/>
      <c r="Y450" s="317"/>
      <c r="AA450" s="317"/>
      <c r="AD450" s="317"/>
      <c r="AE450" s="317"/>
      <c r="AF450" s="317"/>
      <c r="AG450" s="317"/>
      <c r="AH450" s="317"/>
      <c r="AI450" s="317"/>
    </row>
    <row r="451" spans="11:35" x14ac:dyDescent="0.2">
      <c r="O451" s="317"/>
      <c r="P451" s="318"/>
      <c r="Q451" s="317"/>
      <c r="T451" s="317"/>
      <c r="V451" s="317"/>
      <c r="W451" s="317"/>
      <c r="Y451" s="317"/>
      <c r="AA451" s="317"/>
      <c r="AD451" s="317"/>
      <c r="AE451" s="317"/>
      <c r="AF451" s="317"/>
      <c r="AG451" s="317"/>
      <c r="AH451" s="317"/>
      <c r="AI451" s="317"/>
    </row>
    <row r="452" spans="11:35" x14ac:dyDescent="0.2">
      <c r="O452" s="317"/>
      <c r="P452" s="318"/>
      <c r="R452" s="317"/>
      <c r="T452" s="317"/>
      <c r="V452" s="317"/>
      <c r="W452" s="317"/>
      <c r="X452" s="317"/>
      <c r="Z452" s="317"/>
      <c r="AA452" s="317"/>
      <c r="AD452" s="317"/>
      <c r="AE452" s="317"/>
      <c r="AF452" s="317"/>
      <c r="AG452" s="317"/>
      <c r="AH452" s="317"/>
    </row>
    <row r="453" spans="11:35" x14ac:dyDescent="0.2">
      <c r="O453" s="317"/>
      <c r="P453" s="318"/>
      <c r="Q453" s="317"/>
      <c r="T453" s="317"/>
      <c r="V453" s="317"/>
      <c r="W453" s="317"/>
      <c r="Y453" s="317"/>
      <c r="AA453" s="317"/>
      <c r="AD453" s="317"/>
      <c r="AE453" s="317"/>
      <c r="AF453" s="317"/>
      <c r="AG453" s="317"/>
      <c r="AH453" s="317"/>
    </row>
    <row r="454" spans="11:35" x14ac:dyDescent="0.2">
      <c r="O454" s="317"/>
      <c r="P454" s="318"/>
      <c r="Q454" s="317"/>
      <c r="R454" s="317"/>
      <c r="T454" s="317"/>
      <c r="V454" s="317"/>
      <c r="W454" s="317"/>
      <c r="Y454" s="317"/>
      <c r="Z454" s="317"/>
      <c r="AA454" s="317"/>
      <c r="AD454" s="317"/>
      <c r="AE454" s="317"/>
      <c r="AF454" s="317"/>
      <c r="AG454" s="317"/>
      <c r="AH454" s="317"/>
    </row>
    <row r="455" spans="11:35" x14ac:dyDescent="0.2">
      <c r="K455" s="317"/>
      <c r="O455" s="317"/>
      <c r="P455" s="318"/>
      <c r="T455" s="317"/>
      <c r="V455" s="317"/>
      <c r="W455" s="317"/>
      <c r="AA455" s="317"/>
      <c r="AD455" s="317"/>
      <c r="AE455" s="317"/>
      <c r="AF455" s="317"/>
      <c r="AG455" s="317"/>
      <c r="AH455" s="317"/>
    </row>
    <row r="456" spans="11:35" x14ac:dyDescent="0.2">
      <c r="K456" s="317"/>
      <c r="O456" s="317"/>
      <c r="P456" s="318"/>
      <c r="T456" s="317"/>
      <c r="V456" s="317"/>
      <c r="W456" s="317"/>
      <c r="AA456" s="317"/>
      <c r="AD456" s="317"/>
      <c r="AE456" s="317"/>
      <c r="AF456" s="317"/>
      <c r="AG456" s="317"/>
      <c r="AH456" s="317"/>
      <c r="AI456" s="317"/>
    </row>
    <row r="457" spans="11:35" x14ac:dyDescent="0.2">
      <c r="O457" s="317"/>
      <c r="P457" s="318"/>
      <c r="Q457" s="317"/>
      <c r="T457" s="317"/>
      <c r="V457" s="317"/>
      <c r="W457" s="317"/>
      <c r="X457" s="317"/>
      <c r="Y457" s="317"/>
      <c r="AA457" s="317"/>
      <c r="AD457" s="317"/>
      <c r="AE457" s="317"/>
      <c r="AF457" s="317"/>
      <c r="AG457" s="317"/>
      <c r="AH457" s="317"/>
    </row>
    <row r="458" spans="11:35" x14ac:dyDescent="0.2">
      <c r="N458" s="317"/>
      <c r="O458" s="317"/>
      <c r="P458" s="318"/>
      <c r="Q458" s="317"/>
      <c r="T458" s="317"/>
      <c r="V458" s="317"/>
      <c r="W458" s="317"/>
      <c r="X458" s="317"/>
      <c r="Y458" s="317"/>
      <c r="AA458" s="317"/>
      <c r="AD458" s="317"/>
      <c r="AE458" s="317"/>
      <c r="AF458" s="317"/>
      <c r="AG458" s="317"/>
      <c r="AH458" s="317"/>
    </row>
    <row r="459" spans="11:35" x14ac:dyDescent="0.2">
      <c r="O459" s="317"/>
      <c r="P459" s="318"/>
      <c r="Q459" s="317"/>
      <c r="T459" s="317"/>
      <c r="V459" s="317"/>
      <c r="W459" s="317"/>
      <c r="X459" s="317"/>
      <c r="Y459" s="317"/>
      <c r="AA459" s="317"/>
      <c r="AF459" s="317"/>
      <c r="AH459" s="317"/>
    </row>
    <row r="460" spans="11:35" x14ac:dyDescent="0.2">
      <c r="O460" s="317"/>
      <c r="P460" s="318"/>
      <c r="Q460" s="317"/>
      <c r="T460" s="317"/>
      <c r="V460" s="317"/>
      <c r="W460" s="317"/>
      <c r="Y460" s="317"/>
      <c r="AA460" s="317"/>
      <c r="AD460" s="317"/>
      <c r="AF460" s="317"/>
      <c r="AG460" s="317"/>
      <c r="AH460" s="317"/>
      <c r="AI460" s="317"/>
    </row>
    <row r="461" spans="11:35" x14ac:dyDescent="0.2">
      <c r="O461" s="317"/>
      <c r="P461" s="318"/>
      <c r="Q461" s="317"/>
      <c r="T461" s="317"/>
      <c r="V461" s="317"/>
      <c r="W461" s="317"/>
      <c r="Y461" s="317"/>
      <c r="AA461" s="317"/>
      <c r="AD461" s="317"/>
      <c r="AF461" s="317"/>
      <c r="AG461" s="317"/>
      <c r="AH461" s="317"/>
    </row>
    <row r="462" spans="11:35" x14ac:dyDescent="0.2">
      <c r="N462" s="317"/>
      <c r="O462" s="317"/>
      <c r="P462" s="318"/>
      <c r="Q462" s="317"/>
      <c r="T462" s="317"/>
      <c r="V462" s="317"/>
      <c r="W462" s="317"/>
      <c r="X462" s="317"/>
      <c r="Y462" s="317"/>
      <c r="AA462" s="317"/>
      <c r="AD462" s="317"/>
      <c r="AE462" s="317"/>
      <c r="AF462" s="317"/>
      <c r="AH462" s="317"/>
    </row>
    <row r="463" spans="11:35" x14ac:dyDescent="0.2">
      <c r="K463" s="317"/>
      <c r="O463" s="317"/>
      <c r="P463" s="318"/>
      <c r="Q463" s="317"/>
      <c r="T463" s="317"/>
      <c r="V463" s="317"/>
      <c r="W463" s="317"/>
      <c r="X463" s="317"/>
      <c r="Y463" s="317"/>
      <c r="AA463" s="317"/>
      <c r="AD463" s="317"/>
      <c r="AE463" s="317"/>
      <c r="AF463" s="317"/>
      <c r="AG463" s="317"/>
      <c r="AH463" s="317"/>
    </row>
    <row r="464" spans="11:35" x14ac:dyDescent="0.2">
      <c r="O464" s="317"/>
      <c r="P464" s="318"/>
      <c r="Q464" s="317"/>
      <c r="T464" s="317"/>
      <c r="V464" s="317"/>
      <c r="W464" s="317"/>
      <c r="X464" s="317"/>
      <c r="Y464" s="317"/>
      <c r="AA464" s="317"/>
      <c r="AD464" s="317"/>
      <c r="AE464" s="317"/>
      <c r="AF464" s="317"/>
      <c r="AG464" s="317"/>
      <c r="AH464" s="317"/>
    </row>
    <row r="465" spans="11:35" x14ac:dyDescent="0.2">
      <c r="O465" s="317"/>
      <c r="P465" s="318"/>
      <c r="Q465" s="317"/>
      <c r="T465" s="317"/>
      <c r="V465" s="317"/>
      <c r="W465" s="317"/>
      <c r="X465" s="317"/>
      <c r="Y465" s="317"/>
      <c r="AA465" s="317"/>
      <c r="AF465" s="317"/>
      <c r="AG465" s="317"/>
      <c r="AH465" s="317"/>
    </row>
    <row r="466" spans="11:35" x14ac:dyDescent="0.2">
      <c r="N466" s="317"/>
      <c r="O466" s="317"/>
      <c r="P466" s="318"/>
      <c r="Q466" s="317"/>
      <c r="T466" s="317"/>
      <c r="V466" s="317"/>
      <c r="W466" s="317"/>
      <c r="Y466" s="317"/>
      <c r="AA466" s="317"/>
      <c r="AD466" s="317"/>
      <c r="AE466" s="317"/>
      <c r="AF466" s="317"/>
      <c r="AG466" s="317"/>
      <c r="AH466" s="317"/>
    </row>
    <row r="467" spans="11:35" x14ac:dyDescent="0.2">
      <c r="O467" s="317"/>
      <c r="P467" s="318"/>
      <c r="Q467" s="317"/>
      <c r="T467" s="317"/>
      <c r="V467" s="317"/>
      <c r="W467" s="317"/>
      <c r="Y467" s="317"/>
      <c r="AA467" s="317"/>
      <c r="AD467" s="317"/>
      <c r="AE467" s="317"/>
      <c r="AF467" s="317"/>
      <c r="AG467" s="317"/>
      <c r="AH467" s="317"/>
    </row>
    <row r="468" spans="11:35" x14ac:dyDescent="0.2">
      <c r="N468" s="317"/>
      <c r="O468" s="317"/>
      <c r="P468" s="318"/>
      <c r="Q468" s="317"/>
      <c r="T468" s="317"/>
      <c r="V468" s="317"/>
      <c r="W468" s="317"/>
      <c r="Y468" s="317"/>
      <c r="AA468" s="317"/>
      <c r="AD468" s="317"/>
      <c r="AE468" s="317"/>
      <c r="AF468" s="317"/>
      <c r="AG468" s="317"/>
      <c r="AH468" s="317"/>
    </row>
    <row r="469" spans="11:35" x14ac:dyDescent="0.2">
      <c r="O469" s="317"/>
      <c r="P469" s="318"/>
      <c r="Q469" s="317"/>
      <c r="T469" s="317"/>
      <c r="V469" s="317"/>
      <c r="W469" s="317"/>
      <c r="Y469" s="317"/>
      <c r="AA469" s="317"/>
      <c r="AD469" s="317"/>
      <c r="AE469" s="317"/>
      <c r="AF469" s="317"/>
      <c r="AH469" s="317"/>
    </row>
    <row r="470" spans="11:35" x14ac:dyDescent="0.2">
      <c r="N470" s="317"/>
      <c r="O470" s="317"/>
      <c r="P470" s="318"/>
      <c r="Q470" s="317"/>
      <c r="T470" s="317"/>
      <c r="V470" s="317"/>
      <c r="W470" s="317"/>
      <c r="X470" s="317"/>
      <c r="Y470" s="317"/>
      <c r="AA470" s="317"/>
      <c r="AD470" s="317"/>
      <c r="AE470" s="317"/>
      <c r="AF470" s="317"/>
      <c r="AG470" s="317"/>
      <c r="AH470" s="317"/>
    </row>
    <row r="471" spans="11:35" x14ac:dyDescent="0.2">
      <c r="O471" s="317"/>
      <c r="P471" s="318"/>
      <c r="Q471" s="317"/>
      <c r="T471" s="317"/>
      <c r="V471" s="317"/>
      <c r="W471" s="317"/>
      <c r="X471" s="317"/>
      <c r="Y471" s="317"/>
      <c r="AA471" s="317"/>
      <c r="AD471" s="317"/>
      <c r="AE471" s="317"/>
      <c r="AF471" s="317"/>
      <c r="AG471" s="317"/>
      <c r="AH471" s="317"/>
    </row>
    <row r="472" spans="11:35" x14ac:dyDescent="0.2">
      <c r="K472" s="317"/>
      <c r="O472" s="317"/>
      <c r="P472" s="318"/>
      <c r="R472" s="317"/>
      <c r="T472" s="317"/>
      <c r="V472" s="317"/>
      <c r="W472" s="317"/>
      <c r="Z472" s="317"/>
      <c r="AA472" s="317"/>
      <c r="AD472" s="317"/>
      <c r="AE472" s="317"/>
      <c r="AF472" s="317"/>
      <c r="AG472" s="317"/>
      <c r="AH472" s="317"/>
    </row>
    <row r="473" spans="11:35" x14ac:dyDescent="0.2">
      <c r="O473" s="317"/>
      <c r="P473" s="318"/>
      <c r="Q473" s="317"/>
      <c r="T473" s="317"/>
      <c r="V473" s="317"/>
      <c r="W473" s="317"/>
      <c r="X473" s="317"/>
      <c r="Y473" s="317"/>
      <c r="AA473" s="317"/>
      <c r="AD473" s="317"/>
      <c r="AE473" s="317"/>
      <c r="AF473" s="317"/>
      <c r="AG473" s="317"/>
      <c r="AH473" s="317"/>
    </row>
    <row r="474" spans="11:35" x14ac:dyDescent="0.2">
      <c r="P474" s="318"/>
      <c r="T474" s="317"/>
      <c r="V474" s="317"/>
      <c r="W474" s="317"/>
      <c r="AA474" s="317"/>
      <c r="AD474" s="317"/>
      <c r="AF474" s="317"/>
      <c r="AG474" s="317"/>
      <c r="AH474" s="317"/>
    </row>
    <row r="475" spans="11:35" x14ac:dyDescent="0.2">
      <c r="N475" s="317"/>
      <c r="O475" s="317"/>
      <c r="P475" s="318"/>
      <c r="Q475" s="317"/>
      <c r="T475" s="317"/>
      <c r="V475" s="317"/>
      <c r="W475" s="317"/>
      <c r="Y475" s="317"/>
      <c r="AA475" s="317"/>
      <c r="AD475" s="317"/>
      <c r="AE475" s="317"/>
      <c r="AF475" s="317"/>
      <c r="AG475" s="317"/>
      <c r="AH475" s="317"/>
    </row>
    <row r="476" spans="11:35" x14ac:dyDescent="0.2">
      <c r="O476" s="317"/>
      <c r="P476" s="318"/>
      <c r="T476" s="317"/>
      <c r="V476" s="317"/>
      <c r="W476" s="317"/>
      <c r="AA476" s="317"/>
      <c r="AD476" s="317"/>
      <c r="AE476" s="317"/>
      <c r="AF476" s="317"/>
      <c r="AG476" s="317"/>
      <c r="AH476" s="317"/>
    </row>
    <row r="477" spans="11:35" x14ac:dyDescent="0.2">
      <c r="O477" s="317"/>
      <c r="P477" s="318"/>
      <c r="Q477" s="317"/>
      <c r="T477" s="317"/>
      <c r="V477" s="317"/>
      <c r="W477" s="317"/>
      <c r="X477" s="317"/>
      <c r="Y477" s="317"/>
      <c r="AA477" s="317"/>
      <c r="AD477" s="317"/>
      <c r="AE477" s="317"/>
      <c r="AF477" s="317"/>
      <c r="AG477" s="317"/>
      <c r="AH477" s="317"/>
    </row>
    <row r="478" spans="11:35" x14ac:dyDescent="0.2">
      <c r="O478" s="317"/>
      <c r="P478" s="318"/>
      <c r="Q478" s="317"/>
      <c r="T478" s="317"/>
      <c r="V478" s="317"/>
      <c r="W478" s="317"/>
      <c r="X478" s="317"/>
      <c r="Y478" s="317"/>
      <c r="AA478" s="317"/>
      <c r="AD478" s="317"/>
      <c r="AE478" s="317"/>
      <c r="AF478" s="317"/>
      <c r="AG478" s="317"/>
      <c r="AH478" s="317"/>
    </row>
    <row r="479" spans="11:35" x14ac:dyDescent="0.2">
      <c r="O479" s="317"/>
      <c r="P479" s="318"/>
      <c r="Q479" s="317"/>
      <c r="T479" s="317"/>
      <c r="V479" s="317"/>
      <c r="X479" s="317"/>
      <c r="Y479" s="317"/>
      <c r="AA479" s="317"/>
      <c r="AD479" s="317"/>
      <c r="AE479" s="317"/>
      <c r="AF479" s="317"/>
      <c r="AG479" s="317"/>
      <c r="AH479" s="317"/>
      <c r="AI479" s="317"/>
    </row>
    <row r="480" spans="11:35" x14ac:dyDescent="0.2">
      <c r="N480" s="317"/>
      <c r="O480" s="317"/>
      <c r="P480" s="318"/>
      <c r="T480" s="317"/>
      <c r="V480" s="317"/>
      <c r="W480" s="317"/>
      <c r="X480" s="317"/>
      <c r="AA480" s="317"/>
      <c r="AD480" s="317"/>
      <c r="AE480" s="317"/>
      <c r="AF480" s="317"/>
      <c r="AG480" s="317"/>
      <c r="AH480" s="317"/>
    </row>
    <row r="481" spans="11:35" x14ac:dyDescent="0.2">
      <c r="O481" s="317"/>
      <c r="P481" s="318"/>
      <c r="T481" s="317"/>
      <c r="V481" s="317"/>
      <c r="W481" s="317"/>
      <c r="X481" s="317"/>
      <c r="AA481" s="317"/>
      <c r="AD481" s="317"/>
      <c r="AE481" s="317"/>
      <c r="AF481" s="317"/>
      <c r="AG481" s="317"/>
      <c r="AH481" s="317"/>
    </row>
    <row r="482" spans="11:35" x14ac:dyDescent="0.2">
      <c r="K482" s="317"/>
      <c r="O482" s="317"/>
      <c r="P482" s="318"/>
      <c r="Q482" s="317"/>
      <c r="T482" s="317"/>
      <c r="V482" s="317"/>
      <c r="W482" s="317"/>
      <c r="Y482" s="317"/>
      <c r="AA482" s="317"/>
      <c r="AD482" s="317"/>
      <c r="AE482" s="317"/>
      <c r="AF482" s="317"/>
      <c r="AG482" s="317"/>
      <c r="AH482" s="317"/>
    </row>
    <row r="483" spans="11:35" x14ac:dyDescent="0.2">
      <c r="K483" s="317"/>
      <c r="O483" s="317"/>
      <c r="P483" s="318"/>
      <c r="Q483" s="317"/>
      <c r="T483" s="317"/>
      <c r="V483" s="317"/>
      <c r="X483" s="317"/>
      <c r="Y483" s="317"/>
      <c r="AA483" s="317"/>
      <c r="AD483" s="317"/>
      <c r="AE483" s="317"/>
      <c r="AF483" s="317"/>
      <c r="AG483" s="317"/>
      <c r="AH483" s="317"/>
    </row>
    <row r="484" spans="11:35" x14ac:dyDescent="0.2">
      <c r="N484" s="317"/>
      <c r="O484" s="317"/>
      <c r="P484" s="318"/>
      <c r="Q484" s="317"/>
      <c r="R484" s="317"/>
      <c r="T484" s="317"/>
      <c r="V484" s="317"/>
      <c r="W484" s="317"/>
      <c r="Y484" s="317"/>
      <c r="Z484" s="317"/>
      <c r="AA484" s="317"/>
      <c r="AD484" s="317"/>
      <c r="AE484" s="317"/>
      <c r="AF484" s="317"/>
      <c r="AG484" s="317"/>
      <c r="AH484" s="317"/>
    </row>
    <row r="485" spans="11:35" x14ac:dyDescent="0.2">
      <c r="N485" s="317"/>
      <c r="O485" s="317"/>
      <c r="P485" s="318"/>
      <c r="Q485" s="317"/>
      <c r="V485" s="317"/>
      <c r="W485" s="317"/>
      <c r="X485" s="317"/>
      <c r="Y485" s="317"/>
      <c r="AA485" s="317"/>
      <c r="AD485" s="317"/>
      <c r="AF485" s="317"/>
      <c r="AG485" s="317"/>
      <c r="AH485" s="317"/>
    </row>
    <row r="486" spans="11:35" x14ac:dyDescent="0.2">
      <c r="O486" s="317"/>
      <c r="P486" s="318"/>
      <c r="Q486" s="317"/>
      <c r="T486" s="317"/>
      <c r="V486" s="317"/>
      <c r="W486" s="317"/>
      <c r="X486" s="317"/>
      <c r="Y486" s="317"/>
      <c r="AA486" s="317"/>
      <c r="AD486" s="317"/>
      <c r="AF486" s="317"/>
      <c r="AG486" s="317"/>
      <c r="AH486" s="317"/>
    </row>
    <row r="487" spans="11:35" x14ac:dyDescent="0.2">
      <c r="O487" s="317"/>
      <c r="P487" s="318"/>
      <c r="Q487" s="317"/>
      <c r="R487" s="317"/>
      <c r="T487" s="317"/>
      <c r="V487" s="317"/>
      <c r="W487" s="317"/>
      <c r="X487" s="317"/>
      <c r="Y487" s="317"/>
      <c r="Z487" s="317"/>
      <c r="AA487" s="317"/>
      <c r="AD487" s="317"/>
      <c r="AE487" s="317"/>
      <c r="AF487" s="317"/>
      <c r="AG487" s="317"/>
      <c r="AH487" s="317"/>
    </row>
    <row r="488" spans="11:35" x14ac:dyDescent="0.2">
      <c r="N488" s="317"/>
      <c r="O488" s="317"/>
      <c r="P488" s="318"/>
      <c r="Q488" s="317"/>
      <c r="V488" s="317"/>
      <c r="W488" s="317"/>
      <c r="X488" s="317"/>
      <c r="Y488" s="317"/>
      <c r="AA488" s="317"/>
      <c r="AD488" s="317"/>
      <c r="AE488" s="317"/>
      <c r="AF488" s="317"/>
      <c r="AG488" s="317"/>
      <c r="AH488" s="317"/>
    </row>
    <row r="489" spans="11:35" x14ac:dyDescent="0.2">
      <c r="K489" s="317"/>
      <c r="O489" s="317"/>
      <c r="P489" s="318"/>
      <c r="Q489" s="317"/>
      <c r="T489" s="317"/>
      <c r="V489" s="317"/>
      <c r="X489" s="317"/>
      <c r="Y489" s="317"/>
      <c r="AA489" s="317"/>
      <c r="AD489" s="317"/>
      <c r="AF489" s="317"/>
      <c r="AG489" s="317"/>
      <c r="AH489" s="317"/>
      <c r="AI489" s="317"/>
    </row>
    <row r="490" spans="11:35" x14ac:dyDescent="0.2">
      <c r="O490" s="317"/>
      <c r="P490" s="318"/>
      <c r="Q490" s="317"/>
      <c r="R490" s="317"/>
      <c r="T490" s="317"/>
      <c r="V490" s="317"/>
      <c r="W490" s="317"/>
      <c r="Y490" s="317"/>
      <c r="Z490" s="317"/>
      <c r="AA490" s="317"/>
      <c r="AD490" s="317"/>
      <c r="AE490" s="317"/>
      <c r="AF490" s="317"/>
      <c r="AG490" s="317"/>
      <c r="AH490" s="317"/>
    </row>
    <row r="491" spans="11:35" x14ac:dyDescent="0.2">
      <c r="O491" s="317"/>
      <c r="P491" s="318"/>
      <c r="T491" s="317"/>
      <c r="V491" s="317"/>
      <c r="W491" s="317"/>
      <c r="X491" s="317"/>
      <c r="AA491" s="317"/>
      <c r="AD491" s="317"/>
      <c r="AE491" s="317"/>
      <c r="AF491" s="317"/>
      <c r="AG491" s="317"/>
      <c r="AH491" s="317"/>
    </row>
    <row r="492" spans="11:35" x14ac:dyDescent="0.2">
      <c r="O492" s="317"/>
      <c r="P492" s="318"/>
      <c r="Q492" s="317"/>
      <c r="R492" s="317"/>
      <c r="T492" s="317"/>
      <c r="V492" s="317"/>
      <c r="W492" s="317"/>
      <c r="X492" s="317"/>
      <c r="Y492" s="317"/>
      <c r="Z492" s="317"/>
      <c r="AA492" s="317"/>
      <c r="AD492" s="317"/>
      <c r="AE492" s="317"/>
      <c r="AF492" s="317"/>
      <c r="AH492" s="317"/>
    </row>
    <row r="493" spans="11:35" x14ac:dyDescent="0.2">
      <c r="O493" s="317"/>
      <c r="P493" s="318"/>
      <c r="Q493" s="317"/>
      <c r="T493" s="317"/>
      <c r="V493" s="317"/>
      <c r="W493" s="317"/>
      <c r="Y493" s="317"/>
      <c r="AA493" s="317"/>
      <c r="AD493" s="317"/>
      <c r="AF493" s="317"/>
      <c r="AG493" s="317"/>
      <c r="AH493" s="317"/>
    </row>
    <row r="494" spans="11:35" x14ac:dyDescent="0.2">
      <c r="K494" s="317"/>
      <c r="O494" s="317"/>
      <c r="P494" s="318"/>
      <c r="Q494" s="317"/>
      <c r="T494" s="317"/>
      <c r="V494" s="317"/>
      <c r="W494" s="317"/>
      <c r="X494" s="317"/>
      <c r="Y494" s="317"/>
      <c r="AA494" s="317"/>
      <c r="AD494" s="317"/>
      <c r="AE494" s="317"/>
      <c r="AF494" s="317"/>
      <c r="AG494" s="317"/>
      <c r="AH494" s="317"/>
    </row>
    <row r="495" spans="11:35" x14ac:dyDescent="0.2">
      <c r="N495" s="317"/>
      <c r="O495" s="317"/>
      <c r="P495" s="318"/>
      <c r="Q495" s="317"/>
      <c r="T495" s="317"/>
      <c r="V495" s="317"/>
      <c r="W495" s="317"/>
      <c r="Y495" s="317"/>
      <c r="AA495" s="317"/>
      <c r="AD495" s="317"/>
      <c r="AE495" s="317"/>
      <c r="AF495" s="317"/>
      <c r="AG495" s="317"/>
      <c r="AH495" s="317"/>
      <c r="AI495" s="317"/>
    </row>
    <row r="496" spans="11:35" x14ac:dyDescent="0.2">
      <c r="O496" s="317"/>
      <c r="P496" s="318"/>
      <c r="Q496" s="317"/>
      <c r="T496" s="317"/>
      <c r="V496" s="317"/>
      <c r="W496" s="317"/>
      <c r="X496" s="317"/>
      <c r="Y496" s="317"/>
      <c r="AA496" s="317"/>
      <c r="AD496" s="317"/>
      <c r="AE496" s="317"/>
      <c r="AF496" s="317"/>
      <c r="AG496" s="317"/>
      <c r="AH496" s="317"/>
    </row>
    <row r="497" spans="11:35" x14ac:dyDescent="0.2">
      <c r="O497" s="317"/>
      <c r="P497" s="318"/>
      <c r="Q497" s="317"/>
      <c r="R497" s="317"/>
      <c r="T497" s="317"/>
      <c r="V497" s="317"/>
      <c r="W497" s="317"/>
      <c r="X497" s="317"/>
      <c r="Y497" s="317"/>
      <c r="Z497" s="317"/>
      <c r="AA497" s="317"/>
      <c r="AD497" s="317"/>
      <c r="AE497" s="317"/>
      <c r="AF497" s="317"/>
      <c r="AG497" s="317"/>
      <c r="AH497" s="317"/>
      <c r="AI497" s="317"/>
    </row>
    <row r="498" spans="11:35" x14ac:dyDescent="0.2">
      <c r="O498" s="317"/>
      <c r="P498" s="318"/>
      <c r="V498" s="317"/>
      <c r="W498" s="317"/>
      <c r="X498" s="317"/>
      <c r="AD498" s="317"/>
      <c r="AE498" s="317"/>
      <c r="AF498" s="317"/>
      <c r="AG498" s="317"/>
      <c r="AH498" s="317"/>
    </row>
    <row r="499" spans="11:35" x14ac:dyDescent="0.2">
      <c r="O499" s="317"/>
      <c r="P499" s="318"/>
      <c r="T499" s="317"/>
      <c r="V499" s="317"/>
      <c r="W499" s="317"/>
      <c r="AA499" s="317"/>
      <c r="AD499" s="317"/>
      <c r="AE499" s="317"/>
      <c r="AF499" s="317"/>
      <c r="AG499" s="317"/>
      <c r="AH499" s="317"/>
    </row>
    <row r="500" spans="11:35" x14ac:dyDescent="0.2">
      <c r="P500" s="318"/>
    </row>
    <row r="501" spans="11:35" x14ac:dyDescent="0.2">
      <c r="K501" s="317"/>
      <c r="P501" s="318"/>
      <c r="Q501" s="317"/>
      <c r="T501" s="317"/>
      <c r="V501" s="317"/>
      <c r="W501" s="317"/>
      <c r="Y501" s="317"/>
      <c r="AA501" s="317"/>
      <c r="AD501" s="317"/>
      <c r="AE501" s="317"/>
      <c r="AF501" s="317"/>
      <c r="AH501" s="317"/>
    </row>
    <row r="502" spans="11:35" x14ac:dyDescent="0.2">
      <c r="K502" s="317"/>
      <c r="O502" s="317"/>
      <c r="P502" s="318"/>
      <c r="Q502" s="317"/>
      <c r="R502" s="317"/>
      <c r="T502" s="317"/>
      <c r="V502" s="317"/>
      <c r="W502" s="317"/>
      <c r="X502" s="317"/>
      <c r="Y502" s="317"/>
      <c r="Z502" s="317"/>
      <c r="AA502" s="317"/>
      <c r="AD502" s="317"/>
      <c r="AE502" s="317"/>
      <c r="AF502" s="317"/>
      <c r="AG502" s="317"/>
      <c r="AH502" s="317"/>
    </row>
    <row r="503" spans="11:35" x14ac:dyDescent="0.2">
      <c r="O503" s="317"/>
      <c r="P503" s="318"/>
      <c r="Q503" s="317"/>
      <c r="T503" s="317"/>
      <c r="V503" s="317"/>
      <c r="W503" s="317"/>
      <c r="X503" s="317"/>
      <c r="Y503" s="317"/>
      <c r="AA503" s="317"/>
      <c r="AD503" s="317"/>
      <c r="AE503" s="317"/>
      <c r="AF503" s="317"/>
      <c r="AG503" s="317"/>
      <c r="AH503" s="317"/>
    </row>
    <row r="504" spans="11:35" x14ac:dyDescent="0.2">
      <c r="O504" s="317"/>
      <c r="P504" s="318"/>
      <c r="Q504" s="317"/>
      <c r="T504" s="317"/>
      <c r="V504" s="317"/>
      <c r="W504" s="317"/>
      <c r="X504" s="317"/>
      <c r="Y504" s="317"/>
      <c r="AA504" s="317"/>
      <c r="AD504" s="317"/>
      <c r="AE504" s="317"/>
      <c r="AF504" s="317"/>
      <c r="AG504" s="317"/>
      <c r="AH504" s="317"/>
    </row>
    <row r="505" spans="11:35" x14ac:dyDescent="0.2">
      <c r="K505" s="317"/>
      <c r="N505" s="317"/>
      <c r="O505" s="317"/>
      <c r="P505" s="318"/>
      <c r="Q505" s="317"/>
      <c r="R505" s="317"/>
      <c r="T505" s="317"/>
      <c r="V505" s="317"/>
      <c r="W505" s="317"/>
      <c r="X505" s="317"/>
      <c r="Y505" s="317"/>
      <c r="Z505" s="317"/>
      <c r="AA505" s="317"/>
      <c r="AD505" s="317"/>
      <c r="AE505" s="317"/>
      <c r="AF505" s="317"/>
      <c r="AH505" s="317"/>
    </row>
    <row r="506" spans="11:35" x14ac:dyDescent="0.2">
      <c r="O506" s="317"/>
      <c r="P506" s="318"/>
      <c r="Q506" s="317"/>
      <c r="T506" s="317"/>
      <c r="V506" s="317"/>
      <c r="W506" s="317"/>
      <c r="X506" s="317"/>
      <c r="Y506" s="317"/>
      <c r="AA506" s="317"/>
      <c r="AD506" s="317"/>
      <c r="AE506" s="317"/>
      <c r="AF506" s="317"/>
      <c r="AG506" s="317"/>
      <c r="AH506" s="317"/>
      <c r="AI506" s="317"/>
    </row>
    <row r="507" spans="11:35" x14ac:dyDescent="0.2">
      <c r="O507" s="317"/>
      <c r="P507" s="318"/>
      <c r="Q507" s="317"/>
      <c r="T507" s="317"/>
      <c r="V507" s="317"/>
      <c r="W507" s="317"/>
      <c r="Y507" s="317"/>
      <c r="AA507" s="317"/>
      <c r="AD507" s="317"/>
      <c r="AE507" s="317"/>
      <c r="AF507" s="317"/>
      <c r="AG507" s="317"/>
      <c r="AH507" s="317"/>
    </row>
    <row r="508" spans="11:35" x14ac:dyDescent="0.2">
      <c r="N508" s="317"/>
      <c r="O508" s="317"/>
      <c r="P508" s="318"/>
      <c r="Q508" s="317"/>
      <c r="T508" s="317"/>
      <c r="V508" s="317"/>
      <c r="W508" s="317"/>
      <c r="X508" s="317"/>
      <c r="Y508" s="317"/>
      <c r="AA508" s="317"/>
      <c r="AD508" s="317"/>
      <c r="AE508" s="317"/>
      <c r="AF508" s="317"/>
      <c r="AG508" s="317"/>
      <c r="AH508" s="317"/>
    </row>
    <row r="509" spans="11:35" x14ac:dyDescent="0.2">
      <c r="O509" s="317"/>
      <c r="P509" s="318"/>
      <c r="Q509" s="317"/>
      <c r="T509" s="317"/>
      <c r="V509" s="317"/>
      <c r="W509" s="317"/>
      <c r="X509" s="317"/>
      <c r="Y509" s="317"/>
      <c r="AA509" s="317"/>
      <c r="AD509" s="317"/>
      <c r="AF509" s="317"/>
      <c r="AG509" s="317"/>
      <c r="AH509" s="317"/>
      <c r="AI509" s="317"/>
    </row>
    <row r="510" spans="11:35" x14ac:dyDescent="0.2">
      <c r="O510" s="317"/>
      <c r="P510" s="318"/>
      <c r="Q510" s="317"/>
      <c r="R510" s="317"/>
      <c r="T510" s="317"/>
      <c r="V510" s="317"/>
      <c r="W510" s="317"/>
      <c r="X510" s="317"/>
      <c r="Y510" s="317"/>
      <c r="Z510" s="317"/>
      <c r="AA510" s="317"/>
      <c r="AD510" s="317"/>
      <c r="AE510" s="317"/>
      <c r="AF510" s="317"/>
      <c r="AG510" s="317"/>
      <c r="AH510" s="317"/>
    </row>
    <row r="511" spans="11:35" x14ac:dyDescent="0.2">
      <c r="O511" s="317"/>
      <c r="P511" s="318"/>
      <c r="Q511" s="317"/>
      <c r="T511" s="317"/>
      <c r="V511" s="317"/>
      <c r="Y511" s="317"/>
      <c r="AA511" s="317"/>
      <c r="AD511" s="317"/>
      <c r="AE511" s="317"/>
      <c r="AF511" s="317"/>
      <c r="AG511" s="317"/>
      <c r="AH511" s="317"/>
    </row>
    <row r="512" spans="11:35" x14ac:dyDescent="0.2">
      <c r="O512" s="317"/>
      <c r="P512" s="318"/>
      <c r="Q512" s="317"/>
      <c r="T512" s="317"/>
      <c r="V512" s="317"/>
      <c r="W512" s="317"/>
      <c r="Y512" s="317"/>
      <c r="AA512" s="317"/>
      <c r="AD512" s="317"/>
      <c r="AE512" s="317"/>
      <c r="AF512" s="317"/>
      <c r="AG512" s="317"/>
      <c r="AH512" s="317"/>
    </row>
    <row r="513" spans="11:35" x14ac:dyDescent="0.2">
      <c r="O513" s="317"/>
      <c r="P513" s="318"/>
      <c r="Q513" s="317"/>
      <c r="T513" s="317"/>
      <c r="V513" s="317"/>
      <c r="W513" s="317"/>
      <c r="X513" s="317"/>
      <c r="Y513" s="317"/>
      <c r="AA513" s="317"/>
      <c r="AD513" s="317"/>
      <c r="AE513" s="317"/>
      <c r="AF513" s="317"/>
      <c r="AG513" s="317"/>
      <c r="AH513" s="317"/>
    </row>
    <row r="514" spans="11:35" x14ac:dyDescent="0.2">
      <c r="N514" s="317"/>
      <c r="O514" s="317"/>
      <c r="P514" s="318"/>
      <c r="Q514" s="317"/>
      <c r="T514" s="317"/>
      <c r="V514" s="317"/>
      <c r="W514" s="317"/>
      <c r="X514" s="317"/>
      <c r="Y514" s="317"/>
      <c r="AA514" s="317"/>
      <c r="AD514" s="317"/>
      <c r="AE514" s="317"/>
      <c r="AF514" s="317"/>
      <c r="AG514" s="317"/>
      <c r="AH514" s="317"/>
    </row>
    <row r="515" spans="11:35" x14ac:dyDescent="0.2">
      <c r="K515" s="317"/>
      <c r="O515" s="317"/>
      <c r="P515" s="318"/>
      <c r="Q515" s="317"/>
      <c r="T515" s="317"/>
      <c r="V515" s="317"/>
      <c r="W515" s="317"/>
      <c r="X515" s="317"/>
      <c r="Y515" s="317"/>
      <c r="AA515" s="317"/>
      <c r="AD515" s="317"/>
      <c r="AE515" s="317"/>
      <c r="AF515" s="317"/>
      <c r="AG515" s="317"/>
      <c r="AH515" s="317"/>
    </row>
    <row r="516" spans="11:35" x14ac:dyDescent="0.2">
      <c r="N516" s="317"/>
      <c r="O516" s="317"/>
      <c r="P516" s="318"/>
      <c r="Q516" s="317"/>
      <c r="R516" s="317"/>
      <c r="T516" s="317"/>
      <c r="V516" s="317"/>
      <c r="W516" s="317"/>
      <c r="X516" s="317"/>
      <c r="Y516" s="317"/>
      <c r="Z516" s="317"/>
      <c r="AA516" s="317"/>
      <c r="AD516" s="317"/>
      <c r="AE516" s="317"/>
      <c r="AF516" s="317"/>
      <c r="AG516" s="317"/>
      <c r="AH516" s="317"/>
      <c r="AI516" s="317"/>
    </row>
    <row r="517" spans="11:35" x14ac:dyDescent="0.2">
      <c r="N517" s="317"/>
      <c r="O517" s="317"/>
      <c r="P517" s="318"/>
      <c r="Q517" s="317"/>
      <c r="W517" s="317"/>
      <c r="X517" s="317"/>
      <c r="Y517" s="317"/>
      <c r="AA517" s="317"/>
      <c r="AD517" s="317"/>
      <c r="AE517" s="317"/>
      <c r="AF517" s="317"/>
      <c r="AG517" s="317"/>
      <c r="AH517" s="317"/>
    </row>
    <row r="518" spans="11:35" x14ac:dyDescent="0.2">
      <c r="O518" s="317"/>
      <c r="P518" s="318"/>
      <c r="T518" s="317"/>
      <c r="V518" s="317"/>
      <c r="W518" s="317"/>
      <c r="X518" s="317"/>
      <c r="AA518" s="317"/>
      <c r="AD518" s="317"/>
      <c r="AE518" s="317"/>
      <c r="AF518" s="317"/>
      <c r="AG518" s="317"/>
      <c r="AH518" s="317"/>
      <c r="AI518" s="317"/>
    </row>
    <row r="519" spans="11:35" x14ac:dyDescent="0.2">
      <c r="O519" s="317"/>
      <c r="P519" s="318"/>
      <c r="Q519" s="317"/>
      <c r="T519" s="317"/>
      <c r="V519" s="317"/>
      <c r="W519" s="317"/>
      <c r="X519" s="317"/>
      <c r="Y519" s="317"/>
      <c r="AA519" s="317"/>
      <c r="AD519" s="317"/>
      <c r="AE519" s="317"/>
      <c r="AF519" s="317"/>
      <c r="AG519" s="317"/>
      <c r="AH519" s="317"/>
    </row>
    <row r="520" spans="11:35" x14ac:dyDescent="0.2">
      <c r="O520" s="317"/>
      <c r="P520" s="318"/>
      <c r="T520" s="317"/>
      <c r="V520" s="317"/>
      <c r="W520" s="317"/>
      <c r="X520" s="317"/>
      <c r="AA520" s="317"/>
      <c r="AD520" s="317"/>
      <c r="AE520" s="317"/>
      <c r="AF520" s="317"/>
      <c r="AG520" s="317"/>
      <c r="AH520" s="317"/>
    </row>
    <row r="521" spans="11:35" x14ac:dyDescent="0.2">
      <c r="O521" s="317"/>
      <c r="P521" s="318"/>
      <c r="R521" s="317"/>
      <c r="T521" s="317"/>
      <c r="V521" s="317"/>
      <c r="W521" s="317"/>
      <c r="X521" s="317"/>
      <c r="Z521" s="317"/>
      <c r="AA521" s="317"/>
      <c r="AD521" s="317"/>
      <c r="AE521" s="317"/>
      <c r="AF521" s="317"/>
      <c r="AG521" s="317"/>
      <c r="AH521" s="317"/>
    </row>
    <row r="522" spans="11:35" x14ac:dyDescent="0.2">
      <c r="O522" s="317"/>
      <c r="P522" s="318"/>
      <c r="Q522" s="317"/>
      <c r="R522" s="317"/>
      <c r="T522" s="317"/>
      <c r="V522" s="317"/>
      <c r="W522" s="317"/>
      <c r="X522" s="317"/>
      <c r="Y522" s="317"/>
      <c r="Z522" s="317"/>
      <c r="AA522" s="317"/>
      <c r="AD522" s="317"/>
      <c r="AE522" s="317"/>
      <c r="AF522" s="317"/>
      <c r="AG522" s="317"/>
      <c r="AH522" s="317"/>
    </row>
    <row r="523" spans="11:35" x14ac:dyDescent="0.2">
      <c r="O523" s="317"/>
      <c r="P523" s="318"/>
      <c r="Q523" s="317"/>
      <c r="T523" s="317"/>
      <c r="V523" s="317"/>
      <c r="W523" s="317"/>
      <c r="X523" s="317"/>
      <c r="Y523" s="317"/>
      <c r="AA523" s="317"/>
      <c r="AE523" s="317"/>
      <c r="AF523" s="317"/>
      <c r="AG523" s="317"/>
      <c r="AH523" s="317"/>
    </row>
    <row r="524" spans="11:35" x14ac:dyDescent="0.2">
      <c r="O524" s="317"/>
      <c r="P524" s="318"/>
      <c r="Q524" s="317"/>
      <c r="R524" s="317"/>
      <c r="T524" s="317"/>
      <c r="V524" s="317"/>
      <c r="W524" s="317"/>
      <c r="Y524" s="317"/>
      <c r="Z524" s="317"/>
      <c r="AA524" s="317"/>
      <c r="AD524" s="317"/>
      <c r="AE524" s="317"/>
      <c r="AF524" s="317"/>
      <c r="AG524" s="317"/>
      <c r="AH524" s="317"/>
    </row>
    <row r="525" spans="11:35" x14ac:dyDescent="0.2">
      <c r="O525" s="317"/>
      <c r="P525" s="318"/>
      <c r="Q525" s="317"/>
      <c r="V525" s="317"/>
      <c r="W525" s="317"/>
      <c r="Y525" s="317"/>
      <c r="AA525" s="317"/>
      <c r="AD525" s="317"/>
      <c r="AE525" s="317"/>
      <c r="AF525" s="317"/>
      <c r="AG525" s="317"/>
      <c r="AH525" s="317"/>
    </row>
    <row r="526" spans="11:35" x14ac:dyDescent="0.2">
      <c r="O526" s="317"/>
      <c r="P526" s="318"/>
      <c r="R526" s="317"/>
      <c r="T526" s="317"/>
      <c r="V526" s="317"/>
      <c r="W526" s="317"/>
      <c r="X526" s="317"/>
      <c r="Z526" s="317"/>
      <c r="AA526" s="317"/>
      <c r="AD526" s="317"/>
      <c r="AE526" s="317"/>
      <c r="AF526" s="317"/>
      <c r="AG526" s="317"/>
      <c r="AH526" s="317"/>
    </row>
    <row r="527" spans="11:35" x14ac:dyDescent="0.2">
      <c r="O527" s="317"/>
      <c r="P527" s="318"/>
      <c r="Q527" s="317"/>
      <c r="T527" s="317"/>
      <c r="V527" s="317"/>
      <c r="W527" s="317"/>
      <c r="Y527" s="317"/>
      <c r="AA527" s="317"/>
      <c r="AD527" s="317"/>
      <c r="AE527" s="317"/>
      <c r="AF527" s="317"/>
      <c r="AG527" s="317"/>
      <c r="AH527" s="317"/>
    </row>
    <row r="528" spans="11:35" x14ac:dyDescent="0.2">
      <c r="O528" s="317"/>
      <c r="P528" s="318"/>
      <c r="Q528" s="317"/>
      <c r="T528" s="317"/>
      <c r="V528" s="317"/>
      <c r="W528" s="317"/>
      <c r="X528" s="317"/>
      <c r="Y528" s="317"/>
      <c r="AA528" s="317"/>
      <c r="AD528" s="317"/>
      <c r="AE528" s="317"/>
      <c r="AF528" s="317"/>
      <c r="AG528" s="317"/>
      <c r="AH528" s="317"/>
    </row>
    <row r="529" spans="14:35" x14ac:dyDescent="0.2">
      <c r="O529" s="317"/>
      <c r="P529" s="318"/>
      <c r="T529" s="317"/>
      <c r="V529" s="317"/>
      <c r="W529" s="317"/>
      <c r="X529" s="317"/>
      <c r="AA529" s="317"/>
      <c r="AD529" s="317"/>
      <c r="AE529" s="317"/>
      <c r="AF529" s="317"/>
      <c r="AG529" s="317"/>
      <c r="AH529" s="317"/>
    </row>
    <row r="530" spans="14:35" x14ac:dyDescent="0.2">
      <c r="O530" s="317"/>
      <c r="P530" s="318"/>
      <c r="Q530" s="317"/>
      <c r="T530" s="317"/>
      <c r="V530" s="317"/>
      <c r="W530" s="317"/>
      <c r="X530" s="317"/>
      <c r="Y530" s="317"/>
      <c r="AA530" s="317"/>
      <c r="AD530" s="317"/>
      <c r="AE530" s="317"/>
      <c r="AF530" s="317"/>
      <c r="AG530" s="317"/>
      <c r="AH530" s="317"/>
    </row>
    <row r="531" spans="14:35" x14ac:dyDescent="0.2">
      <c r="O531" s="317"/>
      <c r="P531" s="318"/>
      <c r="T531" s="317"/>
      <c r="V531" s="317"/>
      <c r="W531" s="317"/>
      <c r="X531" s="317"/>
      <c r="AA531" s="317"/>
      <c r="AE531" s="317"/>
      <c r="AF531" s="317"/>
      <c r="AG531" s="317"/>
      <c r="AH531" s="317"/>
    </row>
    <row r="532" spans="14:35" x14ac:dyDescent="0.2">
      <c r="O532" s="317"/>
      <c r="P532" s="318"/>
      <c r="Q532" s="317"/>
      <c r="T532" s="317"/>
      <c r="V532" s="317"/>
      <c r="W532" s="317"/>
      <c r="X532" s="317"/>
      <c r="Y532" s="317"/>
      <c r="AA532" s="317"/>
      <c r="AD532" s="317"/>
      <c r="AE532" s="317"/>
      <c r="AF532" s="317"/>
      <c r="AG532" s="317"/>
      <c r="AH532" s="317"/>
    </row>
    <row r="533" spans="14:35" x14ac:dyDescent="0.2">
      <c r="O533" s="317"/>
      <c r="P533" s="318"/>
      <c r="Q533" s="317"/>
      <c r="R533" s="317"/>
      <c r="T533" s="317"/>
      <c r="V533" s="317"/>
      <c r="W533" s="317"/>
      <c r="X533" s="317"/>
      <c r="Y533" s="317"/>
      <c r="Z533" s="317"/>
      <c r="AA533" s="317"/>
      <c r="AD533" s="317"/>
      <c r="AE533" s="317"/>
      <c r="AF533" s="317"/>
      <c r="AG533" s="317"/>
      <c r="AH533" s="317"/>
    </row>
    <row r="534" spans="14:35" x14ac:dyDescent="0.2">
      <c r="O534" s="317"/>
      <c r="P534" s="318"/>
      <c r="T534" s="317"/>
      <c r="V534" s="317"/>
      <c r="W534" s="317"/>
      <c r="X534" s="317"/>
      <c r="AA534" s="317"/>
      <c r="AD534" s="317"/>
      <c r="AE534" s="317"/>
      <c r="AF534" s="317"/>
      <c r="AG534" s="317"/>
      <c r="AH534" s="317"/>
    </row>
    <row r="535" spans="14:35" x14ac:dyDescent="0.2">
      <c r="O535" s="317"/>
      <c r="P535" s="318"/>
      <c r="Q535" s="317"/>
      <c r="T535" s="317"/>
      <c r="V535" s="317"/>
      <c r="W535" s="317"/>
      <c r="X535" s="317"/>
      <c r="Y535" s="317"/>
      <c r="AA535" s="317"/>
      <c r="AD535" s="317"/>
      <c r="AE535" s="317"/>
      <c r="AF535" s="317"/>
      <c r="AG535" s="317"/>
      <c r="AH535" s="317"/>
      <c r="AI535" s="317"/>
    </row>
    <row r="536" spans="14:35" x14ac:dyDescent="0.2">
      <c r="N536" s="317"/>
      <c r="O536" s="317"/>
      <c r="P536" s="318"/>
      <c r="Q536" s="317"/>
      <c r="R536" s="317"/>
      <c r="T536" s="317"/>
      <c r="V536" s="317"/>
      <c r="W536" s="317"/>
      <c r="X536" s="317"/>
      <c r="Y536" s="317"/>
      <c r="Z536" s="317"/>
      <c r="AA536" s="317"/>
      <c r="AD536" s="317"/>
      <c r="AE536" s="317"/>
      <c r="AF536" s="317"/>
      <c r="AG536" s="317"/>
      <c r="AH536" s="317"/>
    </row>
    <row r="537" spans="14:35" x14ac:dyDescent="0.2">
      <c r="O537" s="317"/>
      <c r="P537" s="318"/>
      <c r="Q537" s="317"/>
      <c r="T537" s="317"/>
      <c r="V537" s="317"/>
      <c r="W537" s="317"/>
      <c r="X537" s="317"/>
      <c r="Y537" s="317"/>
      <c r="AA537" s="317"/>
      <c r="AD537" s="317"/>
      <c r="AE537" s="317"/>
      <c r="AF537" s="317"/>
      <c r="AG537" s="317"/>
      <c r="AH537" s="317"/>
    </row>
    <row r="538" spans="14:35" x14ac:dyDescent="0.2">
      <c r="O538" s="317"/>
      <c r="P538" s="318"/>
      <c r="Q538" s="317"/>
      <c r="T538" s="317"/>
      <c r="V538" s="317"/>
      <c r="W538" s="317"/>
      <c r="Y538" s="317"/>
      <c r="AA538" s="317"/>
      <c r="AE538" s="317"/>
      <c r="AF538" s="317"/>
      <c r="AG538" s="317"/>
      <c r="AH538" s="317"/>
    </row>
    <row r="539" spans="14:35" x14ac:dyDescent="0.2">
      <c r="O539" s="317"/>
      <c r="P539" s="318"/>
      <c r="T539" s="317"/>
      <c r="W539" s="317"/>
      <c r="X539" s="317"/>
      <c r="AA539" s="317"/>
      <c r="AD539" s="317"/>
      <c r="AE539" s="317"/>
      <c r="AF539" s="317"/>
      <c r="AG539" s="317"/>
      <c r="AH539" s="317"/>
    </row>
    <row r="540" spans="14:35" x14ac:dyDescent="0.2">
      <c r="N540" s="317"/>
      <c r="O540" s="317"/>
      <c r="P540" s="318"/>
      <c r="Q540" s="317"/>
      <c r="T540" s="317"/>
      <c r="V540" s="317"/>
      <c r="W540" s="317"/>
      <c r="X540" s="317"/>
      <c r="Y540" s="317"/>
      <c r="AA540" s="317"/>
      <c r="AD540" s="317"/>
      <c r="AE540" s="317"/>
      <c r="AF540" s="317"/>
      <c r="AG540" s="317"/>
      <c r="AH540" s="317"/>
    </row>
    <row r="541" spans="14:35" x14ac:dyDescent="0.2">
      <c r="O541" s="317"/>
      <c r="P541" s="318"/>
      <c r="Q541" s="317"/>
      <c r="T541" s="317"/>
      <c r="V541" s="317"/>
      <c r="W541" s="317"/>
      <c r="X541" s="317"/>
      <c r="Y541" s="317"/>
      <c r="AA541" s="317"/>
      <c r="AD541" s="317"/>
      <c r="AE541" s="317"/>
      <c r="AF541" s="317"/>
      <c r="AG541" s="317"/>
      <c r="AH541" s="317"/>
      <c r="AI541" s="317"/>
    </row>
    <row r="542" spans="14:35" x14ac:dyDescent="0.2">
      <c r="O542" s="317"/>
      <c r="P542" s="318"/>
      <c r="Q542" s="317"/>
      <c r="T542" s="317"/>
      <c r="V542" s="317"/>
      <c r="W542" s="317"/>
      <c r="X542" s="317"/>
      <c r="Y542" s="317"/>
      <c r="AA542" s="317"/>
      <c r="AD542" s="317"/>
      <c r="AE542" s="317"/>
      <c r="AF542" s="317"/>
      <c r="AG542" s="317"/>
      <c r="AH542" s="317"/>
    </row>
    <row r="543" spans="14:35" x14ac:dyDescent="0.2">
      <c r="N543" s="317"/>
      <c r="O543" s="317"/>
      <c r="P543" s="318"/>
      <c r="Q543" s="317"/>
      <c r="T543" s="317"/>
      <c r="V543" s="317"/>
      <c r="W543" s="317"/>
      <c r="X543" s="317"/>
      <c r="Y543" s="317"/>
      <c r="AA543" s="317"/>
      <c r="AF543" s="317"/>
      <c r="AG543" s="317"/>
      <c r="AH543" s="317"/>
    </row>
    <row r="544" spans="14:35" x14ac:dyDescent="0.2">
      <c r="O544" s="317"/>
      <c r="P544" s="318"/>
      <c r="Q544" s="317"/>
      <c r="T544" s="317"/>
      <c r="V544" s="317"/>
      <c r="W544" s="317"/>
      <c r="Y544" s="317"/>
      <c r="AA544" s="317"/>
      <c r="AD544" s="317"/>
      <c r="AE544" s="317"/>
      <c r="AF544" s="317"/>
      <c r="AG544" s="317"/>
      <c r="AH544" s="317"/>
    </row>
    <row r="545" spans="11:35" x14ac:dyDescent="0.2">
      <c r="K545" s="317"/>
      <c r="O545" s="317"/>
      <c r="P545" s="318"/>
      <c r="Q545" s="317"/>
      <c r="T545" s="317"/>
      <c r="V545" s="317"/>
      <c r="X545" s="317"/>
      <c r="Y545" s="317"/>
      <c r="AA545" s="317"/>
      <c r="AD545" s="317"/>
      <c r="AE545" s="317"/>
      <c r="AF545" s="317"/>
      <c r="AG545" s="317"/>
      <c r="AH545" s="317"/>
    </row>
    <row r="546" spans="11:35" x14ac:dyDescent="0.2">
      <c r="K546" s="317"/>
      <c r="O546" s="317"/>
      <c r="P546" s="318"/>
      <c r="Q546" s="317"/>
      <c r="T546" s="317"/>
      <c r="V546" s="317"/>
      <c r="W546" s="317"/>
      <c r="Y546" s="317"/>
      <c r="AD546" s="317"/>
      <c r="AE546" s="317"/>
      <c r="AF546" s="317"/>
      <c r="AG546" s="317"/>
      <c r="AH546" s="317"/>
    </row>
    <row r="547" spans="11:35" x14ac:dyDescent="0.2">
      <c r="P547" s="318"/>
      <c r="Q547" s="317"/>
      <c r="T547" s="317"/>
      <c r="V547" s="317"/>
      <c r="W547" s="317"/>
      <c r="X547" s="317"/>
      <c r="Y547" s="317"/>
      <c r="AA547" s="317"/>
      <c r="AD547" s="317"/>
      <c r="AE547" s="317"/>
      <c r="AF547" s="317"/>
      <c r="AG547" s="317"/>
      <c r="AH547" s="317"/>
    </row>
    <row r="548" spans="11:35" x14ac:dyDescent="0.2">
      <c r="O548" s="317"/>
      <c r="P548" s="318"/>
      <c r="T548" s="317"/>
      <c r="V548" s="317"/>
      <c r="W548" s="317"/>
      <c r="AA548" s="317"/>
      <c r="AD548" s="317"/>
      <c r="AE548" s="317"/>
      <c r="AF548" s="317"/>
      <c r="AG548" s="317"/>
      <c r="AH548" s="317"/>
      <c r="AI548" s="317"/>
    </row>
    <row r="549" spans="11:35" x14ac:dyDescent="0.2">
      <c r="O549" s="317"/>
      <c r="P549" s="318"/>
      <c r="Q549" s="317"/>
      <c r="T549" s="317"/>
      <c r="V549" s="317"/>
      <c r="W549" s="317"/>
      <c r="X549" s="317"/>
      <c r="Y549" s="317"/>
      <c r="AA549" s="317"/>
      <c r="AD549" s="317"/>
      <c r="AE549" s="317"/>
      <c r="AF549" s="317"/>
      <c r="AG549" s="317"/>
      <c r="AH549" s="317"/>
    </row>
    <row r="550" spans="11:35" x14ac:dyDescent="0.2">
      <c r="O550" s="317"/>
      <c r="P550" s="318"/>
      <c r="Q550" s="317"/>
      <c r="T550" s="317"/>
      <c r="V550" s="317"/>
      <c r="W550" s="317"/>
      <c r="X550" s="317"/>
      <c r="Y550" s="317"/>
      <c r="AD550" s="317"/>
      <c r="AE550" s="317"/>
      <c r="AF550" s="317"/>
      <c r="AG550" s="317"/>
      <c r="AH550" s="317"/>
    </row>
    <row r="551" spans="11:35" x14ac:dyDescent="0.2">
      <c r="O551" s="317"/>
      <c r="P551" s="318"/>
      <c r="T551" s="317"/>
      <c r="V551" s="317"/>
      <c r="W551" s="317"/>
      <c r="X551" s="317"/>
      <c r="AA551" s="317"/>
      <c r="AD551" s="317"/>
      <c r="AE551" s="317"/>
      <c r="AF551" s="317"/>
      <c r="AG551" s="317"/>
      <c r="AH551" s="317"/>
    </row>
    <row r="552" spans="11:35" x14ac:dyDescent="0.2">
      <c r="K552" s="317"/>
      <c r="O552" s="317"/>
      <c r="P552" s="318"/>
      <c r="Q552" s="317"/>
      <c r="R552" s="317"/>
      <c r="T552" s="317"/>
      <c r="V552" s="317"/>
      <c r="W552" s="317"/>
      <c r="X552" s="317"/>
      <c r="Y552" s="317"/>
      <c r="Z552" s="317"/>
      <c r="AA552" s="317"/>
      <c r="AE552" s="317"/>
      <c r="AF552" s="317"/>
      <c r="AG552" s="317"/>
      <c r="AH552" s="317"/>
    </row>
    <row r="553" spans="11:35" x14ac:dyDescent="0.2">
      <c r="O553" s="317"/>
      <c r="P553" s="318"/>
      <c r="T553" s="317"/>
      <c r="V553" s="317"/>
      <c r="W553" s="317"/>
      <c r="X553" s="317"/>
      <c r="AA553" s="317"/>
      <c r="AD553" s="317"/>
      <c r="AE553" s="317"/>
      <c r="AF553" s="317"/>
      <c r="AG553" s="317"/>
      <c r="AH553" s="317"/>
    </row>
    <row r="554" spans="11:35" x14ac:dyDescent="0.2">
      <c r="O554" s="317"/>
      <c r="P554" s="318"/>
      <c r="Q554" s="317"/>
      <c r="T554" s="317"/>
      <c r="V554" s="317"/>
      <c r="W554" s="317"/>
      <c r="X554" s="317"/>
      <c r="Y554" s="317"/>
      <c r="AA554" s="317"/>
      <c r="AD554" s="317"/>
      <c r="AE554" s="317"/>
      <c r="AF554" s="317"/>
      <c r="AG554" s="317"/>
      <c r="AH554" s="317"/>
    </row>
    <row r="555" spans="11:35" x14ac:dyDescent="0.2">
      <c r="O555" s="317"/>
      <c r="P555" s="318"/>
      <c r="Q555" s="317"/>
      <c r="R555" s="317"/>
      <c r="T555" s="317"/>
      <c r="W555" s="317"/>
      <c r="Y555" s="317"/>
      <c r="Z555" s="317"/>
      <c r="AA555" s="317"/>
      <c r="AD555" s="317"/>
      <c r="AE555" s="317"/>
      <c r="AG555" s="317"/>
      <c r="AH555" s="317"/>
    </row>
    <row r="556" spans="11:35" x14ac:dyDescent="0.2">
      <c r="O556" s="317"/>
      <c r="P556" s="318"/>
      <c r="Q556" s="317"/>
      <c r="R556" s="317"/>
      <c r="T556" s="317"/>
      <c r="V556" s="317"/>
      <c r="W556" s="317"/>
      <c r="X556" s="317"/>
      <c r="Y556" s="317"/>
      <c r="Z556" s="317"/>
      <c r="AA556" s="317"/>
      <c r="AD556" s="317"/>
      <c r="AE556" s="317"/>
      <c r="AF556" s="317"/>
      <c r="AG556" s="317"/>
      <c r="AH556" s="317"/>
    </row>
    <row r="557" spans="11:35" x14ac:dyDescent="0.2">
      <c r="O557" s="317"/>
      <c r="P557" s="318"/>
      <c r="Q557" s="317"/>
      <c r="T557" s="317"/>
      <c r="V557" s="317"/>
      <c r="W557" s="317"/>
      <c r="X557" s="317"/>
      <c r="Y557" s="317"/>
      <c r="AA557" s="317"/>
      <c r="AD557" s="317"/>
      <c r="AE557" s="317"/>
      <c r="AF557" s="317"/>
      <c r="AG557" s="317"/>
      <c r="AH557" s="317"/>
    </row>
    <row r="558" spans="11:35" x14ac:dyDescent="0.2">
      <c r="P558" s="318"/>
      <c r="Q558" s="317"/>
      <c r="R558" s="317"/>
      <c r="T558" s="317"/>
      <c r="W558" s="317"/>
      <c r="X558" s="317"/>
      <c r="Y558" s="317"/>
      <c r="Z558" s="317"/>
      <c r="AA558" s="317"/>
      <c r="AD558" s="317"/>
      <c r="AE558" s="317"/>
      <c r="AF558" s="317"/>
      <c r="AG558" s="317"/>
      <c r="AH558" s="317"/>
    </row>
    <row r="559" spans="11:35" x14ac:dyDescent="0.2">
      <c r="O559" s="317"/>
      <c r="P559" s="318"/>
      <c r="Q559" s="317"/>
      <c r="T559" s="317"/>
      <c r="V559" s="317"/>
      <c r="W559" s="317"/>
      <c r="X559" s="317"/>
      <c r="Y559" s="317"/>
      <c r="AA559" s="317"/>
      <c r="AD559" s="317"/>
      <c r="AE559" s="317"/>
      <c r="AF559" s="317"/>
      <c r="AG559" s="317"/>
      <c r="AH559" s="317"/>
    </row>
    <row r="560" spans="11:35" x14ac:dyDescent="0.2">
      <c r="O560" s="317"/>
      <c r="P560" s="318"/>
      <c r="Q560" s="317"/>
      <c r="V560" s="317"/>
      <c r="W560" s="317"/>
      <c r="X560" s="317"/>
      <c r="Y560" s="317"/>
      <c r="AE560" s="317"/>
      <c r="AF560" s="317"/>
      <c r="AG560" s="317"/>
      <c r="AH560" s="317"/>
    </row>
    <row r="561" spans="11:35" x14ac:dyDescent="0.2">
      <c r="K561" s="317"/>
      <c r="O561" s="317"/>
      <c r="P561" s="318"/>
      <c r="Q561" s="317"/>
      <c r="T561" s="317"/>
      <c r="V561" s="317"/>
      <c r="X561" s="317"/>
      <c r="Y561" s="317"/>
      <c r="AA561" s="317"/>
      <c r="AD561" s="317"/>
      <c r="AE561" s="317"/>
      <c r="AF561" s="317"/>
      <c r="AG561" s="317"/>
      <c r="AH561" s="317"/>
    </row>
    <row r="562" spans="11:35" x14ac:dyDescent="0.2">
      <c r="O562" s="317"/>
      <c r="P562" s="318"/>
      <c r="T562" s="317"/>
      <c r="V562" s="317"/>
      <c r="W562" s="317"/>
      <c r="X562" s="317"/>
      <c r="AA562" s="317"/>
      <c r="AD562" s="317"/>
      <c r="AE562" s="317"/>
      <c r="AF562" s="317"/>
      <c r="AG562" s="317"/>
      <c r="AH562" s="317"/>
    </row>
    <row r="563" spans="11:35" x14ac:dyDescent="0.2">
      <c r="O563" s="317"/>
      <c r="P563" s="318"/>
      <c r="Q563" s="317"/>
      <c r="T563" s="317"/>
      <c r="W563" s="317"/>
      <c r="X563" s="317"/>
      <c r="Y563" s="317"/>
      <c r="AA563" s="317"/>
      <c r="AD563" s="317"/>
      <c r="AE563" s="317"/>
      <c r="AF563" s="317"/>
      <c r="AG563" s="317"/>
      <c r="AH563" s="317"/>
    </row>
    <row r="564" spans="11:35" x14ac:dyDescent="0.2">
      <c r="O564" s="317"/>
      <c r="P564" s="318"/>
      <c r="Q564" s="317"/>
      <c r="R564" s="317"/>
      <c r="T564" s="317"/>
      <c r="W564" s="317"/>
      <c r="Y564" s="317"/>
      <c r="Z564" s="317"/>
      <c r="AA564" s="317"/>
      <c r="AD564" s="317"/>
      <c r="AE564" s="317"/>
      <c r="AF564" s="317"/>
      <c r="AG564" s="317"/>
      <c r="AH564" s="317"/>
    </row>
    <row r="565" spans="11:35" x14ac:dyDescent="0.2">
      <c r="K565" s="317"/>
      <c r="O565" s="317"/>
      <c r="P565" s="318"/>
      <c r="Q565" s="317"/>
      <c r="T565" s="317"/>
      <c r="V565" s="317"/>
      <c r="W565" s="317"/>
      <c r="X565" s="317"/>
      <c r="Y565" s="317"/>
      <c r="AA565" s="317"/>
      <c r="AD565" s="317"/>
      <c r="AE565" s="317"/>
      <c r="AF565" s="317"/>
      <c r="AG565" s="317"/>
      <c r="AH565" s="317"/>
    </row>
    <row r="566" spans="11:35" x14ac:dyDescent="0.2">
      <c r="K566" s="317"/>
      <c r="O566" s="317"/>
      <c r="P566" s="318"/>
      <c r="Q566" s="317"/>
      <c r="T566" s="317"/>
      <c r="V566" s="317"/>
      <c r="W566" s="317"/>
      <c r="X566" s="317"/>
      <c r="Y566" s="317"/>
      <c r="AA566" s="317"/>
      <c r="AD566" s="317"/>
      <c r="AE566" s="317"/>
      <c r="AF566" s="317"/>
      <c r="AG566" s="317"/>
      <c r="AH566" s="317"/>
    </row>
    <row r="567" spans="11:35" x14ac:dyDescent="0.2">
      <c r="N567" s="317"/>
      <c r="O567" s="317"/>
      <c r="P567" s="318"/>
      <c r="Q567" s="317"/>
      <c r="T567" s="317"/>
      <c r="V567" s="317"/>
      <c r="W567" s="317"/>
      <c r="X567" s="317"/>
      <c r="Y567" s="317"/>
      <c r="AA567" s="317"/>
      <c r="AD567" s="317"/>
      <c r="AE567" s="317"/>
      <c r="AF567" s="317"/>
      <c r="AG567" s="317"/>
      <c r="AH567" s="317"/>
    </row>
    <row r="568" spans="11:35" x14ac:dyDescent="0.2">
      <c r="O568" s="317"/>
      <c r="P568" s="318"/>
      <c r="Q568" s="317"/>
      <c r="T568" s="317"/>
      <c r="V568" s="317"/>
      <c r="W568" s="317"/>
      <c r="X568" s="317"/>
      <c r="Y568" s="317"/>
      <c r="AA568" s="317"/>
      <c r="AD568" s="317"/>
      <c r="AE568" s="317"/>
      <c r="AF568" s="317"/>
      <c r="AH568" s="317"/>
    </row>
    <row r="569" spans="11:35" x14ac:dyDescent="0.2">
      <c r="N569" s="317"/>
      <c r="O569" s="317"/>
      <c r="P569" s="318"/>
      <c r="Q569" s="317"/>
      <c r="T569" s="317"/>
      <c r="V569" s="317"/>
      <c r="W569" s="317"/>
      <c r="X569" s="317"/>
      <c r="Y569" s="317"/>
      <c r="AD569" s="317"/>
      <c r="AE569" s="317"/>
      <c r="AF569" s="317"/>
      <c r="AG569" s="317"/>
      <c r="AH569" s="317"/>
    </row>
    <row r="570" spans="11:35" x14ac:dyDescent="0.2">
      <c r="O570" s="317"/>
      <c r="P570" s="318"/>
      <c r="Q570" s="317"/>
      <c r="T570" s="317"/>
      <c r="V570" s="317"/>
      <c r="W570" s="317"/>
      <c r="X570" s="317"/>
      <c r="Y570" s="317"/>
      <c r="AA570" s="317"/>
      <c r="AE570" s="317"/>
      <c r="AF570" s="317"/>
      <c r="AG570" s="317"/>
      <c r="AH570" s="317"/>
    </row>
    <row r="571" spans="11:35" x14ac:dyDescent="0.2">
      <c r="K571" s="317"/>
      <c r="O571" s="317"/>
      <c r="P571" s="318"/>
      <c r="R571" s="317"/>
      <c r="T571" s="317"/>
      <c r="V571" s="317"/>
      <c r="W571" s="317"/>
      <c r="X571" s="317"/>
      <c r="Z571" s="317"/>
      <c r="AA571" s="317"/>
      <c r="AD571" s="317"/>
      <c r="AE571" s="317"/>
      <c r="AF571" s="317"/>
      <c r="AH571" s="317"/>
    </row>
    <row r="572" spans="11:35" x14ac:dyDescent="0.2">
      <c r="N572" s="317"/>
      <c r="O572" s="317"/>
      <c r="P572" s="318"/>
      <c r="Q572" s="317"/>
      <c r="T572" s="317"/>
      <c r="V572" s="317"/>
      <c r="W572" s="317"/>
      <c r="X572" s="317"/>
      <c r="Y572" s="317"/>
      <c r="AA572" s="317"/>
      <c r="AD572" s="317"/>
      <c r="AE572" s="317"/>
      <c r="AF572" s="317"/>
      <c r="AG572" s="317"/>
      <c r="AH572" s="317"/>
      <c r="AI572" s="317"/>
    </row>
    <row r="573" spans="11:35" x14ac:dyDescent="0.2">
      <c r="O573" s="317"/>
      <c r="P573" s="318"/>
      <c r="Q573" s="317"/>
      <c r="V573" s="317"/>
      <c r="W573" s="317"/>
      <c r="Y573" s="317"/>
      <c r="AA573" s="317"/>
      <c r="AD573" s="317"/>
      <c r="AE573" s="317"/>
      <c r="AF573" s="317"/>
      <c r="AG573" s="317"/>
      <c r="AH573" s="317"/>
    </row>
    <row r="574" spans="11:35" x14ac:dyDescent="0.2">
      <c r="N574" s="317"/>
      <c r="O574" s="317"/>
      <c r="P574" s="318"/>
      <c r="Q574" s="317"/>
      <c r="T574" s="317"/>
      <c r="V574" s="317"/>
      <c r="W574" s="317"/>
      <c r="X574" s="317"/>
      <c r="Y574" s="317"/>
      <c r="AA574" s="317"/>
      <c r="AD574" s="317"/>
      <c r="AE574" s="317"/>
      <c r="AF574" s="317"/>
      <c r="AG574" s="317"/>
      <c r="AH574" s="317"/>
      <c r="AI574" s="317"/>
    </row>
    <row r="575" spans="11:35" x14ac:dyDescent="0.2">
      <c r="N575" s="317"/>
      <c r="O575" s="317"/>
      <c r="P575" s="318"/>
      <c r="Q575" s="317"/>
      <c r="R575" s="317"/>
      <c r="T575" s="317"/>
      <c r="V575" s="317"/>
      <c r="W575" s="317"/>
      <c r="X575" s="317"/>
      <c r="Y575" s="317"/>
      <c r="Z575" s="317"/>
      <c r="AA575" s="317"/>
      <c r="AD575" s="317"/>
      <c r="AE575" s="317"/>
      <c r="AF575" s="317"/>
      <c r="AG575" s="317"/>
      <c r="AH575" s="317"/>
    </row>
    <row r="576" spans="11:35" x14ac:dyDescent="0.2">
      <c r="O576" s="317"/>
      <c r="P576" s="318"/>
      <c r="Q576" s="317"/>
      <c r="R576" s="317"/>
      <c r="T576" s="317"/>
      <c r="V576" s="317"/>
      <c r="W576" s="317"/>
      <c r="X576" s="317"/>
      <c r="Y576" s="317"/>
      <c r="Z576" s="317"/>
      <c r="AA576" s="317"/>
      <c r="AD576" s="317"/>
      <c r="AE576" s="317"/>
      <c r="AF576" s="317"/>
      <c r="AG576" s="317"/>
      <c r="AH576" s="317"/>
    </row>
    <row r="577" spans="11:35" x14ac:dyDescent="0.2">
      <c r="K577" s="317"/>
      <c r="O577" s="317"/>
      <c r="P577" s="318"/>
      <c r="Q577" s="317"/>
      <c r="T577" s="317"/>
      <c r="V577" s="317"/>
      <c r="W577" s="317"/>
      <c r="X577" s="317"/>
      <c r="Y577" s="317"/>
      <c r="AA577" s="317"/>
      <c r="AD577" s="317"/>
      <c r="AE577" s="317"/>
      <c r="AG577" s="317"/>
      <c r="AH577" s="317"/>
    </row>
    <row r="578" spans="11:35" x14ac:dyDescent="0.2">
      <c r="K578" s="317"/>
      <c r="O578" s="317"/>
      <c r="P578" s="318"/>
      <c r="T578" s="317"/>
      <c r="V578" s="317"/>
      <c r="W578" s="317"/>
      <c r="X578" s="317"/>
      <c r="AA578" s="317"/>
      <c r="AD578" s="317"/>
      <c r="AE578" s="317"/>
      <c r="AF578" s="317"/>
      <c r="AG578" s="317"/>
      <c r="AH578" s="317"/>
    </row>
    <row r="579" spans="11:35" x14ac:dyDescent="0.2">
      <c r="N579" s="317"/>
      <c r="O579" s="317"/>
      <c r="P579" s="318"/>
      <c r="Q579" s="317"/>
      <c r="T579" s="317"/>
      <c r="V579" s="317"/>
      <c r="W579" s="317"/>
      <c r="X579" s="317"/>
      <c r="Y579" s="317"/>
      <c r="AA579" s="317"/>
      <c r="AD579" s="317"/>
      <c r="AE579" s="317"/>
      <c r="AF579" s="317"/>
      <c r="AG579" s="317"/>
      <c r="AH579" s="317"/>
    </row>
    <row r="580" spans="11:35" x14ac:dyDescent="0.2">
      <c r="O580" s="317"/>
      <c r="P580" s="318"/>
      <c r="R580" s="317"/>
      <c r="T580" s="317"/>
      <c r="V580" s="317"/>
      <c r="W580" s="317"/>
      <c r="X580" s="317"/>
      <c r="Z580" s="317"/>
      <c r="AA580" s="317"/>
      <c r="AD580" s="317"/>
      <c r="AE580" s="317"/>
      <c r="AF580" s="317"/>
      <c r="AG580" s="317"/>
      <c r="AH580" s="317"/>
    </row>
    <row r="581" spans="11:35" x14ac:dyDescent="0.2">
      <c r="O581" s="317"/>
      <c r="P581" s="318"/>
      <c r="Q581" s="317"/>
      <c r="T581" s="317"/>
      <c r="V581" s="317"/>
      <c r="W581" s="317"/>
      <c r="X581" s="317"/>
      <c r="Y581" s="317"/>
      <c r="AA581" s="317"/>
      <c r="AD581" s="317"/>
      <c r="AE581" s="317"/>
      <c r="AF581" s="317"/>
      <c r="AG581" s="317"/>
      <c r="AH581" s="317"/>
    </row>
    <row r="582" spans="11:35" x14ac:dyDescent="0.2">
      <c r="N582" s="317"/>
      <c r="O582" s="317"/>
      <c r="P582" s="318"/>
      <c r="T582" s="317"/>
      <c r="V582" s="317"/>
      <c r="W582" s="317"/>
      <c r="X582" s="317"/>
      <c r="AA582" s="317"/>
      <c r="AD582" s="317"/>
      <c r="AE582" s="317"/>
      <c r="AF582" s="317"/>
      <c r="AG582" s="317"/>
      <c r="AH582" s="317"/>
    </row>
    <row r="583" spans="11:35" x14ac:dyDescent="0.2">
      <c r="K583" s="317"/>
      <c r="O583" s="317"/>
      <c r="P583" s="318"/>
      <c r="Q583" s="317"/>
      <c r="T583" s="317"/>
      <c r="V583" s="317"/>
      <c r="W583" s="317"/>
      <c r="X583" s="317"/>
      <c r="Y583" s="317"/>
      <c r="AA583" s="317"/>
      <c r="AD583" s="317"/>
      <c r="AE583" s="317"/>
      <c r="AF583" s="317"/>
      <c r="AG583" s="317"/>
      <c r="AH583" s="317"/>
    </row>
    <row r="584" spans="11:35" x14ac:dyDescent="0.2">
      <c r="O584" s="317"/>
      <c r="P584" s="318"/>
      <c r="T584" s="317"/>
      <c r="V584" s="317"/>
      <c r="W584" s="317"/>
      <c r="X584" s="317"/>
      <c r="AA584" s="317"/>
      <c r="AD584" s="317"/>
      <c r="AE584" s="317"/>
      <c r="AF584" s="317"/>
      <c r="AG584" s="317"/>
      <c r="AH584" s="317"/>
    </row>
    <row r="585" spans="11:35" x14ac:dyDescent="0.2">
      <c r="O585" s="317"/>
      <c r="P585" s="318"/>
      <c r="Q585" s="317"/>
      <c r="T585" s="317"/>
      <c r="V585" s="317"/>
      <c r="W585" s="317"/>
      <c r="X585" s="317"/>
      <c r="Y585" s="317"/>
      <c r="AA585" s="317"/>
      <c r="AD585" s="317"/>
      <c r="AE585" s="317"/>
      <c r="AF585" s="317"/>
      <c r="AG585" s="317"/>
      <c r="AH585" s="317"/>
    </row>
    <row r="586" spans="11:35" x14ac:dyDescent="0.2">
      <c r="O586" s="317"/>
      <c r="P586" s="318"/>
      <c r="Q586" s="317"/>
      <c r="T586" s="317"/>
      <c r="V586" s="317"/>
      <c r="W586" s="317"/>
      <c r="X586" s="317"/>
      <c r="Y586" s="317"/>
      <c r="AA586" s="317"/>
      <c r="AF586" s="317"/>
      <c r="AG586" s="317"/>
      <c r="AH586" s="317"/>
    </row>
    <row r="587" spans="11:35" x14ac:dyDescent="0.2">
      <c r="N587" s="317"/>
      <c r="O587" s="317"/>
      <c r="P587" s="318"/>
      <c r="Q587" s="317"/>
      <c r="T587" s="317"/>
      <c r="W587" s="317"/>
      <c r="X587" s="317"/>
      <c r="Y587" s="317"/>
      <c r="AA587" s="317"/>
      <c r="AD587" s="317"/>
      <c r="AE587" s="317"/>
      <c r="AF587" s="317"/>
      <c r="AG587" s="317"/>
      <c r="AH587" s="317"/>
    </row>
    <row r="588" spans="11:35" x14ac:dyDescent="0.2">
      <c r="O588" s="317"/>
      <c r="P588" s="318"/>
      <c r="Q588" s="317"/>
      <c r="T588" s="317"/>
      <c r="V588" s="317"/>
      <c r="W588" s="317"/>
      <c r="X588" s="317"/>
      <c r="Y588" s="317"/>
      <c r="AA588" s="317"/>
      <c r="AD588" s="317"/>
      <c r="AE588" s="317"/>
      <c r="AF588" s="317"/>
      <c r="AG588" s="317"/>
      <c r="AH588" s="317"/>
    </row>
    <row r="589" spans="11:35" x14ac:dyDescent="0.2">
      <c r="O589" s="317"/>
      <c r="P589" s="318"/>
      <c r="T589" s="317"/>
      <c r="V589" s="317"/>
      <c r="W589" s="317"/>
      <c r="AA589" s="317"/>
      <c r="AD589" s="317"/>
      <c r="AE589" s="317"/>
      <c r="AF589" s="317"/>
      <c r="AG589" s="317"/>
      <c r="AH589" s="317"/>
    </row>
    <row r="590" spans="11:35" x14ac:dyDescent="0.2">
      <c r="K590" s="317"/>
      <c r="O590" s="317"/>
      <c r="P590" s="318"/>
      <c r="T590" s="317"/>
      <c r="V590" s="317"/>
      <c r="W590" s="317"/>
      <c r="X590" s="317"/>
      <c r="AA590" s="317"/>
      <c r="AD590" s="317"/>
      <c r="AE590" s="317"/>
      <c r="AF590" s="317"/>
      <c r="AG590" s="317"/>
      <c r="AH590" s="317"/>
    </row>
    <row r="591" spans="11:35" x14ac:dyDescent="0.2">
      <c r="K591" s="317"/>
      <c r="O591" s="317"/>
      <c r="P591" s="318"/>
      <c r="Q591" s="317"/>
      <c r="T591" s="317"/>
      <c r="V591" s="317"/>
      <c r="W591" s="317"/>
      <c r="X591" s="317"/>
      <c r="Y591" s="317"/>
      <c r="AA591" s="317"/>
      <c r="AD591" s="317"/>
      <c r="AE591" s="317"/>
      <c r="AF591" s="317"/>
      <c r="AG591" s="317"/>
      <c r="AH591" s="317"/>
    </row>
    <row r="592" spans="11:35" x14ac:dyDescent="0.2">
      <c r="O592" s="317"/>
      <c r="P592" s="318"/>
      <c r="R592" s="317"/>
      <c r="T592" s="317"/>
      <c r="V592" s="317"/>
      <c r="W592" s="317"/>
      <c r="X592" s="317"/>
      <c r="Z592" s="317"/>
      <c r="AA592" s="317"/>
      <c r="AD592" s="317"/>
      <c r="AE592" s="317"/>
      <c r="AF592" s="317"/>
      <c r="AG592" s="317"/>
      <c r="AH592" s="317"/>
      <c r="AI592" s="317"/>
    </row>
    <row r="593" spans="11:34" x14ac:dyDescent="0.2">
      <c r="O593" s="317"/>
      <c r="P593" s="318"/>
      <c r="Q593" s="317"/>
      <c r="T593" s="317"/>
      <c r="V593" s="317"/>
      <c r="W593" s="317"/>
      <c r="Y593" s="317"/>
      <c r="AA593" s="317"/>
      <c r="AD593" s="317"/>
      <c r="AE593" s="317"/>
      <c r="AF593" s="317"/>
      <c r="AH593" s="317"/>
    </row>
    <row r="594" spans="11:34" x14ac:dyDescent="0.2">
      <c r="O594" s="317"/>
      <c r="P594" s="318"/>
      <c r="Q594" s="317"/>
      <c r="T594" s="317"/>
      <c r="V594" s="317"/>
      <c r="W594" s="317"/>
      <c r="X594" s="317"/>
      <c r="Y594" s="317"/>
      <c r="AD594" s="317"/>
      <c r="AE594" s="317"/>
      <c r="AF594" s="317"/>
      <c r="AG594" s="317"/>
      <c r="AH594" s="317"/>
    </row>
    <row r="595" spans="11:34" x14ac:dyDescent="0.2">
      <c r="N595" s="317"/>
      <c r="O595" s="317"/>
      <c r="P595" s="318"/>
      <c r="Q595" s="317"/>
      <c r="T595" s="317"/>
      <c r="V595" s="317"/>
      <c r="W595" s="317"/>
      <c r="X595" s="317"/>
      <c r="Y595" s="317"/>
      <c r="AA595" s="317"/>
      <c r="AD595" s="317"/>
      <c r="AE595" s="317"/>
      <c r="AF595" s="317"/>
      <c r="AH595" s="317"/>
    </row>
    <row r="596" spans="11:34" x14ac:dyDescent="0.2">
      <c r="O596" s="317"/>
      <c r="P596" s="318"/>
      <c r="Q596" s="317"/>
      <c r="T596" s="317"/>
      <c r="V596" s="317"/>
      <c r="W596" s="317"/>
      <c r="X596" s="317"/>
      <c r="Y596" s="317"/>
      <c r="AA596" s="317"/>
      <c r="AD596" s="317"/>
      <c r="AE596" s="317"/>
      <c r="AF596" s="317"/>
      <c r="AG596" s="317"/>
      <c r="AH596" s="317"/>
    </row>
    <row r="597" spans="11:34" x14ac:dyDescent="0.2">
      <c r="N597" s="317"/>
      <c r="O597" s="317"/>
      <c r="P597" s="318"/>
      <c r="T597" s="317"/>
      <c r="V597" s="317"/>
      <c r="X597" s="317"/>
      <c r="AA597" s="317"/>
      <c r="AD597" s="317"/>
      <c r="AE597" s="317"/>
      <c r="AF597" s="317"/>
      <c r="AG597" s="317"/>
      <c r="AH597" s="317"/>
    </row>
    <row r="598" spans="11:34" x14ac:dyDescent="0.2">
      <c r="K598" s="317"/>
      <c r="N598" s="317"/>
      <c r="O598" s="317"/>
      <c r="P598" s="318"/>
      <c r="R598" s="317"/>
      <c r="T598" s="317"/>
      <c r="V598" s="317"/>
      <c r="W598" s="317"/>
      <c r="Z598" s="317"/>
      <c r="AA598" s="317"/>
      <c r="AD598" s="317"/>
      <c r="AE598" s="317"/>
      <c r="AF598" s="317"/>
      <c r="AG598" s="317"/>
      <c r="AH598" s="317"/>
    </row>
    <row r="599" spans="11:34" x14ac:dyDescent="0.2">
      <c r="O599" s="317"/>
      <c r="P599" s="318"/>
      <c r="Q599" s="317"/>
      <c r="T599" s="317"/>
      <c r="V599" s="317"/>
      <c r="W599" s="317"/>
      <c r="X599" s="317"/>
      <c r="Y599" s="317"/>
      <c r="AA599" s="317"/>
      <c r="AD599" s="317"/>
      <c r="AE599" s="317"/>
      <c r="AF599" s="317"/>
      <c r="AG599" s="317"/>
      <c r="AH599" s="317"/>
    </row>
    <row r="600" spans="11:34" x14ac:dyDescent="0.2">
      <c r="P600" s="318"/>
      <c r="Q600" s="317"/>
      <c r="T600" s="317"/>
      <c r="V600" s="317"/>
      <c r="W600" s="317"/>
      <c r="Y600" s="317"/>
      <c r="AA600" s="317"/>
      <c r="AD600" s="317"/>
      <c r="AE600" s="317"/>
      <c r="AF600" s="317"/>
      <c r="AG600" s="317"/>
      <c r="AH600" s="317"/>
    </row>
    <row r="601" spans="11:34" x14ac:dyDescent="0.2">
      <c r="K601" s="317"/>
      <c r="O601" s="317"/>
      <c r="P601" s="318"/>
      <c r="R601" s="317"/>
      <c r="T601" s="317"/>
      <c r="V601" s="317"/>
      <c r="W601" s="317"/>
      <c r="Z601" s="317"/>
      <c r="AA601" s="317"/>
      <c r="AD601" s="317"/>
      <c r="AE601" s="317"/>
      <c r="AF601" s="317"/>
      <c r="AG601" s="317"/>
      <c r="AH601" s="317"/>
    </row>
    <row r="602" spans="11:34" x14ac:dyDescent="0.2">
      <c r="O602" s="317"/>
      <c r="P602" s="318"/>
      <c r="R602" s="317"/>
      <c r="T602" s="317"/>
      <c r="V602" s="317"/>
      <c r="W602" s="317"/>
      <c r="X602" s="317"/>
      <c r="Z602" s="317"/>
      <c r="AA602" s="317"/>
      <c r="AD602" s="317"/>
      <c r="AF602" s="317"/>
      <c r="AG602" s="317"/>
      <c r="AH602" s="317"/>
    </row>
    <row r="603" spans="11:34" x14ac:dyDescent="0.2">
      <c r="O603" s="317"/>
      <c r="P603" s="318"/>
      <c r="Q603" s="317"/>
      <c r="T603" s="317"/>
      <c r="V603" s="317"/>
      <c r="W603" s="317"/>
      <c r="X603" s="317"/>
      <c r="Y603" s="317"/>
      <c r="AA603" s="317"/>
      <c r="AD603" s="317"/>
      <c r="AE603" s="317"/>
      <c r="AF603" s="317"/>
      <c r="AG603" s="317"/>
      <c r="AH603" s="317"/>
    </row>
    <row r="604" spans="11:34" x14ac:dyDescent="0.2">
      <c r="O604" s="317"/>
      <c r="P604" s="318"/>
      <c r="Q604" s="317"/>
      <c r="T604" s="317"/>
      <c r="V604" s="317"/>
      <c r="W604" s="317"/>
      <c r="X604" s="317"/>
      <c r="Y604" s="317"/>
      <c r="AA604" s="317"/>
      <c r="AD604" s="317"/>
      <c r="AE604" s="317"/>
      <c r="AF604" s="317"/>
      <c r="AG604" s="317"/>
      <c r="AH604" s="317"/>
    </row>
    <row r="605" spans="11:34" x14ac:dyDescent="0.2">
      <c r="O605" s="317"/>
      <c r="P605" s="318"/>
      <c r="T605" s="317"/>
      <c r="V605" s="317"/>
      <c r="W605" s="317"/>
      <c r="X605" s="317"/>
      <c r="AA605" s="317"/>
      <c r="AD605" s="317"/>
      <c r="AE605" s="317"/>
      <c r="AF605" s="317"/>
      <c r="AG605" s="317"/>
      <c r="AH605" s="317"/>
    </row>
    <row r="606" spans="11:34" x14ac:dyDescent="0.2">
      <c r="O606" s="317"/>
      <c r="P606" s="318"/>
      <c r="Q606" s="317"/>
      <c r="R606" s="317"/>
      <c r="T606" s="317"/>
      <c r="V606" s="317"/>
      <c r="W606" s="317"/>
      <c r="X606" s="317"/>
      <c r="Y606" s="317"/>
      <c r="Z606" s="317"/>
      <c r="AA606" s="317"/>
      <c r="AE606" s="317"/>
      <c r="AF606" s="317"/>
      <c r="AG606" s="317"/>
      <c r="AH606" s="317"/>
    </row>
    <row r="607" spans="11:34" x14ac:dyDescent="0.2">
      <c r="O607" s="317"/>
      <c r="P607" s="318"/>
      <c r="Q607" s="317"/>
      <c r="T607" s="317"/>
      <c r="V607" s="317"/>
      <c r="W607" s="317"/>
      <c r="Y607" s="317"/>
      <c r="AA607" s="317"/>
      <c r="AD607" s="317"/>
      <c r="AE607" s="317"/>
      <c r="AF607" s="317"/>
      <c r="AG607" s="317"/>
      <c r="AH607" s="317"/>
    </row>
    <row r="608" spans="11:34" x14ac:dyDescent="0.2">
      <c r="N608" s="317"/>
      <c r="P608" s="318"/>
      <c r="Q608" s="317"/>
      <c r="T608" s="317"/>
      <c r="V608" s="317"/>
      <c r="W608" s="317"/>
      <c r="X608" s="317"/>
      <c r="Y608" s="317"/>
      <c r="AA608" s="317"/>
      <c r="AF608" s="317"/>
      <c r="AG608" s="317"/>
      <c r="AH608" s="317"/>
    </row>
    <row r="609" spans="11:34" x14ac:dyDescent="0.2">
      <c r="O609" s="317"/>
      <c r="P609" s="318"/>
      <c r="Q609" s="317"/>
      <c r="T609" s="317"/>
      <c r="V609" s="317"/>
      <c r="W609" s="317"/>
      <c r="Y609" s="317"/>
      <c r="AA609" s="317"/>
      <c r="AD609" s="317"/>
      <c r="AE609" s="317"/>
      <c r="AF609" s="317"/>
      <c r="AG609" s="317"/>
      <c r="AH609" s="317"/>
    </row>
    <row r="610" spans="11:34" x14ac:dyDescent="0.2">
      <c r="O610" s="317"/>
      <c r="P610" s="318"/>
      <c r="Q610" s="317"/>
      <c r="T610" s="317"/>
      <c r="V610" s="317"/>
      <c r="W610" s="317"/>
      <c r="X610" s="317"/>
      <c r="Y610" s="317"/>
      <c r="AA610" s="317"/>
      <c r="AD610" s="317"/>
      <c r="AE610" s="317"/>
      <c r="AF610" s="317"/>
      <c r="AG610" s="317"/>
      <c r="AH610" s="317"/>
    </row>
    <row r="611" spans="11:34" x14ac:dyDescent="0.2">
      <c r="P611" s="318"/>
      <c r="Q611" s="317"/>
      <c r="T611" s="317"/>
      <c r="V611" s="317"/>
      <c r="W611" s="317"/>
      <c r="X611" s="317"/>
      <c r="Y611" s="317"/>
      <c r="AA611" s="317"/>
      <c r="AD611" s="317"/>
      <c r="AE611" s="317"/>
      <c r="AF611" s="317"/>
      <c r="AG611" s="317"/>
      <c r="AH611" s="317"/>
    </row>
    <row r="612" spans="11:34" x14ac:dyDescent="0.2">
      <c r="O612" s="317"/>
      <c r="P612" s="318"/>
      <c r="R612" s="317"/>
      <c r="T612" s="317"/>
      <c r="V612" s="317"/>
      <c r="W612" s="317"/>
      <c r="X612" s="317"/>
      <c r="Z612" s="317"/>
      <c r="AA612" s="317"/>
      <c r="AD612" s="317"/>
      <c r="AE612" s="317"/>
      <c r="AF612" s="317"/>
      <c r="AG612" s="317"/>
      <c r="AH612" s="317"/>
    </row>
    <row r="613" spans="11:34" x14ac:dyDescent="0.2">
      <c r="K613" s="317"/>
      <c r="O613" s="317"/>
      <c r="P613" s="318"/>
      <c r="Q613" s="317"/>
      <c r="V613" s="317"/>
      <c r="W613" s="317"/>
      <c r="X613" s="317"/>
      <c r="Y613" s="317"/>
      <c r="AA613" s="317"/>
      <c r="AD613" s="317"/>
      <c r="AF613" s="317"/>
      <c r="AG613" s="317"/>
      <c r="AH613" s="317"/>
    </row>
    <row r="614" spans="11:34" x14ac:dyDescent="0.2">
      <c r="O614" s="317"/>
      <c r="P614" s="318"/>
      <c r="Q614" s="317"/>
      <c r="T614" s="317"/>
      <c r="V614" s="317"/>
      <c r="W614" s="317"/>
      <c r="X614" s="317"/>
      <c r="Y614" s="317"/>
      <c r="AA614" s="317"/>
      <c r="AD614" s="317"/>
      <c r="AG614" s="317"/>
      <c r="AH614" s="317"/>
    </row>
    <row r="615" spans="11:34" x14ac:dyDescent="0.2">
      <c r="O615" s="317"/>
      <c r="P615" s="318"/>
      <c r="Q615" s="317"/>
      <c r="T615" s="317"/>
      <c r="V615" s="317"/>
      <c r="W615" s="317"/>
      <c r="Y615" s="317"/>
      <c r="AA615" s="317"/>
      <c r="AD615" s="317"/>
      <c r="AE615" s="317"/>
      <c r="AF615" s="317"/>
      <c r="AG615" s="317"/>
      <c r="AH615" s="317"/>
    </row>
    <row r="616" spans="11:34" x14ac:dyDescent="0.2">
      <c r="N616" s="317"/>
      <c r="O616" s="317"/>
      <c r="P616" s="318"/>
      <c r="T616" s="317"/>
      <c r="V616" s="317"/>
      <c r="W616" s="317"/>
      <c r="X616" s="317"/>
      <c r="AD616" s="317"/>
      <c r="AE616" s="317"/>
      <c r="AF616" s="317"/>
      <c r="AG616" s="317"/>
      <c r="AH616" s="317"/>
    </row>
    <row r="617" spans="11:34" x14ac:dyDescent="0.2">
      <c r="K617" s="317"/>
      <c r="O617" s="317"/>
      <c r="P617" s="318"/>
      <c r="T617" s="317"/>
      <c r="V617" s="317"/>
      <c r="W617" s="317"/>
      <c r="X617" s="317"/>
      <c r="AA617" s="317"/>
      <c r="AD617" s="317"/>
      <c r="AE617" s="317"/>
      <c r="AF617" s="317"/>
      <c r="AG617" s="317"/>
      <c r="AH617" s="317"/>
    </row>
    <row r="618" spans="11:34" x14ac:dyDescent="0.2">
      <c r="O618" s="317"/>
      <c r="P618" s="318"/>
      <c r="Q618" s="317"/>
      <c r="T618" s="317"/>
      <c r="V618" s="317"/>
      <c r="W618" s="317"/>
      <c r="X618" s="317"/>
      <c r="Y618" s="317"/>
      <c r="AA618" s="317"/>
      <c r="AD618" s="317"/>
      <c r="AE618" s="317"/>
      <c r="AF618" s="317"/>
      <c r="AG618" s="317"/>
      <c r="AH618" s="317"/>
    </row>
    <row r="619" spans="11:34" x14ac:dyDescent="0.2">
      <c r="O619" s="317"/>
      <c r="P619" s="318"/>
      <c r="Q619" s="317"/>
      <c r="T619" s="317"/>
      <c r="V619" s="317"/>
      <c r="W619" s="317"/>
      <c r="X619" s="317"/>
      <c r="Y619" s="317"/>
      <c r="AA619" s="317"/>
      <c r="AD619" s="317"/>
      <c r="AF619" s="317"/>
      <c r="AG619" s="317"/>
      <c r="AH619" s="317"/>
    </row>
    <row r="620" spans="11:34" x14ac:dyDescent="0.2">
      <c r="O620" s="317"/>
      <c r="P620" s="318"/>
      <c r="Q620" s="317"/>
      <c r="T620" s="317"/>
      <c r="V620" s="317"/>
      <c r="W620" s="317"/>
      <c r="Y620" s="317"/>
      <c r="AA620" s="317"/>
      <c r="AD620" s="317"/>
      <c r="AF620" s="317"/>
      <c r="AG620" s="317"/>
      <c r="AH620" s="317"/>
    </row>
    <row r="621" spans="11:34" x14ac:dyDescent="0.2">
      <c r="P621" s="318"/>
      <c r="Q621" s="317"/>
      <c r="T621" s="317"/>
      <c r="V621" s="317"/>
      <c r="W621" s="317"/>
      <c r="X621" s="317"/>
      <c r="Y621" s="317"/>
      <c r="AA621" s="317"/>
      <c r="AD621" s="317"/>
      <c r="AE621" s="317"/>
      <c r="AF621" s="317"/>
      <c r="AG621" s="317"/>
      <c r="AH621" s="317"/>
    </row>
    <row r="622" spans="11:34" x14ac:dyDescent="0.2">
      <c r="K622" s="317"/>
      <c r="O622" s="317"/>
      <c r="P622" s="318"/>
      <c r="Q622" s="317"/>
      <c r="T622" s="317"/>
      <c r="V622" s="317"/>
      <c r="W622" s="317"/>
      <c r="X622" s="317"/>
      <c r="Y622" s="317"/>
      <c r="AD622" s="317"/>
      <c r="AE622" s="317"/>
      <c r="AG622" s="317"/>
      <c r="AH622" s="317"/>
    </row>
    <row r="623" spans="11:34" x14ac:dyDescent="0.2">
      <c r="O623" s="317"/>
      <c r="P623" s="318"/>
      <c r="R623" s="317"/>
      <c r="T623" s="317"/>
      <c r="V623" s="317"/>
      <c r="W623" s="317"/>
      <c r="X623" s="317"/>
      <c r="Z623" s="317"/>
      <c r="AA623" s="317"/>
      <c r="AD623" s="317"/>
      <c r="AE623" s="317"/>
      <c r="AF623" s="317"/>
      <c r="AG623" s="317"/>
      <c r="AH623" s="317"/>
    </row>
    <row r="624" spans="11:34" x14ac:dyDescent="0.2">
      <c r="K624" s="317"/>
      <c r="N624" s="317"/>
      <c r="O624" s="317"/>
      <c r="P624" s="318"/>
      <c r="T624" s="317"/>
      <c r="V624" s="317"/>
      <c r="W624" s="317"/>
      <c r="AA624" s="317"/>
      <c r="AD624" s="317"/>
      <c r="AE624" s="317"/>
      <c r="AF624" s="317"/>
      <c r="AG624" s="317"/>
      <c r="AH624" s="317"/>
    </row>
    <row r="625" spans="11:35" x14ac:dyDescent="0.2">
      <c r="O625" s="317"/>
      <c r="P625" s="318"/>
      <c r="Q625" s="317"/>
      <c r="T625" s="317"/>
      <c r="W625" s="317"/>
      <c r="X625" s="317"/>
      <c r="Y625" s="317"/>
      <c r="AA625" s="317"/>
      <c r="AF625" s="317"/>
      <c r="AG625" s="317"/>
      <c r="AH625" s="317"/>
    </row>
    <row r="626" spans="11:35" x14ac:dyDescent="0.2">
      <c r="K626" s="317"/>
      <c r="O626" s="317"/>
      <c r="P626" s="318"/>
      <c r="Q626" s="317"/>
      <c r="R626" s="317"/>
      <c r="T626" s="317"/>
      <c r="V626" s="317"/>
      <c r="W626" s="317"/>
      <c r="X626" s="317"/>
      <c r="Y626" s="317"/>
      <c r="Z626" s="317"/>
      <c r="AA626" s="317"/>
      <c r="AD626" s="317"/>
      <c r="AE626" s="317"/>
      <c r="AF626" s="317"/>
      <c r="AG626" s="317"/>
      <c r="AH626" s="317"/>
    </row>
    <row r="627" spans="11:35" x14ac:dyDescent="0.2">
      <c r="O627" s="317"/>
      <c r="P627" s="318"/>
      <c r="Q627" s="317"/>
      <c r="T627" s="317"/>
      <c r="V627" s="317"/>
      <c r="W627" s="317"/>
      <c r="Y627" s="317"/>
      <c r="AA627" s="317"/>
      <c r="AD627" s="317"/>
      <c r="AE627" s="317"/>
      <c r="AF627" s="317"/>
      <c r="AH627" s="317"/>
      <c r="AI627" s="317"/>
    </row>
    <row r="628" spans="11:35" x14ac:dyDescent="0.2">
      <c r="O628" s="317"/>
      <c r="P628" s="318"/>
      <c r="Q628" s="317"/>
      <c r="T628" s="317"/>
      <c r="V628" s="317"/>
      <c r="W628" s="317"/>
      <c r="X628" s="317"/>
      <c r="Y628" s="317"/>
      <c r="AA628" s="317"/>
      <c r="AD628" s="317"/>
      <c r="AE628" s="317"/>
      <c r="AF628" s="317"/>
      <c r="AG628" s="317"/>
      <c r="AH628" s="317"/>
    </row>
    <row r="629" spans="11:35" x14ac:dyDescent="0.2">
      <c r="N629" s="317"/>
      <c r="O629" s="317"/>
      <c r="P629" s="318"/>
      <c r="Q629" s="317"/>
      <c r="T629" s="317"/>
      <c r="V629" s="317"/>
      <c r="W629" s="317"/>
      <c r="Y629" s="317"/>
      <c r="AA629" s="317"/>
      <c r="AD629" s="317"/>
      <c r="AE629" s="317"/>
      <c r="AG629" s="317"/>
      <c r="AH629" s="317"/>
    </row>
    <row r="630" spans="11:35" x14ac:dyDescent="0.2">
      <c r="P630" s="318"/>
      <c r="Q630" s="317"/>
      <c r="T630" s="317"/>
      <c r="V630" s="317"/>
      <c r="W630" s="317"/>
      <c r="X630" s="317"/>
      <c r="Y630" s="317"/>
      <c r="AA630" s="317"/>
      <c r="AD630" s="317"/>
      <c r="AE630" s="317"/>
      <c r="AF630" s="317"/>
      <c r="AH630" s="317"/>
    </row>
    <row r="631" spans="11:35" x14ac:dyDescent="0.2">
      <c r="O631" s="317"/>
      <c r="P631" s="318"/>
      <c r="Q631" s="317"/>
      <c r="T631" s="317"/>
      <c r="V631" s="317"/>
      <c r="X631" s="317"/>
      <c r="Y631" s="317"/>
      <c r="AA631" s="317"/>
      <c r="AD631" s="317"/>
      <c r="AE631" s="317"/>
      <c r="AF631" s="317"/>
      <c r="AG631" s="317"/>
      <c r="AH631" s="317"/>
    </row>
    <row r="632" spans="11:35" x14ac:dyDescent="0.2">
      <c r="N632" s="317"/>
      <c r="O632" s="317"/>
      <c r="P632" s="318"/>
      <c r="Q632" s="317"/>
      <c r="T632" s="317"/>
      <c r="V632" s="317"/>
      <c r="Y632" s="317"/>
      <c r="AA632" s="317"/>
      <c r="AD632" s="317"/>
      <c r="AF632" s="317"/>
      <c r="AG632" s="317"/>
      <c r="AH632" s="317"/>
      <c r="AI632" s="317"/>
    </row>
    <row r="633" spans="11:35" x14ac:dyDescent="0.2">
      <c r="O633" s="317"/>
      <c r="P633" s="318"/>
      <c r="Q633" s="317"/>
      <c r="T633" s="317"/>
      <c r="V633" s="317"/>
      <c r="X633" s="317"/>
      <c r="Y633" s="317"/>
      <c r="AA633" s="317"/>
      <c r="AD633" s="317"/>
      <c r="AE633" s="317"/>
      <c r="AF633" s="317"/>
      <c r="AG633" s="317"/>
      <c r="AH633" s="317"/>
    </row>
    <row r="634" spans="11:35" x14ac:dyDescent="0.2">
      <c r="O634" s="317"/>
      <c r="P634" s="318"/>
      <c r="T634" s="317"/>
      <c r="V634" s="317"/>
      <c r="W634" s="317"/>
      <c r="AA634" s="317"/>
      <c r="AD634" s="317"/>
      <c r="AE634" s="317"/>
      <c r="AF634" s="317"/>
      <c r="AG634" s="317"/>
      <c r="AH634" s="317"/>
    </row>
    <row r="635" spans="11:35" x14ac:dyDescent="0.2">
      <c r="O635" s="317"/>
      <c r="P635" s="318"/>
      <c r="Q635" s="317"/>
      <c r="T635" s="317"/>
      <c r="V635" s="317"/>
      <c r="Y635" s="317"/>
      <c r="AA635" s="317"/>
      <c r="AD635" s="317"/>
      <c r="AE635" s="317"/>
      <c r="AF635" s="317"/>
      <c r="AG635" s="317"/>
      <c r="AH635" s="317"/>
    </row>
    <row r="636" spans="11:35" x14ac:dyDescent="0.2">
      <c r="O636" s="317"/>
      <c r="P636" s="318"/>
      <c r="Q636" s="317"/>
      <c r="T636" s="317"/>
      <c r="V636" s="317"/>
      <c r="W636" s="317"/>
      <c r="Y636" s="317"/>
      <c r="AA636" s="317"/>
      <c r="AD636" s="317"/>
      <c r="AE636" s="317"/>
      <c r="AF636" s="317"/>
      <c r="AG636" s="317"/>
      <c r="AH636" s="317"/>
      <c r="AI636" s="317"/>
    </row>
    <row r="637" spans="11:35" x14ac:dyDescent="0.2">
      <c r="N637" s="317"/>
      <c r="O637" s="317"/>
      <c r="P637" s="318"/>
      <c r="R637" s="317"/>
      <c r="T637" s="317"/>
      <c r="V637" s="317"/>
      <c r="W637" s="317"/>
      <c r="Z637" s="317"/>
      <c r="AA637" s="317"/>
      <c r="AD637" s="317"/>
      <c r="AE637" s="317"/>
      <c r="AF637" s="317"/>
      <c r="AG637" s="317"/>
      <c r="AH637" s="317"/>
    </row>
    <row r="638" spans="11:35" x14ac:dyDescent="0.2">
      <c r="K638" s="317"/>
      <c r="O638" s="317"/>
      <c r="P638" s="318"/>
      <c r="Q638" s="317"/>
      <c r="T638" s="317"/>
      <c r="V638" s="317"/>
      <c r="W638" s="317"/>
      <c r="Y638" s="317"/>
      <c r="AA638" s="317"/>
      <c r="AE638" s="317"/>
      <c r="AF638" s="317"/>
      <c r="AG638" s="317"/>
      <c r="AH638" s="317"/>
    </row>
    <row r="639" spans="11:35" x14ac:dyDescent="0.2">
      <c r="O639" s="317"/>
      <c r="P639" s="318"/>
      <c r="Q639" s="317"/>
      <c r="T639" s="317"/>
      <c r="V639" s="317"/>
      <c r="W639" s="317"/>
      <c r="X639" s="317"/>
      <c r="Y639" s="317"/>
      <c r="AA639" s="317"/>
      <c r="AD639" s="317"/>
      <c r="AE639" s="317"/>
      <c r="AF639" s="317"/>
      <c r="AG639" s="317"/>
      <c r="AH639" s="317"/>
    </row>
    <row r="640" spans="11:35" x14ac:dyDescent="0.2">
      <c r="O640" s="317"/>
      <c r="P640" s="318"/>
      <c r="Q640" s="317"/>
      <c r="T640" s="317"/>
      <c r="V640" s="317"/>
      <c r="W640" s="317"/>
      <c r="Y640" s="317"/>
      <c r="AA640" s="317"/>
      <c r="AD640" s="317"/>
      <c r="AE640" s="317"/>
      <c r="AF640" s="317"/>
      <c r="AG640" s="317"/>
      <c r="AH640" s="317"/>
    </row>
    <row r="641" spans="11:35" x14ac:dyDescent="0.2">
      <c r="O641" s="317"/>
      <c r="P641" s="318"/>
      <c r="Q641" s="317"/>
      <c r="T641" s="317"/>
      <c r="W641" s="317"/>
      <c r="X641" s="317"/>
      <c r="Y641" s="317"/>
      <c r="AA641" s="317"/>
      <c r="AD641" s="317"/>
      <c r="AE641" s="317"/>
      <c r="AF641" s="317"/>
      <c r="AG641" s="317"/>
      <c r="AH641" s="317"/>
    </row>
    <row r="642" spans="11:35" x14ac:dyDescent="0.2">
      <c r="K642" s="317"/>
      <c r="O642" s="317"/>
      <c r="P642" s="318"/>
      <c r="T642" s="317"/>
      <c r="V642" s="317"/>
      <c r="W642" s="317"/>
      <c r="AA642" s="317"/>
      <c r="AD642" s="317"/>
      <c r="AE642" s="317"/>
      <c r="AF642" s="317"/>
      <c r="AG642" s="317"/>
      <c r="AH642" s="317"/>
    </row>
    <row r="643" spans="11:35" x14ac:dyDescent="0.2">
      <c r="N643" s="317"/>
      <c r="O643" s="317"/>
      <c r="P643" s="318"/>
      <c r="Q643" s="317"/>
      <c r="T643" s="317"/>
      <c r="V643" s="317"/>
      <c r="W643" s="317"/>
      <c r="X643" s="317"/>
      <c r="Y643" s="317"/>
      <c r="AA643" s="317"/>
      <c r="AD643" s="317"/>
      <c r="AE643" s="317"/>
      <c r="AF643" s="317"/>
      <c r="AG643" s="317"/>
      <c r="AH643" s="317"/>
    </row>
    <row r="644" spans="11:35" x14ac:dyDescent="0.2">
      <c r="N644" s="317"/>
      <c r="O644" s="317"/>
      <c r="P644" s="318"/>
      <c r="Q644" s="317"/>
      <c r="R644" s="317"/>
      <c r="T644" s="317"/>
      <c r="V644" s="317"/>
      <c r="W644" s="317"/>
      <c r="X644" s="317"/>
      <c r="Y644" s="317"/>
      <c r="Z644" s="317"/>
      <c r="AA644" s="317"/>
      <c r="AD644" s="317"/>
      <c r="AE644" s="317"/>
      <c r="AF644" s="317"/>
      <c r="AG644" s="317"/>
      <c r="AH644" s="317"/>
    </row>
    <row r="645" spans="11:35" x14ac:dyDescent="0.2">
      <c r="K645" s="317"/>
      <c r="O645" s="317"/>
      <c r="P645" s="318"/>
      <c r="Q645" s="317"/>
      <c r="R645" s="317"/>
      <c r="T645" s="317"/>
      <c r="V645" s="317"/>
      <c r="W645" s="317"/>
      <c r="X645" s="317"/>
      <c r="Y645" s="317"/>
      <c r="Z645" s="317"/>
      <c r="AA645" s="317"/>
      <c r="AD645" s="317"/>
      <c r="AE645" s="317"/>
      <c r="AF645" s="317"/>
      <c r="AG645" s="317"/>
      <c r="AH645" s="317"/>
    </row>
    <row r="646" spans="11:35" x14ac:dyDescent="0.2">
      <c r="O646" s="317"/>
      <c r="P646" s="318"/>
      <c r="T646" s="317"/>
      <c r="V646" s="317"/>
      <c r="W646" s="317"/>
      <c r="X646" s="317"/>
      <c r="AA646" s="317"/>
      <c r="AD646" s="317"/>
      <c r="AE646" s="317"/>
      <c r="AF646" s="317"/>
      <c r="AG646" s="317"/>
      <c r="AH646" s="317"/>
    </row>
    <row r="647" spans="11:35" x14ac:dyDescent="0.2">
      <c r="O647" s="317"/>
      <c r="P647" s="318"/>
      <c r="Q647" s="317"/>
      <c r="R647" s="317"/>
      <c r="T647" s="317"/>
      <c r="V647" s="317"/>
      <c r="W647" s="317"/>
      <c r="Y647" s="317"/>
      <c r="Z647" s="317"/>
      <c r="AA647" s="317"/>
      <c r="AD647" s="317"/>
      <c r="AE647" s="317"/>
      <c r="AF647" s="317"/>
      <c r="AG647" s="317"/>
      <c r="AH647" s="317"/>
    </row>
    <row r="648" spans="11:35" x14ac:dyDescent="0.2">
      <c r="K648" s="317"/>
      <c r="O648" s="317"/>
      <c r="P648" s="318"/>
      <c r="T648" s="317"/>
      <c r="V648" s="317"/>
      <c r="W648" s="317"/>
      <c r="X648" s="317"/>
      <c r="AA648" s="317"/>
      <c r="AD648" s="317"/>
      <c r="AE648" s="317"/>
      <c r="AF648" s="317"/>
      <c r="AG648" s="317"/>
      <c r="AH648" s="317"/>
      <c r="AI648" s="317"/>
    </row>
    <row r="649" spans="11:35" x14ac:dyDescent="0.2">
      <c r="O649" s="317"/>
      <c r="P649" s="318"/>
      <c r="Q649" s="317"/>
      <c r="R649" s="317"/>
      <c r="T649" s="317"/>
      <c r="V649" s="317"/>
      <c r="W649" s="317"/>
      <c r="X649" s="317"/>
      <c r="Y649" s="317"/>
      <c r="Z649" s="317"/>
      <c r="AA649" s="317"/>
      <c r="AD649" s="317"/>
      <c r="AE649" s="317"/>
      <c r="AF649" s="317"/>
      <c r="AG649" s="317"/>
      <c r="AH649" s="317"/>
    </row>
    <row r="650" spans="11:35" x14ac:dyDescent="0.2">
      <c r="N650" s="317"/>
      <c r="O650" s="317"/>
      <c r="P650" s="318"/>
      <c r="Q650" s="317"/>
      <c r="T650" s="317"/>
      <c r="V650" s="317"/>
      <c r="W650" s="317"/>
      <c r="X650" s="317"/>
      <c r="Y650" s="317"/>
      <c r="AA650" s="317"/>
      <c r="AD650" s="317"/>
      <c r="AE650" s="317"/>
      <c r="AF650" s="317"/>
      <c r="AG650" s="317"/>
      <c r="AH650" s="317"/>
      <c r="AI650" s="317"/>
    </row>
    <row r="651" spans="11:35" x14ac:dyDescent="0.2">
      <c r="O651" s="317"/>
      <c r="P651" s="318"/>
      <c r="T651" s="317"/>
      <c r="V651" s="317"/>
      <c r="W651" s="317"/>
      <c r="X651" s="317"/>
      <c r="AA651" s="317"/>
      <c r="AD651" s="317"/>
      <c r="AE651" s="317"/>
      <c r="AF651" s="317"/>
      <c r="AG651" s="317"/>
      <c r="AH651" s="317"/>
    </row>
    <row r="652" spans="11:35" x14ac:dyDescent="0.2">
      <c r="O652" s="317"/>
      <c r="P652" s="318"/>
      <c r="Q652" s="317"/>
      <c r="T652" s="317"/>
      <c r="V652" s="317"/>
      <c r="W652" s="317"/>
      <c r="Y652" s="317"/>
      <c r="AA652" s="317"/>
      <c r="AD652" s="317"/>
      <c r="AE652" s="317"/>
      <c r="AF652" s="317"/>
      <c r="AG652" s="317"/>
      <c r="AH652" s="317"/>
    </row>
    <row r="653" spans="11:35" x14ac:dyDescent="0.2">
      <c r="N653" s="317"/>
      <c r="O653" s="317"/>
      <c r="P653" s="318"/>
      <c r="Q653" s="317"/>
      <c r="V653" s="317"/>
      <c r="W653" s="317"/>
      <c r="Y653" s="317"/>
      <c r="AA653" s="317"/>
      <c r="AD653" s="317"/>
      <c r="AE653" s="317"/>
      <c r="AF653" s="317"/>
      <c r="AG653" s="317"/>
      <c r="AH653" s="317"/>
    </row>
    <row r="654" spans="11:35" x14ac:dyDescent="0.2">
      <c r="K654" s="317"/>
      <c r="O654" s="317"/>
      <c r="P654" s="318"/>
      <c r="Q654" s="317"/>
      <c r="T654" s="317"/>
      <c r="V654" s="317"/>
      <c r="W654" s="317"/>
      <c r="X654" s="317"/>
      <c r="Y654" s="317"/>
      <c r="AA654" s="317"/>
      <c r="AD654" s="317"/>
      <c r="AE654" s="317"/>
      <c r="AF654" s="317"/>
      <c r="AG654" s="317"/>
      <c r="AH654" s="317"/>
    </row>
    <row r="655" spans="11:35" x14ac:dyDescent="0.2">
      <c r="O655" s="317"/>
      <c r="P655" s="318"/>
      <c r="Q655" s="317"/>
      <c r="T655" s="317"/>
      <c r="V655" s="317"/>
      <c r="W655" s="317"/>
      <c r="X655" s="317"/>
      <c r="Y655" s="317"/>
      <c r="AA655" s="317"/>
      <c r="AD655" s="317"/>
      <c r="AE655" s="317"/>
      <c r="AF655" s="317"/>
      <c r="AG655" s="317"/>
      <c r="AH655" s="317"/>
    </row>
    <row r="656" spans="11:35" x14ac:dyDescent="0.2">
      <c r="O656" s="317"/>
      <c r="P656" s="318"/>
      <c r="Q656" s="317"/>
      <c r="T656" s="317"/>
      <c r="V656" s="317"/>
      <c r="W656" s="317"/>
      <c r="X656" s="317"/>
      <c r="Y656" s="317"/>
      <c r="AA656" s="317"/>
      <c r="AD656" s="317"/>
      <c r="AE656" s="317"/>
      <c r="AF656" s="317"/>
      <c r="AH656" s="317"/>
    </row>
    <row r="657" spans="11:35" x14ac:dyDescent="0.2">
      <c r="O657" s="317"/>
      <c r="P657" s="318"/>
      <c r="Q657" s="317"/>
      <c r="R657" s="317"/>
      <c r="T657" s="317"/>
      <c r="V657" s="317"/>
      <c r="W657" s="317"/>
      <c r="X657" s="317"/>
      <c r="Y657" s="317"/>
      <c r="Z657" s="317"/>
      <c r="AA657" s="317"/>
      <c r="AD657" s="317"/>
      <c r="AE657" s="317"/>
      <c r="AF657" s="317"/>
      <c r="AG657" s="317"/>
      <c r="AH657" s="317"/>
      <c r="AI657" s="317"/>
    </row>
    <row r="658" spans="11:35" x14ac:dyDescent="0.2">
      <c r="K658" s="317"/>
      <c r="O658" s="317"/>
      <c r="P658" s="318"/>
      <c r="Q658" s="317"/>
      <c r="R658" s="317"/>
      <c r="T658" s="317"/>
      <c r="V658" s="317"/>
      <c r="W658" s="317"/>
      <c r="Y658" s="317"/>
      <c r="Z658" s="317"/>
      <c r="AA658" s="317"/>
      <c r="AD658" s="317"/>
      <c r="AE658" s="317"/>
      <c r="AF658" s="317"/>
      <c r="AG658" s="317"/>
      <c r="AH658" s="317"/>
      <c r="AI658" s="317"/>
    </row>
    <row r="659" spans="11:35" x14ac:dyDescent="0.2">
      <c r="P659" s="318"/>
      <c r="Q659" s="317"/>
      <c r="T659" s="317"/>
      <c r="V659" s="317"/>
      <c r="W659" s="317"/>
      <c r="Y659" s="317"/>
      <c r="AA659" s="317"/>
      <c r="AD659" s="317"/>
      <c r="AE659" s="317"/>
      <c r="AF659" s="317"/>
      <c r="AH659" s="317"/>
    </row>
    <row r="660" spans="11:35" x14ac:dyDescent="0.2">
      <c r="O660" s="317"/>
      <c r="P660" s="318"/>
      <c r="Q660" s="317"/>
      <c r="T660" s="317"/>
      <c r="V660" s="317"/>
      <c r="W660" s="317"/>
      <c r="Y660" s="317"/>
      <c r="AA660" s="317"/>
      <c r="AD660" s="317"/>
      <c r="AE660" s="317"/>
      <c r="AF660" s="317"/>
      <c r="AG660" s="317"/>
      <c r="AH660" s="317"/>
    </row>
    <row r="661" spans="11:35" x14ac:dyDescent="0.2">
      <c r="O661" s="317"/>
      <c r="P661" s="318"/>
      <c r="Q661" s="317"/>
      <c r="T661" s="317"/>
      <c r="V661" s="317"/>
      <c r="W661" s="317"/>
      <c r="X661" s="317"/>
      <c r="Y661" s="317"/>
      <c r="AA661" s="317"/>
      <c r="AD661" s="317"/>
      <c r="AE661" s="317"/>
      <c r="AF661" s="317"/>
      <c r="AG661" s="317"/>
      <c r="AH661" s="317"/>
    </row>
    <row r="662" spans="11:35" x14ac:dyDescent="0.2">
      <c r="K662" s="317"/>
      <c r="N662" s="317"/>
      <c r="O662" s="317"/>
      <c r="P662" s="318"/>
      <c r="T662" s="317"/>
      <c r="V662" s="317"/>
      <c r="W662" s="317"/>
      <c r="AA662" s="317"/>
      <c r="AD662" s="317"/>
      <c r="AE662" s="317"/>
      <c r="AF662" s="317"/>
      <c r="AG662" s="317"/>
      <c r="AH662" s="317"/>
    </row>
    <row r="663" spans="11:35" x14ac:dyDescent="0.2">
      <c r="O663" s="317"/>
      <c r="P663" s="318"/>
      <c r="Q663" s="317"/>
      <c r="T663" s="317"/>
      <c r="V663" s="317"/>
      <c r="W663" s="317"/>
      <c r="X663" s="317"/>
      <c r="Y663" s="317"/>
      <c r="AA663" s="317"/>
      <c r="AD663" s="317"/>
      <c r="AE663" s="317"/>
      <c r="AF663" s="317"/>
      <c r="AG663" s="317"/>
      <c r="AH663" s="317"/>
    </row>
    <row r="664" spans="11:35" x14ac:dyDescent="0.2">
      <c r="K664" s="317"/>
      <c r="O664" s="317"/>
      <c r="P664" s="318"/>
      <c r="Q664" s="317"/>
      <c r="R664" s="317"/>
      <c r="T664" s="317"/>
      <c r="V664" s="317"/>
      <c r="W664" s="317"/>
      <c r="X664" s="317"/>
      <c r="Y664" s="317"/>
      <c r="Z664" s="317"/>
      <c r="AA664" s="317"/>
      <c r="AD664" s="317"/>
      <c r="AE664" s="317"/>
      <c r="AF664" s="317"/>
      <c r="AG664" s="317"/>
      <c r="AH664" s="317"/>
    </row>
    <row r="665" spans="11:35" x14ac:dyDescent="0.2">
      <c r="N665" s="317"/>
      <c r="O665" s="317"/>
      <c r="P665" s="318"/>
      <c r="Q665" s="317"/>
      <c r="T665" s="317"/>
      <c r="V665" s="317"/>
      <c r="W665" s="317"/>
      <c r="X665" s="317"/>
      <c r="Y665" s="317"/>
      <c r="AA665" s="317"/>
      <c r="AD665" s="317"/>
      <c r="AE665" s="317"/>
      <c r="AF665" s="317"/>
      <c r="AG665" s="317"/>
      <c r="AH665" s="317"/>
    </row>
    <row r="666" spans="11:35" x14ac:dyDescent="0.2">
      <c r="N666" s="317"/>
      <c r="O666" s="317"/>
      <c r="P666" s="318"/>
      <c r="Q666" s="317"/>
      <c r="R666" s="317"/>
      <c r="T666" s="317"/>
      <c r="V666" s="317"/>
      <c r="W666" s="317"/>
      <c r="X666" s="317"/>
      <c r="Y666" s="317"/>
      <c r="Z666" s="317"/>
      <c r="AA666" s="317"/>
      <c r="AD666" s="317"/>
      <c r="AE666" s="317"/>
      <c r="AF666" s="317"/>
      <c r="AG666" s="317"/>
      <c r="AH666" s="317"/>
      <c r="AI666" s="317"/>
    </row>
    <row r="667" spans="11:35" x14ac:dyDescent="0.2">
      <c r="N667" s="317"/>
      <c r="O667" s="317"/>
      <c r="P667" s="318"/>
      <c r="Q667" s="317"/>
      <c r="T667" s="317"/>
      <c r="W667" s="317"/>
      <c r="Y667" s="317"/>
      <c r="AA667" s="317"/>
      <c r="AD667" s="317"/>
      <c r="AE667" s="317"/>
      <c r="AF667" s="317"/>
      <c r="AG667" s="317"/>
      <c r="AH667" s="317"/>
    </row>
    <row r="668" spans="11:35" x14ac:dyDescent="0.2">
      <c r="K668" s="317"/>
      <c r="O668" s="317"/>
      <c r="P668" s="318"/>
      <c r="Q668" s="317"/>
      <c r="T668" s="317"/>
      <c r="V668" s="317"/>
      <c r="W668" s="317"/>
      <c r="X668" s="317"/>
      <c r="Y668" s="317"/>
      <c r="AA668" s="317"/>
      <c r="AD668" s="317"/>
      <c r="AE668" s="317"/>
      <c r="AF668" s="317"/>
      <c r="AG668" s="317"/>
      <c r="AH668" s="317"/>
    </row>
    <row r="669" spans="11:35" x14ac:dyDescent="0.2">
      <c r="N669" s="317"/>
      <c r="O669" s="317"/>
      <c r="P669" s="318"/>
      <c r="Q669" s="317"/>
      <c r="R669" s="317"/>
      <c r="T669" s="317"/>
      <c r="V669" s="317"/>
      <c r="W669" s="317"/>
      <c r="Y669" s="317"/>
      <c r="Z669" s="317"/>
      <c r="AA669" s="317"/>
      <c r="AD669" s="317"/>
      <c r="AE669" s="317"/>
      <c r="AF669" s="317"/>
      <c r="AG669" s="317"/>
      <c r="AH669" s="317"/>
    </row>
    <row r="670" spans="11:35" x14ac:dyDescent="0.2">
      <c r="N670" s="317"/>
      <c r="O670" s="317"/>
      <c r="P670" s="318"/>
      <c r="Q670" s="317"/>
      <c r="R670" s="317"/>
      <c r="T670" s="317"/>
      <c r="V670" s="317"/>
      <c r="W670" s="317"/>
      <c r="X670" s="317"/>
      <c r="Y670" s="317"/>
      <c r="Z670" s="317"/>
      <c r="AA670" s="317"/>
      <c r="AD670" s="317"/>
      <c r="AE670" s="317"/>
      <c r="AF670" s="317"/>
      <c r="AG670" s="317"/>
      <c r="AH670" s="317"/>
      <c r="AI670" s="317"/>
    </row>
    <row r="671" spans="11:35" x14ac:dyDescent="0.2">
      <c r="O671" s="317"/>
      <c r="P671" s="318"/>
      <c r="Q671" s="317"/>
      <c r="R671" s="317"/>
      <c r="T671" s="317"/>
      <c r="V671" s="317"/>
      <c r="W671" s="317"/>
      <c r="X671" s="317"/>
      <c r="Y671" s="317"/>
      <c r="Z671" s="317"/>
      <c r="AA671" s="317"/>
      <c r="AD671" s="317"/>
      <c r="AE671" s="317"/>
      <c r="AF671" s="317"/>
      <c r="AG671" s="317"/>
      <c r="AH671" s="317"/>
      <c r="AI671" s="317"/>
    </row>
    <row r="672" spans="11:35" x14ac:dyDescent="0.2">
      <c r="O672" s="317"/>
      <c r="P672" s="318"/>
      <c r="Q672" s="317"/>
      <c r="R672" s="317"/>
      <c r="T672" s="317"/>
      <c r="V672" s="317"/>
      <c r="W672" s="317"/>
      <c r="Y672" s="317"/>
      <c r="Z672" s="317"/>
      <c r="AA672" s="317"/>
      <c r="AE672" s="317"/>
      <c r="AF672" s="317"/>
      <c r="AG672" s="317"/>
      <c r="AH672" s="317"/>
      <c r="AI672" s="317"/>
    </row>
    <row r="673" spans="11:35" x14ac:dyDescent="0.2">
      <c r="O673" s="317"/>
      <c r="P673" s="318"/>
      <c r="Q673" s="317"/>
      <c r="T673" s="317"/>
      <c r="V673" s="317"/>
      <c r="W673" s="317"/>
      <c r="Y673" s="317"/>
      <c r="AA673" s="317"/>
      <c r="AD673" s="317"/>
      <c r="AE673" s="317"/>
      <c r="AF673" s="317"/>
      <c r="AG673" s="317"/>
      <c r="AH673" s="317"/>
    </row>
    <row r="674" spans="11:35" x14ac:dyDescent="0.2">
      <c r="O674" s="317"/>
      <c r="P674" s="318"/>
      <c r="V674" s="317"/>
      <c r="W674" s="317"/>
      <c r="X674" s="317"/>
      <c r="AA674" s="317"/>
      <c r="AD674" s="317"/>
      <c r="AE674" s="317"/>
      <c r="AF674" s="317"/>
      <c r="AG674" s="317"/>
      <c r="AH674" s="317"/>
    </row>
    <row r="675" spans="11:35" x14ac:dyDescent="0.2">
      <c r="O675" s="317"/>
      <c r="P675" s="318"/>
      <c r="Q675" s="317"/>
      <c r="T675" s="317"/>
      <c r="V675" s="317"/>
      <c r="W675" s="317"/>
      <c r="X675" s="317"/>
      <c r="Y675" s="317"/>
      <c r="AA675" s="317"/>
      <c r="AD675" s="317"/>
      <c r="AE675" s="317"/>
      <c r="AF675" s="317"/>
      <c r="AG675" s="317"/>
      <c r="AH675" s="317"/>
    </row>
    <row r="676" spans="11:35" x14ac:dyDescent="0.2">
      <c r="K676" s="317"/>
      <c r="O676" s="317"/>
      <c r="P676" s="318"/>
      <c r="Q676" s="317"/>
      <c r="T676" s="317"/>
      <c r="V676" s="317"/>
      <c r="W676" s="317"/>
      <c r="X676" s="317"/>
      <c r="Y676" s="317"/>
      <c r="AD676" s="317"/>
      <c r="AE676" s="317"/>
      <c r="AF676" s="317"/>
      <c r="AG676" s="317"/>
      <c r="AH676" s="317"/>
    </row>
    <row r="677" spans="11:35" x14ac:dyDescent="0.2">
      <c r="O677" s="317"/>
      <c r="P677" s="318"/>
      <c r="T677" s="317"/>
      <c r="V677" s="317"/>
      <c r="W677" s="317"/>
      <c r="X677" s="317"/>
      <c r="AA677" s="317"/>
      <c r="AD677" s="317"/>
      <c r="AE677" s="317"/>
      <c r="AF677" s="317"/>
      <c r="AG677" s="317"/>
      <c r="AH677" s="317"/>
    </row>
    <row r="678" spans="11:35" x14ac:dyDescent="0.2">
      <c r="K678" s="317"/>
      <c r="O678" s="317"/>
      <c r="P678" s="318"/>
      <c r="Q678" s="317"/>
      <c r="T678" s="317"/>
      <c r="V678" s="317"/>
      <c r="W678" s="317"/>
      <c r="X678" s="317"/>
      <c r="Y678" s="317"/>
      <c r="AA678" s="317"/>
      <c r="AD678" s="317"/>
      <c r="AE678" s="317"/>
      <c r="AF678" s="317"/>
      <c r="AG678" s="317"/>
      <c r="AH678" s="317"/>
    </row>
    <row r="679" spans="11:35" x14ac:dyDescent="0.2">
      <c r="N679" s="317"/>
      <c r="O679" s="317"/>
      <c r="P679" s="318"/>
      <c r="Q679" s="317"/>
      <c r="R679" s="317"/>
      <c r="T679" s="317"/>
      <c r="V679" s="317"/>
      <c r="W679" s="317"/>
      <c r="Y679" s="317"/>
      <c r="Z679" s="317"/>
      <c r="AA679" s="317"/>
      <c r="AD679" s="317"/>
      <c r="AE679" s="317"/>
      <c r="AF679" s="317"/>
      <c r="AG679" s="317"/>
      <c r="AH679" s="317"/>
    </row>
    <row r="680" spans="11:35" x14ac:dyDescent="0.2">
      <c r="N680" s="317"/>
      <c r="O680" s="317"/>
      <c r="P680" s="318"/>
      <c r="Q680" s="317"/>
      <c r="T680" s="317"/>
      <c r="V680" s="317"/>
      <c r="Y680" s="317"/>
      <c r="AA680" s="317"/>
      <c r="AD680" s="317"/>
      <c r="AE680" s="317"/>
      <c r="AF680" s="317"/>
      <c r="AH680" s="317"/>
    </row>
    <row r="681" spans="11:35" x14ac:dyDescent="0.2">
      <c r="O681" s="317"/>
      <c r="P681" s="318"/>
      <c r="Q681" s="317"/>
      <c r="T681" s="317"/>
      <c r="V681" s="317"/>
      <c r="X681" s="317"/>
      <c r="Y681" s="317"/>
      <c r="AA681" s="317"/>
      <c r="AD681" s="317"/>
      <c r="AE681" s="317"/>
      <c r="AF681" s="317"/>
      <c r="AG681" s="317"/>
      <c r="AH681" s="317"/>
    </row>
    <row r="682" spans="11:35" x14ac:dyDescent="0.2">
      <c r="O682" s="317"/>
      <c r="P682" s="318"/>
      <c r="Q682" s="317"/>
      <c r="T682" s="317"/>
      <c r="V682" s="317"/>
      <c r="W682" s="317"/>
      <c r="X682" s="317"/>
      <c r="Y682" s="317"/>
      <c r="AA682" s="317"/>
      <c r="AD682" s="317"/>
      <c r="AE682" s="317"/>
      <c r="AF682" s="317"/>
      <c r="AG682" s="317"/>
      <c r="AH682" s="317"/>
      <c r="AI682" s="317"/>
    </row>
    <row r="683" spans="11:35" x14ac:dyDescent="0.2">
      <c r="O683" s="317"/>
      <c r="P683" s="318"/>
      <c r="Q683" s="317"/>
      <c r="T683" s="317"/>
      <c r="V683" s="317"/>
      <c r="W683" s="317"/>
      <c r="X683" s="317"/>
      <c r="Y683" s="317"/>
      <c r="AA683" s="317"/>
      <c r="AD683" s="317"/>
      <c r="AE683" s="317"/>
      <c r="AF683" s="317"/>
      <c r="AG683" s="317"/>
      <c r="AH683" s="317"/>
    </row>
    <row r="684" spans="11:35" x14ac:dyDescent="0.2">
      <c r="O684" s="317"/>
      <c r="P684" s="318"/>
      <c r="Q684" s="317"/>
      <c r="T684" s="317"/>
      <c r="V684" s="317"/>
      <c r="W684" s="317"/>
      <c r="Y684" s="317"/>
      <c r="AA684" s="317"/>
      <c r="AD684" s="317"/>
      <c r="AE684" s="317"/>
      <c r="AF684" s="317"/>
      <c r="AG684" s="317"/>
      <c r="AH684" s="317"/>
    </row>
    <row r="685" spans="11:35" x14ac:dyDescent="0.2">
      <c r="K685" s="317"/>
      <c r="O685" s="317"/>
      <c r="P685" s="318"/>
      <c r="Q685" s="317"/>
      <c r="T685" s="317"/>
      <c r="V685" s="317"/>
      <c r="W685" s="317"/>
      <c r="X685" s="317"/>
      <c r="Y685" s="317"/>
      <c r="AA685" s="317"/>
      <c r="AD685" s="317"/>
      <c r="AF685" s="317"/>
      <c r="AG685" s="317"/>
      <c r="AH685" s="317"/>
    </row>
    <row r="686" spans="11:35" x14ac:dyDescent="0.2">
      <c r="O686" s="317"/>
      <c r="P686" s="318"/>
      <c r="Q686" s="317"/>
      <c r="T686" s="317"/>
      <c r="V686" s="317"/>
      <c r="W686" s="317"/>
      <c r="X686" s="317"/>
      <c r="Y686" s="317"/>
      <c r="AA686" s="317"/>
      <c r="AD686" s="317"/>
      <c r="AE686" s="317"/>
      <c r="AG686" s="317"/>
      <c r="AH686" s="317"/>
    </row>
    <row r="687" spans="11:35" x14ac:dyDescent="0.2">
      <c r="O687" s="317"/>
      <c r="P687" s="318"/>
      <c r="Q687" s="317"/>
      <c r="R687" s="317"/>
      <c r="T687" s="317"/>
      <c r="V687" s="317"/>
      <c r="W687" s="317"/>
      <c r="X687" s="317"/>
      <c r="Y687" s="317"/>
      <c r="Z687" s="317"/>
      <c r="AA687" s="317"/>
      <c r="AD687" s="317"/>
      <c r="AE687" s="317"/>
      <c r="AF687" s="317"/>
      <c r="AG687" s="317"/>
      <c r="AH687" s="317"/>
    </row>
    <row r="688" spans="11:35" x14ac:dyDescent="0.2">
      <c r="O688" s="317"/>
      <c r="P688" s="318"/>
      <c r="Q688" s="317"/>
      <c r="T688" s="317"/>
      <c r="V688" s="317"/>
      <c r="W688" s="317"/>
      <c r="Y688" s="317"/>
      <c r="AA688" s="317"/>
      <c r="AD688" s="317"/>
      <c r="AF688" s="317"/>
      <c r="AG688" s="317"/>
      <c r="AH688" s="317"/>
    </row>
    <row r="689" spans="11:35" x14ac:dyDescent="0.2">
      <c r="O689" s="317"/>
      <c r="P689" s="318"/>
      <c r="V689" s="317"/>
      <c r="W689" s="317"/>
      <c r="X689" s="317"/>
      <c r="AA689" s="317"/>
      <c r="AD689" s="317"/>
      <c r="AE689" s="317"/>
      <c r="AF689" s="317"/>
      <c r="AG689" s="317"/>
      <c r="AH689" s="317"/>
    </row>
    <row r="690" spans="11:35" x14ac:dyDescent="0.2">
      <c r="O690" s="317"/>
      <c r="P690" s="318"/>
      <c r="Q690" s="317"/>
      <c r="R690" s="317"/>
      <c r="T690" s="317"/>
      <c r="V690" s="317"/>
      <c r="W690" s="317"/>
      <c r="X690" s="317"/>
      <c r="Y690" s="317"/>
      <c r="Z690" s="317"/>
      <c r="AA690" s="317"/>
      <c r="AD690" s="317"/>
      <c r="AE690" s="317"/>
      <c r="AF690" s="317"/>
      <c r="AG690" s="317"/>
      <c r="AH690" s="317"/>
    </row>
    <row r="691" spans="11:35" x14ac:dyDescent="0.2">
      <c r="N691" s="317"/>
      <c r="O691" s="317"/>
      <c r="P691" s="318"/>
      <c r="Q691" s="317"/>
      <c r="R691" s="317"/>
      <c r="T691" s="317"/>
      <c r="V691" s="317"/>
      <c r="X691" s="317"/>
      <c r="Y691" s="317"/>
      <c r="Z691" s="317"/>
      <c r="AA691" s="317"/>
      <c r="AD691" s="317"/>
      <c r="AE691" s="317"/>
      <c r="AF691" s="317"/>
      <c r="AG691" s="317"/>
      <c r="AH691" s="317"/>
    </row>
    <row r="692" spans="11:35" x14ac:dyDescent="0.2">
      <c r="O692" s="317"/>
      <c r="P692" s="318"/>
      <c r="Q692" s="317"/>
      <c r="T692" s="317"/>
      <c r="V692" s="317"/>
      <c r="W692" s="317"/>
      <c r="X692" s="317"/>
      <c r="Y692" s="317"/>
      <c r="AA692" s="317"/>
      <c r="AD692" s="317"/>
      <c r="AE692" s="317"/>
      <c r="AF692" s="317"/>
      <c r="AG692" s="317"/>
      <c r="AH692" s="317"/>
    </row>
    <row r="693" spans="11:35" x14ac:dyDescent="0.2">
      <c r="O693" s="317"/>
      <c r="P693" s="318"/>
      <c r="Q693" s="317"/>
      <c r="T693" s="317"/>
      <c r="V693" s="317"/>
      <c r="X693" s="317"/>
      <c r="Y693" s="317"/>
      <c r="AA693" s="317"/>
      <c r="AD693" s="317"/>
      <c r="AE693" s="317"/>
      <c r="AG693" s="317"/>
      <c r="AH693" s="317"/>
    </row>
    <row r="694" spans="11:35" x14ac:dyDescent="0.2">
      <c r="O694" s="317"/>
      <c r="P694" s="318"/>
      <c r="Q694" s="317"/>
      <c r="T694" s="317"/>
      <c r="W694" s="317"/>
      <c r="X694" s="317"/>
      <c r="Y694" s="317"/>
      <c r="AA694" s="317"/>
      <c r="AD694" s="317"/>
      <c r="AE694" s="317"/>
      <c r="AF694" s="317"/>
      <c r="AG694" s="317"/>
      <c r="AH694" s="317"/>
    </row>
    <row r="695" spans="11:35" x14ac:dyDescent="0.2">
      <c r="N695" s="317"/>
      <c r="O695" s="317"/>
      <c r="P695" s="318"/>
      <c r="T695" s="317"/>
      <c r="V695" s="317"/>
      <c r="W695" s="317"/>
      <c r="X695" s="317"/>
      <c r="AA695" s="317"/>
      <c r="AD695" s="317"/>
      <c r="AE695" s="317"/>
      <c r="AG695" s="317"/>
      <c r="AH695" s="317"/>
    </row>
    <row r="696" spans="11:35" x14ac:dyDescent="0.2">
      <c r="O696" s="317"/>
      <c r="P696" s="318"/>
      <c r="Q696" s="317"/>
      <c r="T696" s="317"/>
      <c r="V696" s="317"/>
      <c r="W696" s="317"/>
      <c r="X696" s="317"/>
      <c r="Y696" s="317"/>
      <c r="AA696" s="317"/>
      <c r="AD696" s="317"/>
      <c r="AE696" s="317"/>
      <c r="AF696" s="317"/>
      <c r="AG696" s="317"/>
      <c r="AH696" s="317"/>
      <c r="AI696" s="317"/>
    </row>
    <row r="697" spans="11:35" x14ac:dyDescent="0.2">
      <c r="O697" s="317"/>
      <c r="P697" s="318"/>
      <c r="R697" s="317"/>
      <c r="T697" s="317"/>
      <c r="V697" s="317"/>
      <c r="W697" s="317"/>
      <c r="X697" s="317"/>
      <c r="Z697" s="317"/>
      <c r="AA697" s="317"/>
      <c r="AD697" s="317"/>
      <c r="AE697" s="317"/>
      <c r="AF697" s="317"/>
      <c r="AG697" s="317"/>
      <c r="AH697" s="317"/>
    </row>
    <row r="698" spans="11:35" x14ac:dyDescent="0.2">
      <c r="O698" s="317"/>
      <c r="P698" s="318"/>
      <c r="Q698" s="317"/>
      <c r="R698" s="317"/>
      <c r="T698" s="317"/>
      <c r="V698" s="317"/>
      <c r="W698" s="317"/>
      <c r="Y698" s="317"/>
      <c r="Z698" s="317"/>
      <c r="AD698" s="317"/>
      <c r="AE698" s="317"/>
      <c r="AF698" s="317"/>
      <c r="AG698" s="317"/>
      <c r="AH698" s="317"/>
    </row>
    <row r="699" spans="11:35" x14ac:dyDescent="0.2">
      <c r="O699" s="317"/>
      <c r="P699" s="318"/>
      <c r="Q699" s="317"/>
      <c r="R699" s="317"/>
      <c r="T699" s="317"/>
      <c r="V699" s="317"/>
      <c r="W699" s="317"/>
      <c r="X699" s="317"/>
      <c r="Y699" s="317"/>
      <c r="Z699" s="317"/>
      <c r="AA699" s="317"/>
      <c r="AD699" s="317"/>
      <c r="AE699" s="317"/>
      <c r="AF699" s="317"/>
      <c r="AG699" s="317"/>
      <c r="AH699" s="317"/>
      <c r="AI699" s="317"/>
    </row>
    <row r="700" spans="11:35" x14ac:dyDescent="0.2">
      <c r="O700" s="317"/>
      <c r="P700" s="318"/>
      <c r="T700" s="317"/>
      <c r="V700" s="317"/>
      <c r="X700" s="317"/>
      <c r="AA700" s="317"/>
      <c r="AD700" s="317"/>
      <c r="AE700" s="317"/>
      <c r="AF700" s="317"/>
      <c r="AG700" s="317"/>
      <c r="AH700" s="317"/>
    </row>
    <row r="701" spans="11:35" x14ac:dyDescent="0.2">
      <c r="O701" s="317"/>
      <c r="P701" s="318"/>
      <c r="Q701" s="317"/>
      <c r="T701" s="317"/>
      <c r="V701" s="317"/>
      <c r="W701" s="317"/>
      <c r="X701" s="317"/>
      <c r="Y701" s="317"/>
      <c r="AA701" s="317"/>
      <c r="AD701" s="317"/>
      <c r="AE701" s="317"/>
      <c r="AF701" s="317"/>
      <c r="AG701" s="317"/>
      <c r="AH701" s="317"/>
    </row>
    <row r="702" spans="11:35" x14ac:dyDescent="0.2">
      <c r="O702" s="317"/>
      <c r="P702" s="318"/>
      <c r="V702" s="317"/>
      <c r="W702" s="317"/>
      <c r="X702" s="317"/>
      <c r="AA702" s="317"/>
      <c r="AD702" s="317"/>
      <c r="AE702" s="317"/>
      <c r="AF702" s="317"/>
      <c r="AG702" s="317"/>
      <c r="AH702" s="317"/>
    </row>
    <row r="703" spans="11:35" x14ac:dyDescent="0.2">
      <c r="N703" s="317"/>
      <c r="O703" s="317"/>
      <c r="P703" s="318"/>
      <c r="Q703" s="317"/>
      <c r="T703" s="317"/>
      <c r="V703" s="317"/>
      <c r="W703" s="317"/>
      <c r="Y703" s="317"/>
      <c r="AA703" s="317"/>
      <c r="AD703" s="317"/>
      <c r="AE703" s="317"/>
      <c r="AF703" s="317"/>
      <c r="AG703" s="317"/>
      <c r="AH703" s="317"/>
    </row>
    <row r="704" spans="11:35" x14ac:dyDescent="0.2">
      <c r="K704" s="317"/>
      <c r="O704" s="317"/>
      <c r="P704" s="318"/>
      <c r="Q704" s="317"/>
      <c r="T704" s="317"/>
      <c r="V704" s="317"/>
      <c r="W704" s="317"/>
      <c r="X704" s="317"/>
      <c r="Y704" s="317"/>
      <c r="AA704" s="317"/>
      <c r="AD704" s="317"/>
      <c r="AE704" s="317"/>
      <c r="AF704" s="317"/>
      <c r="AG704" s="317"/>
      <c r="AH704" s="317"/>
    </row>
    <row r="705" spans="11:35" x14ac:dyDescent="0.2">
      <c r="P705" s="318"/>
      <c r="Q705" s="317"/>
      <c r="T705" s="317"/>
      <c r="V705" s="317"/>
      <c r="W705" s="317"/>
      <c r="X705" s="317"/>
      <c r="Y705" s="317"/>
      <c r="AA705" s="317"/>
      <c r="AD705" s="317"/>
      <c r="AE705" s="317"/>
      <c r="AF705" s="317"/>
      <c r="AG705" s="317"/>
      <c r="AH705" s="317"/>
    </row>
    <row r="706" spans="11:35" x14ac:dyDescent="0.2">
      <c r="N706" s="317"/>
      <c r="O706" s="317"/>
      <c r="P706" s="318"/>
      <c r="Q706" s="317"/>
      <c r="T706" s="317"/>
      <c r="V706" s="317"/>
      <c r="W706" s="317"/>
      <c r="Y706" s="317"/>
      <c r="AA706" s="317"/>
      <c r="AD706" s="317"/>
      <c r="AE706" s="317"/>
      <c r="AF706" s="317"/>
      <c r="AG706" s="317"/>
      <c r="AH706" s="317"/>
      <c r="AI706" s="317"/>
    </row>
    <row r="707" spans="11:35" x14ac:dyDescent="0.2">
      <c r="K707" s="317"/>
      <c r="O707" s="317"/>
      <c r="P707" s="318"/>
      <c r="Q707" s="317"/>
      <c r="T707" s="317"/>
      <c r="V707" s="317"/>
      <c r="W707" s="317"/>
      <c r="Y707" s="317"/>
      <c r="AA707" s="317"/>
      <c r="AF707" s="317"/>
      <c r="AG707" s="317"/>
      <c r="AH707" s="317"/>
      <c r="AI707" s="317"/>
    </row>
    <row r="708" spans="11:35" x14ac:dyDescent="0.2">
      <c r="O708" s="317"/>
      <c r="P708" s="318"/>
      <c r="Q708" s="317"/>
      <c r="T708" s="317"/>
      <c r="V708" s="317"/>
      <c r="W708" s="317"/>
      <c r="X708" s="317"/>
      <c r="Y708" s="317"/>
      <c r="AA708" s="317"/>
      <c r="AD708" s="317"/>
      <c r="AE708" s="317"/>
      <c r="AF708" s="317"/>
      <c r="AG708" s="317"/>
      <c r="AH708" s="317"/>
    </row>
    <row r="709" spans="11:35" x14ac:dyDescent="0.2">
      <c r="O709" s="317"/>
      <c r="P709" s="318"/>
      <c r="Q709" s="317"/>
      <c r="T709" s="317"/>
      <c r="V709" s="317"/>
      <c r="W709" s="317"/>
      <c r="X709" s="317"/>
      <c r="Y709" s="317"/>
      <c r="AA709" s="317"/>
      <c r="AD709" s="317"/>
      <c r="AE709" s="317"/>
      <c r="AF709" s="317"/>
      <c r="AG709" s="317"/>
      <c r="AH709" s="317"/>
      <c r="AI709" s="317"/>
    </row>
    <row r="710" spans="11:35" x14ac:dyDescent="0.2">
      <c r="O710" s="317"/>
      <c r="P710" s="318"/>
      <c r="Q710" s="317"/>
      <c r="T710" s="317"/>
      <c r="V710" s="317"/>
      <c r="W710" s="317"/>
      <c r="Y710" s="317"/>
      <c r="AA710" s="317"/>
      <c r="AD710" s="317"/>
      <c r="AE710" s="317"/>
      <c r="AF710" s="317"/>
      <c r="AH710" s="317"/>
    </row>
    <row r="711" spans="11:35" x14ac:dyDescent="0.2">
      <c r="K711" s="317"/>
      <c r="O711" s="317"/>
      <c r="P711" s="318"/>
      <c r="T711" s="317"/>
      <c r="V711" s="317"/>
      <c r="W711" s="317"/>
      <c r="X711" s="317"/>
      <c r="AA711" s="317"/>
      <c r="AD711" s="317"/>
      <c r="AF711" s="317"/>
      <c r="AG711" s="317"/>
      <c r="AH711" s="317"/>
    </row>
    <row r="712" spans="11:35" x14ac:dyDescent="0.2">
      <c r="O712" s="317"/>
      <c r="P712" s="318"/>
      <c r="Q712" s="317"/>
      <c r="T712" s="317"/>
      <c r="V712" s="317"/>
      <c r="W712" s="317"/>
      <c r="X712" s="317"/>
      <c r="Y712" s="317"/>
      <c r="AA712" s="317"/>
      <c r="AD712" s="317"/>
      <c r="AE712" s="317"/>
      <c r="AF712" s="317"/>
      <c r="AG712" s="317"/>
      <c r="AH712" s="317"/>
    </row>
    <row r="713" spans="11:35" x14ac:dyDescent="0.2">
      <c r="K713" s="317"/>
      <c r="O713" s="317"/>
      <c r="P713" s="318"/>
      <c r="Q713" s="317"/>
      <c r="T713" s="317"/>
      <c r="V713" s="317"/>
      <c r="W713" s="317"/>
      <c r="X713" s="317"/>
      <c r="Y713" s="317"/>
      <c r="AA713" s="317"/>
      <c r="AD713" s="317"/>
      <c r="AE713" s="317"/>
      <c r="AF713" s="317"/>
      <c r="AG713" s="317"/>
      <c r="AH713" s="317"/>
    </row>
    <row r="714" spans="11:35" x14ac:dyDescent="0.2">
      <c r="O714" s="317"/>
      <c r="P714" s="318"/>
      <c r="Q714" s="317"/>
      <c r="T714" s="317"/>
      <c r="V714" s="317"/>
      <c r="W714" s="317"/>
      <c r="Y714" s="317"/>
      <c r="AA714" s="317"/>
      <c r="AD714" s="317"/>
      <c r="AE714" s="317"/>
      <c r="AF714" s="317"/>
      <c r="AG714" s="317"/>
      <c r="AH714" s="317"/>
      <c r="AI714" s="317"/>
    </row>
    <row r="715" spans="11:35" x14ac:dyDescent="0.2">
      <c r="K715" s="317"/>
      <c r="O715" s="317"/>
      <c r="P715" s="318"/>
      <c r="Q715" s="317"/>
      <c r="T715" s="317"/>
      <c r="V715" s="317"/>
      <c r="W715" s="317"/>
      <c r="X715" s="317"/>
      <c r="Y715" s="317"/>
      <c r="AA715" s="317"/>
      <c r="AD715" s="317"/>
      <c r="AE715" s="317"/>
      <c r="AF715" s="317"/>
      <c r="AG715" s="317"/>
      <c r="AH715" s="317"/>
    </row>
    <row r="716" spans="11:35" x14ac:dyDescent="0.2">
      <c r="O716" s="317"/>
      <c r="P716" s="318"/>
      <c r="Q716" s="317"/>
      <c r="R716" s="317"/>
      <c r="T716" s="317"/>
      <c r="V716" s="317"/>
      <c r="W716" s="317"/>
      <c r="Y716" s="317"/>
      <c r="Z716" s="317"/>
      <c r="AA716" s="317"/>
      <c r="AD716" s="317"/>
      <c r="AE716" s="317"/>
      <c r="AF716" s="317"/>
      <c r="AG716" s="317"/>
      <c r="AH716" s="317"/>
    </row>
    <row r="717" spans="11:35" x14ac:dyDescent="0.2">
      <c r="O717" s="317"/>
      <c r="P717" s="318"/>
      <c r="Q717" s="317"/>
      <c r="T717" s="317"/>
      <c r="V717" s="317"/>
      <c r="W717" s="317"/>
      <c r="Y717" s="317"/>
      <c r="AA717" s="317"/>
      <c r="AD717" s="317"/>
      <c r="AE717" s="317"/>
      <c r="AF717" s="317"/>
      <c r="AG717" s="317"/>
      <c r="AH717" s="317"/>
      <c r="AI717" s="317"/>
    </row>
    <row r="718" spans="11:35" x14ac:dyDescent="0.2">
      <c r="O718" s="317"/>
      <c r="P718" s="318"/>
      <c r="Q718" s="317"/>
      <c r="T718" s="317"/>
      <c r="V718" s="317"/>
      <c r="W718" s="317"/>
      <c r="X718" s="317"/>
      <c r="Y718" s="317"/>
      <c r="AA718" s="317"/>
      <c r="AD718" s="317"/>
      <c r="AE718" s="317"/>
      <c r="AF718" s="317"/>
      <c r="AG718" s="317"/>
      <c r="AH718" s="317"/>
    </row>
    <row r="719" spans="11:35" x14ac:dyDescent="0.2">
      <c r="O719" s="317"/>
      <c r="P719" s="318"/>
      <c r="Q719" s="317"/>
      <c r="T719" s="317"/>
      <c r="V719" s="317"/>
      <c r="W719" s="317"/>
      <c r="X719" s="317"/>
      <c r="Y719" s="317"/>
      <c r="AA719" s="317"/>
      <c r="AD719" s="317"/>
      <c r="AE719" s="317"/>
      <c r="AF719" s="317"/>
      <c r="AG719" s="317"/>
      <c r="AH719" s="317"/>
    </row>
    <row r="720" spans="11:35" x14ac:dyDescent="0.2">
      <c r="K720" s="317"/>
      <c r="O720" s="317"/>
      <c r="P720" s="318"/>
      <c r="Q720" s="317"/>
      <c r="T720" s="317"/>
      <c r="V720" s="317"/>
      <c r="W720" s="317"/>
      <c r="Y720" s="317"/>
      <c r="AA720" s="317"/>
      <c r="AD720" s="317"/>
      <c r="AE720" s="317"/>
      <c r="AF720" s="317"/>
      <c r="AG720" s="317"/>
      <c r="AH720" s="317"/>
    </row>
    <row r="721" spans="11:35" x14ac:dyDescent="0.2">
      <c r="P721" s="318"/>
      <c r="Q721" s="317"/>
      <c r="T721" s="317"/>
      <c r="V721" s="317"/>
      <c r="W721" s="317"/>
      <c r="Y721" s="317"/>
      <c r="AD721" s="317"/>
      <c r="AE721" s="317"/>
      <c r="AF721" s="317"/>
      <c r="AG721" s="317"/>
      <c r="AH721" s="317"/>
    </row>
    <row r="722" spans="11:35" x14ac:dyDescent="0.2">
      <c r="O722" s="317"/>
      <c r="P722" s="318"/>
      <c r="Q722" s="317"/>
      <c r="T722" s="317"/>
      <c r="V722" s="317"/>
      <c r="W722" s="317"/>
      <c r="X722" s="317"/>
      <c r="Y722" s="317"/>
      <c r="AA722" s="317"/>
      <c r="AD722" s="317"/>
      <c r="AE722" s="317"/>
      <c r="AF722" s="317"/>
      <c r="AG722" s="317"/>
      <c r="AH722" s="317"/>
      <c r="AI722" s="317"/>
    </row>
    <row r="723" spans="11:35" x14ac:dyDescent="0.2">
      <c r="O723" s="317"/>
      <c r="P723" s="318"/>
      <c r="T723" s="317"/>
      <c r="V723" s="317"/>
      <c r="W723" s="317"/>
      <c r="AA723" s="317"/>
      <c r="AD723" s="317"/>
      <c r="AE723" s="317"/>
      <c r="AF723" s="317"/>
      <c r="AG723" s="317"/>
      <c r="AH723" s="317"/>
      <c r="AI723" s="317"/>
    </row>
    <row r="724" spans="11:35" x14ac:dyDescent="0.2">
      <c r="O724" s="317"/>
      <c r="P724" s="318"/>
      <c r="Q724" s="317"/>
      <c r="R724" s="317"/>
      <c r="T724" s="317"/>
      <c r="V724" s="317"/>
      <c r="X724" s="317"/>
      <c r="Y724" s="317"/>
      <c r="Z724" s="317"/>
      <c r="AA724" s="317"/>
      <c r="AD724" s="317"/>
      <c r="AE724" s="317"/>
      <c r="AF724" s="317"/>
      <c r="AG724" s="317"/>
      <c r="AH724" s="317"/>
    </row>
    <row r="725" spans="11:35" x14ac:dyDescent="0.2">
      <c r="O725" s="317"/>
      <c r="P725" s="318"/>
      <c r="Q725" s="317"/>
      <c r="T725" s="317"/>
      <c r="V725" s="317"/>
      <c r="W725" s="317"/>
      <c r="X725" s="317"/>
      <c r="Y725" s="317"/>
      <c r="AA725" s="317"/>
      <c r="AD725" s="317"/>
      <c r="AE725" s="317"/>
      <c r="AF725" s="317"/>
      <c r="AG725" s="317"/>
      <c r="AH725" s="317"/>
    </row>
    <row r="726" spans="11:35" x14ac:dyDescent="0.2">
      <c r="O726" s="317"/>
      <c r="P726" s="318"/>
      <c r="Q726" s="317"/>
      <c r="R726" s="317"/>
      <c r="T726" s="317"/>
      <c r="V726" s="317"/>
      <c r="W726" s="317"/>
      <c r="X726" s="317"/>
      <c r="Y726" s="317"/>
      <c r="Z726" s="317"/>
      <c r="AD726" s="317"/>
      <c r="AE726" s="317"/>
      <c r="AF726" s="317"/>
      <c r="AG726" s="317"/>
      <c r="AH726" s="317"/>
    </row>
    <row r="727" spans="11:35" x14ac:dyDescent="0.2">
      <c r="O727" s="317"/>
      <c r="P727" s="318"/>
      <c r="Q727" s="317"/>
      <c r="V727" s="317"/>
      <c r="X727" s="317"/>
      <c r="Y727" s="317"/>
      <c r="AA727" s="317"/>
      <c r="AD727" s="317"/>
      <c r="AE727" s="317"/>
      <c r="AF727" s="317"/>
      <c r="AG727" s="317"/>
      <c r="AH727" s="317"/>
      <c r="AI727" s="317"/>
    </row>
    <row r="728" spans="11:35" x14ac:dyDescent="0.2">
      <c r="K728" s="317"/>
      <c r="N728" s="317"/>
      <c r="O728" s="317"/>
      <c r="P728" s="318"/>
      <c r="Q728" s="317"/>
      <c r="R728" s="317"/>
      <c r="T728" s="317"/>
      <c r="V728" s="317"/>
      <c r="W728" s="317"/>
      <c r="Y728" s="317"/>
      <c r="Z728" s="317"/>
      <c r="AA728" s="317"/>
      <c r="AD728" s="317"/>
      <c r="AE728" s="317"/>
      <c r="AF728" s="317"/>
      <c r="AG728" s="317"/>
      <c r="AH728" s="317"/>
    </row>
    <row r="729" spans="11:35" x14ac:dyDescent="0.2">
      <c r="O729" s="317"/>
      <c r="P729" s="318"/>
      <c r="Q729" s="317"/>
      <c r="T729" s="317"/>
      <c r="V729" s="317"/>
      <c r="W729" s="317"/>
      <c r="X729" s="317"/>
      <c r="Y729" s="317"/>
      <c r="AA729" s="317"/>
      <c r="AD729" s="317"/>
      <c r="AE729" s="317"/>
      <c r="AF729" s="317"/>
      <c r="AG729" s="317"/>
      <c r="AH729" s="317"/>
    </row>
    <row r="730" spans="11:35" x14ac:dyDescent="0.2">
      <c r="O730" s="317"/>
      <c r="P730" s="318"/>
      <c r="Q730" s="317"/>
      <c r="T730" s="317"/>
      <c r="V730" s="317"/>
      <c r="W730" s="317"/>
      <c r="X730" s="317"/>
      <c r="Y730" s="317"/>
      <c r="AA730" s="317"/>
      <c r="AD730" s="317"/>
      <c r="AE730" s="317"/>
      <c r="AF730" s="317"/>
      <c r="AG730" s="317"/>
      <c r="AH730" s="317"/>
    </row>
    <row r="731" spans="11:35" x14ac:dyDescent="0.2">
      <c r="O731" s="317"/>
      <c r="P731" s="318"/>
      <c r="Q731" s="317"/>
      <c r="T731" s="317"/>
      <c r="V731" s="317"/>
      <c r="W731" s="317"/>
      <c r="X731" s="317"/>
      <c r="Y731" s="317"/>
      <c r="AA731" s="317"/>
      <c r="AD731" s="317"/>
      <c r="AE731" s="317"/>
      <c r="AF731" s="317"/>
      <c r="AG731" s="317"/>
      <c r="AH731" s="317"/>
      <c r="AI731" s="317"/>
    </row>
    <row r="732" spans="11:35" x14ac:dyDescent="0.2">
      <c r="N732" s="317"/>
      <c r="O732" s="317"/>
      <c r="P732" s="318"/>
      <c r="T732" s="317"/>
      <c r="V732" s="317"/>
      <c r="W732" s="317"/>
      <c r="X732" s="317"/>
      <c r="AA732" s="317"/>
      <c r="AD732" s="317"/>
      <c r="AE732" s="317"/>
      <c r="AF732" s="317"/>
      <c r="AH732" s="317"/>
    </row>
    <row r="733" spans="11:35" x14ac:dyDescent="0.2">
      <c r="O733" s="317"/>
      <c r="P733" s="318"/>
      <c r="Q733" s="317"/>
      <c r="T733" s="317"/>
      <c r="V733" s="317"/>
      <c r="W733" s="317"/>
      <c r="X733" s="317"/>
      <c r="Y733" s="317"/>
      <c r="AA733" s="317"/>
      <c r="AD733" s="317"/>
      <c r="AE733" s="317"/>
      <c r="AF733" s="317"/>
      <c r="AG733" s="317"/>
      <c r="AH733" s="317"/>
    </row>
    <row r="734" spans="11:35" x14ac:dyDescent="0.2">
      <c r="O734" s="317"/>
      <c r="P734" s="318"/>
      <c r="T734" s="317"/>
      <c r="V734" s="317"/>
      <c r="W734" s="317"/>
      <c r="X734" s="317"/>
      <c r="AA734" s="317"/>
      <c r="AD734" s="317"/>
      <c r="AE734" s="317"/>
      <c r="AF734" s="317"/>
      <c r="AG734" s="317"/>
      <c r="AH734" s="317"/>
    </row>
    <row r="735" spans="11:35" x14ac:dyDescent="0.2">
      <c r="O735" s="317"/>
      <c r="P735" s="318"/>
      <c r="T735" s="317"/>
      <c r="V735" s="317"/>
      <c r="W735" s="317"/>
      <c r="X735" s="317"/>
      <c r="AA735" s="317"/>
      <c r="AD735" s="317"/>
      <c r="AE735" s="317"/>
      <c r="AF735" s="317"/>
      <c r="AH735" s="317"/>
      <c r="AI735" s="317"/>
    </row>
    <row r="736" spans="11:35" x14ac:dyDescent="0.2">
      <c r="O736" s="317"/>
      <c r="P736" s="318"/>
      <c r="Q736" s="317"/>
      <c r="T736" s="317"/>
      <c r="V736" s="317"/>
      <c r="W736" s="317"/>
      <c r="Y736" s="317"/>
      <c r="AA736" s="317"/>
      <c r="AD736" s="317"/>
      <c r="AE736" s="317"/>
      <c r="AF736" s="317"/>
      <c r="AG736" s="317"/>
      <c r="AH736" s="317"/>
    </row>
    <row r="737" spans="11:35" x14ac:dyDescent="0.2">
      <c r="P737" s="318"/>
      <c r="V737" s="317"/>
      <c r="W737" s="317"/>
      <c r="X737" s="317"/>
      <c r="AA737" s="317"/>
      <c r="AD737" s="317"/>
      <c r="AE737" s="317"/>
      <c r="AF737" s="317"/>
      <c r="AG737" s="317"/>
      <c r="AH737" s="317"/>
    </row>
    <row r="738" spans="11:35" x14ac:dyDescent="0.2">
      <c r="O738" s="317"/>
      <c r="P738" s="318"/>
      <c r="Q738" s="317"/>
      <c r="T738" s="317"/>
      <c r="V738" s="317"/>
      <c r="W738" s="317"/>
      <c r="X738" s="317"/>
      <c r="Y738" s="317"/>
      <c r="AA738" s="317"/>
      <c r="AD738" s="317"/>
      <c r="AE738" s="317"/>
      <c r="AF738" s="317"/>
      <c r="AH738" s="317"/>
    </row>
    <row r="739" spans="11:35" x14ac:dyDescent="0.2">
      <c r="N739" s="317"/>
      <c r="O739" s="317"/>
      <c r="P739" s="318"/>
      <c r="Q739" s="317"/>
      <c r="R739" s="317"/>
      <c r="T739" s="317"/>
      <c r="V739" s="317"/>
      <c r="W739" s="317"/>
      <c r="X739" s="317"/>
      <c r="Y739" s="317"/>
      <c r="Z739" s="317"/>
      <c r="AA739" s="317"/>
      <c r="AD739" s="317"/>
      <c r="AE739" s="317"/>
      <c r="AF739" s="317"/>
      <c r="AG739" s="317"/>
      <c r="AH739" s="317"/>
    </row>
    <row r="740" spans="11:35" x14ac:dyDescent="0.2">
      <c r="O740" s="317"/>
      <c r="P740" s="318"/>
      <c r="Q740" s="317"/>
      <c r="T740" s="317"/>
      <c r="V740" s="317"/>
      <c r="W740" s="317"/>
      <c r="Y740" s="317"/>
      <c r="AA740" s="317"/>
      <c r="AD740" s="317"/>
      <c r="AE740" s="317"/>
      <c r="AG740" s="317"/>
      <c r="AH740" s="317"/>
    </row>
    <row r="741" spans="11:35" x14ac:dyDescent="0.2">
      <c r="K741" s="317"/>
      <c r="O741" s="317"/>
      <c r="P741" s="318"/>
      <c r="Q741" s="317"/>
      <c r="T741" s="317"/>
      <c r="V741" s="317"/>
      <c r="W741" s="317"/>
      <c r="X741" s="317"/>
      <c r="Y741" s="317"/>
      <c r="AA741" s="317"/>
      <c r="AD741" s="317"/>
      <c r="AE741" s="317"/>
      <c r="AF741" s="317"/>
      <c r="AG741" s="317"/>
      <c r="AH741" s="317"/>
    </row>
    <row r="742" spans="11:35" x14ac:dyDescent="0.2">
      <c r="O742" s="317"/>
      <c r="P742" s="318"/>
      <c r="Q742" s="317"/>
      <c r="T742" s="317"/>
      <c r="V742" s="317"/>
      <c r="X742" s="317"/>
      <c r="Y742" s="317"/>
      <c r="AA742" s="317"/>
      <c r="AD742" s="317"/>
      <c r="AE742" s="317"/>
      <c r="AF742" s="317"/>
      <c r="AG742" s="317"/>
      <c r="AH742" s="317"/>
    </row>
    <row r="743" spans="11:35" x14ac:dyDescent="0.2">
      <c r="O743" s="317"/>
      <c r="P743" s="318"/>
      <c r="Q743" s="317"/>
      <c r="V743" s="317"/>
      <c r="W743" s="317"/>
      <c r="Y743" s="317"/>
      <c r="AA743" s="317"/>
      <c r="AD743" s="317"/>
      <c r="AE743" s="317"/>
      <c r="AG743" s="317"/>
      <c r="AH743" s="317"/>
    </row>
    <row r="744" spans="11:35" x14ac:dyDescent="0.2">
      <c r="N744" s="317"/>
      <c r="O744" s="317"/>
      <c r="P744" s="318"/>
      <c r="Q744" s="317"/>
      <c r="T744" s="317"/>
      <c r="V744" s="317"/>
      <c r="W744" s="317"/>
      <c r="X744" s="317"/>
      <c r="Y744" s="317"/>
      <c r="AA744" s="317"/>
      <c r="AD744" s="317"/>
      <c r="AE744" s="317"/>
      <c r="AF744" s="317"/>
      <c r="AG744" s="317"/>
      <c r="AH744" s="317"/>
    </row>
    <row r="745" spans="11:35" x14ac:dyDescent="0.2">
      <c r="O745" s="317"/>
      <c r="P745" s="318"/>
      <c r="R745" s="317"/>
      <c r="T745" s="317"/>
      <c r="V745" s="317"/>
      <c r="W745" s="317"/>
      <c r="X745" s="317"/>
      <c r="Z745" s="317"/>
      <c r="AA745" s="317"/>
      <c r="AD745" s="317"/>
      <c r="AE745" s="317"/>
      <c r="AF745" s="317"/>
      <c r="AG745" s="317"/>
      <c r="AH745" s="317"/>
    </row>
    <row r="746" spans="11:35" x14ac:dyDescent="0.2">
      <c r="N746" s="317"/>
      <c r="O746" s="317"/>
      <c r="P746" s="318"/>
      <c r="Q746" s="317"/>
      <c r="T746" s="317"/>
      <c r="V746" s="317"/>
      <c r="W746" s="317"/>
      <c r="Y746" s="317"/>
      <c r="AA746" s="317"/>
      <c r="AE746" s="317"/>
      <c r="AF746" s="317"/>
      <c r="AG746" s="317"/>
      <c r="AH746" s="317"/>
    </row>
    <row r="747" spans="11:35" x14ac:dyDescent="0.2">
      <c r="K747" s="317"/>
      <c r="O747" s="317"/>
      <c r="P747" s="318"/>
      <c r="Q747" s="317"/>
      <c r="R747" s="317"/>
      <c r="T747" s="317"/>
      <c r="V747" s="317"/>
      <c r="W747" s="317"/>
      <c r="X747" s="317"/>
      <c r="Y747" s="317"/>
      <c r="Z747" s="317"/>
      <c r="AA747" s="317"/>
      <c r="AD747" s="317"/>
      <c r="AE747" s="317"/>
      <c r="AF747" s="317"/>
      <c r="AG747" s="317"/>
      <c r="AH747" s="317"/>
    </row>
    <row r="748" spans="11:35" x14ac:dyDescent="0.2">
      <c r="O748" s="317"/>
      <c r="P748" s="318"/>
      <c r="Q748" s="317"/>
      <c r="R748" s="317"/>
      <c r="T748" s="317"/>
      <c r="V748" s="317"/>
      <c r="W748" s="317"/>
      <c r="X748" s="317"/>
      <c r="Y748" s="317"/>
      <c r="Z748" s="317"/>
      <c r="AA748" s="317"/>
      <c r="AD748" s="317"/>
      <c r="AE748" s="317"/>
      <c r="AF748" s="317"/>
      <c r="AG748" s="317"/>
      <c r="AH748" s="317"/>
    </row>
    <row r="749" spans="11:35" x14ac:dyDescent="0.2">
      <c r="N749" s="317"/>
      <c r="O749" s="317"/>
      <c r="P749" s="318"/>
      <c r="Q749" s="317"/>
      <c r="T749" s="317"/>
      <c r="V749" s="317"/>
      <c r="W749" s="317"/>
      <c r="X749" s="317"/>
      <c r="Y749" s="317"/>
      <c r="AA749" s="317"/>
      <c r="AD749" s="317"/>
      <c r="AE749" s="317"/>
      <c r="AF749" s="317"/>
      <c r="AG749" s="317"/>
      <c r="AH749" s="317"/>
    </row>
    <row r="750" spans="11:35" x14ac:dyDescent="0.2">
      <c r="N750" s="317"/>
      <c r="O750" s="317"/>
      <c r="P750" s="318"/>
      <c r="Q750" s="317"/>
      <c r="T750" s="317"/>
      <c r="V750" s="317"/>
      <c r="W750" s="317"/>
      <c r="Y750" s="317"/>
      <c r="AA750" s="317"/>
      <c r="AD750" s="317"/>
      <c r="AE750" s="317"/>
      <c r="AF750" s="317"/>
      <c r="AG750" s="317"/>
      <c r="AH750" s="317"/>
      <c r="AI750" s="317"/>
    </row>
    <row r="751" spans="11:35" x14ac:dyDescent="0.2">
      <c r="K751" s="317"/>
      <c r="O751" s="317"/>
      <c r="P751" s="318"/>
      <c r="Q751" s="317"/>
      <c r="T751" s="317"/>
      <c r="V751" s="317"/>
      <c r="W751" s="317"/>
      <c r="Y751" s="317"/>
      <c r="AA751" s="317"/>
      <c r="AD751" s="317"/>
      <c r="AE751" s="317"/>
      <c r="AF751" s="317"/>
      <c r="AG751" s="317"/>
      <c r="AH751" s="317"/>
    </row>
    <row r="752" spans="11:35" x14ac:dyDescent="0.2">
      <c r="O752" s="317"/>
      <c r="P752" s="318"/>
      <c r="Q752" s="317"/>
      <c r="V752" s="317"/>
      <c r="W752" s="317"/>
      <c r="Y752" s="317"/>
      <c r="AD752" s="317"/>
      <c r="AE752" s="317"/>
      <c r="AF752" s="317"/>
      <c r="AH752" s="317"/>
    </row>
    <row r="753" spans="11:35" x14ac:dyDescent="0.2">
      <c r="O753" s="317"/>
      <c r="P753" s="318"/>
      <c r="Q753" s="317"/>
      <c r="T753" s="317"/>
      <c r="V753" s="317"/>
      <c r="W753" s="317"/>
      <c r="X753" s="317"/>
      <c r="Y753" s="317"/>
      <c r="AA753" s="317"/>
      <c r="AD753" s="317"/>
      <c r="AE753" s="317"/>
      <c r="AF753" s="317"/>
      <c r="AG753" s="317"/>
      <c r="AH753" s="317"/>
    </row>
    <row r="754" spans="11:35" x14ac:dyDescent="0.2">
      <c r="O754" s="317"/>
      <c r="P754" s="318"/>
      <c r="Q754" s="317"/>
      <c r="T754" s="317"/>
      <c r="V754" s="317"/>
      <c r="W754" s="317"/>
      <c r="X754" s="317"/>
      <c r="Y754" s="317"/>
      <c r="AA754" s="317"/>
      <c r="AD754" s="317"/>
      <c r="AE754" s="317"/>
      <c r="AF754" s="317"/>
      <c r="AG754" s="317"/>
      <c r="AH754" s="317"/>
    </row>
    <row r="755" spans="11:35" x14ac:dyDescent="0.2">
      <c r="O755" s="317"/>
      <c r="P755" s="318"/>
      <c r="Q755" s="317"/>
      <c r="T755" s="317"/>
      <c r="V755" s="317"/>
      <c r="W755" s="317"/>
      <c r="X755" s="317"/>
      <c r="Y755" s="317"/>
      <c r="AA755" s="317"/>
      <c r="AD755" s="317"/>
      <c r="AE755" s="317"/>
      <c r="AF755" s="317"/>
      <c r="AG755" s="317"/>
      <c r="AH755" s="317"/>
    </row>
    <row r="756" spans="11:35" x14ac:dyDescent="0.2">
      <c r="O756" s="317"/>
      <c r="P756" s="318"/>
      <c r="Q756" s="317"/>
      <c r="R756" s="317"/>
      <c r="T756" s="317"/>
      <c r="V756" s="317"/>
      <c r="W756" s="317"/>
      <c r="Y756" s="317"/>
      <c r="Z756" s="317"/>
      <c r="AA756" s="317"/>
      <c r="AD756" s="317"/>
      <c r="AE756" s="317"/>
      <c r="AF756" s="317"/>
      <c r="AG756" s="317"/>
      <c r="AH756" s="317"/>
    </row>
    <row r="757" spans="11:35" x14ac:dyDescent="0.2">
      <c r="K757" s="317"/>
      <c r="N757" s="317"/>
      <c r="O757" s="317"/>
      <c r="P757" s="318"/>
      <c r="Q757" s="317"/>
      <c r="T757" s="317"/>
      <c r="V757" s="317"/>
      <c r="W757" s="317"/>
      <c r="Y757" s="317"/>
      <c r="AA757" s="317"/>
      <c r="AD757" s="317"/>
      <c r="AE757" s="317"/>
      <c r="AF757" s="317"/>
      <c r="AG757" s="317"/>
      <c r="AH757" s="317"/>
    </row>
    <row r="758" spans="11:35" x14ac:dyDescent="0.2">
      <c r="N758" s="317"/>
      <c r="O758" s="317"/>
      <c r="P758" s="318"/>
      <c r="Q758" s="317"/>
      <c r="T758" s="317"/>
      <c r="V758" s="317"/>
      <c r="W758" s="317"/>
      <c r="X758" s="317"/>
      <c r="Y758" s="317"/>
      <c r="AA758" s="317"/>
      <c r="AD758" s="317"/>
      <c r="AE758" s="317"/>
      <c r="AF758" s="317"/>
      <c r="AG758" s="317"/>
      <c r="AH758" s="317"/>
    </row>
    <row r="759" spans="11:35" x14ac:dyDescent="0.2">
      <c r="O759" s="317"/>
      <c r="P759" s="318"/>
      <c r="Q759" s="317"/>
      <c r="R759" s="317"/>
      <c r="T759" s="317"/>
      <c r="V759" s="317"/>
      <c r="W759" s="317"/>
      <c r="Y759" s="317"/>
      <c r="Z759" s="317"/>
      <c r="AA759" s="317"/>
      <c r="AD759" s="317"/>
      <c r="AE759" s="317"/>
      <c r="AF759" s="317"/>
      <c r="AG759" s="317"/>
      <c r="AH759" s="317"/>
    </row>
    <row r="760" spans="11:35" x14ac:dyDescent="0.2">
      <c r="O760" s="317"/>
      <c r="P760" s="318"/>
      <c r="Q760" s="317"/>
      <c r="T760" s="317"/>
      <c r="W760" s="317"/>
      <c r="X760" s="317"/>
      <c r="Y760" s="317"/>
      <c r="AD760" s="317"/>
      <c r="AE760" s="317"/>
      <c r="AF760" s="317"/>
      <c r="AG760" s="317"/>
      <c r="AH760" s="317"/>
    </row>
    <row r="761" spans="11:35" x14ac:dyDescent="0.2">
      <c r="O761" s="317"/>
      <c r="P761" s="318"/>
      <c r="Q761" s="317"/>
      <c r="R761" s="317"/>
      <c r="T761" s="317"/>
      <c r="V761" s="317"/>
      <c r="W761" s="317"/>
      <c r="X761" s="317"/>
      <c r="Y761" s="317"/>
      <c r="Z761" s="317"/>
      <c r="AA761" s="317"/>
      <c r="AD761" s="317"/>
      <c r="AE761" s="317"/>
      <c r="AF761" s="317"/>
      <c r="AG761" s="317"/>
      <c r="AH761" s="317"/>
    </row>
    <row r="762" spans="11:35" x14ac:dyDescent="0.2">
      <c r="N762" s="317"/>
      <c r="O762" s="317"/>
      <c r="P762" s="318"/>
      <c r="Q762" s="317"/>
      <c r="T762" s="317"/>
      <c r="V762" s="317"/>
      <c r="W762" s="317"/>
      <c r="X762" s="317"/>
      <c r="Y762" s="317"/>
      <c r="AA762" s="317"/>
      <c r="AD762" s="317"/>
      <c r="AE762" s="317"/>
      <c r="AF762" s="317"/>
      <c r="AG762" s="317"/>
      <c r="AH762" s="317"/>
    </row>
    <row r="763" spans="11:35" x14ac:dyDescent="0.2">
      <c r="K763" s="317"/>
      <c r="O763" s="317"/>
      <c r="P763" s="318"/>
      <c r="Q763" s="317"/>
      <c r="T763" s="317"/>
      <c r="V763" s="317"/>
      <c r="W763" s="317"/>
      <c r="X763" s="317"/>
      <c r="Y763" s="317"/>
      <c r="AA763" s="317"/>
      <c r="AD763" s="317"/>
      <c r="AE763" s="317"/>
      <c r="AF763" s="317"/>
      <c r="AG763" s="317"/>
      <c r="AH763" s="317"/>
    </row>
    <row r="764" spans="11:35" x14ac:dyDescent="0.2">
      <c r="O764" s="317"/>
      <c r="P764" s="318"/>
      <c r="Q764" s="317"/>
      <c r="T764" s="317"/>
      <c r="V764" s="317"/>
      <c r="W764" s="317"/>
      <c r="X764" s="317"/>
      <c r="Y764" s="317"/>
      <c r="AA764" s="317"/>
      <c r="AD764" s="317"/>
      <c r="AE764" s="317"/>
      <c r="AF764" s="317"/>
      <c r="AG764" s="317"/>
      <c r="AH764" s="317"/>
    </row>
    <row r="765" spans="11:35" x14ac:dyDescent="0.2">
      <c r="O765" s="317"/>
      <c r="P765" s="318"/>
      <c r="Q765" s="317"/>
      <c r="T765" s="317"/>
      <c r="V765" s="317"/>
      <c r="W765" s="317"/>
      <c r="X765" s="317"/>
      <c r="Y765" s="317"/>
      <c r="AA765" s="317"/>
      <c r="AD765" s="317"/>
      <c r="AE765" s="317"/>
      <c r="AF765" s="317"/>
      <c r="AG765" s="317"/>
      <c r="AH765" s="317"/>
    </row>
    <row r="766" spans="11:35" x14ac:dyDescent="0.2">
      <c r="N766" s="317"/>
      <c r="O766" s="317"/>
      <c r="P766" s="318"/>
      <c r="Q766" s="317"/>
      <c r="T766" s="317"/>
      <c r="V766" s="317"/>
      <c r="W766" s="317"/>
      <c r="Y766" s="317"/>
      <c r="AA766" s="317"/>
      <c r="AD766" s="317"/>
      <c r="AF766" s="317"/>
      <c r="AG766" s="317"/>
      <c r="AH766" s="317"/>
      <c r="AI766" s="317"/>
    </row>
    <row r="767" spans="11:35" x14ac:dyDescent="0.2">
      <c r="O767" s="317"/>
      <c r="P767" s="318"/>
      <c r="Q767" s="317"/>
      <c r="T767" s="317"/>
      <c r="V767" s="317"/>
      <c r="W767" s="317"/>
      <c r="X767" s="317"/>
      <c r="Y767" s="317"/>
      <c r="AA767" s="317"/>
      <c r="AD767" s="317"/>
      <c r="AE767" s="317"/>
      <c r="AF767" s="317"/>
      <c r="AG767" s="317"/>
      <c r="AH767" s="317"/>
    </row>
    <row r="768" spans="11:35" x14ac:dyDescent="0.2">
      <c r="K768" s="317"/>
      <c r="N768" s="317"/>
      <c r="O768" s="317"/>
      <c r="P768" s="318"/>
      <c r="Q768" s="317"/>
      <c r="T768" s="317"/>
      <c r="V768" s="317"/>
      <c r="W768" s="317"/>
      <c r="Y768" s="317"/>
      <c r="AA768" s="317"/>
      <c r="AD768" s="317"/>
      <c r="AE768" s="317"/>
      <c r="AF768" s="317"/>
      <c r="AG768" s="317"/>
      <c r="AH768" s="317"/>
    </row>
    <row r="769" spans="11:35" x14ac:dyDescent="0.2">
      <c r="P769" s="318"/>
      <c r="Q769" s="317"/>
      <c r="R769" s="317"/>
      <c r="T769" s="317"/>
      <c r="V769" s="317"/>
      <c r="W769" s="317"/>
      <c r="X769" s="317"/>
      <c r="Y769" s="317"/>
      <c r="Z769" s="317"/>
      <c r="AA769" s="317"/>
      <c r="AD769" s="317"/>
      <c r="AE769" s="317"/>
      <c r="AF769" s="317"/>
      <c r="AG769" s="317"/>
      <c r="AH769" s="317"/>
    </row>
    <row r="770" spans="11:35" x14ac:dyDescent="0.2">
      <c r="O770" s="317"/>
      <c r="P770" s="318"/>
      <c r="Q770" s="317"/>
      <c r="R770" s="317"/>
      <c r="T770" s="317"/>
      <c r="V770" s="317"/>
      <c r="W770" s="317"/>
      <c r="X770" s="317"/>
      <c r="Y770" s="317"/>
      <c r="Z770" s="317"/>
      <c r="AA770" s="317"/>
      <c r="AD770" s="317"/>
      <c r="AE770" s="317"/>
      <c r="AF770" s="317"/>
      <c r="AG770" s="317"/>
      <c r="AH770" s="317"/>
    </row>
    <row r="771" spans="11:35" x14ac:dyDescent="0.2">
      <c r="P771" s="318"/>
      <c r="Q771" s="317"/>
      <c r="T771" s="317"/>
      <c r="V771" s="317"/>
      <c r="W771" s="317"/>
      <c r="X771" s="317"/>
      <c r="Y771" s="317"/>
      <c r="AA771" s="317"/>
      <c r="AD771" s="317"/>
      <c r="AE771" s="317"/>
      <c r="AF771" s="317"/>
      <c r="AG771" s="317"/>
      <c r="AH771" s="317"/>
    </row>
    <row r="772" spans="11:35" x14ac:dyDescent="0.2">
      <c r="N772" s="317"/>
      <c r="O772" s="317"/>
      <c r="P772" s="318"/>
      <c r="Q772" s="317"/>
      <c r="T772" s="317"/>
      <c r="V772" s="317"/>
      <c r="W772" s="317"/>
      <c r="Y772" s="317"/>
      <c r="AA772" s="317"/>
      <c r="AD772" s="317"/>
      <c r="AE772" s="317"/>
      <c r="AG772" s="317"/>
      <c r="AH772" s="317"/>
      <c r="AI772" s="317"/>
    </row>
    <row r="773" spans="11:35" x14ac:dyDescent="0.2">
      <c r="K773" s="317"/>
      <c r="O773" s="317"/>
      <c r="P773" s="318"/>
      <c r="Q773" s="317"/>
      <c r="T773" s="317"/>
      <c r="V773" s="317"/>
      <c r="X773" s="317"/>
      <c r="Y773" s="317"/>
      <c r="AA773" s="317"/>
      <c r="AD773" s="317"/>
      <c r="AE773" s="317"/>
      <c r="AF773" s="317"/>
      <c r="AG773" s="317"/>
      <c r="AH773" s="317"/>
    </row>
    <row r="774" spans="11:35" x14ac:dyDescent="0.2">
      <c r="K774" s="317"/>
      <c r="N774" s="317"/>
      <c r="O774" s="317"/>
      <c r="P774" s="318"/>
      <c r="T774" s="317"/>
      <c r="V774" s="317"/>
      <c r="W774" s="317"/>
      <c r="X774" s="317"/>
      <c r="AA774" s="317"/>
      <c r="AD774" s="317"/>
      <c r="AE774" s="317"/>
      <c r="AF774" s="317"/>
      <c r="AG774" s="317"/>
      <c r="AH774" s="317"/>
    </row>
    <row r="775" spans="11:35" x14ac:dyDescent="0.2">
      <c r="K775" s="317"/>
      <c r="O775" s="317"/>
      <c r="P775" s="318"/>
      <c r="Q775" s="317"/>
      <c r="T775" s="317"/>
      <c r="V775" s="317"/>
      <c r="X775" s="317"/>
      <c r="Y775" s="317"/>
      <c r="AA775" s="317"/>
      <c r="AD775" s="317"/>
      <c r="AE775" s="317"/>
      <c r="AF775" s="317"/>
      <c r="AG775" s="317"/>
      <c r="AH775" s="317"/>
    </row>
    <row r="776" spans="11:35" x14ac:dyDescent="0.2">
      <c r="N776" s="317"/>
      <c r="O776" s="317"/>
      <c r="P776" s="318"/>
      <c r="Q776" s="317"/>
      <c r="R776" s="317"/>
      <c r="T776" s="317"/>
      <c r="W776" s="317"/>
      <c r="X776" s="317"/>
      <c r="Y776" s="317"/>
      <c r="Z776" s="317"/>
      <c r="AA776" s="317"/>
      <c r="AD776" s="317"/>
      <c r="AE776" s="317"/>
      <c r="AF776" s="317"/>
      <c r="AH776" s="317"/>
    </row>
    <row r="777" spans="11:35" x14ac:dyDescent="0.2">
      <c r="P777" s="318"/>
      <c r="T777" s="317"/>
      <c r="V777" s="317"/>
      <c r="W777" s="317"/>
      <c r="X777" s="317"/>
      <c r="AA777" s="317"/>
      <c r="AD777" s="317"/>
      <c r="AE777" s="317"/>
      <c r="AF777" s="317"/>
      <c r="AG777" s="317"/>
      <c r="AH777" s="317"/>
      <c r="AI777" s="317"/>
    </row>
    <row r="778" spans="11:35" x14ac:dyDescent="0.2">
      <c r="P778" s="318"/>
      <c r="Q778" s="317"/>
      <c r="T778" s="317"/>
      <c r="V778" s="317"/>
      <c r="W778" s="317"/>
      <c r="X778" s="317"/>
      <c r="Y778" s="317"/>
      <c r="AA778" s="317"/>
      <c r="AD778" s="317"/>
      <c r="AE778" s="317"/>
      <c r="AF778" s="317"/>
      <c r="AG778" s="317"/>
      <c r="AH778" s="317"/>
    </row>
    <row r="779" spans="11:35" x14ac:dyDescent="0.2">
      <c r="O779" s="317"/>
      <c r="P779" s="318"/>
      <c r="Q779" s="317"/>
      <c r="T779" s="317"/>
      <c r="V779" s="317"/>
      <c r="W779" s="317"/>
      <c r="X779" s="317"/>
      <c r="Y779" s="317"/>
      <c r="AA779" s="317"/>
      <c r="AD779" s="317"/>
      <c r="AE779" s="317"/>
      <c r="AF779" s="317"/>
      <c r="AG779" s="317"/>
      <c r="AH779" s="317"/>
    </row>
    <row r="780" spans="11:35" x14ac:dyDescent="0.2">
      <c r="K780" s="317"/>
      <c r="O780" s="317"/>
      <c r="P780" s="318"/>
      <c r="Q780" s="317"/>
      <c r="T780" s="317"/>
      <c r="V780" s="317"/>
      <c r="W780" s="317"/>
      <c r="X780" s="317"/>
      <c r="Y780" s="317"/>
      <c r="AA780" s="317"/>
      <c r="AD780" s="317"/>
      <c r="AE780" s="317"/>
      <c r="AF780" s="317"/>
      <c r="AG780" s="317"/>
      <c r="AH780" s="317"/>
    </row>
    <row r="781" spans="11:35" x14ac:dyDescent="0.2">
      <c r="O781" s="317"/>
      <c r="P781" s="318"/>
      <c r="Q781" s="317"/>
      <c r="R781" s="317"/>
      <c r="T781" s="317"/>
      <c r="V781" s="317"/>
      <c r="W781" s="317"/>
      <c r="Y781" s="317"/>
      <c r="Z781" s="317"/>
      <c r="AD781" s="317"/>
      <c r="AE781" s="317"/>
      <c r="AF781" s="317"/>
      <c r="AG781" s="317"/>
      <c r="AH781" s="317"/>
    </row>
    <row r="782" spans="11:35" x14ac:dyDescent="0.2">
      <c r="O782" s="317"/>
      <c r="P782" s="318"/>
      <c r="Q782" s="317"/>
      <c r="R782" s="317"/>
      <c r="T782" s="317"/>
      <c r="V782" s="317"/>
      <c r="W782" s="317"/>
      <c r="Y782" s="317"/>
      <c r="Z782" s="317"/>
      <c r="AA782" s="317"/>
      <c r="AD782" s="317"/>
      <c r="AE782" s="317"/>
      <c r="AF782" s="317"/>
      <c r="AG782" s="317"/>
      <c r="AH782" s="317"/>
      <c r="AI782" s="317"/>
    </row>
    <row r="783" spans="11:35" x14ac:dyDescent="0.2">
      <c r="O783" s="317"/>
      <c r="P783" s="318"/>
      <c r="Q783" s="317"/>
      <c r="T783" s="317"/>
      <c r="V783" s="317"/>
      <c r="W783" s="317"/>
      <c r="Y783" s="317"/>
      <c r="AA783" s="317"/>
      <c r="AD783" s="317"/>
      <c r="AE783" s="317"/>
      <c r="AF783" s="317"/>
      <c r="AG783" s="317"/>
      <c r="AH783" s="317"/>
    </row>
    <row r="784" spans="11:35" x14ac:dyDescent="0.2">
      <c r="P784" s="318"/>
      <c r="Q784" s="317"/>
      <c r="T784" s="317"/>
      <c r="V784" s="317"/>
      <c r="W784" s="317"/>
      <c r="X784" s="317"/>
      <c r="Y784" s="317"/>
      <c r="AA784" s="317"/>
      <c r="AD784" s="317"/>
      <c r="AE784" s="317"/>
      <c r="AF784" s="317"/>
      <c r="AG784" s="317"/>
      <c r="AH784" s="317"/>
      <c r="AI784" s="317"/>
    </row>
    <row r="785" spans="14:35" x14ac:dyDescent="0.2">
      <c r="O785" s="317"/>
      <c r="P785" s="318"/>
      <c r="T785" s="317"/>
      <c r="V785" s="317"/>
      <c r="W785" s="317"/>
      <c r="X785" s="317"/>
      <c r="AA785" s="317"/>
      <c r="AD785" s="317"/>
      <c r="AE785" s="317"/>
      <c r="AF785" s="317"/>
      <c r="AG785" s="317"/>
      <c r="AH785" s="317"/>
    </row>
    <row r="786" spans="14:35" x14ac:dyDescent="0.2">
      <c r="O786" s="317"/>
      <c r="P786" s="318"/>
      <c r="Q786" s="317"/>
      <c r="T786" s="317"/>
      <c r="V786" s="317"/>
      <c r="Y786" s="317"/>
      <c r="AA786" s="317"/>
      <c r="AD786" s="317"/>
      <c r="AE786" s="317"/>
      <c r="AF786" s="317"/>
      <c r="AG786" s="317"/>
      <c r="AH786" s="317"/>
      <c r="AI786" s="317"/>
    </row>
    <row r="787" spans="14:35" x14ac:dyDescent="0.2">
      <c r="P787" s="318"/>
      <c r="V787" s="317"/>
      <c r="W787" s="317"/>
      <c r="X787" s="317"/>
      <c r="AA787" s="317"/>
      <c r="AD787" s="317"/>
      <c r="AE787" s="317"/>
      <c r="AF787" s="317"/>
      <c r="AG787" s="317"/>
      <c r="AH787" s="317"/>
      <c r="AI787" s="317"/>
    </row>
    <row r="788" spans="14:35" x14ac:dyDescent="0.2">
      <c r="N788" s="317"/>
      <c r="O788" s="317"/>
      <c r="P788" s="318"/>
      <c r="Q788" s="317"/>
      <c r="V788" s="317"/>
      <c r="W788" s="317"/>
      <c r="X788" s="317"/>
      <c r="Y788" s="317"/>
      <c r="AA788" s="317"/>
      <c r="AD788" s="317"/>
      <c r="AE788" s="317"/>
      <c r="AF788" s="317"/>
      <c r="AG788" s="317"/>
      <c r="AH788" s="317"/>
    </row>
    <row r="789" spans="14:35" x14ac:dyDescent="0.2">
      <c r="P789" s="318"/>
      <c r="Q789" s="317"/>
      <c r="R789" s="317"/>
      <c r="T789" s="317"/>
      <c r="V789" s="317"/>
      <c r="W789" s="317"/>
      <c r="X789" s="317"/>
      <c r="Y789" s="317"/>
      <c r="Z789" s="317"/>
      <c r="AA789" s="317"/>
      <c r="AD789" s="317"/>
      <c r="AE789" s="317"/>
      <c r="AF789" s="317"/>
      <c r="AG789" s="317"/>
      <c r="AH789" s="317"/>
      <c r="AI789" s="317"/>
    </row>
    <row r="790" spans="14:35" x14ac:dyDescent="0.2">
      <c r="O790" s="317"/>
      <c r="P790" s="318"/>
      <c r="T790" s="317"/>
      <c r="V790" s="317"/>
      <c r="W790" s="317"/>
      <c r="X790" s="317"/>
      <c r="AA790" s="317"/>
      <c r="AD790" s="317"/>
      <c r="AE790" s="317"/>
      <c r="AF790" s="317"/>
      <c r="AG790" s="317"/>
      <c r="AH790" s="317"/>
    </row>
    <row r="791" spans="14:35" x14ac:dyDescent="0.2">
      <c r="N791" s="317"/>
      <c r="P791" s="318"/>
      <c r="Q791" s="317"/>
      <c r="T791" s="317"/>
      <c r="V791" s="317"/>
      <c r="W791" s="317"/>
      <c r="X791" s="317"/>
      <c r="Y791" s="317"/>
      <c r="AA791" s="317"/>
      <c r="AD791" s="317"/>
      <c r="AE791" s="317"/>
      <c r="AF791" s="317"/>
      <c r="AG791" s="317"/>
      <c r="AH791" s="317"/>
    </row>
    <row r="792" spans="14:35" x14ac:dyDescent="0.2">
      <c r="N792" s="317"/>
      <c r="O792" s="317"/>
      <c r="P792" s="318"/>
      <c r="Q792" s="317"/>
      <c r="T792" s="317"/>
      <c r="V792" s="317"/>
      <c r="W792" s="317"/>
      <c r="Y792" s="317"/>
      <c r="AA792" s="317"/>
      <c r="AD792" s="317"/>
      <c r="AE792" s="317"/>
      <c r="AF792" s="317"/>
      <c r="AH792" s="317"/>
    </row>
    <row r="793" spans="14:35" x14ac:dyDescent="0.2">
      <c r="O793" s="317"/>
      <c r="P793" s="318"/>
      <c r="Q793" s="317"/>
      <c r="T793" s="317"/>
      <c r="V793" s="317"/>
      <c r="W793" s="317"/>
      <c r="X793" s="317"/>
      <c r="Y793" s="317"/>
      <c r="AA793" s="317"/>
      <c r="AD793" s="317"/>
      <c r="AE793" s="317"/>
      <c r="AF793" s="317"/>
      <c r="AG793" s="317"/>
      <c r="AH793" s="317"/>
      <c r="AI793" s="317"/>
    </row>
    <row r="794" spans="14:35" x14ac:dyDescent="0.2">
      <c r="O794" s="317"/>
      <c r="P794" s="318"/>
      <c r="Q794" s="317"/>
      <c r="T794" s="317"/>
      <c r="V794" s="317"/>
      <c r="Y794" s="317"/>
      <c r="AA794" s="317"/>
      <c r="AD794" s="317"/>
      <c r="AE794" s="317"/>
      <c r="AF794" s="317"/>
      <c r="AG794" s="317"/>
      <c r="AH794" s="317"/>
    </row>
    <row r="795" spans="14:35" x14ac:dyDescent="0.2">
      <c r="O795" s="317"/>
      <c r="P795" s="318"/>
      <c r="R795" s="317"/>
      <c r="T795" s="317"/>
      <c r="V795" s="317"/>
      <c r="W795" s="317"/>
      <c r="X795" s="317"/>
      <c r="Z795" s="317"/>
      <c r="AA795" s="317"/>
      <c r="AD795" s="317"/>
      <c r="AE795" s="317"/>
      <c r="AF795" s="317"/>
      <c r="AG795" s="317"/>
      <c r="AH795" s="317"/>
    </row>
    <row r="796" spans="14:35" x14ac:dyDescent="0.2">
      <c r="O796" s="317"/>
      <c r="P796" s="318"/>
      <c r="Q796" s="317"/>
      <c r="T796" s="317"/>
      <c r="V796" s="317"/>
      <c r="W796" s="317"/>
      <c r="X796" s="317"/>
      <c r="Y796" s="317"/>
      <c r="AA796" s="317"/>
      <c r="AD796" s="317"/>
      <c r="AE796" s="317"/>
      <c r="AF796" s="317"/>
      <c r="AG796" s="317"/>
      <c r="AH796" s="317"/>
    </row>
    <row r="797" spans="14:35" x14ac:dyDescent="0.2">
      <c r="O797" s="317"/>
      <c r="P797" s="318"/>
      <c r="Q797" s="317"/>
      <c r="T797" s="317"/>
      <c r="V797" s="317"/>
      <c r="W797" s="317"/>
      <c r="X797" s="317"/>
      <c r="Y797" s="317"/>
      <c r="AA797" s="317"/>
      <c r="AD797" s="317"/>
      <c r="AE797" s="317"/>
      <c r="AF797" s="317"/>
      <c r="AG797" s="317"/>
      <c r="AH797" s="317"/>
    </row>
    <row r="798" spans="14:35" x14ac:dyDescent="0.2">
      <c r="O798" s="317"/>
      <c r="P798" s="318"/>
      <c r="Q798" s="317"/>
      <c r="T798" s="317"/>
      <c r="V798" s="317"/>
      <c r="W798" s="317"/>
      <c r="X798" s="317"/>
      <c r="Y798" s="317"/>
      <c r="AA798" s="317"/>
      <c r="AD798" s="317"/>
      <c r="AE798" s="317"/>
      <c r="AF798" s="317"/>
      <c r="AG798" s="317"/>
      <c r="AH798" s="317"/>
    </row>
    <row r="799" spans="14:35" x14ac:dyDescent="0.2">
      <c r="N799" s="317"/>
      <c r="O799" s="317"/>
      <c r="P799" s="318"/>
      <c r="Q799" s="317"/>
      <c r="T799" s="317"/>
      <c r="V799" s="317"/>
      <c r="W799" s="317"/>
      <c r="Y799" s="317"/>
      <c r="AA799" s="317"/>
      <c r="AD799" s="317"/>
      <c r="AE799" s="317"/>
      <c r="AF799" s="317"/>
      <c r="AG799" s="317"/>
      <c r="AH799" s="317"/>
    </row>
    <row r="800" spans="14:35" x14ac:dyDescent="0.2">
      <c r="N800" s="317"/>
      <c r="O800" s="317"/>
      <c r="P800" s="318"/>
      <c r="Q800" s="317"/>
      <c r="T800" s="317"/>
      <c r="V800" s="317"/>
      <c r="W800" s="317"/>
      <c r="X800" s="317"/>
      <c r="Y800" s="317"/>
      <c r="AA800" s="317"/>
      <c r="AD800" s="317"/>
      <c r="AE800" s="317"/>
      <c r="AF800" s="317"/>
      <c r="AG800" s="317"/>
      <c r="AH800" s="317"/>
    </row>
    <row r="801" spans="11:35" x14ac:dyDescent="0.2">
      <c r="O801" s="317"/>
      <c r="P801" s="318"/>
      <c r="Q801" s="317"/>
      <c r="T801" s="317"/>
      <c r="V801" s="317"/>
      <c r="W801" s="317"/>
      <c r="Y801" s="317"/>
      <c r="AA801" s="317"/>
      <c r="AD801" s="317"/>
      <c r="AE801" s="317"/>
      <c r="AG801" s="317"/>
      <c r="AH801" s="317"/>
    </row>
    <row r="802" spans="11:35" x14ac:dyDescent="0.2">
      <c r="O802" s="317"/>
      <c r="P802" s="318"/>
      <c r="Q802" s="317"/>
      <c r="T802" s="317"/>
      <c r="V802" s="317"/>
      <c r="W802" s="317"/>
      <c r="X802" s="317"/>
      <c r="Y802" s="317"/>
      <c r="AA802" s="317"/>
      <c r="AD802" s="317"/>
      <c r="AE802" s="317"/>
      <c r="AF802" s="317"/>
      <c r="AG802" s="317"/>
      <c r="AH802" s="317"/>
    </row>
    <row r="803" spans="11:35" x14ac:dyDescent="0.2">
      <c r="K803" s="317"/>
      <c r="O803" s="317"/>
      <c r="P803" s="318"/>
      <c r="Q803" s="317"/>
      <c r="T803" s="317"/>
      <c r="V803" s="317"/>
      <c r="W803" s="317"/>
      <c r="X803" s="317"/>
      <c r="Y803" s="317"/>
      <c r="AA803" s="317"/>
      <c r="AF803" s="317"/>
      <c r="AG803" s="317"/>
      <c r="AH803" s="317"/>
    </row>
    <row r="804" spans="11:35" x14ac:dyDescent="0.2">
      <c r="O804" s="317"/>
      <c r="P804" s="318"/>
      <c r="Q804" s="317"/>
      <c r="R804" s="317"/>
      <c r="T804" s="317"/>
      <c r="V804" s="317"/>
      <c r="W804" s="317"/>
      <c r="Y804" s="317"/>
      <c r="Z804" s="317"/>
      <c r="AA804" s="317"/>
      <c r="AD804" s="317"/>
      <c r="AF804" s="317"/>
      <c r="AG804" s="317"/>
      <c r="AH804" s="317"/>
      <c r="AI804" s="317"/>
    </row>
    <row r="805" spans="11:35" x14ac:dyDescent="0.2">
      <c r="O805" s="317"/>
      <c r="P805" s="318"/>
      <c r="Q805" s="317"/>
      <c r="T805" s="317"/>
      <c r="V805" s="317"/>
      <c r="W805" s="317"/>
      <c r="X805" s="317"/>
      <c r="Y805" s="317"/>
      <c r="AA805" s="317"/>
      <c r="AD805" s="317"/>
      <c r="AF805" s="317"/>
      <c r="AG805" s="317"/>
      <c r="AH805" s="317"/>
    </row>
    <row r="806" spans="11:35" x14ac:dyDescent="0.2">
      <c r="K806" s="317"/>
      <c r="O806" s="317"/>
      <c r="P806" s="318"/>
      <c r="Q806" s="317"/>
      <c r="T806" s="317"/>
      <c r="V806" s="317"/>
      <c r="W806" s="317"/>
      <c r="X806" s="317"/>
      <c r="Y806" s="317"/>
      <c r="AA806" s="317"/>
      <c r="AD806" s="317"/>
      <c r="AE806" s="317"/>
      <c r="AF806" s="317"/>
      <c r="AG806" s="317"/>
      <c r="AH806" s="317"/>
    </row>
    <row r="807" spans="11:35" x14ac:dyDescent="0.2">
      <c r="K807" s="317"/>
      <c r="O807" s="317"/>
      <c r="P807" s="318"/>
      <c r="Q807" s="317"/>
      <c r="T807" s="317"/>
      <c r="V807" s="317"/>
      <c r="W807" s="317"/>
      <c r="X807" s="317"/>
      <c r="Y807" s="317"/>
      <c r="AA807" s="317"/>
      <c r="AF807" s="317"/>
      <c r="AG807" s="317"/>
      <c r="AH807" s="317"/>
    </row>
    <row r="808" spans="11:35" x14ac:dyDescent="0.2">
      <c r="O808" s="317"/>
      <c r="P808" s="318"/>
      <c r="Q808" s="317"/>
      <c r="T808" s="317"/>
      <c r="W808" s="317"/>
      <c r="Y808" s="317"/>
      <c r="AA808" s="317"/>
      <c r="AD808" s="317"/>
      <c r="AE808" s="317"/>
      <c r="AF808" s="317"/>
      <c r="AG808" s="317"/>
      <c r="AH808" s="317"/>
    </row>
    <row r="809" spans="11:35" x14ac:dyDescent="0.2">
      <c r="O809" s="317"/>
      <c r="P809" s="318"/>
      <c r="Q809" s="317"/>
      <c r="T809" s="317"/>
      <c r="V809" s="317"/>
      <c r="W809" s="317"/>
      <c r="X809" s="317"/>
      <c r="Y809" s="317"/>
      <c r="AA809" s="317"/>
      <c r="AD809" s="317"/>
      <c r="AE809" s="317"/>
      <c r="AF809" s="317"/>
      <c r="AG809" s="317"/>
      <c r="AH809" s="317"/>
    </row>
    <row r="810" spans="11:35" x14ac:dyDescent="0.2">
      <c r="O810" s="317"/>
      <c r="P810" s="318"/>
      <c r="R810" s="317"/>
      <c r="T810" s="317"/>
      <c r="V810" s="317"/>
      <c r="W810" s="317"/>
      <c r="X810" s="317"/>
      <c r="Z810" s="317"/>
      <c r="AA810" s="317"/>
      <c r="AD810" s="317"/>
      <c r="AE810" s="317"/>
      <c r="AF810" s="317"/>
      <c r="AG810" s="317"/>
      <c r="AH810" s="317"/>
    </row>
    <row r="811" spans="11:35" x14ac:dyDescent="0.2">
      <c r="K811" s="317"/>
      <c r="N811" s="317"/>
      <c r="O811" s="317"/>
      <c r="P811" s="318"/>
      <c r="Q811" s="317"/>
      <c r="T811" s="317"/>
      <c r="W811" s="317"/>
      <c r="X811" s="317"/>
      <c r="Y811" s="317"/>
      <c r="AA811" s="317"/>
      <c r="AD811" s="317"/>
      <c r="AE811" s="317"/>
      <c r="AF811" s="317"/>
      <c r="AG811" s="317"/>
      <c r="AH811" s="317"/>
    </row>
    <row r="812" spans="11:35" x14ac:dyDescent="0.2">
      <c r="O812" s="317"/>
      <c r="P812" s="318"/>
      <c r="Q812" s="317"/>
      <c r="T812" s="317"/>
      <c r="V812" s="317"/>
      <c r="X812" s="317"/>
      <c r="Y812" s="317"/>
      <c r="AA812" s="317"/>
      <c r="AD812" s="317"/>
      <c r="AE812" s="317"/>
      <c r="AF812" s="317"/>
      <c r="AG812" s="317"/>
      <c r="AH812" s="317"/>
    </row>
    <row r="813" spans="11:35" x14ac:dyDescent="0.2">
      <c r="N813" s="317"/>
      <c r="P813" s="318"/>
      <c r="Q813" s="317"/>
      <c r="R813" s="317"/>
      <c r="T813" s="317"/>
      <c r="V813" s="317"/>
      <c r="W813" s="317"/>
      <c r="Y813" s="317"/>
      <c r="Z813" s="317"/>
      <c r="AA813" s="317"/>
      <c r="AD813" s="317"/>
      <c r="AE813" s="317"/>
      <c r="AF813" s="317"/>
      <c r="AG813" s="317"/>
      <c r="AH813" s="317"/>
    </row>
    <row r="814" spans="11:35" x14ac:dyDescent="0.2">
      <c r="O814" s="317"/>
      <c r="P814" s="318"/>
      <c r="Q814" s="317"/>
      <c r="R814" s="317"/>
      <c r="T814" s="317"/>
      <c r="V814" s="317"/>
      <c r="W814" s="317"/>
      <c r="Y814" s="317"/>
      <c r="Z814" s="317"/>
      <c r="AA814" s="317"/>
      <c r="AD814" s="317"/>
      <c r="AE814" s="317"/>
      <c r="AF814" s="317"/>
      <c r="AG814" s="317"/>
      <c r="AH814" s="317"/>
    </row>
    <row r="815" spans="11:35" x14ac:dyDescent="0.2">
      <c r="O815" s="317"/>
      <c r="P815" s="318"/>
      <c r="Q815" s="317"/>
      <c r="T815" s="317"/>
      <c r="V815" s="317"/>
      <c r="W815" s="317"/>
      <c r="X815" s="317"/>
      <c r="Y815" s="317"/>
      <c r="AA815" s="317"/>
      <c r="AD815" s="317"/>
      <c r="AE815" s="317"/>
      <c r="AF815" s="317"/>
      <c r="AG815" s="317"/>
      <c r="AH815" s="317"/>
    </row>
    <row r="816" spans="11:35" x14ac:dyDescent="0.2">
      <c r="K816" s="317"/>
      <c r="O816" s="317"/>
      <c r="P816" s="318"/>
      <c r="R816" s="317"/>
      <c r="T816" s="317"/>
      <c r="V816" s="317"/>
      <c r="W816" s="317"/>
      <c r="Z816" s="317"/>
      <c r="AA816" s="317"/>
      <c r="AD816" s="317"/>
      <c r="AE816" s="317"/>
      <c r="AF816" s="317"/>
      <c r="AG816" s="317"/>
      <c r="AH816" s="317"/>
    </row>
    <row r="817" spans="11:35" x14ac:dyDescent="0.2">
      <c r="N817" s="317"/>
      <c r="O817" s="317"/>
      <c r="P817" s="318"/>
      <c r="Q817" s="317"/>
      <c r="R817" s="317"/>
      <c r="T817" s="317"/>
      <c r="V817" s="317"/>
      <c r="W817" s="317"/>
      <c r="Y817" s="317"/>
      <c r="Z817" s="317"/>
      <c r="AA817" s="317"/>
      <c r="AD817" s="317"/>
      <c r="AE817" s="317"/>
      <c r="AF817" s="317"/>
      <c r="AG817" s="317"/>
      <c r="AH817" s="317"/>
    </row>
    <row r="818" spans="11:35" x14ac:dyDescent="0.2">
      <c r="K818" s="317"/>
      <c r="P818" s="318"/>
      <c r="Q818" s="317"/>
      <c r="T818" s="317"/>
      <c r="V818" s="317"/>
      <c r="W818" s="317"/>
      <c r="X818" s="317"/>
      <c r="Y818" s="317"/>
      <c r="AA818" s="317"/>
      <c r="AF818" s="317"/>
      <c r="AG818" s="317"/>
      <c r="AH818" s="317"/>
      <c r="AI818" s="317"/>
    </row>
    <row r="819" spans="11:35" x14ac:dyDescent="0.2">
      <c r="N819" s="317"/>
      <c r="O819" s="317"/>
      <c r="P819" s="318"/>
      <c r="Q819" s="317"/>
      <c r="T819" s="317"/>
      <c r="V819" s="317"/>
      <c r="W819" s="317"/>
      <c r="Y819" s="317"/>
      <c r="AA819" s="317"/>
      <c r="AD819" s="317"/>
      <c r="AE819" s="317"/>
      <c r="AF819" s="317"/>
      <c r="AG819" s="317"/>
      <c r="AH819" s="317"/>
    </row>
    <row r="820" spans="11:35" x14ac:dyDescent="0.2">
      <c r="O820" s="317"/>
      <c r="P820" s="318"/>
      <c r="Q820" s="317"/>
      <c r="R820" s="317"/>
      <c r="T820" s="317"/>
      <c r="V820" s="317"/>
      <c r="Y820" s="317"/>
      <c r="Z820" s="317"/>
      <c r="AA820" s="317"/>
      <c r="AD820" s="317"/>
      <c r="AE820" s="317"/>
      <c r="AF820" s="317"/>
      <c r="AG820" s="317"/>
      <c r="AH820" s="317"/>
      <c r="AI820" s="317"/>
    </row>
    <row r="821" spans="11:35" x14ac:dyDescent="0.2">
      <c r="O821" s="317"/>
      <c r="P821" s="318"/>
      <c r="Q821" s="317"/>
      <c r="T821" s="317"/>
      <c r="V821" s="317"/>
      <c r="W821" s="317"/>
      <c r="Y821" s="317"/>
      <c r="AA821" s="317"/>
      <c r="AD821" s="317"/>
      <c r="AE821" s="317"/>
      <c r="AF821" s="317"/>
      <c r="AG821" s="317"/>
      <c r="AH821" s="317"/>
    </row>
    <row r="822" spans="11:35" x14ac:dyDescent="0.2">
      <c r="N822" s="317"/>
      <c r="O822" s="317"/>
      <c r="P822" s="318"/>
      <c r="Q822" s="317"/>
      <c r="T822" s="317"/>
      <c r="V822" s="317"/>
      <c r="W822" s="317"/>
      <c r="Y822" s="317"/>
      <c r="AA822" s="317"/>
      <c r="AD822" s="317"/>
      <c r="AE822" s="317"/>
      <c r="AF822" s="317"/>
      <c r="AG822" s="317"/>
      <c r="AH822" s="317"/>
    </row>
    <row r="823" spans="11:35" x14ac:dyDescent="0.2">
      <c r="N823" s="317"/>
      <c r="O823" s="317"/>
      <c r="P823" s="318"/>
      <c r="Q823" s="317"/>
      <c r="T823" s="317"/>
      <c r="V823" s="317"/>
      <c r="W823" s="317"/>
      <c r="X823" s="317"/>
      <c r="Y823" s="317"/>
      <c r="AA823" s="317"/>
      <c r="AD823" s="317"/>
      <c r="AE823" s="317"/>
      <c r="AF823" s="317"/>
      <c r="AH823" s="317"/>
    </row>
    <row r="824" spans="11:35" x14ac:dyDescent="0.2">
      <c r="O824" s="317"/>
      <c r="P824" s="318"/>
      <c r="R824" s="317"/>
      <c r="T824" s="317"/>
      <c r="V824" s="317"/>
      <c r="W824" s="317"/>
      <c r="X824" s="317"/>
      <c r="Z824" s="317"/>
      <c r="AA824" s="317"/>
      <c r="AD824" s="317"/>
      <c r="AE824" s="317"/>
      <c r="AF824" s="317"/>
      <c r="AG824" s="317"/>
      <c r="AH824" s="317"/>
    </row>
    <row r="825" spans="11:35" x14ac:dyDescent="0.2">
      <c r="O825" s="317"/>
      <c r="P825" s="318"/>
      <c r="Q825" s="317"/>
      <c r="T825" s="317"/>
      <c r="V825" s="317"/>
      <c r="W825" s="317"/>
      <c r="X825" s="317"/>
      <c r="Y825" s="317"/>
      <c r="AA825" s="317"/>
      <c r="AD825" s="317"/>
      <c r="AE825" s="317"/>
      <c r="AF825" s="317"/>
      <c r="AG825" s="317"/>
      <c r="AH825" s="317"/>
    </row>
    <row r="826" spans="11:35" x14ac:dyDescent="0.2">
      <c r="O826" s="317"/>
      <c r="P826" s="318"/>
      <c r="T826" s="317"/>
      <c r="V826" s="317"/>
      <c r="W826" s="317"/>
      <c r="X826" s="317"/>
      <c r="AA826" s="317"/>
      <c r="AD826" s="317"/>
      <c r="AE826" s="317"/>
      <c r="AF826" s="317"/>
      <c r="AG826" s="317"/>
      <c r="AH826" s="317"/>
    </row>
    <row r="827" spans="11:35" x14ac:dyDescent="0.2">
      <c r="O827" s="317"/>
      <c r="P827" s="318"/>
      <c r="Q827" s="317"/>
      <c r="T827" s="317"/>
      <c r="V827" s="317"/>
      <c r="W827" s="317"/>
      <c r="X827" s="317"/>
      <c r="Y827" s="317"/>
      <c r="AA827" s="317"/>
      <c r="AD827" s="317"/>
      <c r="AE827" s="317"/>
      <c r="AF827" s="317"/>
      <c r="AG827" s="317"/>
      <c r="AH827" s="317"/>
    </row>
    <row r="828" spans="11:35" x14ac:dyDescent="0.2">
      <c r="O828" s="317"/>
      <c r="P828" s="318"/>
      <c r="Q828" s="317"/>
      <c r="T828" s="317"/>
      <c r="V828" s="317"/>
      <c r="W828" s="317"/>
      <c r="Y828" s="317"/>
      <c r="AA828" s="317"/>
      <c r="AD828" s="317"/>
      <c r="AF828" s="317"/>
      <c r="AG828" s="317"/>
      <c r="AH828" s="317"/>
      <c r="AI828" s="317"/>
    </row>
    <row r="829" spans="11:35" x14ac:dyDescent="0.2">
      <c r="K829" s="317"/>
      <c r="O829" s="317"/>
      <c r="P829" s="318"/>
      <c r="T829" s="317"/>
      <c r="V829" s="317"/>
      <c r="W829" s="317"/>
      <c r="X829" s="317"/>
      <c r="AA829" s="317"/>
      <c r="AD829" s="317"/>
      <c r="AE829" s="317"/>
      <c r="AF829" s="317"/>
      <c r="AG829" s="317"/>
      <c r="AH829" s="317"/>
    </row>
    <row r="830" spans="11:35" x14ac:dyDescent="0.2">
      <c r="O830" s="317"/>
      <c r="P830" s="318"/>
      <c r="Q830" s="317"/>
      <c r="T830" s="317"/>
      <c r="V830" s="317"/>
      <c r="W830" s="317"/>
      <c r="X830" s="317"/>
      <c r="Y830" s="317"/>
      <c r="AA830" s="317"/>
      <c r="AD830" s="317"/>
      <c r="AE830" s="317"/>
      <c r="AF830" s="317"/>
      <c r="AH830" s="317"/>
    </row>
    <row r="831" spans="11:35" x14ac:dyDescent="0.2">
      <c r="O831" s="317"/>
      <c r="P831" s="318"/>
      <c r="Q831" s="317"/>
      <c r="T831" s="317"/>
      <c r="V831" s="317"/>
      <c r="W831" s="317"/>
      <c r="Y831" s="317"/>
      <c r="AA831" s="317"/>
      <c r="AD831" s="317"/>
      <c r="AE831" s="317"/>
      <c r="AF831" s="317"/>
      <c r="AG831" s="317"/>
      <c r="AH831" s="317"/>
    </row>
    <row r="832" spans="11:35" x14ac:dyDescent="0.2">
      <c r="O832" s="317"/>
      <c r="P832" s="318"/>
      <c r="T832" s="317"/>
      <c r="V832" s="317"/>
      <c r="W832" s="317"/>
      <c r="X832" s="317"/>
      <c r="AA832" s="317"/>
      <c r="AD832" s="317"/>
      <c r="AE832" s="317"/>
      <c r="AF832" s="317"/>
      <c r="AG832" s="317"/>
      <c r="AH832" s="317"/>
    </row>
    <row r="833" spans="11:35" x14ac:dyDescent="0.2">
      <c r="O833" s="317"/>
      <c r="P833" s="318"/>
      <c r="Q833" s="317"/>
      <c r="T833" s="317"/>
      <c r="V833" s="317"/>
      <c r="W833" s="317"/>
      <c r="X833" s="317"/>
      <c r="Y833" s="317"/>
      <c r="AA833" s="317"/>
      <c r="AD833" s="317"/>
      <c r="AE833" s="317"/>
      <c r="AF833" s="317"/>
      <c r="AG833" s="317"/>
      <c r="AH833" s="317"/>
    </row>
    <row r="834" spans="11:35" x14ac:dyDescent="0.2">
      <c r="N834" s="317"/>
      <c r="O834" s="317"/>
      <c r="P834" s="318"/>
      <c r="T834" s="317"/>
      <c r="V834" s="317"/>
      <c r="W834" s="317"/>
      <c r="X834" s="317"/>
      <c r="AA834" s="317"/>
      <c r="AD834" s="317"/>
      <c r="AE834" s="317"/>
      <c r="AF834" s="317"/>
      <c r="AG834" s="317"/>
      <c r="AH834" s="317"/>
    </row>
    <row r="835" spans="11:35" x14ac:dyDescent="0.2">
      <c r="N835" s="317"/>
      <c r="O835" s="317"/>
      <c r="P835" s="318"/>
      <c r="Q835" s="317"/>
      <c r="V835" s="317"/>
      <c r="W835" s="317"/>
      <c r="Y835" s="317"/>
      <c r="AA835" s="317"/>
      <c r="AD835" s="317"/>
      <c r="AE835" s="317"/>
      <c r="AF835" s="317"/>
      <c r="AG835" s="317"/>
      <c r="AH835" s="317"/>
    </row>
    <row r="836" spans="11:35" x14ac:dyDescent="0.2">
      <c r="O836" s="317"/>
      <c r="P836" s="318"/>
      <c r="Q836" s="317"/>
      <c r="T836" s="317"/>
      <c r="V836" s="317"/>
      <c r="W836" s="317"/>
      <c r="X836" s="317"/>
      <c r="Y836" s="317"/>
      <c r="AA836" s="317"/>
      <c r="AD836" s="317"/>
      <c r="AE836" s="317"/>
      <c r="AF836" s="317"/>
      <c r="AG836" s="317"/>
      <c r="AH836" s="317"/>
      <c r="AI836" s="317"/>
    </row>
    <row r="837" spans="11:35" x14ac:dyDescent="0.2">
      <c r="O837" s="317"/>
      <c r="P837" s="318"/>
      <c r="Q837" s="317"/>
      <c r="R837" s="317"/>
      <c r="T837" s="317"/>
      <c r="V837" s="317"/>
      <c r="W837" s="317"/>
      <c r="X837" s="317"/>
      <c r="Y837" s="317"/>
      <c r="Z837" s="317"/>
      <c r="AA837" s="317"/>
      <c r="AD837" s="317"/>
      <c r="AE837" s="317"/>
      <c r="AF837" s="317"/>
      <c r="AG837" s="317"/>
      <c r="AH837" s="317"/>
    </row>
    <row r="838" spans="11:35" x14ac:dyDescent="0.2">
      <c r="K838" s="317"/>
      <c r="O838" s="317"/>
      <c r="P838" s="318"/>
      <c r="Q838" s="317"/>
      <c r="T838" s="317"/>
      <c r="V838" s="317"/>
      <c r="W838" s="317"/>
      <c r="Y838" s="317"/>
      <c r="AA838" s="317"/>
      <c r="AD838" s="317"/>
      <c r="AE838" s="317"/>
      <c r="AF838" s="317"/>
      <c r="AG838" s="317"/>
      <c r="AH838" s="317"/>
    </row>
    <row r="839" spans="11:35" x14ac:dyDescent="0.2">
      <c r="O839" s="317"/>
      <c r="P839" s="318"/>
      <c r="Q839" s="317"/>
      <c r="T839" s="317"/>
      <c r="W839" s="317"/>
      <c r="X839" s="317"/>
      <c r="Y839" s="317"/>
      <c r="AA839" s="317"/>
      <c r="AD839" s="317"/>
      <c r="AE839" s="317"/>
      <c r="AG839" s="317"/>
      <c r="AH839" s="317"/>
    </row>
    <row r="840" spans="11:35" x14ac:dyDescent="0.2">
      <c r="O840" s="317"/>
      <c r="P840" s="318"/>
      <c r="Q840" s="317"/>
      <c r="V840" s="317"/>
      <c r="W840" s="317"/>
      <c r="X840" s="317"/>
      <c r="Y840" s="317"/>
      <c r="AA840" s="317"/>
      <c r="AD840" s="317"/>
      <c r="AE840" s="317"/>
      <c r="AF840" s="317"/>
      <c r="AG840" s="317"/>
      <c r="AH840" s="317"/>
    </row>
    <row r="841" spans="11:35" x14ac:dyDescent="0.2">
      <c r="N841" s="317"/>
      <c r="O841" s="317"/>
      <c r="P841" s="318"/>
      <c r="Q841" s="317"/>
      <c r="R841" s="317"/>
      <c r="T841" s="317"/>
      <c r="V841" s="317"/>
      <c r="W841" s="317"/>
      <c r="X841" s="317"/>
      <c r="Y841" s="317"/>
      <c r="Z841" s="317"/>
      <c r="AA841" s="317"/>
      <c r="AD841" s="317"/>
      <c r="AE841" s="317"/>
      <c r="AF841" s="317"/>
      <c r="AG841" s="317"/>
      <c r="AH841" s="317"/>
    </row>
    <row r="842" spans="11:35" x14ac:dyDescent="0.2">
      <c r="O842" s="317"/>
      <c r="P842" s="318"/>
      <c r="Q842" s="317"/>
      <c r="T842" s="317"/>
      <c r="V842" s="317"/>
      <c r="W842" s="317"/>
      <c r="Y842" s="317"/>
      <c r="AA842" s="317"/>
      <c r="AD842" s="317"/>
      <c r="AE842" s="317"/>
      <c r="AF842" s="317"/>
      <c r="AG842" s="317"/>
      <c r="AH842" s="317"/>
    </row>
    <row r="843" spans="11:35" x14ac:dyDescent="0.2">
      <c r="P843" s="318"/>
      <c r="Q843" s="317"/>
      <c r="R843" s="317"/>
      <c r="T843" s="317"/>
      <c r="V843" s="317"/>
      <c r="W843" s="317"/>
      <c r="X843" s="317"/>
      <c r="Y843" s="317"/>
      <c r="Z843" s="317"/>
      <c r="AA843" s="317"/>
      <c r="AD843" s="317"/>
      <c r="AE843" s="317"/>
      <c r="AF843" s="317"/>
      <c r="AG843" s="317"/>
      <c r="AH843" s="317"/>
    </row>
    <row r="844" spans="11:35" x14ac:dyDescent="0.2">
      <c r="O844" s="317"/>
      <c r="P844" s="318"/>
      <c r="T844" s="317"/>
      <c r="W844" s="317"/>
      <c r="X844" s="317"/>
      <c r="AA844" s="317"/>
      <c r="AD844" s="317"/>
      <c r="AE844" s="317"/>
      <c r="AF844" s="317"/>
      <c r="AG844" s="317"/>
      <c r="AH844" s="317"/>
    </row>
    <row r="845" spans="11:35" x14ac:dyDescent="0.2">
      <c r="O845" s="317"/>
      <c r="P845" s="318"/>
      <c r="Q845" s="317"/>
      <c r="T845" s="317"/>
      <c r="V845" s="317"/>
      <c r="W845" s="317"/>
      <c r="X845" s="317"/>
      <c r="Y845" s="317"/>
      <c r="AA845" s="317"/>
      <c r="AD845" s="317"/>
      <c r="AF845" s="317"/>
      <c r="AG845" s="317"/>
      <c r="AH845" s="317"/>
      <c r="AI845" s="317"/>
    </row>
    <row r="846" spans="11:35" x14ac:dyDescent="0.2">
      <c r="O846" s="317"/>
      <c r="P846" s="318"/>
      <c r="Q846" s="317"/>
      <c r="V846" s="317"/>
      <c r="W846" s="317"/>
      <c r="Y846" s="317"/>
      <c r="AA846" s="317"/>
      <c r="AD846" s="317"/>
      <c r="AE846" s="317"/>
      <c r="AF846" s="317"/>
      <c r="AH846" s="317"/>
    </row>
    <row r="847" spans="11:35" x14ac:dyDescent="0.2">
      <c r="N847" s="317"/>
      <c r="O847" s="317"/>
      <c r="P847" s="318"/>
      <c r="Q847" s="317"/>
      <c r="T847" s="317"/>
      <c r="V847" s="317"/>
      <c r="W847" s="317"/>
      <c r="X847" s="317"/>
      <c r="Y847" s="317"/>
      <c r="AA847" s="317"/>
      <c r="AD847" s="317"/>
      <c r="AE847" s="317"/>
      <c r="AF847" s="317"/>
      <c r="AG847" s="317"/>
      <c r="AH847" s="317"/>
      <c r="AI847" s="317"/>
    </row>
    <row r="848" spans="11:35" x14ac:dyDescent="0.2">
      <c r="N848" s="317"/>
      <c r="O848" s="317"/>
      <c r="P848" s="318"/>
      <c r="Q848" s="317"/>
      <c r="T848" s="317"/>
      <c r="V848" s="317"/>
      <c r="W848" s="317"/>
      <c r="Y848" s="317"/>
      <c r="AD848" s="317"/>
      <c r="AF848" s="317"/>
      <c r="AG848" s="317"/>
      <c r="AH848" s="317"/>
      <c r="AI848" s="317"/>
    </row>
    <row r="849" spans="11:35" x14ac:dyDescent="0.2">
      <c r="P849" s="318"/>
      <c r="R849" s="317"/>
      <c r="V849" s="317"/>
      <c r="W849" s="317"/>
      <c r="X849" s="317"/>
      <c r="Z849" s="317"/>
      <c r="AA849" s="317"/>
      <c r="AF849" s="317"/>
      <c r="AG849" s="317"/>
      <c r="AH849" s="317"/>
    </row>
    <row r="850" spans="11:35" x14ac:dyDescent="0.2">
      <c r="K850" s="317"/>
      <c r="O850" s="317"/>
      <c r="P850" s="318"/>
      <c r="Q850" s="317"/>
      <c r="R850" s="317"/>
      <c r="T850" s="317"/>
      <c r="V850" s="317"/>
      <c r="W850" s="317"/>
      <c r="X850" s="317"/>
      <c r="Y850" s="317"/>
      <c r="Z850" s="317"/>
      <c r="AA850" s="317"/>
      <c r="AD850" s="317"/>
      <c r="AE850" s="317"/>
      <c r="AF850" s="317"/>
      <c r="AG850" s="317"/>
      <c r="AH850" s="317"/>
    </row>
    <row r="851" spans="11:35" x14ac:dyDescent="0.2">
      <c r="K851" s="317"/>
      <c r="O851" s="317"/>
      <c r="P851" s="318"/>
      <c r="Q851" s="317"/>
      <c r="T851" s="317"/>
      <c r="V851" s="317"/>
      <c r="W851" s="317"/>
      <c r="Y851" s="317"/>
      <c r="AA851" s="317"/>
      <c r="AD851" s="317"/>
      <c r="AE851" s="317"/>
      <c r="AF851" s="317"/>
      <c r="AG851" s="317"/>
      <c r="AH851" s="317"/>
    </row>
    <row r="852" spans="11:35" x14ac:dyDescent="0.2">
      <c r="O852" s="317"/>
      <c r="P852" s="318"/>
      <c r="Q852" s="317"/>
      <c r="T852" s="317"/>
      <c r="W852" s="317"/>
      <c r="X852" s="317"/>
      <c r="Y852" s="317"/>
      <c r="AA852" s="317"/>
      <c r="AD852" s="317"/>
      <c r="AF852" s="317"/>
      <c r="AG852" s="317"/>
      <c r="AH852" s="317"/>
    </row>
    <row r="853" spans="11:35" x14ac:dyDescent="0.2">
      <c r="K853" s="317"/>
      <c r="O853" s="317"/>
      <c r="P853" s="318"/>
      <c r="T853" s="317"/>
      <c r="V853" s="317"/>
      <c r="W853" s="317"/>
      <c r="X853" s="317"/>
      <c r="AA853" s="317"/>
      <c r="AD853" s="317"/>
      <c r="AE853" s="317"/>
      <c r="AF853" s="317"/>
      <c r="AG853" s="317"/>
      <c r="AH853" s="317"/>
      <c r="AI853" s="317"/>
    </row>
    <row r="854" spans="11:35" x14ac:dyDescent="0.2">
      <c r="K854" s="317"/>
      <c r="O854" s="317"/>
      <c r="P854" s="318"/>
      <c r="Q854" s="317"/>
      <c r="T854" s="317"/>
      <c r="V854" s="317"/>
      <c r="W854" s="317"/>
      <c r="X854" s="317"/>
      <c r="Y854" s="317"/>
      <c r="AA854" s="317"/>
      <c r="AD854" s="317"/>
      <c r="AE854" s="317"/>
      <c r="AF854" s="317"/>
      <c r="AG854" s="317"/>
      <c r="AH854" s="317"/>
    </row>
    <row r="855" spans="11:35" x14ac:dyDescent="0.2">
      <c r="K855" s="317"/>
      <c r="O855" s="317"/>
      <c r="P855" s="318"/>
      <c r="Q855" s="317"/>
      <c r="R855" s="317"/>
      <c r="T855" s="317"/>
      <c r="V855" s="317"/>
      <c r="W855" s="317"/>
      <c r="X855" s="317"/>
      <c r="Y855" s="317"/>
      <c r="Z855" s="317"/>
      <c r="AA855" s="317"/>
      <c r="AD855" s="317"/>
      <c r="AE855" s="317"/>
      <c r="AF855" s="317"/>
      <c r="AG855" s="317"/>
      <c r="AH855" s="317"/>
    </row>
    <row r="856" spans="11:35" x14ac:dyDescent="0.2">
      <c r="K856" s="317"/>
      <c r="O856" s="317"/>
      <c r="P856" s="318"/>
      <c r="Q856" s="317"/>
      <c r="R856" s="317"/>
      <c r="T856" s="317"/>
      <c r="V856" s="317"/>
      <c r="W856" s="317"/>
      <c r="X856" s="317"/>
      <c r="Y856" s="317"/>
      <c r="Z856" s="317"/>
      <c r="AA856" s="317"/>
      <c r="AD856" s="317"/>
      <c r="AE856" s="317"/>
      <c r="AF856" s="317"/>
      <c r="AG856" s="317"/>
      <c r="AH856" s="317"/>
      <c r="AI856" s="317"/>
    </row>
    <row r="857" spans="11:35" x14ac:dyDescent="0.2">
      <c r="O857" s="317"/>
      <c r="P857" s="318"/>
      <c r="T857" s="317"/>
      <c r="V857" s="317"/>
      <c r="W857" s="317"/>
      <c r="AA857" s="317"/>
      <c r="AD857" s="317"/>
      <c r="AF857" s="317"/>
      <c r="AG857" s="317"/>
      <c r="AH857" s="317"/>
    </row>
    <row r="858" spans="11:35" x14ac:dyDescent="0.2">
      <c r="K858" s="317"/>
      <c r="O858" s="317"/>
      <c r="P858" s="318"/>
      <c r="Q858" s="317"/>
      <c r="T858" s="317"/>
      <c r="V858" s="317"/>
      <c r="W858" s="317"/>
      <c r="X858" s="317"/>
      <c r="Y858" s="317"/>
      <c r="AA858" s="317"/>
      <c r="AD858" s="317"/>
      <c r="AE858" s="317"/>
      <c r="AF858" s="317"/>
      <c r="AG858" s="317"/>
      <c r="AH858" s="317"/>
    </row>
    <row r="859" spans="11:35" x14ac:dyDescent="0.2">
      <c r="O859" s="317"/>
      <c r="P859" s="318"/>
      <c r="Q859" s="317"/>
      <c r="T859" s="317"/>
      <c r="V859" s="317"/>
      <c r="W859" s="317"/>
      <c r="Y859" s="317"/>
      <c r="AA859" s="317"/>
      <c r="AD859" s="317"/>
      <c r="AE859" s="317"/>
      <c r="AF859" s="317"/>
      <c r="AG859" s="317"/>
      <c r="AH859" s="317"/>
    </row>
    <row r="860" spans="11:35" x14ac:dyDescent="0.2">
      <c r="O860" s="317"/>
      <c r="P860" s="318"/>
      <c r="R860" s="317"/>
      <c r="T860" s="317"/>
      <c r="V860" s="317"/>
      <c r="Z860" s="317"/>
      <c r="AA860" s="317"/>
      <c r="AD860" s="317"/>
      <c r="AE860" s="317"/>
      <c r="AF860" s="317"/>
      <c r="AG860" s="317"/>
      <c r="AH860" s="317"/>
    </row>
    <row r="861" spans="11:35" x14ac:dyDescent="0.2">
      <c r="O861" s="317"/>
      <c r="P861" s="318"/>
      <c r="Q861" s="317"/>
      <c r="R861" s="317"/>
      <c r="T861" s="317"/>
      <c r="V861" s="317"/>
      <c r="W861" s="317"/>
      <c r="X861" s="317"/>
      <c r="Y861" s="317"/>
      <c r="Z861" s="317"/>
      <c r="AA861" s="317"/>
      <c r="AD861" s="317"/>
      <c r="AE861" s="317"/>
      <c r="AF861" s="317"/>
      <c r="AG861" s="317"/>
      <c r="AH861" s="317"/>
    </row>
    <row r="862" spans="11:35" x14ac:dyDescent="0.2">
      <c r="O862" s="317"/>
      <c r="P862" s="318"/>
      <c r="Q862" s="317"/>
      <c r="T862" s="317"/>
      <c r="V862" s="317"/>
      <c r="W862" s="317"/>
      <c r="X862" s="317"/>
      <c r="Y862" s="317"/>
      <c r="AA862" s="317"/>
      <c r="AD862" s="317"/>
      <c r="AE862" s="317"/>
      <c r="AF862" s="317"/>
      <c r="AG862" s="317"/>
      <c r="AH862" s="317"/>
    </row>
    <row r="863" spans="11:35" x14ac:dyDescent="0.2">
      <c r="O863" s="317"/>
      <c r="P863" s="318"/>
      <c r="T863" s="317"/>
      <c r="V863" s="317"/>
      <c r="W863" s="317"/>
      <c r="X863" s="317"/>
      <c r="AA863" s="317"/>
      <c r="AD863" s="317"/>
      <c r="AE863" s="317"/>
      <c r="AF863" s="317"/>
      <c r="AG863" s="317"/>
      <c r="AH863" s="317"/>
      <c r="AI863" s="317"/>
    </row>
    <row r="864" spans="11:35" x14ac:dyDescent="0.2">
      <c r="O864" s="317"/>
      <c r="P864" s="318"/>
      <c r="Q864" s="317"/>
      <c r="T864" s="317"/>
      <c r="V864" s="317"/>
      <c r="W864" s="317"/>
      <c r="X864" s="317"/>
      <c r="Y864" s="317"/>
      <c r="AA864" s="317"/>
      <c r="AD864" s="317"/>
      <c r="AE864" s="317"/>
      <c r="AF864" s="317"/>
      <c r="AG864" s="317"/>
      <c r="AH864" s="317"/>
    </row>
    <row r="865" spans="11:35" x14ac:dyDescent="0.2">
      <c r="O865" s="317"/>
      <c r="P865" s="318"/>
      <c r="Q865" s="317"/>
      <c r="T865" s="317"/>
      <c r="V865" s="317"/>
      <c r="W865" s="317"/>
      <c r="Y865" s="317"/>
      <c r="AA865" s="317"/>
      <c r="AD865" s="317"/>
      <c r="AE865" s="317"/>
      <c r="AF865" s="317"/>
      <c r="AG865" s="317"/>
      <c r="AH865" s="317"/>
    </row>
    <row r="866" spans="11:35" x14ac:dyDescent="0.2">
      <c r="O866" s="317"/>
      <c r="P866" s="318"/>
      <c r="Q866" s="317"/>
      <c r="T866" s="317"/>
      <c r="V866" s="317"/>
      <c r="W866" s="317"/>
      <c r="X866" s="317"/>
      <c r="Y866" s="317"/>
      <c r="AA866" s="317"/>
      <c r="AD866" s="317"/>
      <c r="AE866" s="317"/>
      <c r="AF866" s="317"/>
      <c r="AG866" s="317"/>
      <c r="AH866" s="317"/>
    </row>
    <row r="867" spans="11:35" x14ac:dyDescent="0.2">
      <c r="O867" s="317"/>
      <c r="P867" s="318"/>
      <c r="Q867" s="317"/>
      <c r="T867" s="317"/>
      <c r="V867" s="317"/>
      <c r="W867" s="317"/>
      <c r="X867" s="317"/>
      <c r="Y867" s="317"/>
      <c r="AA867" s="317"/>
      <c r="AD867" s="317"/>
      <c r="AE867" s="317"/>
      <c r="AF867" s="317"/>
      <c r="AG867" s="317"/>
      <c r="AH867" s="317"/>
    </row>
    <row r="868" spans="11:35" x14ac:dyDescent="0.2">
      <c r="O868" s="317"/>
      <c r="P868" s="318"/>
      <c r="Q868" s="317"/>
      <c r="T868" s="317"/>
      <c r="W868" s="317"/>
      <c r="Y868" s="317"/>
      <c r="AA868" s="317"/>
      <c r="AD868" s="317"/>
      <c r="AE868" s="317"/>
      <c r="AF868" s="317"/>
      <c r="AG868" s="317"/>
      <c r="AH868" s="317"/>
    </row>
    <row r="869" spans="11:35" x14ac:dyDescent="0.2">
      <c r="O869" s="317"/>
      <c r="P869" s="318"/>
      <c r="Q869" s="317"/>
      <c r="R869" s="317"/>
      <c r="T869" s="317"/>
      <c r="V869" s="317"/>
      <c r="W869" s="317"/>
      <c r="X869" s="317"/>
      <c r="Y869" s="317"/>
      <c r="Z869" s="317"/>
      <c r="AA869" s="317"/>
      <c r="AD869" s="317"/>
      <c r="AE869" s="317"/>
      <c r="AF869" s="317"/>
      <c r="AG869" s="317"/>
      <c r="AH869" s="317"/>
    </row>
    <row r="870" spans="11:35" x14ac:dyDescent="0.2">
      <c r="K870" s="317"/>
      <c r="O870" s="317"/>
      <c r="P870" s="318"/>
      <c r="Q870" s="317"/>
      <c r="T870" s="317"/>
      <c r="V870" s="317"/>
      <c r="W870" s="317"/>
      <c r="X870" s="317"/>
      <c r="Y870" s="317"/>
      <c r="AD870" s="317"/>
      <c r="AE870" s="317"/>
      <c r="AF870" s="317"/>
      <c r="AG870" s="317"/>
      <c r="AH870" s="317"/>
    </row>
    <row r="871" spans="11:35" x14ac:dyDescent="0.2">
      <c r="O871" s="317"/>
      <c r="P871" s="318"/>
      <c r="Q871" s="317"/>
      <c r="T871" s="317"/>
      <c r="V871" s="317"/>
      <c r="W871" s="317"/>
      <c r="X871" s="317"/>
      <c r="Y871" s="317"/>
      <c r="AA871" s="317"/>
      <c r="AD871" s="317"/>
      <c r="AE871" s="317"/>
      <c r="AF871" s="317"/>
      <c r="AG871" s="317"/>
      <c r="AH871" s="317"/>
    </row>
    <row r="872" spans="11:35" x14ac:dyDescent="0.2">
      <c r="K872" s="317"/>
      <c r="N872" s="317"/>
      <c r="P872" s="318"/>
      <c r="R872" s="317"/>
      <c r="T872" s="317"/>
      <c r="V872" s="317"/>
      <c r="W872" s="317"/>
      <c r="X872" s="317"/>
      <c r="Z872" s="317"/>
      <c r="AA872" s="317"/>
      <c r="AD872" s="317"/>
      <c r="AE872" s="317"/>
      <c r="AF872" s="317"/>
      <c r="AG872" s="317"/>
      <c r="AH872" s="317"/>
    </row>
    <row r="873" spans="11:35" x14ac:dyDescent="0.2">
      <c r="O873" s="317"/>
      <c r="P873" s="318"/>
      <c r="Q873" s="317"/>
      <c r="R873" s="317"/>
      <c r="T873" s="317"/>
      <c r="V873" s="317"/>
      <c r="W873" s="317"/>
      <c r="X873" s="317"/>
      <c r="Y873" s="317"/>
      <c r="Z873" s="317"/>
      <c r="AA873" s="317"/>
      <c r="AD873" s="317"/>
      <c r="AE873" s="317"/>
      <c r="AF873" s="317"/>
      <c r="AG873" s="317"/>
      <c r="AH873" s="317"/>
    </row>
    <row r="874" spans="11:35" x14ac:dyDescent="0.2">
      <c r="N874" s="317"/>
      <c r="O874" s="317"/>
      <c r="P874" s="318"/>
      <c r="Q874" s="317"/>
      <c r="T874" s="317"/>
      <c r="W874" s="317"/>
      <c r="X874" s="317"/>
      <c r="Y874" s="317"/>
      <c r="AA874" s="317"/>
      <c r="AD874" s="317"/>
      <c r="AE874" s="317"/>
      <c r="AF874" s="317"/>
      <c r="AG874" s="317"/>
      <c r="AH874" s="317"/>
    </row>
    <row r="875" spans="11:35" x14ac:dyDescent="0.2">
      <c r="K875" s="317"/>
      <c r="O875" s="317"/>
      <c r="P875" s="318"/>
      <c r="R875" s="317"/>
      <c r="T875" s="317"/>
      <c r="V875" s="317"/>
      <c r="W875" s="317"/>
      <c r="X875" s="317"/>
      <c r="Z875" s="317"/>
      <c r="AA875" s="317"/>
      <c r="AD875" s="317"/>
      <c r="AE875" s="317"/>
      <c r="AF875" s="317"/>
      <c r="AG875" s="317"/>
      <c r="AH875" s="317"/>
      <c r="AI875" s="317"/>
    </row>
    <row r="876" spans="11:35" x14ac:dyDescent="0.2">
      <c r="O876" s="317"/>
      <c r="P876" s="318"/>
      <c r="Q876" s="317"/>
      <c r="T876" s="317"/>
      <c r="V876" s="317"/>
      <c r="W876" s="317"/>
      <c r="Y876" s="317"/>
      <c r="AA876" s="317"/>
      <c r="AD876" s="317"/>
      <c r="AE876" s="317"/>
      <c r="AG876" s="317"/>
      <c r="AH876" s="317"/>
    </row>
    <row r="877" spans="11:35" x14ac:dyDescent="0.2">
      <c r="O877" s="317"/>
      <c r="P877" s="318"/>
      <c r="Q877" s="317"/>
      <c r="T877" s="317"/>
      <c r="V877" s="317"/>
      <c r="W877" s="317"/>
      <c r="Y877" s="317"/>
      <c r="AA877" s="317"/>
      <c r="AD877" s="317"/>
      <c r="AE877" s="317"/>
      <c r="AF877" s="317"/>
      <c r="AG877" s="317"/>
      <c r="AH877" s="317"/>
    </row>
    <row r="878" spans="11:35" x14ac:dyDescent="0.2">
      <c r="K878" s="317"/>
      <c r="O878" s="317"/>
      <c r="P878" s="318"/>
      <c r="Q878" s="317"/>
      <c r="T878" s="317"/>
      <c r="V878" s="317"/>
      <c r="W878" s="317"/>
      <c r="X878" s="317"/>
      <c r="Y878" s="317"/>
      <c r="AA878" s="317"/>
      <c r="AD878" s="317"/>
      <c r="AE878" s="317"/>
      <c r="AF878" s="317"/>
      <c r="AG878" s="317"/>
      <c r="AH878" s="317"/>
    </row>
    <row r="879" spans="11:35" x14ac:dyDescent="0.2">
      <c r="O879" s="317"/>
      <c r="P879" s="318"/>
      <c r="Q879" s="317"/>
      <c r="T879" s="317"/>
      <c r="V879" s="317"/>
      <c r="W879" s="317"/>
      <c r="Y879" s="317"/>
      <c r="AA879" s="317"/>
      <c r="AD879" s="317"/>
      <c r="AE879" s="317"/>
      <c r="AF879" s="317"/>
      <c r="AG879" s="317"/>
      <c r="AH879" s="317"/>
    </row>
    <row r="880" spans="11:35" x14ac:dyDescent="0.2">
      <c r="N880" s="317"/>
      <c r="O880" s="317"/>
      <c r="P880" s="318"/>
      <c r="Q880" s="317"/>
      <c r="T880" s="317"/>
      <c r="V880" s="317"/>
      <c r="W880" s="317"/>
      <c r="Y880" s="317"/>
      <c r="AA880" s="317"/>
      <c r="AD880" s="317"/>
      <c r="AE880" s="317"/>
      <c r="AF880" s="317"/>
      <c r="AH880" s="317"/>
      <c r="AI880" s="317"/>
    </row>
    <row r="881" spans="11:35" x14ac:dyDescent="0.2">
      <c r="K881" s="317"/>
      <c r="O881" s="317"/>
      <c r="P881" s="318"/>
      <c r="Q881" s="317"/>
      <c r="R881" s="317"/>
      <c r="T881" s="317"/>
      <c r="V881" s="317"/>
      <c r="W881" s="317"/>
      <c r="Y881" s="317"/>
      <c r="Z881" s="317"/>
      <c r="AA881" s="317"/>
      <c r="AD881" s="317"/>
      <c r="AE881" s="317"/>
      <c r="AF881" s="317"/>
      <c r="AG881" s="317"/>
      <c r="AH881" s="317"/>
      <c r="AI881" s="317"/>
    </row>
    <row r="882" spans="11:35" x14ac:dyDescent="0.2">
      <c r="O882" s="317"/>
      <c r="P882" s="318"/>
      <c r="Q882" s="317"/>
      <c r="T882" s="317"/>
      <c r="V882" s="317"/>
      <c r="W882" s="317"/>
      <c r="X882" s="317"/>
      <c r="Y882" s="317"/>
      <c r="AA882" s="317"/>
      <c r="AD882" s="317"/>
      <c r="AE882" s="317"/>
      <c r="AF882" s="317"/>
      <c r="AG882" s="317"/>
      <c r="AH882" s="317"/>
    </row>
    <row r="883" spans="11:35" x14ac:dyDescent="0.2">
      <c r="O883" s="317"/>
      <c r="P883" s="318"/>
      <c r="Q883" s="317"/>
      <c r="T883" s="317"/>
      <c r="V883" s="317"/>
      <c r="W883" s="317"/>
      <c r="X883" s="317"/>
      <c r="Y883" s="317"/>
      <c r="AA883" s="317"/>
      <c r="AD883" s="317"/>
      <c r="AE883" s="317"/>
      <c r="AF883" s="317"/>
      <c r="AG883" s="317"/>
      <c r="AH883" s="317"/>
    </row>
    <row r="884" spans="11:35" x14ac:dyDescent="0.2">
      <c r="P884" s="318"/>
      <c r="Q884" s="317"/>
      <c r="T884" s="317"/>
      <c r="V884" s="317"/>
      <c r="W884" s="317"/>
      <c r="X884" s="317"/>
      <c r="Y884" s="317"/>
      <c r="AA884" s="317"/>
      <c r="AD884" s="317"/>
      <c r="AE884" s="317"/>
      <c r="AF884" s="317"/>
      <c r="AG884" s="317"/>
      <c r="AH884" s="317"/>
    </row>
    <row r="885" spans="11:35" x14ac:dyDescent="0.2">
      <c r="O885" s="317"/>
      <c r="P885" s="318"/>
      <c r="Q885" s="317"/>
      <c r="R885" s="317"/>
      <c r="T885" s="317"/>
      <c r="V885" s="317"/>
      <c r="W885" s="317"/>
      <c r="Y885" s="317"/>
      <c r="Z885" s="317"/>
      <c r="AA885" s="317"/>
      <c r="AD885" s="317"/>
      <c r="AE885" s="317"/>
      <c r="AF885" s="317"/>
      <c r="AG885" s="317"/>
      <c r="AH885" s="317"/>
    </row>
    <row r="886" spans="11:35" x14ac:dyDescent="0.2">
      <c r="O886" s="317"/>
      <c r="P886" s="318"/>
      <c r="Q886" s="317"/>
      <c r="R886" s="317"/>
      <c r="T886" s="317"/>
      <c r="V886" s="317"/>
      <c r="W886" s="317"/>
      <c r="X886" s="317"/>
      <c r="Y886" s="317"/>
      <c r="Z886" s="317"/>
      <c r="AA886" s="317"/>
      <c r="AD886" s="317"/>
      <c r="AE886" s="317"/>
      <c r="AF886" s="317"/>
      <c r="AG886" s="317"/>
      <c r="AH886" s="317"/>
    </row>
    <row r="887" spans="11:35" x14ac:dyDescent="0.2">
      <c r="P887" s="318"/>
      <c r="Q887" s="317"/>
      <c r="T887" s="317"/>
      <c r="V887" s="317"/>
      <c r="W887" s="317"/>
      <c r="X887" s="317"/>
      <c r="Y887" s="317"/>
      <c r="AA887" s="317"/>
      <c r="AD887" s="317"/>
      <c r="AE887" s="317"/>
      <c r="AF887" s="317"/>
      <c r="AG887" s="317"/>
      <c r="AH887" s="317"/>
    </row>
    <row r="888" spans="11:35" x14ac:dyDescent="0.2">
      <c r="O888" s="317"/>
      <c r="P888" s="318"/>
      <c r="Q888" s="317"/>
      <c r="R888" s="317"/>
      <c r="V888" s="317"/>
      <c r="W888" s="317"/>
      <c r="X888" s="317"/>
      <c r="Y888" s="317"/>
      <c r="Z888" s="317"/>
      <c r="AA888" s="317"/>
      <c r="AD888" s="317"/>
      <c r="AE888" s="317"/>
      <c r="AF888" s="317"/>
      <c r="AG888" s="317"/>
      <c r="AH888" s="317"/>
      <c r="AI888" s="317"/>
    </row>
    <row r="889" spans="11:35" x14ac:dyDescent="0.2">
      <c r="O889" s="317"/>
      <c r="P889" s="318"/>
      <c r="Q889" s="317"/>
      <c r="T889" s="317"/>
      <c r="V889" s="317"/>
      <c r="W889" s="317"/>
      <c r="Y889" s="317"/>
      <c r="AA889" s="317"/>
      <c r="AD889" s="317"/>
      <c r="AE889" s="317"/>
      <c r="AF889" s="317"/>
      <c r="AG889" s="317"/>
      <c r="AH889" s="317"/>
      <c r="AI889" s="317"/>
    </row>
    <row r="890" spans="11:35" x14ac:dyDescent="0.2">
      <c r="O890" s="317"/>
      <c r="P890" s="318"/>
      <c r="Q890" s="317"/>
      <c r="V890" s="317"/>
      <c r="W890" s="317"/>
      <c r="X890" s="317"/>
      <c r="Y890" s="317"/>
      <c r="AA890" s="317"/>
      <c r="AD890" s="317"/>
      <c r="AF890" s="317"/>
      <c r="AG890" s="317"/>
      <c r="AH890" s="317"/>
    </row>
    <row r="891" spans="11:35" x14ac:dyDescent="0.2">
      <c r="O891" s="317"/>
      <c r="P891" s="318"/>
      <c r="Q891" s="317"/>
      <c r="T891" s="317"/>
      <c r="V891" s="317"/>
      <c r="W891" s="317"/>
      <c r="X891" s="317"/>
      <c r="Y891" s="317"/>
      <c r="AA891" s="317"/>
      <c r="AD891" s="317"/>
      <c r="AE891" s="317"/>
      <c r="AF891" s="317"/>
      <c r="AG891" s="317"/>
      <c r="AH891" s="317"/>
    </row>
    <row r="892" spans="11:35" x14ac:dyDescent="0.2">
      <c r="P892" s="318"/>
      <c r="Q892" s="317"/>
      <c r="T892" s="317"/>
      <c r="V892" s="317"/>
      <c r="W892" s="317"/>
      <c r="X892" s="317"/>
      <c r="Y892" s="317"/>
      <c r="AA892" s="317"/>
      <c r="AD892" s="317"/>
      <c r="AE892" s="317"/>
      <c r="AG892" s="317"/>
      <c r="AH892" s="317"/>
    </row>
    <row r="893" spans="11:35" x14ac:dyDescent="0.2">
      <c r="N893" s="317"/>
      <c r="O893" s="317"/>
      <c r="P893" s="318"/>
      <c r="Q893" s="317"/>
      <c r="R893" s="317"/>
      <c r="T893" s="317"/>
      <c r="V893" s="317"/>
      <c r="W893" s="317"/>
      <c r="Y893" s="317"/>
      <c r="Z893" s="317"/>
      <c r="AA893" s="317"/>
      <c r="AD893" s="317"/>
      <c r="AE893" s="317"/>
      <c r="AG893" s="317"/>
      <c r="AH893" s="317"/>
    </row>
    <row r="894" spans="11:35" x14ac:dyDescent="0.2">
      <c r="N894" s="317"/>
      <c r="O894" s="317"/>
      <c r="P894" s="318"/>
      <c r="Q894" s="317"/>
      <c r="T894" s="317"/>
      <c r="V894" s="317"/>
      <c r="W894" s="317"/>
      <c r="X894" s="317"/>
      <c r="Y894" s="317"/>
      <c r="AA894" s="317"/>
      <c r="AD894" s="317"/>
      <c r="AE894" s="317"/>
      <c r="AF894" s="317"/>
      <c r="AG894" s="317"/>
      <c r="AH894" s="317"/>
    </row>
    <row r="895" spans="11:35" x14ac:dyDescent="0.2">
      <c r="P895" s="318"/>
      <c r="V895" s="317"/>
      <c r="W895" s="317"/>
      <c r="X895" s="317"/>
      <c r="AA895" s="317"/>
      <c r="AD895" s="317"/>
      <c r="AE895" s="317"/>
      <c r="AF895" s="317"/>
      <c r="AG895" s="317"/>
      <c r="AH895" s="317"/>
    </row>
    <row r="896" spans="11:35" x14ac:dyDescent="0.2">
      <c r="O896" s="317"/>
      <c r="P896" s="318"/>
      <c r="T896" s="317"/>
      <c r="V896" s="317"/>
      <c r="W896" s="317"/>
      <c r="X896" s="317"/>
      <c r="AA896" s="317"/>
      <c r="AD896" s="317"/>
      <c r="AE896" s="317"/>
      <c r="AF896" s="317"/>
      <c r="AG896" s="317"/>
      <c r="AH896" s="317"/>
    </row>
    <row r="897" spans="11:35" x14ac:dyDescent="0.2">
      <c r="N897" s="317"/>
      <c r="O897" s="317"/>
      <c r="P897" s="318"/>
      <c r="Q897" s="317"/>
      <c r="R897" s="317"/>
      <c r="T897" s="317"/>
      <c r="V897" s="317"/>
      <c r="W897" s="317"/>
      <c r="X897" s="317"/>
      <c r="Y897" s="317"/>
      <c r="Z897" s="317"/>
      <c r="AA897" s="317"/>
      <c r="AD897" s="317"/>
      <c r="AE897" s="317"/>
      <c r="AF897" s="317"/>
      <c r="AG897" s="317"/>
      <c r="AH897" s="317"/>
    </row>
    <row r="898" spans="11:35" x14ac:dyDescent="0.2">
      <c r="O898" s="317"/>
      <c r="P898" s="318"/>
      <c r="Q898" s="317"/>
      <c r="T898" s="317"/>
      <c r="V898" s="317"/>
      <c r="W898" s="317"/>
      <c r="X898" s="317"/>
      <c r="Y898" s="317"/>
      <c r="AA898" s="317"/>
      <c r="AD898" s="317"/>
      <c r="AE898" s="317"/>
      <c r="AF898" s="317"/>
      <c r="AG898" s="317"/>
      <c r="AH898" s="317"/>
    </row>
    <row r="899" spans="11:35" x14ac:dyDescent="0.2">
      <c r="O899" s="317"/>
      <c r="P899" s="318"/>
      <c r="Q899" s="317"/>
      <c r="T899" s="317"/>
      <c r="V899" s="317"/>
      <c r="W899" s="317"/>
      <c r="X899" s="317"/>
      <c r="Y899" s="317"/>
      <c r="AA899" s="317"/>
      <c r="AD899" s="317"/>
      <c r="AE899" s="317"/>
      <c r="AF899" s="317"/>
      <c r="AG899" s="317"/>
      <c r="AH899" s="317"/>
      <c r="AI899" s="317"/>
    </row>
    <row r="900" spans="11:35" x14ac:dyDescent="0.2">
      <c r="O900" s="317"/>
      <c r="P900" s="318"/>
      <c r="R900" s="317"/>
      <c r="T900" s="317"/>
      <c r="V900" s="317"/>
      <c r="W900" s="317"/>
      <c r="X900" s="317"/>
      <c r="Z900" s="317"/>
      <c r="AA900" s="317"/>
      <c r="AD900" s="317"/>
      <c r="AE900" s="317"/>
      <c r="AF900" s="317"/>
      <c r="AG900" s="317"/>
      <c r="AH900" s="317"/>
    </row>
    <row r="901" spans="11:35" x14ac:dyDescent="0.2">
      <c r="P901" s="318"/>
      <c r="Q901" s="317"/>
      <c r="V901" s="317"/>
      <c r="Y901" s="317"/>
      <c r="AA901" s="317"/>
      <c r="AD901" s="317"/>
      <c r="AE901" s="317"/>
      <c r="AF901" s="317"/>
      <c r="AG901" s="317"/>
      <c r="AH901" s="317"/>
    </row>
    <row r="902" spans="11:35" x14ac:dyDescent="0.2">
      <c r="K902" s="317"/>
      <c r="O902" s="317"/>
      <c r="P902" s="318"/>
      <c r="Q902" s="317"/>
      <c r="T902" s="317"/>
      <c r="V902" s="317"/>
      <c r="W902" s="317"/>
      <c r="X902" s="317"/>
      <c r="Y902" s="317"/>
      <c r="AA902" s="317"/>
      <c r="AD902" s="317"/>
      <c r="AE902" s="317"/>
      <c r="AF902" s="317"/>
      <c r="AG902" s="317"/>
      <c r="AH902" s="317"/>
    </row>
    <row r="903" spans="11:35" x14ac:dyDescent="0.2">
      <c r="O903" s="317"/>
      <c r="P903" s="318"/>
      <c r="Q903" s="317"/>
      <c r="T903" s="317"/>
      <c r="V903" s="317"/>
      <c r="W903" s="317"/>
      <c r="Y903" s="317"/>
      <c r="AA903" s="317"/>
      <c r="AD903" s="317"/>
      <c r="AF903" s="317"/>
      <c r="AG903" s="317"/>
      <c r="AH903" s="317"/>
      <c r="AI903" s="317"/>
    </row>
    <row r="904" spans="11:35" x14ac:dyDescent="0.2">
      <c r="N904" s="317"/>
      <c r="O904" s="317"/>
      <c r="P904" s="318"/>
      <c r="Q904" s="317"/>
      <c r="T904" s="317"/>
      <c r="V904" s="317"/>
      <c r="W904" s="317"/>
      <c r="Y904" s="317"/>
      <c r="AA904" s="317"/>
      <c r="AD904" s="317"/>
      <c r="AE904" s="317"/>
      <c r="AF904" s="317"/>
      <c r="AG904" s="317"/>
      <c r="AH904" s="317"/>
      <c r="AI904" s="317"/>
    </row>
    <row r="905" spans="11:35" x14ac:dyDescent="0.2">
      <c r="O905" s="317"/>
      <c r="P905" s="318"/>
      <c r="Q905" s="317"/>
      <c r="T905" s="317"/>
      <c r="V905" s="317"/>
      <c r="W905" s="317"/>
      <c r="X905" s="317"/>
      <c r="Y905" s="317"/>
      <c r="AA905" s="317"/>
      <c r="AD905" s="317"/>
      <c r="AE905" s="317"/>
      <c r="AF905" s="317"/>
      <c r="AG905" s="317"/>
      <c r="AH905" s="317"/>
    </row>
    <row r="906" spans="11:35" x14ac:dyDescent="0.2">
      <c r="K906" s="317"/>
      <c r="O906" s="317"/>
      <c r="P906" s="318"/>
      <c r="Q906" s="317"/>
      <c r="R906" s="317"/>
      <c r="T906" s="317"/>
      <c r="V906" s="317"/>
      <c r="W906" s="317"/>
      <c r="X906" s="317"/>
      <c r="Y906" s="317"/>
      <c r="Z906" s="317"/>
      <c r="AA906" s="317"/>
      <c r="AD906" s="317"/>
      <c r="AE906" s="317"/>
      <c r="AF906" s="317"/>
      <c r="AG906" s="317"/>
      <c r="AH906" s="317"/>
    </row>
    <row r="907" spans="11:35" x14ac:dyDescent="0.2">
      <c r="N907" s="317"/>
      <c r="O907" s="317"/>
      <c r="P907" s="318"/>
      <c r="Q907" s="317"/>
      <c r="R907" s="317"/>
      <c r="T907" s="317"/>
      <c r="V907" s="317"/>
      <c r="X907" s="317"/>
      <c r="Y907" s="317"/>
      <c r="Z907" s="317"/>
      <c r="AD907" s="317"/>
      <c r="AF907" s="317"/>
      <c r="AG907" s="317"/>
      <c r="AH907" s="317"/>
    </row>
    <row r="908" spans="11:35" x14ac:dyDescent="0.2">
      <c r="O908" s="317"/>
      <c r="P908" s="318"/>
      <c r="T908" s="317"/>
      <c r="V908" s="317"/>
      <c r="W908" s="317"/>
      <c r="X908" s="317"/>
      <c r="AA908" s="317"/>
      <c r="AF908" s="317"/>
      <c r="AG908" s="317"/>
      <c r="AH908" s="317"/>
    </row>
    <row r="909" spans="11:35" x14ac:dyDescent="0.2">
      <c r="O909" s="317"/>
      <c r="P909" s="318"/>
      <c r="Q909" s="317"/>
      <c r="R909" s="317"/>
      <c r="T909" s="317"/>
      <c r="V909" s="317"/>
      <c r="W909" s="317"/>
      <c r="Y909" s="317"/>
      <c r="Z909" s="317"/>
      <c r="AA909" s="317"/>
      <c r="AD909" s="317"/>
      <c r="AE909" s="317"/>
      <c r="AF909" s="317"/>
      <c r="AG909" s="317"/>
      <c r="AH909" s="317"/>
      <c r="AI909" s="317"/>
    </row>
    <row r="910" spans="11:35" x14ac:dyDescent="0.2">
      <c r="O910" s="317"/>
      <c r="P910" s="318"/>
      <c r="T910" s="317"/>
      <c r="V910" s="317"/>
      <c r="W910" s="317"/>
      <c r="AA910" s="317"/>
      <c r="AD910" s="317"/>
      <c r="AE910" s="317"/>
      <c r="AF910" s="317"/>
      <c r="AG910" s="317"/>
      <c r="AH910" s="317"/>
    </row>
    <row r="911" spans="11:35" x14ac:dyDescent="0.2">
      <c r="P911" s="318"/>
      <c r="V911" s="317"/>
      <c r="W911" s="317"/>
      <c r="X911" s="317"/>
      <c r="AA911" s="317"/>
      <c r="AD911" s="317"/>
      <c r="AE911" s="317"/>
      <c r="AF911" s="317"/>
      <c r="AG911" s="317"/>
      <c r="AH911" s="317"/>
    </row>
    <row r="912" spans="11:35" x14ac:dyDescent="0.2">
      <c r="O912" s="317"/>
      <c r="P912" s="318"/>
      <c r="Q912" s="317"/>
      <c r="T912" s="317"/>
      <c r="V912" s="317"/>
      <c r="W912" s="317"/>
      <c r="X912" s="317"/>
      <c r="Y912" s="317"/>
      <c r="AA912" s="317"/>
      <c r="AD912" s="317"/>
      <c r="AE912" s="317"/>
      <c r="AF912" s="317"/>
      <c r="AG912" s="317"/>
      <c r="AH912" s="317"/>
    </row>
    <row r="913" spans="11:35" x14ac:dyDescent="0.2">
      <c r="O913" s="317"/>
      <c r="P913" s="318"/>
      <c r="Q913" s="317"/>
      <c r="T913" s="317"/>
      <c r="V913" s="317"/>
      <c r="W913" s="317"/>
      <c r="Y913" s="317"/>
      <c r="AA913" s="317"/>
      <c r="AD913" s="317"/>
      <c r="AE913" s="317"/>
      <c r="AF913" s="317"/>
      <c r="AG913" s="317"/>
      <c r="AH913" s="317"/>
    </row>
    <row r="914" spans="11:35" x14ac:dyDescent="0.2">
      <c r="O914" s="317"/>
      <c r="P914" s="318"/>
      <c r="Q914" s="317"/>
      <c r="T914" s="317"/>
      <c r="V914" s="317"/>
      <c r="W914" s="317"/>
      <c r="X914" s="317"/>
      <c r="Y914" s="317"/>
      <c r="AA914" s="317"/>
      <c r="AD914" s="317"/>
      <c r="AE914" s="317"/>
      <c r="AF914" s="317"/>
      <c r="AG914" s="317"/>
      <c r="AH914" s="317"/>
    </row>
    <row r="915" spans="11:35" x14ac:dyDescent="0.2">
      <c r="O915" s="317"/>
      <c r="P915" s="318"/>
      <c r="T915" s="317"/>
      <c r="V915" s="317"/>
      <c r="W915" s="317"/>
      <c r="AD915" s="317"/>
      <c r="AE915" s="317"/>
      <c r="AF915" s="317"/>
      <c r="AG915" s="317"/>
      <c r="AH915" s="317"/>
      <c r="AI915" s="317"/>
    </row>
    <row r="916" spans="11:35" x14ac:dyDescent="0.2">
      <c r="K916" s="317"/>
      <c r="O916" s="317"/>
      <c r="P916" s="318"/>
      <c r="Q916" s="317"/>
      <c r="T916" s="317"/>
      <c r="V916" s="317"/>
      <c r="W916" s="317"/>
      <c r="X916" s="317"/>
      <c r="Y916" s="317"/>
      <c r="AA916" s="317"/>
      <c r="AD916" s="317"/>
      <c r="AE916" s="317"/>
      <c r="AF916" s="317"/>
      <c r="AG916" s="317"/>
      <c r="AH916" s="317"/>
      <c r="AI916" s="317"/>
    </row>
    <row r="917" spans="11:35" x14ac:dyDescent="0.2">
      <c r="O917" s="317"/>
      <c r="P917" s="318"/>
      <c r="Q917" s="317"/>
      <c r="T917" s="317"/>
      <c r="V917" s="317"/>
      <c r="W917" s="317"/>
      <c r="X917" s="317"/>
      <c r="Y917" s="317"/>
      <c r="AA917" s="317"/>
      <c r="AD917" s="317"/>
      <c r="AE917" s="317"/>
      <c r="AF917" s="317"/>
      <c r="AG917" s="317"/>
      <c r="AH917" s="317"/>
    </row>
    <row r="918" spans="11:35" x14ac:dyDescent="0.2">
      <c r="N918" s="317"/>
      <c r="O918" s="317"/>
      <c r="P918" s="318"/>
      <c r="Q918" s="317"/>
      <c r="T918" s="317"/>
      <c r="W918" s="317"/>
      <c r="X918" s="317"/>
      <c r="Y918" s="317"/>
      <c r="AA918" s="317"/>
      <c r="AD918" s="317"/>
      <c r="AF918" s="317"/>
      <c r="AG918" s="317"/>
      <c r="AH918" s="317"/>
    </row>
    <row r="919" spans="11:35" x14ac:dyDescent="0.2">
      <c r="K919" s="317"/>
      <c r="P919" s="318"/>
      <c r="Q919" s="317"/>
      <c r="R919" s="317"/>
      <c r="T919" s="317"/>
      <c r="V919" s="317"/>
      <c r="W919" s="317"/>
      <c r="X919" s="317"/>
      <c r="Y919" s="317"/>
      <c r="Z919" s="317"/>
      <c r="AA919" s="317"/>
      <c r="AD919" s="317"/>
      <c r="AE919" s="317"/>
      <c r="AF919" s="317"/>
      <c r="AG919" s="317"/>
      <c r="AH919" s="317"/>
    </row>
    <row r="920" spans="11:35" x14ac:dyDescent="0.2">
      <c r="N920" s="317"/>
      <c r="O920" s="317"/>
      <c r="P920" s="318"/>
      <c r="T920" s="317"/>
      <c r="V920" s="317"/>
      <c r="W920" s="317"/>
      <c r="X920" s="317"/>
      <c r="AA920" s="317"/>
      <c r="AD920" s="317"/>
      <c r="AE920" s="317"/>
      <c r="AF920" s="317"/>
      <c r="AG920" s="317"/>
      <c r="AH920" s="317"/>
    </row>
    <row r="921" spans="11:35" x14ac:dyDescent="0.2">
      <c r="N921" s="317"/>
      <c r="O921" s="317"/>
      <c r="P921" s="318"/>
      <c r="Q921" s="317"/>
      <c r="R921" s="317"/>
      <c r="T921" s="317"/>
      <c r="V921" s="317"/>
      <c r="W921" s="317"/>
      <c r="X921" s="317"/>
      <c r="Y921" s="317"/>
      <c r="Z921" s="317"/>
      <c r="AA921" s="317"/>
      <c r="AD921" s="317"/>
      <c r="AE921" s="317"/>
      <c r="AF921" s="317"/>
      <c r="AG921" s="317"/>
      <c r="AH921" s="317"/>
      <c r="AI921" s="317"/>
    </row>
    <row r="922" spans="11:35" x14ac:dyDescent="0.2">
      <c r="O922" s="317"/>
      <c r="P922" s="318"/>
      <c r="R922" s="317"/>
      <c r="T922" s="317"/>
      <c r="V922" s="317"/>
      <c r="W922" s="317"/>
      <c r="Z922" s="317"/>
      <c r="AA922" s="317"/>
      <c r="AD922" s="317"/>
      <c r="AE922" s="317"/>
      <c r="AG922" s="317"/>
      <c r="AH922" s="317"/>
    </row>
    <row r="923" spans="11:35" x14ac:dyDescent="0.2">
      <c r="O923" s="317"/>
      <c r="P923" s="318"/>
      <c r="Q923" s="317"/>
      <c r="V923" s="317"/>
      <c r="W923" s="317"/>
      <c r="X923" s="317"/>
      <c r="Y923" s="317"/>
      <c r="AA923" s="317"/>
      <c r="AD923" s="317"/>
      <c r="AE923" s="317"/>
      <c r="AF923" s="317"/>
      <c r="AH923" s="317"/>
    </row>
    <row r="924" spans="11:35" x14ac:dyDescent="0.2">
      <c r="K924" s="317"/>
      <c r="O924" s="317"/>
      <c r="P924" s="318"/>
      <c r="Q924" s="317"/>
      <c r="T924" s="317"/>
      <c r="V924" s="317"/>
      <c r="W924" s="317"/>
      <c r="X924" s="317"/>
      <c r="Y924" s="317"/>
      <c r="AA924" s="317"/>
      <c r="AD924" s="317"/>
      <c r="AE924" s="317"/>
      <c r="AF924" s="317"/>
      <c r="AG924" s="317"/>
      <c r="AH924" s="317"/>
    </row>
    <row r="925" spans="11:35" x14ac:dyDescent="0.2">
      <c r="O925" s="317"/>
      <c r="P925" s="318"/>
      <c r="Q925" s="317"/>
      <c r="V925" s="317"/>
      <c r="W925" s="317"/>
      <c r="X925" s="317"/>
      <c r="Y925" s="317"/>
      <c r="AA925" s="317"/>
      <c r="AD925" s="317"/>
      <c r="AE925" s="317"/>
      <c r="AF925" s="317"/>
      <c r="AG925" s="317"/>
      <c r="AH925" s="317"/>
    </row>
    <row r="926" spans="11:35" x14ac:dyDescent="0.2">
      <c r="O926" s="317"/>
      <c r="P926" s="318"/>
      <c r="T926" s="317"/>
      <c r="V926" s="317"/>
      <c r="W926" s="317"/>
      <c r="X926" s="317"/>
      <c r="AD926" s="317"/>
      <c r="AE926" s="317"/>
      <c r="AF926" s="317"/>
      <c r="AG926" s="317"/>
      <c r="AH926" s="317"/>
    </row>
    <row r="927" spans="11:35" x14ac:dyDescent="0.2">
      <c r="P927" s="318"/>
      <c r="Q927" s="317"/>
      <c r="T927" s="317"/>
      <c r="V927" s="317"/>
      <c r="W927" s="317"/>
      <c r="X927" s="317"/>
      <c r="Y927" s="317"/>
      <c r="AA927" s="317"/>
      <c r="AD927" s="317"/>
      <c r="AE927" s="317"/>
      <c r="AF927" s="317"/>
      <c r="AG927" s="317"/>
      <c r="AH927" s="317"/>
      <c r="AI927" s="317"/>
    </row>
    <row r="928" spans="11:35" x14ac:dyDescent="0.2">
      <c r="O928" s="317"/>
      <c r="P928" s="318"/>
      <c r="Q928" s="317"/>
      <c r="T928" s="317"/>
      <c r="V928" s="317"/>
      <c r="W928" s="317"/>
      <c r="Y928" s="317"/>
      <c r="AA928" s="317"/>
      <c r="AD928" s="317"/>
      <c r="AE928" s="317"/>
      <c r="AF928" s="317"/>
      <c r="AG928" s="317"/>
      <c r="AH928" s="317"/>
      <c r="AI928" s="317"/>
    </row>
    <row r="929" spans="11:35" x14ac:dyDescent="0.2">
      <c r="O929" s="317"/>
      <c r="P929" s="318"/>
      <c r="Q929" s="317"/>
      <c r="T929" s="317"/>
      <c r="V929" s="317"/>
      <c r="W929" s="317"/>
      <c r="X929" s="317"/>
      <c r="Y929" s="317"/>
      <c r="AA929" s="317"/>
      <c r="AD929" s="317"/>
      <c r="AE929" s="317"/>
      <c r="AF929" s="317"/>
      <c r="AG929" s="317"/>
      <c r="AH929" s="317"/>
    </row>
    <row r="930" spans="11:35" x14ac:dyDescent="0.2">
      <c r="K930" s="317"/>
      <c r="O930" s="317"/>
      <c r="P930" s="318"/>
      <c r="T930" s="317"/>
      <c r="V930" s="317"/>
      <c r="W930" s="317"/>
      <c r="AA930" s="317"/>
      <c r="AD930" s="317"/>
      <c r="AE930" s="317"/>
      <c r="AF930" s="317"/>
      <c r="AG930" s="317"/>
      <c r="AH930" s="317"/>
    </row>
    <row r="931" spans="11:35" x14ac:dyDescent="0.2">
      <c r="K931" s="317"/>
      <c r="O931" s="317"/>
      <c r="P931" s="318"/>
      <c r="Q931" s="317"/>
      <c r="T931" s="317"/>
      <c r="V931" s="317"/>
      <c r="W931" s="317"/>
      <c r="X931" s="317"/>
      <c r="Y931" s="317"/>
      <c r="AA931" s="317"/>
      <c r="AD931" s="317"/>
      <c r="AE931" s="317"/>
      <c r="AF931" s="317"/>
      <c r="AG931" s="317"/>
      <c r="AH931" s="317"/>
    </row>
    <row r="932" spans="11:35" x14ac:dyDescent="0.2">
      <c r="N932" s="317"/>
      <c r="O932" s="317"/>
      <c r="P932" s="318"/>
      <c r="Q932" s="317"/>
      <c r="T932" s="317"/>
      <c r="V932" s="317"/>
      <c r="W932" s="317"/>
      <c r="Y932" s="317"/>
      <c r="AA932" s="317"/>
      <c r="AD932" s="317"/>
      <c r="AE932" s="317"/>
      <c r="AG932" s="317"/>
      <c r="AH932" s="317"/>
    </row>
    <row r="933" spans="11:35" x14ac:dyDescent="0.2">
      <c r="O933" s="317"/>
      <c r="P933" s="318"/>
      <c r="T933" s="317"/>
      <c r="V933" s="317"/>
      <c r="W933" s="317"/>
      <c r="X933" s="317"/>
      <c r="AA933" s="317"/>
      <c r="AD933" s="317"/>
      <c r="AE933" s="317"/>
      <c r="AF933" s="317"/>
      <c r="AG933" s="317"/>
      <c r="AH933" s="317"/>
    </row>
    <row r="934" spans="11:35" x14ac:dyDescent="0.2">
      <c r="O934" s="317"/>
      <c r="P934" s="318"/>
      <c r="Q934" s="317"/>
      <c r="T934" s="317"/>
      <c r="V934" s="317"/>
      <c r="W934" s="317"/>
      <c r="Y934" s="317"/>
      <c r="AA934" s="317"/>
      <c r="AD934" s="317"/>
      <c r="AE934" s="317"/>
      <c r="AF934" s="317"/>
      <c r="AG934" s="317"/>
      <c r="AH934" s="317"/>
      <c r="AI934" s="317"/>
    </row>
    <row r="935" spans="11:35" x14ac:dyDescent="0.2">
      <c r="O935" s="317"/>
      <c r="P935" s="318"/>
      <c r="Q935" s="317"/>
      <c r="R935" s="317"/>
      <c r="T935" s="317"/>
      <c r="V935" s="317"/>
      <c r="W935" s="317"/>
      <c r="X935" s="317"/>
      <c r="Y935" s="317"/>
      <c r="Z935" s="317"/>
      <c r="AA935" s="317"/>
      <c r="AD935" s="317"/>
      <c r="AE935" s="317"/>
      <c r="AF935" s="317"/>
      <c r="AG935" s="317"/>
      <c r="AH935" s="317"/>
    </row>
    <row r="936" spans="11:35" x14ac:dyDescent="0.2">
      <c r="K936" s="317"/>
      <c r="O936" s="317"/>
      <c r="P936" s="318"/>
      <c r="Q936" s="317"/>
      <c r="T936" s="317"/>
      <c r="V936" s="317"/>
      <c r="W936" s="317"/>
      <c r="X936" s="317"/>
      <c r="Y936" s="317"/>
      <c r="AA936" s="317"/>
      <c r="AD936" s="317"/>
      <c r="AE936" s="317"/>
      <c r="AF936" s="317"/>
      <c r="AG936" s="317"/>
      <c r="AH936" s="317"/>
    </row>
    <row r="937" spans="11:35" x14ac:dyDescent="0.2">
      <c r="O937" s="317"/>
      <c r="P937" s="318"/>
      <c r="Q937" s="317"/>
      <c r="R937" s="317"/>
      <c r="T937" s="317"/>
      <c r="V937" s="317"/>
      <c r="W937" s="317"/>
      <c r="X937" s="317"/>
      <c r="Y937" s="317"/>
      <c r="Z937" s="317"/>
      <c r="AA937" s="317"/>
      <c r="AD937" s="317"/>
      <c r="AE937" s="317"/>
      <c r="AF937" s="317"/>
      <c r="AG937" s="317"/>
      <c r="AH937" s="317"/>
    </row>
    <row r="938" spans="11:35" x14ac:dyDescent="0.2">
      <c r="O938" s="317"/>
      <c r="P938" s="318"/>
      <c r="Q938" s="317"/>
      <c r="T938" s="317"/>
      <c r="V938" s="317"/>
      <c r="W938" s="317"/>
      <c r="X938" s="317"/>
      <c r="Y938" s="317"/>
      <c r="AD938" s="317"/>
      <c r="AE938" s="317"/>
      <c r="AF938" s="317"/>
      <c r="AG938" s="317"/>
      <c r="AH938" s="317"/>
      <c r="AI938" s="317"/>
    </row>
    <row r="939" spans="11:35" x14ac:dyDescent="0.2">
      <c r="K939" s="317"/>
      <c r="N939" s="317"/>
      <c r="O939" s="317"/>
      <c r="P939" s="318"/>
      <c r="Q939" s="317"/>
      <c r="R939" s="317"/>
      <c r="T939" s="317"/>
      <c r="V939" s="317"/>
      <c r="W939" s="317"/>
      <c r="X939" s="317"/>
      <c r="Y939" s="317"/>
      <c r="Z939" s="317"/>
      <c r="AA939" s="317"/>
      <c r="AD939" s="317"/>
      <c r="AE939" s="317"/>
      <c r="AF939" s="317"/>
      <c r="AG939" s="317"/>
      <c r="AH939" s="317"/>
      <c r="AI939" s="317"/>
    </row>
    <row r="940" spans="11:35" x14ac:dyDescent="0.2">
      <c r="N940" s="317"/>
      <c r="O940" s="317"/>
      <c r="P940" s="318"/>
      <c r="Q940" s="317"/>
      <c r="T940" s="317"/>
      <c r="V940" s="317"/>
      <c r="W940" s="317"/>
      <c r="X940" s="317"/>
      <c r="Y940" s="317"/>
      <c r="AA940" s="317"/>
      <c r="AD940" s="317"/>
      <c r="AE940" s="317"/>
      <c r="AF940" s="317"/>
      <c r="AG940" s="317"/>
      <c r="AH940" s="317"/>
    </row>
    <row r="941" spans="11:35" x14ac:dyDescent="0.2">
      <c r="K941" s="317"/>
      <c r="O941" s="317"/>
      <c r="P941" s="318"/>
      <c r="Q941" s="317"/>
      <c r="T941" s="317"/>
      <c r="V941" s="317"/>
      <c r="W941" s="317"/>
      <c r="X941" s="317"/>
      <c r="Y941" s="317"/>
      <c r="AA941" s="317"/>
      <c r="AD941" s="317"/>
      <c r="AE941" s="317"/>
      <c r="AF941" s="317"/>
      <c r="AG941" s="317"/>
      <c r="AH941" s="317"/>
    </row>
    <row r="942" spans="11:35" x14ac:dyDescent="0.2">
      <c r="P942" s="318"/>
      <c r="Q942" s="317"/>
      <c r="T942" s="317"/>
      <c r="V942" s="317"/>
      <c r="W942" s="317"/>
      <c r="X942" s="317"/>
      <c r="Y942" s="317"/>
      <c r="AA942" s="317"/>
      <c r="AD942" s="317"/>
      <c r="AE942" s="317"/>
      <c r="AF942" s="317"/>
      <c r="AG942" s="317"/>
      <c r="AH942" s="317"/>
    </row>
    <row r="943" spans="11:35" x14ac:dyDescent="0.2">
      <c r="P943" s="318"/>
      <c r="Q943" s="317"/>
      <c r="T943" s="317"/>
      <c r="V943" s="317"/>
      <c r="W943" s="317"/>
      <c r="X943" s="317"/>
      <c r="Y943" s="317"/>
      <c r="AD943" s="317"/>
      <c r="AE943" s="317"/>
      <c r="AF943" s="317"/>
      <c r="AG943" s="317"/>
      <c r="AH943" s="317"/>
    </row>
    <row r="944" spans="11:35" x14ac:dyDescent="0.2">
      <c r="O944" s="317"/>
      <c r="P944" s="318"/>
      <c r="Q944" s="317"/>
      <c r="R944" s="317"/>
      <c r="T944" s="317"/>
      <c r="V944" s="317"/>
      <c r="W944" s="317"/>
      <c r="Y944" s="317"/>
      <c r="Z944" s="317"/>
      <c r="AA944" s="317"/>
      <c r="AD944" s="317"/>
      <c r="AE944" s="317"/>
      <c r="AF944" s="317"/>
      <c r="AG944" s="317"/>
      <c r="AH944" s="317"/>
    </row>
    <row r="945" spans="11:34" x14ac:dyDescent="0.2">
      <c r="O945" s="317"/>
      <c r="P945" s="318"/>
      <c r="Q945" s="317"/>
      <c r="T945" s="317"/>
      <c r="V945" s="317"/>
      <c r="W945" s="317"/>
      <c r="Y945" s="317"/>
      <c r="AA945" s="317"/>
      <c r="AD945" s="317"/>
      <c r="AE945" s="317"/>
      <c r="AF945" s="317"/>
      <c r="AG945" s="317"/>
      <c r="AH945" s="317"/>
    </row>
    <row r="946" spans="11:34" x14ac:dyDescent="0.2">
      <c r="O946" s="317"/>
      <c r="P946" s="318"/>
      <c r="Q946" s="317"/>
      <c r="T946" s="317"/>
      <c r="V946" s="317"/>
      <c r="W946" s="317"/>
      <c r="X946" s="317"/>
      <c r="Y946" s="317"/>
      <c r="AA946" s="317"/>
      <c r="AD946" s="317"/>
      <c r="AE946" s="317"/>
      <c r="AF946" s="317"/>
      <c r="AG946" s="317"/>
      <c r="AH946" s="317"/>
    </row>
    <row r="947" spans="11:34" x14ac:dyDescent="0.2">
      <c r="O947" s="317"/>
      <c r="P947" s="318"/>
      <c r="Q947" s="317"/>
      <c r="T947" s="317"/>
      <c r="V947" s="317"/>
      <c r="W947" s="317"/>
      <c r="Y947" s="317"/>
      <c r="AA947" s="317"/>
      <c r="AD947" s="317"/>
      <c r="AG947" s="317"/>
      <c r="AH947" s="317"/>
    </row>
    <row r="948" spans="11:34" x14ac:dyDescent="0.2">
      <c r="O948" s="317"/>
      <c r="P948" s="318"/>
      <c r="Q948" s="317"/>
      <c r="V948" s="317"/>
      <c r="W948" s="317"/>
      <c r="Y948" s="317"/>
      <c r="AA948" s="317"/>
      <c r="AD948" s="317"/>
      <c r="AE948" s="317"/>
      <c r="AF948" s="317"/>
      <c r="AG948" s="317"/>
      <c r="AH948" s="317"/>
    </row>
    <row r="949" spans="11:34" x14ac:dyDescent="0.2">
      <c r="N949" s="317"/>
      <c r="O949" s="317"/>
      <c r="P949" s="318"/>
      <c r="Q949" s="317"/>
      <c r="T949" s="317"/>
      <c r="V949" s="317"/>
      <c r="W949" s="317"/>
      <c r="X949" s="317"/>
      <c r="Y949" s="317"/>
      <c r="AA949" s="317"/>
      <c r="AD949" s="317"/>
      <c r="AE949" s="317"/>
      <c r="AF949" s="317"/>
      <c r="AG949" s="317"/>
      <c r="AH949" s="317"/>
    </row>
    <row r="950" spans="11:34" x14ac:dyDescent="0.2">
      <c r="O950" s="317"/>
      <c r="P950" s="318"/>
      <c r="T950" s="317"/>
      <c r="V950" s="317"/>
      <c r="W950" s="317"/>
      <c r="X950" s="317"/>
      <c r="AA950" s="317"/>
      <c r="AD950" s="317"/>
      <c r="AE950" s="317"/>
      <c r="AF950" s="317"/>
      <c r="AG950" s="317"/>
      <c r="AH950" s="317"/>
    </row>
    <row r="951" spans="11:34" x14ac:dyDescent="0.2">
      <c r="K951" s="317"/>
      <c r="O951" s="317"/>
      <c r="P951" s="318"/>
      <c r="Q951" s="317"/>
      <c r="T951" s="317"/>
      <c r="V951" s="317"/>
      <c r="X951" s="317"/>
      <c r="Y951" s="317"/>
      <c r="AA951" s="317"/>
      <c r="AD951" s="317"/>
      <c r="AF951" s="317"/>
      <c r="AG951" s="317"/>
      <c r="AH951" s="317"/>
    </row>
    <row r="952" spans="11:34" x14ac:dyDescent="0.2">
      <c r="O952" s="317"/>
      <c r="P952" s="318"/>
      <c r="Q952" s="317"/>
      <c r="R952" s="317"/>
      <c r="V952" s="317"/>
      <c r="W952" s="317"/>
      <c r="X952" s="317"/>
      <c r="Y952" s="317"/>
      <c r="Z952" s="317"/>
      <c r="AA952" s="317"/>
      <c r="AD952" s="317"/>
      <c r="AE952" s="317"/>
      <c r="AF952" s="317"/>
      <c r="AG952" s="317"/>
      <c r="AH952" s="317"/>
    </row>
    <row r="953" spans="11:34" x14ac:dyDescent="0.2">
      <c r="O953" s="317"/>
      <c r="P953" s="318"/>
      <c r="T953" s="317"/>
      <c r="V953" s="317"/>
      <c r="W953" s="317"/>
      <c r="X953" s="317"/>
      <c r="AA953" s="317"/>
      <c r="AD953" s="317"/>
      <c r="AE953" s="317"/>
      <c r="AF953" s="317"/>
      <c r="AG953" s="317"/>
      <c r="AH953" s="317"/>
    </row>
    <row r="954" spans="11:34" x14ac:dyDescent="0.2">
      <c r="O954" s="317"/>
      <c r="P954" s="318"/>
      <c r="Q954" s="317"/>
      <c r="T954" s="317"/>
      <c r="V954" s="317"/>
      <c r="W954" s="317"/>
      <c r="X954" s="317"/>
      <c r="Y954" s="317"/>
      <c r="AA954" s="317"/>
      <c r="AD954" s="317"/>
      <c r="AE954" s="317"/>
      <c r="AF954" s="317"/>
      <c r="AG954" s="317"/>
      <c r="AH954" s="317"/>
    </row>
    <row r="955" spans="11:34" x14ac:dyDescent="0.2">
      <c r="K955" s="317"/>
      <c r="O955" s="317"/>
      <c r="P955" s="318"/>
      <c r="Q955" s="317"/>
      <c r="T955" s="317"/>
      <c r="V955" s="317"/>
      <c r="W955" s="317"/>
      <c r="Y955" s="317"/>
      <c r="AA955" s="317"/>
      <c r="AD955" s="317"/>
      <c r="AE955" s="317"/>
      <c r="AF955" s="317"/>
      <c r="AG955" s="317"/>
      <c r="AH955" s="317"/>
    </row>
    <row r="956" spans="11:34" x14ac:dyDescent="0.2">
      <c r="K956" s="317"/>
      <c r="O956" s="317"/>
      <c r="P956" s="318"/>
      <c r="Q956" s="317"/>
      <c r="T956" s="317"/>
      <c r="V956" s="317"/>
      <c r="W956" s="317"/>
      <c r="X956" s="317"/>
      <c r="Y956" s="317"/>
      <c r="AA956" s="317"/>
      <c r="AD956" s="317"/>
      <c r="AE956" s="317"/>
      <c r="AF956" s="317"/>
      <c r="AG956" s="317"/>
      <c r="AH956" s="317"/>
    </row>
    <row r="957" spans="11:34" x14ac:dyDescent="0.2">
      <c r="K957" s="317"/>
      <c r="P957" s="318"/>
      <c r="Q957" s="317"/>
      <c r="T957" s="317"/>
      <c r="V957" s="317"/>
      <c r="W957" s="317"/>
      <c r="Y957" s="317"/>
      <c r="AA957" s="317"/>
      <c r="AD957" s="317"/>
      <c r="AE957" s="317"/>
      <c r="AF957" s="317"/>
      <c r="AG957" s="317"/>
      <c r="AH957" s="317"/>
    </row>
    <row r="958" spans="11:34" x14ac:dyDescent="0.2">
      <c r="O958" s="317"/>
      <c r="P958" s="318"/>
      <c r="Q958" s="317"/>
      <c r="R958" s="317"/>
      <c r="T958" s="317"/>
      <c r="V958" s="317"/>
      <c r="W958" s="317"/>
      <c r="X958" s="317"/>
      <c r="Y958" s="317"/>
      <c r="Z958" s="317"/>
      <c r="AA958" s="317"/>
      <c r="AD958" s="317"/>
      <c r="AE958" s="317"/>
      <c r="AF958" s="317"/>
      <c r="AG958" s="317"/>
      <c r="AH958" s="317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2D5C-315D-4A8A-9BF7-356A285E8A07}">
  <dimension ref="A1:AJ1757"/>
  <sheetViews>
    <sheetView topLeftCell="E1" workbookViewId="0">
      <selection activeCell="J3" sqref="J3"/>
    </sheetView>
  </sheetViews>
  <sheetFormatPr baseColWidth="10" defaultColWidth="9" defaultRowHeight="15" x14ac:dyDescent="0.2"/>
  <cols>
    <col min="1" max="1" width="36" style="169" bestFit="1" customWidth="1"/>
    <col min="2" max="2" width="12.83203125" style="169" bestFit="1" customWidth="1"/>
    <col min="3" max="3" width="19.83203125" style="169" bestFit="1" customWidth="1"/>
    <col min="4" max="4" width="14.6640625" style="169" bestFit="1" customWidth="1"/>
    <col min="5" max="5" width="27.1640625" style="169" bestFit="1" customWidth="1"/>
    <col min="6" max="6" width="21.83203125" style="169" bestFit="1" customWidth="1"/>
    <col min="7" max="7" width="22" style="169" bestFit="1" customWidth="1"/>
    <col min="8" max="8" width="25.1640625" style="169" bestFit="1" customWidth="1"/>
    <col min="9" max="9" width="15.33203125" style="169" bestFit="1" customWidth="1"/>
    <col min="10" max="10" width="13.33203125" style="169" bestFit="1" customWidth="1"/>
    <col min="11" max="11" width="18.83203125" style="169" bestFit="1" customWidth="1"/>
    <col min="12" max="12" width="26.6640625" style="169" bestFit="1" customWidth="1"/>
    <col min="13" max="13" width="17.33203125" style="169" bestFit="1" customWidth="1"/>
    <col min="14" max="14" width="19.33203125" style="169" bestFit="1" customWidth="1"/>
    <col min="15" max="15" width="19" style="169" bestFit="1" customWidth="1"/>
    <col min="16" max="16" width="15.83203125" style="169" bestFit="1" customWidth="1"/>
    <col min="17" max="17" width="18.83203125" style="169" bestFit="1" customWidth="1"/>
    <col min="18" max="18" width="19.1640625" style="169" bestFit="1" customWidth="1"/>
    <col min="19" max="19" width="14.1640625" style="169" bestFit="1" customWidth="1"/>
    <col min="20" max="20" width="22.5" style="169" bestFit="1" customWidth="1"/>
    <col min="21" max="21" width="34.5" style="169" bestFit="1" customWidth="1"/>
    <col min="22" max="22" width="34.1640625" style="169" bestFit="1" customWidth="1"/>
    <col min="23" max="23" width="30.6640625" style="169" bestFit="1" customWidth="1"/>
    <col min="24" max="24" width="29.33203125" style="169" bestFit="1" customWidth="1"/>
    <col min="25" max="25" width="29" style="169" bestFit="1" customWidth="1"/>
    <col min="26" max="26" width="34.33203125" style="169" bestFit="1" customWidth="1"/>
    <col min="27" max="27" width="15.33203125" style="169" bestFit="1" customWidth="1"/>
    <col min="28" max="28" width="22.5" style="169" bestFit="1" customWidth="1"/>
    <col min="29" max="29" width="10.6640625" style="169" bestFit="1" customWidth="1"/>
    <col min="30" max="30" width="14.6640625" style="169" bestFit="1" customWidth="1"/>
    <col min="31" max="31" width="13.33203125" style="169" bestFit="1" customWidth="1"/>
    <col min="32" max="32" width="21.33203125" style="169" bestFit="1" customWidth="1"/>
    <col min="33" max="33" width="20" style="169" bestFit="1" customWidth="1"/>
    <col min="34" max="34" width="22.33203125" style="169" bestFit="1" customWidth="1"/>
    <col min="35" max="35" width="26.83203125" style="169" bestFit="1" customWidth="1"/>
    <col min="36" max="36" width="10" style="169" bestFit="1" customWidth="1"/>
    <col min="37" max="16384" width="9" style="169"/>
  </cols>
  <sheetData>
    <row r="1" spans="1:36" x14ac:dyDescent="0.2">
      <c r="A1" s="286" t="s">
        <v>166</v>
      </c>
    </row>
    <row r="2" spans="1:36" x14ac:dyDescent="0.2">
      <c r="B2" s="169" t="s">
        <v>143</v>
      </c>
      <c r="D2" s="169" t="s">
        <v>142</v>
      </c>
      <c r="I2" s="169" t="s">
        <v>141</v>
      </c>
      <c r="J2" s="169" t="s">
        <v>140</v>
      </c>
      <c r="K2" s="319" t="s">
        <v>300</v>
      </c>
    </row>
    <row r="3" spans="1:36" x14ac:dyDescent="0.2">
      <c r="A3" s="169">
        <v>0</v>
      </c>
      <c r="B3" s="320" t="s">
        <v>301</v>
      </c>
      <c r="C3" s="322"/>
      <c r="D3" s="321">
        <v>1043909</v>
      </c>
      <c r="E3" s="322"/>
      <c r="F3" s="322"/>
      <c r="G3" s="322"/>
      <c r="H3" s="323"/>
      <c r="I3" s="322">
        <v>84523</v>
      </c>
      <c r="J3" s="322">
        <v>389964</v>
      </c>
      <c r="K3" s="322">
        <v>1322</v>
      </c>
      <c r="L3" s="268"/>
      <c r="M3" s="268"/>
      <c r="N3" s="272"/>
      <c r="O3" s="271"/>
      <c r="P3" s="270"/>
      <c r="Q3" s="268"/>
      <c r="R3" s="268"/>
      <c r="S3" s="268"/>
      <c r="T3" s="271"/>
      <c r="U3" s="272"/>
      <c r="V3" s="271"/>
      <c r="W3" s="271"/>
      <c r="X3" s="268"/>
      <c r="Y3" s="268"/>
      <c r="Z3" s="268"/>
      <c r="AA3" s="268"/>
      <c r="AB3" s="268"/>
      <c r="AC3" s="268"/>
      <c r="AD3" s="273"/>
      <c r="AE3" s="269"/>
      <c r="AF3" s="269"/>
      <c r="AG3" s="269"/>
      <c r="AH3" s="268"/>
      <c r="AI3" s="268"/>
      <c r="AJ3" s="268"/>
    </row>
    <row r="4" spans="1:36" x14ac:dyDescent="0.2">
      <c r="A4" s="169">
        <v>1</v>
      </c>
      <c r="B4" s="320" t="s">
        <v>307</v>
      </c>
      <c r="C4" s="322"/>
      <c r="D4" s="321">
        <v>1480456</v>
      </c>
      <c r="E4" s="322"/>
      <c r="F4" s="322"/>
      <c r="G4" s="322"/>
      <c r="H4" s="323"/>
      <c r="I4" s="322">
        <v>101529</v>
      </c>
      <c r="J4" s="322">
        <v>924013</v>
      </c>
      <c r="K4" s="322">
        <v>1807</v>
      </c>
      <c r="L4" s="275"/>
      <c r="M4" s="275"/>
      <c r="N4" s="276"/>
      <c r="O4" s="277"/>
      <c r="P4" s="278"/>
      <c r="Q4" s="275"/>
      <c r="R4" s="275"/>
      <c r="S4" s="275"/>
      <c r="T4" s="277"/>
      <c r="U4" s="276"/>
      <c r="V4" s="277"/>
      <c r="W4" s="275"/>
      <c r="X4" s="275"/>
      <c r="Y4" s="275"/>
      <c r="Z4" s="275"/>
      <c r="AA4" s="275"/>
      <c r="AB4" s="275"/>
      <c r="AC4" s="275"/>
      <c r="AD4" s="280"/>
      <c r="AE4" s="281"/>
      <c r="AF4" s="280"/>
      <c r="AG4" s="281"/>
      <c r="AH4" s="275"/>
      <c r="AI4" s="275"/>
      <c r="AJ4" s="275"/>
    </row>
    <row r="5" spans="1:36" x14ac:dyDescent="0.2">
      <c r="A5" s="169">
        <v>2</v>
      </c>
      <c r="B5" s="320" t="s">
        <v>310</v>
      </c>
      <c r="C5" s="322"/>
      <c r="D5" s="321">
        <v>12439592</v>
      </c>
      <c r="E5" s="322"/>
      <c r="F5" s="322"/>
      <c r="G5" s="322"/>
      <c r="H5" s="323"/>
      <c r="I5" s="322">
        <v>84176</v>
      </c>
      <c r="J5" s="322">
        <v>286497</v>
      </c>
      <c r="K5" s="322">
        <v>1205</v>
      </c>
      <c r="L5" s="275"/>
      <c r="M5" s="276"/>
      <c r="N5" s="276"/>
      <c r="O5" s="280"/>
      <c r="P5" s="278"/>
      <c r="Q5" s="277"/>
      <c r="R5" s="275"/>
      <c r="S5" s="275"/>
      <c r="T5" s="279"/>
      <c r="U5" s="276"/>
      <c r="V5" s="279"/>
      <c r="W5" s="275"/>
      <c r="X5" s="292"/>
      <c r="Y5" s="277"/>
      <c r="Z5" s="275"/>
      <c r="AA5" s="275"/>
      <c r="AB5" s="275"/>
      <c r="AC5" s="275"/>
      <c r="AD5" s="280"/>
      <c r="AE5" s="281"/>
      <c r="AF5" s="283"/>
      <c r="AG5" s="283"/>
      <c r="AH5" s="275"/>
      <c r="AI5" s="275"/>
      <c r="AJ5" s="275"/>
    </row>
    <row r="6" spans="1:36" x14ac:dyDescent="0.2">
      <c r="A6" s="169">
        <v>3</v>
      </c>
      <c r="B6" s="324" t="s">
        <v>279</v>
      </c>
      <c r="C6" s="325"/>
      <c r="D6" s="321">
        <v>6270068</v>
      </c>
      <c r="E6" s="325"/>
      <c r="F6" s="325"/>
      <c r="G6" s="325"/>
      <c r="H6" s="326"/>
      <c r="I6" s="325">
        <v>103503</v>
      </c>
      <c r="J6" s="325">
        <v>468044</v>
      </c>
      <c r="K6" s="325">
        <v>1654</v>
      </c>
      <c r="L6" s="275"/>
      <c r="M6" s="275"/>
      <c r="N6" s="275"/>
      <c r="O6" s="277"/>
      <c r="P6" s="284"/>
      <c r="Q6" s="277"/>
      <c r="R6" s="275"/>
      <c r="S6" s="275"/>
      <c r="T6" s="279"/>
      <c r="U6" s="275"/>
      <c r="V6" s="277"/>
      <c r="W6" s="275"/>
      <c r="X6" s="277"/>
      <c r="Y6" s="277"/>
      <c r="Z6" s="275"/>
      <c r="AA6" s="275"/>
      <c r="AB6" s="275"/>
      <c r="AC6" s="275"/>
      <c r="AD6" s="280"/>
      <c r="AE6" s="281"/>
      <c r="AF6" s="280"/>
      <c r="AG6" s="280"/>
      <c r="AH6" s="275"/>
      <c r="AI6" s="275"/>
      <c r="AJ6" s="275"/>
    </row>
    <row r="7" spans="1:36" x14ac:dyDescent="0.2">
      <c r="A7" s="169">
        <v>4</v>
      </c>
      <c r="B7" s="320" t="s">
        <v>276</v>
      </c>
      <c r="C7" s="322"/>
      <c r="D7" s="321">
        <v>7069210</v>
      </c>
      <c r="E7" s="322"/>
      <c r="F7" s="322"/>
      <c r="G7" s="322"/>
      <c r="H7" s="323"/>
      <c r="I7" s="322">
        <v>105410</v>
      </c>
      <c r="J7" s="322">
        <v>637329</v>
      </c>
      <c r="K7" s="322">
        <v>1763</v>
      </c>
      <c r="L7" s="275"/>
      <c r="M7" s="276"/>
      <c r="N7" s="276"/>
      <c r="O7" s="277"/>
      <c r="P7" s="278"/>
      <c r="Q7" s="277"/>
      <c r="R7" s="275"/>
      <c r="S7" s="275"/>
      <c r="T7" s="279"/>
      <c r="U7" s="276"/>
      <c r="V7" s="277"/>
      <c r="W7" s="275"/>
      <c r="X7" s="292"/>
      <c r="Y7" s="277"/>
      <c r="Z7" s="275"/>
      <c r="AA7" s="275"/>
      <c r="AB7" s="275"/>
      <c r="AC7" s="275"/>
      <c r="AD7" s="280"/>
      <c r="AE7" s="281"/>
      <c r="AF7" s="281"/>
      <c r="AG7" s="280"/>
      <c r="AH7" s="275"/>
      <c r="AI7" s="275"/>
      <c r="AJ7" s="275"/>
    </row>
    <row r="8" spans="1:36" x14ac:dyDescent="0.2">
      <c r="A8" s="169">
        <v>5</v>
      </c>
      <c r="B8" s="324" t="s">
        <v>314</v>
      </c>
      <c r="C8" s="325"/>
      <c r="D8" s="321">
        <v>9425430</v>
      </c>
      <c r="E8" s="325"/>
      <c r="F8" s="325"/>
      <c r="G8" s="325"/>
      <c r="H8" s="326"/>
      <c r="I8" s="325">
        <v>104287</v>
      </c>
      <c r="J8" s="325">
        <v>513938</v>
      </c>
      <c r="K8" s="325">
        <v>1679</v>
      </c>
      <c r="L8" s="275"/>
      <c r="M8" s="275"/>
      <c r="N8" s="276"/>
      <c r="O8" s="277"/>
      <c r="P8" s="278"/>
      <c r="Q8" s="275"/>
      <c r="R8" s="275"/>
      <c r="S8" s="275"/>
      <c r="T8" s="279"/>
      <c r="U8" s="276"/>
      <c r="V8" s="277"/>
      <c r="W8" s="275"/>
      <c r="X8" s="275"/>
      <c r="Y8" s="275"/>
      <c r="Z8" s="275"/>
      <c r="AA8" s="275"/>
      <c r="AB8" s="275"/>
      <c r="AC8" s="275"/>
      <c r="AD8" s="280"/>
      <c r="AE8" s="280"/>
      <c r="AF8" s="280"/>
      <c r="AG8" s="280"/>
      <c r="AH8" s="275"/>
      <c r="AI8" s="275"/>
      <c r="AJ8" s="275"/>
    </row>
    <row r="9" spans="1:36" x14ac:dyDescent="0.2">
      <c r="A9" s="169">
        <v>6</v>
      </c>
      <c r="B9" s="324" t="s">
        <v>316</v>
      </c>
      <c r="C9" s="325"/>
      <c r="D9" s="321">
        <v>19998175</v>
      </c>
      <c r="E9" s="325"/>
      <c r="F9" s="325"/>
      <c r="G9" s="325"/>
      <c r="H9" s="326"/>
      <c r="I9" s="325">
        <v>85744</v>
      </c>
      <c r="J9" s="325">
        <v>485429</v>
      </c>
      <c r="K9" s="325">
        <v>1617</v>
      </c>
      <c r="L9" s="275"/>
      <c r="M9" s="276"/>
      <c r="N9" s="276"/>
      <c r="O9" s="279"/>
      <c r="P9" s="278"/>
      <c r="Q9" s="277"/>
      <c r="R9" s="275"/>
      <c r="S9" s="275"/>
      <c r="T9" s="279"/>
      <c r="U9" s="276"/>
      <c r="V9" s="279"/>
      <c r="W9" s="275"/>
      <c r="X9" s="277"/>
      <c r="Y9" s="277"/>
      <c r="Z9" s="275"/>
      <c r="AA9" s="275"/>
      <c r="AB9" s="275"/>
      <c r="AC9" s="275"/>
      <c r="AD9" s="280"/>
      <c r="AE9" s="281"/>
      <c r="AF9" s="281"/>
      <c r="AG9" s="280"/>
      <c r="AH9" s="275"/>
      <c r="AI9" s="275"/>
      <c r="AJ9" s="275"/>
    </row>
    <row r="10" spans="1:36" x14ac:dyDescent="0.2">
      <c r="A10" s="169">
        <v>7</v>
      </c>
      <c r="B10" s="320" t="s">
        <v>318</v>
      </c>
      <c r="C10" s="322"/>
      <c r="D10" s="320">
        <v>10995758</v>
      </c>
      <c r="E10" s="322"/>
      <c r="F10" s="322"/>
      <c r="G10" s="322"/>
      <c r="H10" s="323"/>
      <c r="I10" s="322">
        <v>74690</v>
      </c>
      <c r="J10" s="322">
        <v>334561</v>
      </c>
      <c r="K10" s="322">
        <v>1180</v>
      </c>
      <c r="L10" s="275"/>
      <c r="M10" s="276"/>
      <c r="N10" s="276"/>
      <c r="O10" s="277"/>
      <c r="P10" s="278"/>
      <c r="Q10" s="277"/>
      <c r="R10" s="275"/>
      <c r="S10" s="275"/>
      <c r="T10" s="277"/>
      <c r="U10" s="276"/>
      <c r="V10" s="277"/>
      <c r="W10" s="275"/>
      <c r="X10" s="292"/>
      <c r="Y10" s="277"/>
      <c r="Z10" s="275"/>
      <c r="AA10" s="275"/>
      <c r="AB10" s="275"/>
      <c r="AC10" s="275"/>
      <c r="AD10" s="280"/>
      <c r="AE10" s="280"/>
      <c r="AF10" s="280"/>
      <c r="AG10" s="280"/>
      <c r="AH10" s="275"/>
      <c r="AI10" s="275"/>
      <c r="AJ10" s="275"/>
    </row>
    <row r="11" spans="1:36" x14ac:dyDescent="0.2">
      <c r="A11" s="169">
        <v>8</v>
      </c>
      <c r="B11" s="320" t="s">
        <v>289</v>
      </c>
      <c r="C11" s="322"/>
      <c r="D11" s="321">
        <v>4365325</v>
      </c>
      <c r="E11" s="322"/>
      <c r="F11" s="322"/>
      <c r="G11" s="322"/>
      <c r="H11" s="323"/>
      <c r="I11" s="322">
        <v>84398</v>
      </c>
      <c r="J11" s="322">
        <v>549301</v>
      </c>
      <c r="K11" s="322">
        <v>1477</v>
      </c>
      <c r="L11" s="275"/>
      <c r="M11" s="275"/>
      <c r="N11" s="276"/>
      <c r="O11" s="279"/>
      <c r="P11" s="278"/>
      <c r="Q11" s="277"/>
      <c r="R11" s="275"/>
      <c r="S11" s="275"/>
      <c r="T11" s="279"/>
      <c r="U11" s="276"/>
      <c r="V11" s="279"/>
      <c r="W11" s="277"/>
      <c r="X11" s="277"/>
      <c r="Y11" s="277"/>
      <c r="Z11" s="275"/>
      <c r="AA11" s="275"/>
      <c r="AB11" s="275"/>
      <c r="AC11" s="275"/>
      <c r="AD11" s="280"/>
      <c r="AE11" s="281"/>
      <c r="AF11" s="280"/>
      <c r="AG11" s="280"/>
      <c r="AH11" s="275"/>
      <c r="AI11" s="275"/>
      <c r="AJ11" s="275"/>
    </row>
    <row r="12" spans="1:36" x14ac:dyDescent="0.2">
      <c r="A12" s="169">
        <v>9</v>
      </c>
      <c r="B12" s="324" t="s">
        <v>281</v>
      </c>
      <c r="C12" s="325"/>
      <c r="D12" s="321">
        <v>13074028</v>
      </c>
      <c r="E12" s="325"/>
      <c r="F12" s="325"/>
      <c r="G12" s="325"/>
      <c r="H12" s="326"/>
      <c r="I12" s="325">
        <v>77579</v>
      </c>
      <c r="J12" s="325">
        <v>303362</v>
      </c>
      <c r="K12" s="325">
        <v>1159</v>
      </c>
      <c r="L12" s="275"/>
      <c r="M12" s="276"/>
      <c r="N12" s="281"/>
      <c r="O12" s="277"/>
      <c r="P12" s="278"/>
      <c r="Q12" s="275"/>
      <c r="R12" s="275"/>
      <c r="S12" s="275"/>
      <c r="T12" s="277"/>
      <c r="U12" s="276"/>
      <c r="V12" s="279"/>
      <c r="W12" s="275"/>
      <c r="X12" s="292"/>
      <c r="Y12" s="275"/>
      <c r="Z12" s="275"/>
      <c r="AA12" s="275"/>
      <c r="AB12" s="275"/>
      <c r="AC12" s="275"/>
      <c r="AD12" s="280"/>
      <c r="AE12" s="281"/>
      <c r="AF12" s="280"/>
      <c r="AG12" s="281"/>
      <c r="AH12" s="275"/>
      <c r="AI12" s="275"/>
      <c r="AJ12" s="275"/>
    </row>
    <row r="13" spans="1:36" x14ac:dyDescent="0.2">
      <c r="A13" s="169">
        <v>10</v>
      </c>
      <c r="B13" s="320" t="s">
        <v>322</v>
      </c>
      <c r="C13" s="322"/>
      <c r="D13" s="321">
        <v>1101918</v>
      </c>
      <c r="E13" s="322"/>
      <c r="F13" s="322"/>
      <c r="G13" s="322"/>
      <c r="H13" s="323"/>
      <c r="I13" s="322">
        <v>88514</v>
      </c>
      <c r="J13" s="322">
        <v>447602</v>
      </c>
      <c r="K13" s="322">
        <v>1303</v>
      </c>
      <c r="L13" s="275"/>
      <c r="M13" s="275"/>
      <c r="N13" s="281"/>
      <c r="O13" s="279"/>
      <c r="P13" s="278"/>
      <c r="Q13" s="275"/>
      <c r="R13" s="275"/>
      <c r="S13" s="275"/>
      <c r="T13" s="279"/>
      <c r="U13" s="276"/>
      <c r="V13" s="279"/>
      <c r="W13" s="275"/>
      <c r="X13" s="275"/>
      <c r="Y13" s="275"/>
      <c r="Z13" s="275"/>
      <c r="AA13" s="277"/>
      <c r="AB13" s="275"/>
      <c r="AC13" s="275"/>
      <c r="AD13" s="280"/>
      <c r="AE13" s="280"/>
      <c r="AF13" s="281"/>
      <c r="AG13" s="280"/>
      <c r="AH13" s="275"/>
      <c r="AI13" s="275"/>
      <c r="AJ13" s="275"/>
    </row>
    <row r="14" spans="1:36" x14ac:dyDescent="0.2">
      <c r="A14" s="169">
        <v>11</v>
      </c>
      <c r="B14" s="320" t="s">
        <v>273</v>
      </c>
      <c r="C14" s="322"/>
      <c r="D14" s="321">
        <v>8076991</v>
      </c>
      <c r="E14" s="322"/>
      <c r="F14" s="322"/>
      <c r="G14" s="322"/>
      <c r="H14" s="323"/>
      <c r="I14" s="322">
        <v>100361</v>
      </c>
      <c r="J14" s="322">
        <v>641336</v>
      </c>
      <c r="K14" s="322">
        <v>1701</v>
      </c>
      <c r="L14" s="275"/>
      <c r="M14" s="276"/>
      <c r="N14" s="276"/>
      <c r="O14" s="279"/>
      <c r="P14" s="278"/>
      <c r="Q14" s="277"/>
      <c r="R14" s="275"/>
      <c r="S14" s="275"/>
      <c r="T14" s="277"/>
      <c r="U14" s="276"/>
      <c r="V14" s="279"/>
      <c r="W14" s="275"/>
      <c r="X14" s="292"/>
      <c r="Y14" s="277"/>
      <c r="Z14" s="275"/>
      <c r="AA14" s="275"/>
      <c r="AB14" s="275"/>
      <c r="AC14" s="275"/>
      <c r="AD14" s="280"/>
      <c r="AE14" s="281"/>
      <c r="AF14" s="280"/>
      <c r="AG14" s="281"/>
      <c r="AH14" s="275"/>
      <c r="AI14" s="275"/>
      <c r="AJ14" s="275"/>
    </row>
    <row r="15" spans="1:36" x14ac:dyDescent="0.2">
      <c r="A15" s="169">
        <v>12</v>
      </c>
      <c r="B15" s="320" t="s">
        <v>325</v>
      </c>
      <c r="C15" s="322"/>
      <c r="D15" s="321">
        <v>7598046</v>
      </c>
      <c r="E15" s="322"/>
      <c r="F15" s="322"/>
      <c r="G15" s="322"/>
      <c r="H15" s="323"/>
      <c r="I15" s="322">
        <v>82768</v>
      </c>
      <c r="J15" s="322">
        <v>429848</v>
      </c>
      <c r="K15" s="322">
        <v>1509</v>
      </c>
      <c r="L15" s="275"/>
      <c r="M15" s="276"/>
      <c r="N15" s="276"/>
      <c r="O15" s="277"/>
      <c r="P15" s="278"/>
      <c r="Q15" s="277"/>
      <c r="R15" s="275"/>
      <c r="S15" s="275"/>
      <c r="T15" s="277"/>
      <c r="U15" s="276"/>
      <c r="V15" s="279"/>
      <c r="W15" s="279"/>
      <c r="X15" s="275"/>
      <c r="Y15" s="277"/>
      <c r="Z15" s="275"/>
      <c r="AA15" s="275"/>
      <c r="AB15" s="275"/>
      <c r="AC15" s="275"/>
      <c r="AD15" s="280"/>
      <c r="AE15" s="280"/>
      <c r="AF15" s="280"/>
      <c r="AG15" s="281"/>
      <c r="AH15" s="275"/>
      <c r="AI15" s="275"/>
      <c r="AJ15" s="275"/>
    </row>
    <row r="16" spans="1:36" x14ac:dyDescent="0.2">
      <c r="A16" s="169">
        <v>13</v>
      </c>
      <c r="B16" s="320" t="s">
        <v>327</v>
      </c>
      <c r="C16" s="322"/>
      <c r="D16" s="321">
        <v>3608872</v>
      </c>
      <c r="E16" s="322"/>
      <c r="F16" s="322"/>
      <c r="G16" s="322"/>
      <c r="H16" s="323"/>
      <c r="I16" s="322">
        <v>95275</v>
      </c>
      <c r="J16" s="322">
        <v>407234</v>
      </c>
      <c r="K16" s="322">
        <v>1394</v>
      </c>
      <c r="L16" s="275"/>
      <c r="M16" s="276"/>
      <c r="N16" s="276"/>
      <c r="O16" s="279"/>
      <c r="P16" s="278"/>
      <c r="Q16" s="275"/>
      <c r="R16" s="275"/>
      <c r="S16" s="275"/>
      <c r="T16" s="277"/>
      <c r="U16" s="276"/>
      <c r="V16" s="277"/>
      <c r="W16" s="275"/>
      <c r="X16" s="277"/>
      <c r="Y16" s="275"/>
      <c r="Z16" s="275"/>
      <c r="AA16" s="275"/>
      <c r="AB16" s="275"/>
      <c r="AC16" s="275"/>
      <c r="AD16" s="280"/>
      <c r="AE16" s="281"/>
      <c r="AF16" s="281"/>
      <c r="AG16" s="281"/>
      <c r="AH16" s="275"/>
      <c r="AI16" s="275"/>
      <c r="AJ16" s="275"/>
    </row>
    <row r="17" spans="1:36" x14ac:dyDescent="0.2">
      <c r="A17" s="169">
        <v>14</v>
      </c>
      <c r="B17" s="320" t="s">
        <v>169</v>
      </c>
      <c r="C17" s="322"/>
      <c r="D17" s="321">
        <v>39563914</v>
      </c>
      <c r="E17" s="322"/>
      <c r="F17" s="322"/>
      <c r="G17" s="322"/>
      <c r="H17" s="323"/>
      <c r="I17" s="322">
        <v>101136</v>
      </c>
      <c r="J17" s="322">
        <v>773228</v>
      </c>
      <c r="K17" s="322">
        <v>1988</v>
      </c>
      <c r="L17" s="275"/>
      <c r="M17" s="275"/>
      <c r="N17" s="276"/>
      <c r="O17" s="277"/>
      <c r="P17" s="278"/>
      <c r="Q17" s="275"/>
      <c r="R17" s="275"/>
      <c r="S17" s="275"/>
      <c r="T17" s="277"/>
      <c r="U17" s="276"/>
      <c r="V17" s="277"/>
      <c r="W17" s="275"/>
      <c r="X17" s="275"/>
      <c r="Y17" s="275"/>
      <c r="Z17" s="275"/>
      <c r="AA17" s="275"/>
      <c r="AB17" s="275"/>
      <c r="AC17" s="275"/>
      <c r="AD17" s="281"/>
      <c r="AE17" s="281"/>
      <c r="AF17" s="281"/>
      <c r="AG17" s="281"/>
      <c r="AH17" s="275"/>
      <c r="AI17" s="275"/>
      <c r="AJ17" s="275"/>
    </row>
    <row r="18" spans="1:36" x14ac:dyDescent="0.2">
      <c r="A18" s="169">
        <v>15</v>
      </c>
      <c r="B18" s="320" t="s">
        <v>284</v>
      </c>
      <c r="C18" s="322"/>
      <c r="D18" s="321">
        <v>2967337</v>
      </c>
      <c r="E18" s="322"/>
      <c r="F18" s="322"/>
      <c r="G18" s="322"/>
      <c r="H18" s="323"/>
      <c r="I18" s="322">
        <v>72975</v>
      </c>
      <c r="J18" s="322">
        <v>243477</v>
      </c>
      <c r="K18" s="322">
        <v>899</v>
      </c>
      <c r="L18" s="275"/>
      <c r="M18" s="275"/>
      <c r="N18" s="276"/>
      <c r="O18" s="281"/>
      <c r="P18" s="278"/>
      <c r="Q18" s="275"/>
      <c r="R18" s="275"/>
      <c r="S18" s="275"/>
      <c r="T18" s="281"/>
      <c r="U18" s="276"/>
      <c r="V18" s="277"/>
      <c r="W18" s="275"/>
      <c r="X18" s="275"/>
      <c r="Y18" s="275"/>
      <c r="Z18" s="275"/>
      <c r="AA18" s="275"/>
      <c r="AB18" s="275"/>
      <c r="AC18" s="275"/>
      <c r="AD18" s="280"/>
      <c r="AE18" s="280"/>
      <c r="AF18" s="280"/>
      <c r="AG18" s="281"/>
      <c r="AH18" s="275"/>
      <c r="AI18" s="275"/>
      <c r="AJ18" s="275"/>
    </row>
    <row r="19" spans="1:36" x14ac:dyDescent="0.2">
      <c r="A19" s="169">
        <v>16</v>
      </c>
      <c r="B19" s="320" t="s">
        <v>338</v>
      </c>
      <c r="C19" s="322"/>
      <c r="D19" s="321">
        <v>4584322</v>
      </c>
      <c r="E19" s="322"/>
      <c r="F19" s="322"/>
      <c r="G19" s="322"/>
      <c r="H19" s="323"/>
      <c r="I19" s="322">
        <v>63706</v>
      </c>
      <c r="J19" s="322">
        <v>227462</v>
      </c>
      <c r="K19" s="322">
        <v>809</v>
      </c>
      <c r="L19" s="275"/>
      <c r="M19" s="276"/>
      <c r="N19" s="281"/>
      <c r="O19" s="277"/>
      <c r="P19" s="278"/>
      <c r="Q19" s="275"/>
      <c r="R19" s="275"/>
      <c r="S19" s="275"/>
      <c r="T19" s="277"/>
      <c r="U19" s="276"/>
      <c r="V19" s="279"/>
      <c r="W19" s="275"/>
      <c r="X19" s="277"/>
      <c r="Y19" s="275"/>
      <c r="Z19" s="275"/>
      <c r="AA19" s="275"/>
      <c r="AB19" s="275"/>
      <c r="AC19" s="275"/>
      <c r="AD19" s="283"/>
      <c r="AE19" s="283"/>
      <c r="AF19" s="281"/>
      <c r="AG19" s="281"/>
      <c r="AH19" s="275"/>
      <c r="AI19" s="275"/>
      <c r="AJ19" s="275"/>
    </row>
    <row r="20" spans="1:36" x14ac:dyDescent="0.2">
      <c r="A20" s="169">
        <v>17</v>
      </c>
      <c r="B20" s="320" t="s">
        <v>59</v>
      </c>
      <c r="C20" s="322"/>
      <c r="D20" s="321">
        <v>10042188</v>
      </c>
      <c r="E20" s="322"/>
      <c r="F20" s="322"/>
      <c r="G20" s="322"/>
      <c r="H20" s="323"/>
      <c r="I20" s="322">
        <v>72645</v>
      </c>
      <c r="J20" s="322">
        <v>259246</v>
      </c>
      <c r="K20" s="322">
        <v>1004</v>
      </c>
      <c r="L20" s="275"/>
      <c r="M20" s="276"/>
      <c r="N20" s="276"/>
      <c r="O20" s="277"/>
      <c r="P20" s="278"/>
      <c r="Q20" s="275"/>
      <c r="R20" s="275"/>
      <c r="S20" s="275"/>
      <c r="T20" s="279"/>
      <c r="U20" s="276"/>
      <c r="V20" s="279"/>
      <c r="W20" s="275"/>
      <c r="X20" s="275"/>
      <c r="Y20" s="275"/>
      <c r="Z20" s="275"/>
      <c r="AA20" s="277"/>
      <c r="AB20" s="275"/>
      <c r="AC20" s="275"/>
      <c r="AD20" s="281"/>
      <c r="AE20" s="281"/>
      <c r="AF20" s="281"/>
      <c r="AG20" s="281"/>
      <c r="AH20" s="275"/>
      <c r="AI20" s="275"/>
      <c r="AJ20" s="275"/>
    </row>
    <row r="21" spans="1:36" x14ac:dyDescent="0.2">
      <c r="A21" s="169">
        <v>18</v>
      </c>
      <c r="B21" s="320" t="s">
        <v>287</v>
      </c>
      <c r="C21" s="322"/>
      <c r="D21" s="321">
        <v>5852943</v>
      </c>
      <c r="E21" s="322"/>
      <c r="F21" s="322"/>
      <c r="G21" s="322"/>
      <c r="H21" s="323"/>
      <c r="I21" s="322">
        <v>88297</v>
      </c>
      <c r="J21" s="322">
        <v>370277</v>
      </c>
      <c r="K21" s="322">
        <v>1315</v>
      </c>
      <c r="L21" s="275"/>
      <c r="M21" s="275"/>
      <c r="N21" s="276"/>
      <c r="O21" s="277"/>
      <c r="P21" s="278"/>
      <c r="Q21" s="275"/>
      <c r="R21" s="275"/>
      <c r="S21" s="275"/>
      <c r="T21" s="279"/>
      <c r="U21" s="276"/>
      <c r="V21" s="277"/>
      <c r="W21" s="275"/>
      <c r="X21" s="277"/>
      <c r="Y21" s="275"/>
      <c r="Z21" s="275"/>
      <c r="AA21" s="275"/>
      <c r="AB21" s="275"/>
      <c r="AC21" s="275"/>
      <c r="AD21" s="280"/>
      <c r="AE21" s="280"/>
      <c r="AF21" s="280"/>
      <c r="AG21" s="280"/>
      <c r="AH21" s="275"/>
      <c r="AI21" s="275"/>
      <c r="AJ21" s="275"/>
    </row>
    <row r="22" spans="1:36" x14ac:dyDescent="0.2">
      <c r="A22" s="169">
        <v>19</v>
      </c>
      <c r="B22" s="291"/>
      <c r="C22" s="274"/>
      <c r="D22" s="275"/>
      <c r="E22" s="275"/>
      <c r="F22" s="275"/>
      <c r="G22" s="275"/>
      <c r="H22" s="275"/>
      <c r="I22" s="275"/>
      <c r="J22" s="275"/>
      <c r="K22" s="276"/>
      <c r="L22" s="275"/>
      <c r="M22" s="276"/>
      <c r="N22" s="276"/>
      <c r="O22" s="277"/>
      <c r="P22" s="278"/>
      <c r="Q22" s="275"/>
      <c r="R22" s="275"/>
      <c r="S22" s="275"/>
      <c r="T22" s="277"/>
      <c r="U22" s="276"/>
      <c r="V22" s="277"/>
      <c r="W22" s="275"/>
      <c r="X22" s="275"/>
      <c r="Y22" s="275"/>
      <c r="Z22" s="275"/>
      <c r="AA22" s="275"/>
      <c r="AB22" s="275"/>
      <c r="AC22" s="275"/>
      <c r="AD22" s="281"/>
      <c r="AE22" s="281"/>
      <c r="AF22" s="281"/>
      <c r="AG22" s="281"/>
      <c r="AH22" s="275"/>
      <c r="AI22" s="275"/>
      <c r="AJ22" s="275"/>
    </row>
    <row r="23" spans="1:36" x14ac:dyDescent="0.2">
      <c r="A23" s="169">
        <v>20</v>
      </c>
      <c r="B23" s="291"/>
      <c r="C23" s="274"/>
      <c r="D23" s="275"/>
      <c r="E23" s="275"/>
      <c r="F23" s="275"/>
      <c r="G23" s="275"/>
      <c r="H23" s="275"/>
      <c r="I23" s="275"/>
      <c r="J23" s="275"/>
      <c r="K23" s="276"/>
      <c r="L23" s="275"/>
      <c r="M23" s="275"/>
      <c r="N23" s="276"/>
      <c r="O23" s="277"/>
      <c r="P23" s="278"/>
      <c r="Q23" s="277"/>
      <c r="R23" s="275"/>
      <c r="S23" s="275"/>
      <c r="T23" s="279"/>
      <c r="U23" s="276"/>
      <c r="V23" s="279"/>
      <c r="W23" s="277"/>
      <c r="X23" s="275"/>
      <c r="Y23" s="277"/>
      <c r="Z23" s="275"/>
      <c r="AA23" s="277"/>
      <c r="AB23" s="275"/>
      <c r="AC23" s="275"/>
      <c r="AD23" s="283"/>
      <c r="AE23" s="280"/>
      <c r="AF23" s="280"/>
      <c r="AG23" s="280"/>
      <c r="AH23" s="275"/>
      <c r="AI23" s="275"/>
      <c r="AJ23" s="275"/>
    </row>
    <row r="24" spans="1:36" x14ac:dyDescent="0.2">
      <c r="A24" s="169">
        <v>21</v>
      </c>
      <c r="B24" s="291"/>
      <c r="C24" s="274"/>
      <c r="D24" s="275"/>
      <c r="E24" s="275"/>
      <c r="F24" s="275"/>
      <c r="G24" s="275"/>
      <c r="H24" s="275"/>
      <c r="I24" s="275"/>
      <c r="J24" s="275"/>
      <c r="K24" s="276"/>
      <c r="L24" s="275"/>
      <c r="M24" s="275"/>
      <c r="N24" s="276"/>
      <c r="O24" s="279"/>
      <c r="P24" s="278"/>
      <c r="Q24" s="275"/>
      <c r="R24" s="275"/>
      <c r="S24" s="275"/>
      <c r="T24" s="277"/>
      <c r="U24" s="276"/>
      <c r="V24" s="277"/>
      <c r="W24" s="275"/>
      <c r="X24" s="277"/>
      <c r="Y24" s="275"/>
      <c r="Z24" s="275"/>
      <c r="AA24" s="275"/>
      <c r="AB24" s="275"/>
      <c r="AC24" s="275"/>
      <c r="AD24" s="280"/>
      <c r="AE24" s="281"/>
      <c r="AF24" s="281"/>
      <c r="AG24" s="281"/>
      <c r="AH24" s="275"/>
      <c r="AI24" s="275"/>
      <c r="AJ24" s="275"/>
    </row>
    <row r="25" spans="1:36" x14ac:dyDescent="0.2">
      <c r="A25" s="169">
        <v>22</v>
      </c>
      <c r="B25" s="291"/>
      <c r="C25" s="274"/>
      <c r="D25" s="275"/>
      <c r="E25" s="275"/>
      <c r="F25" s="275"/>
      <c r="G25" s="275"/>
      <c r="H25" s="275"/>
      <c r="I25" s="275"/>
      <c r="J25" s="275"/>
      <c r="K25" s="276"/>
      <c r="L25" s="275"/>
      <c r="M25" s="276"/>
      <c r="N25" s="280"/>
      <c r="O25" s="279"/>
      <c r="P25" s="278"/>
      <c r="Q25" s="275"/>
      <c r="R25" s="275"/>
      <c r="S25" s="275"/>
      <c r="T25" s="279"/>
      <c r="U25" s="276"/>
      <c r="V25" s="279"/>
      <c r="W25" s="275"/>
      <c r="X25" s="292"/>
      <c r="Y25" s="275"/>
      <c r="Z25" s="275"/>
      <c r="AA25" s="275"/>
      <c r="AB25" s="275"/>
      <c r="AC25" s="275"/>
      <c r="AD25" s="280"/>
      <c r="AE25" s="280"/>
      <c r="AF25" s="280"/>
      <c r="AG25" s="280"/>
      <c r="AH25" s="275"/>
      <c r="AI25" s="275"/>
      <c r="AJ25" s="275"/>
    </row>
    <row r="26" spans="1:36" x14ac:dyDescent="0.2">
      <c r="A26" s="169">
        <v>23</v>
      </c>
      <c r="B26" s="291"/>
      <c r="C26" s="274"/>
      <c r="D26" s="275"/>
      <c r="E26" s="275"/>
      <c r="F26" s="275"/>
      <c r="G26" s="275"/>
      <c r="H26" s="275"/>
      <c r="I26" s="275"/>
      <c r="J26" s="275"/>
      <c r="K26" s="276"/>
      <c r="L26" s="275"/>
      <c r="M26" s="276"/>
      <c r="N26" s="276"/>
      <c r="O26" s="279"/>
      <c r="P26" s="278"/>
      <c r="Q26" s="275"/>
      <c r="R26" s="275"/>
      <c r="S26" s="275"/>
      <c r="T26" s="279"/>
      <c r="U26" s="276"/>
      <c r="V26" s="279"/>
      <c r="W26" s="275"/>
      <c r="X26" s="277"/>
      <c r="Y26" s="275"/>
      <c r="Z26" s="275"/>
      <c r="AA26" s="275"/>
      <c r="AB26" s="275"/>
      <c r="AC26" s="275"/>
      <c r="AD26" s="280"/>
      <c r="AE26" s="281"/>
      <c r="AF26" s="280"/>
      <c r="AG26" s="281"/>
      <c r="AH26" s="275"/>
      <c r="AI26" s="275"/>
      <c r="AJ26" s="275"/>
    </row>
    <row r="27" spans="1:36" x14ac:dyDescent="0.2">
      <c r="A27" s="169">
        <v>24</v>
      </c>
      <c r="B27" s="291"/>
      <c r="C27" s="274"/>
      <c r="D27" s="275"/>
      <c r="E27" s="275"/>
      <c r="F27" s="275"/>
      <c r="G27" s="275"/>
      <c r="H27" s="275"/>
      <c r="I27" s="275"/>
      <c r="J27" s="275"/>
      <c r="K27" s="276"/>
      <c r="L27" s="275"/>
      <c r="M27" s="276"/>
      <c r="N27" s="276"/>
      <c r="O27" s="277"/>
      <c r="P27" s="278"/>
      <c r="Q27" s="275"/>
      <c r="R27" s="275"/>
      <c r="S27" s="275"/>
      <c r="T27" s="277"/>
      <c r="U27" s="276"/>
      <c r="V27" s="279"/>
      <c r="W27" s="275"/>
      <c r="X27" s="275"/>
      <c r="Y27" s="275"/>
      <c r="Z27" s="275"/>
      <c r="AA27" s="275"/>
      <c r="AB27" s="275"/>
      <c r="AC27" s="275"/>
      <c r="AD27" s="280"/>
      <c r="AE27" s="281"/>
      <c r="AF27" s="280"/>
      <c r="AG27" s="280"/>
      <c r="AH27" s="275"/>
      <c r="AI27" s="275"/>
      <c r="AJ27" s="275"/>
    </row>
    <row r="28" spans="1:36" x14ac:dyDescent="0.2">
      <c r="A28" s="169">
        <v>25</v>
      </c>
      <c r="B28" s="291"/>
      <c r="C28" s="274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81"/>
      <c r="O28" s="277"/>
      <c r="P28" s="278"/>
      <c r="Q28" s="277"/>
      <c r="R28" s="275"/>
      <c r="S28" s="275"/>
      <c r="T28" s="277"/>
      <c r="U28" s="275"/>
      <c r="V28" s="277"/>
      <c r="W28" s="275"/>
      <c r="X28" s="275"/>
      <c r="Y28" s="277"/>
      <c r="Z28" s="275"/>
      <c r="AA28" s="275"/>
      <c r="AB28" s="275"/>
      <c r="AC28" s="275"/>
      <c r="AD28" s="281"/>
      <c r="AE28" s="281"/>
      <c r="AF28" s="280"/>
      <c r="AG28" s="281"/>
      <c r="AH28" s="275"/>
      <c r="AI28" s="275"/>
      <c r="AJ28" s="275"/>
    </row>
    <row r="29" spans="1:36" x14ac:dyDescent="0.2">
      <c r="A29" s="169">
        <v>26</v>
      </c>
      <c r="B29" s="291"/>
      <c r="C29" s="274"/>
      <c r="D29" s="275"/>
      <c r="E29" s="275"/>
      <c r="F29" s="275"/>
      <c r="G29" s="275"/>
      <c r="H29" s="275"/>
      <c r="I29" s="275"/>
      <c r="J29" s="275"/>
      <c r="K29" s="276"/>
      <c r="L29" s="275"/>
      <c r="M29" s="276"/>
      <c r="N29" s="276"/>
      <c r="O29" s="279"/>
      <c r="P29" s="278"/>
      <c r="Q29" s="275"/>
      <c r="R29" s="275"/>
      <c r="S29" s="275"/>
      <c r="T29" s="277"/>
      <c r="U29" s="276"/>
      <c r="V29" s="277"/>
      <c r="W29" s="275"/>
      <c r="X29" s="277"/>
      <c r="Y29" s="275"/>
      <c r="Z29" s="275"/>
      <c r="AA29" s="275"/>
      <c r="AB29" s="275"/>
      <c r="AC29" s="275"/>
      <c r="AD29" s="280"/>
      <c r="AE29" s="281"/>
      <c r="AF29" s="281"/>
      <c r="AG29" s="281"/>
      <c r="AH29" s="275"/>
      <c r="AI29" s="275"/>
      <c r="AJ29" s="275"/>
    </row>
    <row r="30" spans="1:36" x14ac:dyDescent="0.2">
      <c r="A30" s="169">
        <v>27</v>
      </c>
      <c r="B30" s="291"/>
      <c r="C30" s="274"/>
      <c r="D30" s="275"/>
      <c r="E30" s="275"/>
      <c r="F30" s="275"/>
      <c r="G30" s="275"/>
      <c r="H30" s="275"/>
      <c r="I30" s="275"/>
      <c r="J30" s="275"/>
      <c r="K30" s="276"/>
      <c r="L30" s="275"/>
      <c r="M30" s="275"/>
      <c r="N30" s="276"/>
      <c r="O30" s="279"/>
      <c r="P30" s="278"/>
      <c r="Q30" s="275"/>
      <c r="R30" s="275"/>
      <c r="S30" s="275"/>
      <c r="T30" s="279"/>
      <c r="U30" s="276"/>
      <c r="V30" s="279"/>
      <c r="W30" s="275"/>
      <c r="X30" s="277"/>
      <c r="Y30" s="275"/>
      <c r="Z30" s="275"/>
      <c r="AA30" s="275"/>
      <c r="AB30" s="275"/>
      <c r="AC30" s="275"/>
      <c r="AD30" s="280"/>
      <c r="AE30" s="281"/>
      <c r="AF30" s="281"/>
      <c r="AG30" s="281"/>
      <c r="AH30" s="275"/>
      <c r="AI30" s="275"/>
      <c r="AJ30" s="275"/>
    </row>
    <row r="31" spans="1:36" x14ac:dyDescent="0.2">
      <c r="A31" s="169">
        <v>28</v>
      </c>
      <c r="B31" s="291"/>
      <c r="C31" s="274"/>
      <c r="D31" s="275"/>
      <c r="E31" s="275"/>
      <c r="F31" s="275"/>
      <c r="G31" s="275"/>
      <c r="H31" s="275"/>
      <c r="I31" s="275"/>
      <c r="J31" s="275"/>
      <c r="K31" s="276"/>
      <c r="L31" s="275"/>
      <c r="M31" s="276"/>
      <c r="N31" s="276"/>
      <c r="O31" s="279"/>
      <c r="P31" s="278"/>
      <c r="Q31" s="277"/>
      <c r="R31" s="275"/>
      <c r="S31" s="275"/>
      <c r="T31" s="279"/>
      <c r="U31" s="276"/>
      <c r="V31" s="279"/>
      <c r="W31" s="275"/>
      <c r="X31" s="277"/>
      <c r="Y31" s="277"/>
      <c r="Z31" s="275"/>
      <c r="AA31" s="275"/>
      <c r="AB31" s="275"/>
      <c r="AC31" s="275"/>
      <c r="AD31" s="280"/>
      <c r="AE31" s="281"/>
      <c r="AF31" s="280"/>
      <c r="AG31" s="292"/>
      <c r="AH31" s="275"/>
      <c r="AI31" s="275"/>
      <c r="AJ31" s="275"/>
    </row>
    <row r="32" spans="1:36" x14ac:dyDescent="0.2">
      <c r="A32" s="169">
        <v>29</v>
      </c>
      <c r="B32" s="291"/>
      <c r="C32" s="274"/>
      <c r="D32" s="275"/>
      <c r="E32" s="275"/>
      <c r="F32" s="275"/>
      <c r="G32" s="275"/>
      <c r="H32" s="275"/>
      <c r="I32" s="275"/>
      <c r="J32" s="275"/>
      <c r="K32" s="276"/>
      <c r="L32" s="275"/>
      <c r="M32" s="275"/>
      <c r="N32" s="281"/>
      <c r="O32" s="277"/>
      <c r="P32" s="278"/>
      <c r="Q32" s="277"/>
      <c r="R32" s="275"/>
      <c r="S32" s="275"/>
      <c r="T32" s="277"/>
      <c r="U32" s="276"/>
      <c r="V32" s="279"/>
      <c r="W32" s="275"/>
      <c r="X32" s="277"/>
      <c r="Y32" s="277"/>
      <c r="Z32" s="275"/>
      <c r="AA32" s="277"/>
      <c r="AB32" s="275"/>
      <c r="AC32" s="275"/>
      <c r="AD32" s="283"/>
      <c r="AE32" s="281"/>
      <c r="AF32" s="280"/>
      <c r="AG32" s="280"/>
      <c r="AH32" s="275"/>
      <c r="AI32" s="275"/>
      <c r="AJ32" s="275"/>
    </row>
    <row r="33" spans="1:36" x14ac:dyDescent="0.2">
      <c r="A33" s="169">
        <v>30</v>
      </c>
      <c r="B33" s="291"/>
      <c r="C33" s="274"/>
      <c r="D33" s="275"/>
      <c r="E33" s="275"/>
      <c r="F33" s="275"/>
      <c r="G33" s="275"/>
      <c r="H33" s="275"/>
      <c r="I33" s="275"/>
      <c r="J33" s="275"/>
      <c r="K33" s="276"/>
      <c r="L33" s="275"/>
      <c r="M33" s="276"/>
      <c r="N33" s="275"/>
      <c r="O33" s="277"/>
      <c r="P33" s="278"/>
      <c r="Q33" s="277"/>
      <c r="R33" s="275"/>
      <c r="S33" s="275"/>
      <c r="T33" s="279"/>
      <c r="U33" s="276"/>
      <c r="V33" s="279"/>
      <c r="W33" s="275"/>
      <c r="X33" s="292"/>
      <c r="Y33" s="277"/>
      <c r="Z33" s="275"/>
      <c r="AA33" s="275"/>
      <c r="AB33" s="275"/>
      <c r="AC33" s="275"/>
      <c r="AD33" s="283"/>
      <c r="AE33" s="280"/>
      <c r="AF33" s="280"/>
      <c r="AG33" s="280"/>
      <c r="AH33" s="275"/>
      <c r="AI33" s="275"/>
      <c r="AJ33" s="275"/>
    </row>
    <row r="34" spans="1:36" x14ac:dyDescent="0.2">
      <c r="A34" s="169">
        <v>31</v>
      </c>
      <c r="B34" s="291"/>
      <c r="C34" s="274"/>
      <c r="D34" s="275"/>
      <c r="E34" s="275"/>
      <c r="F34" s="275"/>
      <c r="G34" s="275"/>
      <c r="H34" s="275"/>
      <c r="I34" s="275"/>
      <c r="J34" s="275"/>
      <c r="K34" s="276"/>
      <c r="L34" s="275"/>
      <c r="M34" s="275"/>
      <c r="N34" s="276"/>
      <c r="O34" s="277"/>
      <c r="P34" s="278"/>
      <c r="Q34" s="275"/>
      <c r="R34" s="275"/>
      <c r="S34" s="275"/>
      <c r="T34" s="279"/>
      <c r="U34" s="276"/>
      <c r="V34" s="281"/>
      <c r="W34" s="275"/>
      <c r="X34" s="277"/>
      <c r="Y34" s="275"/>
      <c r="Z34" s="275"/>
      <c r="AA34" s="275"/>
      <c r="AB34" s="275"/>
      <c r="AC34" s="275"/>
      <c r="AD34" s="280"/>
      <c r="AE34" s="280"/>
      <c r="AF34" s="280"/>
      <c r="AG34" s="280"/>
      <c r="AH34" s="275"/>
      <c r="AI34" s="275"/>
      <c r="AJ34" s="275"/>
    </row>
    <row r="35" spans="1:36" x14ac:dyDescent="0.2">
      <c r="A35" s="169">
        <v>32</v>
      </c>
      <c r="B35" s="291"/>
      <c r="C35" s="274"/>
      <c r="D35" s="275"/>
      <c r="E35" s="275"/>
      <c r="F35" s="275"/>
      <c r="G35" s="275"/>
      <c r="H35" s="275"/>
      <c r="I35" s="275"/>
      <c r="J35" s="275"/>
      <c r="K35" s="276"/>
      <c r="L35" s="275"/>
      <c r="M35" s="276"/>
      <c r="N35" s="276"/>
      <c r="O35" s="277"/>
      <c r="P35" s="278"/>
      <c r="Q35" s="275"/>
      <c r="R35" s="275"/>
      <c r="S35" s="275"/>
      <c r="T35" s="279"/>
      <c r="U35" s="276"/>
      <c r="V35" s="277"/>
      <c r="W35" s="275"/>
      <c r="X35" s="292"/>
      <c r="Y35" s="275"/>
      <c r="Z35" s="275"/>
      <c r="AA35" s="275"/>
      <c r="AB35" s="275"/>
      <c r="AC35" s="275"/>
      <c r="AD35" s="280"/>
      <c r="AE35" s="281"/>
      <c r="AF35" s="283"/>
      <c r="AG35" s="283"/>
      <c r="AH35" s="275"/>
      <c r="AI35" s="275"/>
      <c r="AJ35" s="275"/>
    </row>
    <row r="36" spans="1:36" x14ac:dyDescent="0.2">
      <c r="A36" s="169">
        <v>33</v>
      </c>
      <c r="B36" s="291"/>
      <c r="C36" s="274"/>
      <c r="D36" s="275"/>
      <c r="E36" s="275"/>
      <c r="F36" s="275"/>
      <c r="G36" s="275"/>
      <c r="H36" s="275"/>
      <c r="I36" s="275"/>
      <c r="J36" s="275"/>
      <c r="K36" s="276"/>
      <c r="L36" s="275"/>
      <c r="M36" s="276"/>
      <c r="N36" s="276"/>
      <c r="O36" s="279"/>
      <c r="P36" s="278"/>
      <c r="Q36" s="277"/>
      <c r="R36" s="275"/>
      <c r="S36" s="275"/>
      <c r="T36" s="277"/>
      <c r="U36" s="276"/>
      <c r="V36" s="277"/>
      <c r="W36" s="275"/>
      <c r="X36" s="277"/>
      <c r="Y36" s="277"/>
      <c r="Z36" s="275"/>
      <c r="AA36" s="275"/>
      <c r="AB36" s="275"/>
      <c r="AC36" s="275"/>
      <c r="AD36" s="280"/>
      <c r="AE36" s="280"/>
      <c r="AF36" s="280"/>
      <c r="AG36" s="281"/>
      <c r="AH36" s="275"/>
      <c r="AI36" s="275"/>
      <c r="AJ36" s="275"/>
    </row>
    <row r="37" spans="1:36" x14ac:dyDescent="0.2">
      <c r="A37" s="169">
        <v>34</v>
      </c>
      <c r="B37" s="291"/>
      <c r="C37" s="274"/>
      <c r="D37" s="275"/>
      <c r="E37" s="275"/>
      <c r="F37" s="275"/>
      <c r="G37" s="275"/>
      <c r="H37" s="275"/>
      <c r="I37" s="275"/>
      <c r="J37" s="275"/>
      <c r="K37" s="276"/>
      <c r="L37" s="275"/>
      <c r="M37" s="275"/>
      <c r="N37" s="281"/>
      <c r="O37" s="279"/>
      <c r="P37" s="284"/>
      <c r="Q37" s="275"/>
      <c r="R37" s="275"/>
      <c r="S37" s="275"/>
      <c r="T37" s="279"/>
      <c r="U37" s="276"/>
      <c r="V37" s="277"/>
      <c r="W37" s="275"/>
      <c r="X37" s="277"/>
      <c r="Y37" s="275"/>
      <c r="Z37" s="275"/>
      <c r="AA37" s="275"/>
      <c r="AB37" s="275"/>
      <c r="AC37" s="275"/>
      <c r="AD37" s="280"/>
      <c r="AE37" s="281"/>
      <c r="AF37" s="281"/>
      <c r="AG37" s="280"/>
      <c r="AH37" s="275"/>
      <c r="AI37" s="275"/>
      <c r="AJ37" s="275"/>
    </row>
    <row r="38" spans="1:36" x14ac:dyDescent="0.2">
      <c r="A38" s="169">
        <v>35</v>
      </c>
      <c r="B38" s="291"/>
      <c r="C38" s="274"/>
      <c r="D38" s="275"/>
      <c r="E38" s="275"/>
      <c r="F38" s="275"/>
      <c r="G38" s="275"/>
      <c r="H38" s="275"/>
      <c r="I38" s="275"/>
      <c r="J38" s="275"/>
      <c r="K38" s="279"/>
      <c r="L38" s="275"/>
      <c r="M38" s="275"/>
      <c r="N38" s="276"/>
      <c r="O38" s="279"/>
      <c r="P38" s="278"/>
      <c r="Q38" s="277"/>
      <c r="R38" s="275"/>
      <c r="S38" s="275"/>
      <c r="T38" s="279"/>
      <c r="U38" s="276"/>
      <c r="V38" s="279"/>
      <c r="W38" s="275"/>
      <c r="X38" s="277"/>
      <c r="Y38" s="277"/>
      <c r="Z38" s="275"/>
      <c r="AA38" s="275"/>
      <c r="AB38" s="275"/>
      <c r="AC38" s="275"/>
      <c r="AD38" s="280"/>
      <c r="AE38" s="281"/>
      <c r="AF38" s="281"/>
      <c r="AG38" s="281"/>
      <c r="AH38" s="275"/>
      <c r="AI38" s="275"/>
      <c r="AJ38" s="275"/>
    </row>
    <row r="39" spans="1:36" x14ac:dyDescent="0.2">
      <c r="A39" s="169">
        <v>36</v>
      </c>
      <c r="B39" s="291"/>
      <c r="C39" s="274"/>
      <c r="D39" s="275"/>
      <c r="E39" s="275"/>
      <c r="F39" s="275"/>
      <c r="G39" s="275"/>
      <c r="H39" s="275"/>
      <c r="I39" s="275"/>
      <c r="J39" s="275"/>
      <c r="K39" s="276"/>
      <c r="L39" s="275"/>
      <c r="M39" s="276"/>
      <c r="N39" s="275"/>
      <c r="O39" s="279"/>
      <c r="P39" s="278"/>
      <c r="Q39" s="275"/>
      <c r="R39" s="275"/>
      <c r="S39" s="275"/>
      <c r="T39" s="279"/>
      <c r="U39" s="276"/>
      <c r="V39" s="279"/>
      <c r="W39" s="275"/>
      <c r="X39" s="277"/>
      <c r="Y39" s="275"/>
      <c r="Z39" s="275"/>
      <c r="AA39" s="275"/>
      <c r="AB39" s="275"/>
      <c r="AC39" s="275"/>
      <c r="AD39" s="280"/>
      <c r="AE39" s="281"/>
      <c r="AF39" s="281"/>
      <c r="AG39" s="281"/>
      <c r="AH39" s="275"/>
      <c r="AI39" s="275"/>
      <c r="AJ39" s="275"/>
    </row>
    <row r="40" spans="1:36" x14ac:dyDescent="0.2">
      <c r="A40" s="169">
        <v>37</v>
      </c>
      <c r="B40" s="291"/>
      <c r="C40" s="274"/>
      <c r="D40" s="275"/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9"/>
      <c r="P40" s="278"/>
      <c r="Q40" s="277"/>
      <c r="R40" s="275"/>
      <c r="S40" s="275"/>
      <c r="T40" s="281"/>
      <c r="U40" s="275"/>
      <c r="V40" s="279"/>
      <c r="W40" s="275"/>
      <c r="X40" s="275"/>
      <c r="Y40" s="277"/>
      <c r="Z40" s="275"/>
      <c r="AA40" s="275"/>
      <c r="AB40" s="275"/>
      <c r="AC40" s="275"/>
      <c r="AD40" s="280"/>
      <c r="AE40" s="281"/>
      <c r="AF40" s="280"/>
      <c r="AG40" s="280"/>
      <c r="AH40" s="275"/>
      <c r="AI40" s="275"/>
      <c r="AJ40" s="275"/>
    </row>
    <row r="41" spans="1:36" x14ac:dyDescent="0.2">
      <c r="A41" s="169">
        <v>38</v>
      </c>
      <c r="B41" s="291"/>
      <c r="C41" s="274"/>
      <c r="D41" s="275"/>
      <c r="E41" s="275"/>
      <c r="F41" s="275"/>
      <c r="G41" s="275"/>
      <c r="H41" s="275"/>
      <c r="I41" s="275"/>
      <c r="J41" s="275"/>
      <c r="K41" s="276"/>
      <c r="L41" s="275"/>
      <c r="M41" s="276"/>
      <c r="N41" s="280"/>
      <c r="O41" s="277"/>
      <c r="P41" s="278"/>
      <c r="Q41" s="277"/>
      <c r="R41" s="275"/>
      <c r="S41" s="275"/>
      <c r="T41" s="279"/>
      <c r="U41" s="276"/>
      <c r="V41" s="279"/>
      <c r="W41" s="275"/>
      <c r="X41" s="292"/>
      <c r="Y41" s="277"/>
      <c r="Z41" s="275"/>
      <c r="AA41" s="275"/>
      <c r="AB41" s="275"/>
      <c r="AC41" s="275"/>
      <c r="AD41" s="280"/>
      <c r="AE41" s="280"/>
      <c r="AF41" s="280"/>
      <c r="AG41" s="280"/>
      <c r="AH41" s="275"/>
      <c r="AI41" s="275"/>
      <c r="AJ41" s="275"/>
    </row>
    <row r="42" spans="1:36" x14ac:dyDescent="0.2">
      <c r="A42" s="169">
        <v>39</v>
      </c>
      <c r="B42" s="291"/>
      <c r="C42" s="274"/>
      <c r="D42" s="275"/>
      <c r="E42" s="275"/>
      <c r="F42" s="275"/>
      <c r="G42" s="275"/>
      <c r="H42" s="275"/>
      <c r="I42" s="275"/>
      <c r="J42" s="275"/>
      <c r="K42" s="276"/>
      <c r="L42" s="275"/>
      <c r="M42" s="276"/>
      <c r="N42" s="276"/>
      <c r="O42" s="277"/>
      <c r="P42" s="278"/>
      <c r="Q42" s="277"/>
      <c r="R42" s="275"/>
      <c r="S42" s="275"/>
      <c r="T42" s="279"/>
      <c r="U42" s="276"/>
      <c r="V42" s="279"/>
      <c r="W42" s="275"/>
      <c r="X42" s="277"/>
      <c r="Y42" s="277"/>
      <c r="Z42" s="275"/>
      <c r="AA42" s="277"/>
      <c r="AB42" s="275"/>
      <c r="AC42" s="275"/>
      <c r="AD42" s="280"/>
      <c r="AE42" s="281"/>
      <c r="AF42" s="280"/>
      <c r="AG42" s="280"/>
      <c r="AH42" s="275"/>
      <c r="AI42" s="275"/>
      <c r="AJ42" s="275"/>
    </row>
    <row r="43" spans="1:36" x14ac:dyDescent="0.2">
      <c r="A43" s="169">
        <v>40</v>
      </c>
      <c r="B43" s="291"/>
      <c r="C43" s="274"/>
      <c r="D43" s="275"/>
      <c r="E43" s="275"/>
      <c r="F43" s="275"/>
      <c r="G43" s="275"/>
      <c r="H43" s="275"/>
      <c r="I43" s="275"/>
      <c r="J43" s="275"/>
      <c r="K43" s="279"/>
      <c r="L43" s="275"/>
      <c r="M43" s="276"/>
      <c r="N43" s="276"/>
      <c r="O43" s="279"/>
      <c r="P43" s="278"/>
      <c r="Q43" s="277"/>
      <c r="R43" s="275"/>
      <c r="S43" s="275"/>
      <c r="T43" s="279"/>
      <c r="U43" s="276"/>
      <c r="V43" s="279"/>
      <c r="W43" s="275"/>
      <c r="X43" s="292"/>
      <c r="Y43" s="277"/>
      <c r="Z43" s="275"/>
      <c r="AA43" s="275"/>
      <c r="AB43" s="275"/>
      <c r="AC43" s="275"/>
      <c r="AD43" s="280"/>
      <c r="AE43" s="280"/>
      <c r="AF43" s="281"/>
      <c r="AG43" s="281"/>
      <c r="AH43" s="275"/>
      <c r="AI43" s="275"/>
      <c r="AJ43" s="275"/>
    </row>
    <row r="44" spans="1:36" x14ac:dyDescent="0.2">
      <c r="A44" s="169">
        <v>41</v>
      </c>
      <c r="B44" s="291"/>
      <c r="C44" s="274"/>
      <c r="D44" s="275"/>
      <c r="E44" s="275"/>
      <c r="F44" s="275"/>
      <c r="G44" s="275"/>
      <c r="H44" s="275"/>
      <c r="I44" s="275"/>
      <c r="J44" s="275"/>
      <c r="K44" s="276"/>
      <c r="L44" s="275"/>
      <c r="M44" s="275"/>
      <c r="N44" s="276"/>
      <c r="O44" s="279"/>
      <c r="P44" s="278"/>
      <c r="Q44" s="277"/>
      <c r="R44" s="275"/>
      <c r="S44" s="275"/>
      <c r="T44" s="279"/>
      <c r="U44" s="276"/>
      <c r="V44" s="279"/>
      <c r="W44" s="275"/>
      <c r="X44" s="277"/>
      <c r="Y44" s="277"/>
      <c r="Z44" s="275"/>
      <c r="AA44" s="275"/>
      <c r="AB44" s="275"/>
      <c r="AC44" s="275"/>
      <c r="AD44" s="280"/>
      <c r="AE44" s="280"/>
      <c r="AF44" s="280"/>
      <c r="AG44" s="280"/>
      <c r="AH44" s="275"/>
      <c r="AI44" s="275"/>
      <c r="AJ44" s="275"/>
    </row>
    <row r="45" spans="1:36" x14ac:dyDescent="0.2">
      <c r="A45" s="169">
        <v>42</v>
      </c>
      <c r="B45" s="291"/>
      <c r="C45" s="274"/>
      <c r="D45" s="275"/>
      <c r="E45" s="275"/>
      <c r="F45" s="275"/>
      <c r="G45" s="275"/>
      <c r="H45" s="275"/>
      <c r="I45" s="275"/>
      <c r="J45" s="275"/>
      <c r="K45" s="276"/>
      <c r="L45" s="275"/>
      <c r="M45" s="275"/>
      <c r="N45" s="276"/>
      <c r="O45" s="277"/>
      <c r="P45" s="278"/>
      <c r="Q45" s="277"/>
      <c r="R45" s="275"/>
      <c r="S45" s="275"/>
      <c r="T45" s="281"/>
      <c r="U45" s="276"/>
      <c r="V45" s="279"/>
      <c r="W45" s="275"/>
      <c r="X45" s="275"/>
      <c r="Y45" s="277"/>
      <c r="Z45" s="275"/>
      <c r="AA45" s="275"/>
      <c r="AB45" s="275"/>
      <c r="AC45" s="275"/>
      <c r="AD45" s="280"/>
      <c r="AE45" s="281"/>
      <c r="AF45" s="280"/>
      <c r="AG45" s="280"/>
      <c r="AH45" s="275"/>
      <c r="AI45" s="275"/>
      <c r="AJ45" s="275"/>
    </row>
    <row r="46" spans="1:36" x14ac:dyDescent="0.2">
      <c r="A46" s="169">
        <v>43</v>
      </c>
      <c r="B46" s="291"/>
      <c r="C46" s="274"/>
      <c r="D46" s="275"/>
      <c r="E46" s="275"/>
      <c r="F46" s="275"/>
      <c r="G46" s="275"/>
      <c r="H46" s="275"/>
      <c r="I46" s="275"/>
      <c r="J46" s="275"/>
      <c r="K46" s="276"/>
      <c r="L46" s="275"/>
      <c r="M46" s="275"/>
      <c r="N46" s="276"/>
      <c r="O46" s="281"/>
      <c r="P46" s="278"/>
      <c r="Q46" s="275"/>
      <c r="R46" s="275"/>
      <c r="S46" s="275"/>
      <c r="T46" s="281"/>
      <c r="U46" s="276"/>
      <c r="V46" s="281"/>
      <c r="W46" s="275"/>
      <c r="X46" s="277"/>
      <c r="Y46" s="275"/>
      <c r="Z46" s="275"/>
      <c r="AA46" s="275"/>
      <c r="AB46" s="275"/>
      <c r="AC46" s="275"/>
      <c r="AD46" s="280"/>
      <c r="AE46" s="280"/>
      <c r="AF46" s="280"/>
      <c r="AG46" s="280"/>
      <c r="AH46" s="275"/>
      <c r="AI46" s="275"/>
      <c r="AJ46" s="275"/>
    </row>
    <row r="47" spans="1:36" x14ac:dyDescent="0.2">
      <c r="A47" s="169">
        <v>44</v>
      </c>
      <c r="B47" s="291"/>
      <c r="C47" s="274"/>
      <c r="D47" s="27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81"/>
      <c r="P47" s="278"/>
      <c r="Q47" s="277"/>
      <c r="R47" s="276"/>
      <c r="S47" s="275"/>
      <c r="T47" s="279"/>
      <c r="U47" s="275"/>
      <c r="V47" s="281"/>
      <c r="W47" s="275"/>
      <c r="X47" s="275"/>
      <c r="Y47" s="277"/>
      <c r="Z47" s="276"/>
      <c r="AA47" s="275"/>
      <c r="AB47" s="275"/>
      <c r="AC47" s="275"/>
      <c r="AD47" s="283"/>
      <c r="AE47" s="281"/>
      <c r="AF47" s="280"/>
      <c r="AG47" s="280"/>
      <c r="AH47" s="275"/>
      <c r="AI47" s="275"/>
      <c r="AJ47" s="275"/>
    </row>
    <row r="48" spans="1:36" x14ac:dyDescent="0.2">
      <c r="A48" s="169">
        <v>45</v>
      </c>
      <c r="B48" s="291"/>
      <c r="C48" s="274"/>
      <c r="D48" s="275"/>
      <c r="E48" s="275"/>
      <c r="F48" s="275"/>
      <c r="G48" s="275"/>
      <c r="H48" s="275"/>
      <c r="I48" s="275"/>
      <c r="J48" s="275"/>
      <c r="K48" s="276"/>
      <c r="L48" s="275"/>
      <c r="M48" s="275"/>
      <c r="N48" s="276"/>
      <c r="O48" s="277"/>
      <c r="P48" s="278"/>
      <c r="Q48" s="275"/>
      <c r="R48" s="275"/>
      <c r="S48" s="275"/>
      <c r="T48" s="279"/>
      <c r="U48" s="276"/>
      <c r="V48" s="277"/>
      <c r="W48" s="275"/>
      <c r="X48" s="275"/>
      <c r="Y48" s="275"/>
      <c r="Z48" s="275"/>
      <c r="AA48" s="275"/>
      <c r="AB48" s="275"/>
      <c r="AC48" s="275"/>
      <c r="AD48" s="283"/>
      <c r="AE48" s="283"/>
      <c r="AF48" s="281"/>
      <c r="AG48" s="281"/>
      <c r="AH48" s="275"/>
      <c r="AI48" s="275"/>
      <c r="AJ48" s="275"/>
    </row>
    <row r="49" spans="1:36" x14ac:dyDescent="0.2">
      <c r="A49" s="169">
        <v>46</v>
      </c>
      <c r="B49" s="291"/>
      <c r="C49" s="274"/>
      <c r="D49" s="275"/>
      <c r="E49" s="275"/>
      <c r="F49" s="275"/>
      <c r="G49" s="275"/>
      <c r="H49" s="275"/>
      <c r="I49" s="275"/>
      <c r="J49" s="275"/>
      <c r="K49" s="276"/>
      <c r="L49" s="275"/>
      <c r="M49" s="275"/>
      <c r="N49" s="276"/>
      <c r="O49" s="277"/>
      <c r="P49" s="278"/>
      <c r="Q49" s="275"/>
      <c r="R49" s="275"/>
      <c r="S49" s="275"/>
      <c r="T49" s="279"/>
      <c r="U49" s="276"/>
      <c r="V49" s="279"/>
      <c r="W49" s="275"/>
      <c r="X49" s="275"/>
      <c r="Y49" s="275"/>
      <c r="Z49" s="275"/>
      <c r="AA49" s="275"/>
      <c r="AB49" s="275"/>
      <c r="AC49" s="275"/>
      <c r="AD49" s="280"/>
      <c r="AE49" s="281"/>
      <c r="AF49" s="283"/>
      <c r="AG49" s="280"/>
      <c r="AH49" s="275"/>
      <c r="AI49" s="275"/>
      <c r="AJ49" s="275"/>
    </row>
    <row r="50" spans="1:36" x14ac:dyDescent="0.2">
      <c r="A50" s="169">
        <v>47</v>
      </c>
      <c r="B50" s="291"/>
      <c r="C50" s="274"/>
      <c r="D50" s="275"/>
      <c r="E50" s="275"/>
      <c r="F50" s="275"/>
      <c r="G50" s="275"/>
      <c r="H50" s="275"/>
      <c r="I50" s="275"/>
      <c r="J50" s="275"/>
      <c r="K50" s="279"/>
      <c r="L50" s="275"/>
      <c r="M50" s="275"/>
      <c r="N50" s="275"/>
      <c r="O50" s="277"/>
      <c r="P50" s="278"/>
      <c r="Q50" s="275"/>
      <c r="R50" s="275"/>
      <c r="S50" s="275"/>
      <c r="T50" s="277"/>
      <c r="U50" s="275"/>
      <c r="V50" s="279"/>
      <c r="W50" s="275"/>
      <c r="X50" s="277"/>
      <c r="Y50" s="275"/>
      <c r="Z50" s="275"/>
      <c r="AA50" s="275"/>
      <c r="AB50" s="275"/>
      <c r="AC50" s="275"/>
      <c r="AD50" s="280"/>
      <c r="AE50" s="281"/>
      <c r="AF50" s="281"/>
      <c r="AG50" s="281"/>
      <c r="AH50" s="275"/>
      <c r="AI50" s="275"/>
      <c r="AJ50" s="275"/>
    </row>
    <row r="51" spans="1:36" x14ac:dyDescent="0.2">
      <c r="A51" s="169">
        <v>48</v>
      </c>
      <c r="B51" s="291"/>
      <c r="C51" s="274"/>
      <c r="D51" s="275"/>
      <c r="E51" s="275"/>
      <c r="F51" s="275"/>
      <c r="G51" s="275"/>
      <c r="H51" s="275"/>
      <c r="I51" s="275"/>
      <c r="J51" s="275"/>
      <c r="K51" s="276"/>
      <c r="L51" s="275"/>
      <c r="M51" s="275"/>
      <c r="N51" s="276"/>
      <c r="O51" s="279"/>
      <c r="P51" s="278"/>
      <c r="Q51" s="275"/>
      <c r="R51" s="275"/>
      <c r="S51" s="275"/>
      <c r="T51" s="279"/>
      <c r="U51" s="276"/>
      <c r="V51" s="279"/>
      <c r="W51" s="275"/>
      <c r="X51" s="277"/>
      <c r="Y51" s="275"/>
      <c r="Z51" s="275"/>
      <c r="AA51" s="275"/>
      <c r="AB51" s="275"/>
      <c r="AC51" s="275"/>
      <c r="AD51" s="283"/>
      <c r="AE51" s="281"/>
      <c r="AF51" s="280"/>
      <c r="AG51" s="281"/>
      <c r="AH51" s="275"/>
      <c r="AI51" s="275"/>
      <c r="AJ51" s="275"/>
    </row>
    <row r="52" spans="1:36" x14ac:dyDescent="0.2">
      <c r="A52" s="169">
        <v>49</v>
      </c>
      <c r="B52" s="291"/>
      <c r="C52" s="274"/>
      <c r="D52" s="275"/>
      <c r="E52" s="275"/>
      <c r="F52" s="275"/>
      <c r="G52" s="275"/>
      <c r="H52" s="275"/>
      <c r="I52" s="275"/>
      <c r="J52" s="275"/>
      <c r="K52" s="276"/>
      <c r="L52" s="275"/>
      <c r="M52" s="275"/>
      <c r="N52" s="276"/>
      <c r="O52" s="279"/>
      <c r="P52" s="278"/>
      <c r="Q52" s="275"/>
      <c r="R52" s="275"/>
      <c r="S52" s="275"/>
      <c r="T52" s="277"/>
      <c r="U52" s="276"/>
      <c r="V52" s="279"/>
      <c r="W52" s="275"/>
      <c r="X52" s="277"/>
      <c r="Y52" s="275"/>
      <c r="Z52" s="275"/>
      <c r="AA52" s="275"/>
      <c r="AB52" s="275"/>
      <c r="AC52" s="275"/>
      <c r="AD52" s="283"/>
      <c r="AE52" s="281"/>
      <c r="AF52" s="280"/>
      <c r="AG52" s="280"/>
      <c r="AH52" s="275"/>
      <c r="AI52" s="275"/>
      <c r="AJ52" s="275"/>
    </row>
    <row r="53" spans="1:36" x14ac:dyDescent="0.2">
      <c r="A53" s="169">
        <v>50</v>
      </c>
      <c r="B53" s="291"/>
      <c r="C53" s="274"/>
      <c r="D53" s="275"/>
      <c r="E53" s="275"/>
      <c r="F53" s="275"/>
      <c r="G53" s="275"/>
      <c r="H53" s="275"/>
      <c r="I53" s="275"/>
      <c r="J53" s="275"/>
      <c r="K53" s="276"/>
      <c r="L53" s="275"/>
      <c r="M53" s="276"/>
      <c r="N53" s="275"/>
      <c r="O53" s="279"/>
      <c r="P53" s="278"/>
      <c r="Q53" s="275"/>
      <c r="R53" s="275"/>
      <c r="S53" s="275"/>
      <c r="T53" s="279"/>
      <c r="U53" s="276"/>
      <c r="V53" s="277"/>
      <c r="W53" s="275"/>
      <c r="X53" s="275"/>
      <c r="Y53" s="275"/>
      <c r="Z53" s="275"/>
      <c r="AA53" s="275"/>
      <c r="AB53" s="275"/>
      <c r="AC53" s="275"/>
      <c r="AD53" s="283"/>
      <c r="AE53" s="280"/>
      <c r="AF53" s="280"/>
      <c r="AG53" s="281"/>
      <c r="AH53" s="275"/>
      <c r="AI53" s="275"/>
      <c r="AJ53" s="275"/>
    </row>
    <row r="54" spans="1:36" x14ac:dyDescent="0.2">
      <c r="A54" s="169">
        <v>51</v>
      </c>
      <c r="B54" s="291"/>
      <c r="C54" s="274"/>
      <c r="D54" s="275"/>
      <c r="E54" s="275"/>
      <c r="F54" s="275"/>
      <c r="G54" s="275"/>
      <c r="H54" s="275"/>
      <c r="I54" s="275"/>
      <c r="J54" s="275"/>
      <c r="K54" s="279"/>
      <c r="L54" s="275"/>
      <c r="M54" s="275"/>
      <c r="N54" s="275"/>
      <c r="O54" s="277"/>
      <c r="P54" s="278"/>
      <c r="Q54" s="275"/>
      <c r="R54" s="275"/>
      <c r="S54" s="275"/>
      <c r="T54" s="279"/>
      <c r="U54" s="275"/>
      <c r="V54" s="279"/>
      <c r="W54" s="275"/>
      <c r="X54" s="275"/>
      <c r="Y54" s="275"/>
      <c r="Z54" s="275"/>
      <c r="AA54" s="275"/>
      <c r="AB54" s="275"/>
      <c r="AC54" s="275"/>
      <c r="AD54" s="280"/>
      <c r="AE54" s="281"/>
      <c r="AF54" s="281"/>
      <c r="AG54" s="281"/>
      <c r="AH54" s="275"/>
      <c r="AI54" s="275"/>
      <c r="AJ54" s="275"/>
    </row>
    <row r="55" spans="1:36" x14ac:dyDescent="0.2">
      <c r="A55" s="169">
        <v>52</v>
      </c>
      <c r="B55" s="291"/>
      <c r="C55" s="274"/>
      <c r="D55" s="275"/>
      <c r="E55" s="275"/>
      <c r="F55" s="275"/>
      <c r="G55" s="275"/>
      <c r="H55" s="275"/>
      <c r="I55" s="275"/>
      <c r="J55" s="275"/>
      <c r="K55" s="276"/>
      <c r="L55" s="275"/>
      <c r="M55" s="276"/>
      <c r="N55" s="276"/>
      <c r="O55" s="279"/>
      <c r="P55" s="278"/>
      <c r="Q55" s="275"/>
      <c r="R55" s="275"/>
      <c r="S55" s="275"/>
      <c r="T55" s="279"/>
      <c r="U55" s="276"/>
      <c r="V55" s="279"/>
      <c r="W55" s="275"/>
      <c r="X55" s="292"/>
      <c r="Y55" s="275"/>
      <c r="Z55" s="275"/>
      <c r="AA55" s="275"/>
      <c r="AB55" s="275"/>
      <c r="AC55" s="275"/>
      <c r="AD55" s="280"/>
      <c r="AE55" s="281"/>
      <c r="AF55" s="280"/>
      <c r="AG55" s="281"/>
      <c r="AH55" s="275"/>
      <c r="AI55" s="275"/>
      <c r="AJ55" s="275"/>
    </row>
    <row r="56" spans="1:36" x14ac:dyDescent="0.2">
      <c r="A56" s="169">
        <v>53</v>
      </c>
      <c r="B56" s="291"/>
      <c r="C56" s="274"/>
      <c r="D56" s="275"/>
      <c r="E56" s="275"/>
      <c r="F56" s="275"/>
      <c r="G56" s="275"/>
      <c r="H56" s="275"/>
      <c r="I56" s="275"/>
      <c r="J56" s="275"/>
      <c r="K56" s="276"/>
      <c r="L56" s="275"/>
      <c r="M56" s="275"/>
      <c r="N56" s="276"/>
      <c r="O56" s="277"/>
      <c r="P56" s="278"/>
      <c r="Q56" s="277"/>
      <c r="R56" s="275"/>
      <c r="S56" s="275"/>
      <c r="T56" s="279"/>
      <c r="U56" s="276"/>
      <c r="V56" s="277"/>
      <c r="W56" s="275"/>
      <c r="X56" s="275"/>
      <c r="Y56" s="277"/>
      <c r="Z56" s="275"/>
      <c r="AA56" s="275"/>
      <c r="AB56" s="275"/>
      <c r="AC56" s="275"/>
      <c r="AD56" s="280"/>
      <c r="AE56" s="281"/>
      <c r="AF56" s="280"/>
      <c r="AG56" s="281"/>
      <c r="AH56" s="275"/>
      <c r="AI56" s="275"/>
      <c r="AJ56" s="275"/>
    </row>
    <row r="57" spans="1:36" x14ac:dyDescent="0.2">
      <c r="A57" s="169">
        <v>54</v>
      </c>
      <c r="B57" s="291"/>
      <c r="C57" s="274"/>
      <c r="D57" s="275"/>
      <c r="E57" s="275"/>
      <c r="F57" s="275"/>
      <c r="G57" s="275"/>
      <c r="H57" s="275"/>
      <c r="I57" s="275"/>
      <c r="J57" s="275"/>
      <c r="K57" s="276"/>
      <c r="L57" s="275"/>
      <c r="M57" s="275"/>
      <c r="N57" s="276"/>
      <c r="O57" s="279"/>
      <c r="P57" s="278"/>
      <c r="Q57" s="275"/>
      <c r="R57" s="275"/>
      <c r="S57" s="275"/>
      <c r="T57" s="279"/>
      <c r="U57" s="276"/>
      <c r="V57" s="279"/>
      <c r="W57" s="275"/>
      <c r="X57" s="277"/>
      <c r="Y57" s="275"/>
      <c r="Z57" s="275"/>
      <c r="AA57" s="275"/>
      <c r="AB57" s="275"/>
      <c r="AC57" s="275"/>
      <c r="AD57" s="280"/>
      <c r="AE57" s="281"/>
      <c r="AF57" s="280"/>
      <c r="AG57" s="280"/>
      <c r="AH57" s="275"/>
      <c r="AI57" s="275"/>
      <c r="AJ57" s="275"/>
    </row>
    <row r="58" spans="1:36" x14ac:dyDescent="0.2">
      <c r="A58" s="169">
        <v>55</v>
      </c>
      <c r="B58" s="291"/>
      <c r="C58" s="274"/>
      <c r="D58" s="275"/>
      <c r="E58" s="275"/>
      <c r="F58" s="275"/>
      <c r="G58" s="275"/>
      <c r="H58" s="275"/>
      <c r="I58" s="275"/>
      <c r="J58" s="275"/>
      <c r="K58" s="279"/>
      <c r="L58" s="275"/>
      <c r="M58" s="275"/>
      <c r="N58" s="276"/>
      <c r="O58" s="279"/>
      <c r="P58" s="278"/>
      <c r="Q58" s="277"/>
      <c r="R58" s="275"/>
      <c r="S58" s="275"/>
      <c r="T58" s="279"/>
      <c r="U58" s="276"/>
      <c r="V58" s="279"/>
      <c r="W58" s="275"/>
      <c r="X58" s="277"/>
      <c r="Y58" s="277"/>
      <c r="Z58" s="275"/>
      <c r="AA58" s="275"/>
      <c r="AB58" s="275"/>
      <c r="AC58" s="275"/>
      <c r="AD58" s="280"/>
      <c r="AE58" s="280"/>
      <c r="AF58" s="280"/>
      <c r="AG58" s="281"/>
      <c r="AH58" s="275"/>
      <c r="AI58" s="275"/>
      <c r="AJ58" s="275"/>
    </row>
    <row r="59" spans="1:36" x14ac:dyDescent="0.2">
      <c r="A59" s="169">
        <v>56</v>
      </c>
      <c r="B59" s="291"/>
      <c r="C59" s="274"/>
      <c r="D59" s="275"/>
      <c r="E59" s="275"/>
      <c r="F59" s="275"/>
      <c r="G59" s="275"/>
      <c r="H59" s="275"/>
      <c r="I59" s="275"/>
      <c r="J59" s="275"/>
      <c r="K59" s="279"/>
      <c r="L59" s="275"/>
      <c r="M59" s="275"/>
      <c r="N59" s="276"/>
      <c r="O59" s="277"/>
      <c r="P59" s="278"/>
      <c r="Q59" s="275"/>
      <c r="R59" s="275"/>
      <c r="S59" s="275"/>
      <c r="T59" s="277"/>
      <c r="U59" s="276"/>
      <c r="V59" s="279"/>
      <c r="W59" s="277"/>
      <c r="X59" s="275"/>
      <c r="Y59" s="275"/>
      <c r="Z59" s="275"/>
      <c r="AA59" s="275"/>
      <c r="AB59" s="275"/>
      <c r="AC59" s="275"/>
      <c r="AD59" s="280"/>
      <c r="AE59" s="281"/>
      <c r="AF59" s="280"/>
      <c r="AG59" s="281"/>
      <c r="AH59" s="275"/>
      <c r="AI59" s="275"/>
      <c r="AJ59" s="275"/>
    </row>
    <row r="60" spans="1:36" x14ac:dyDescent="0.2">
      <c r="A60" s="169">
        <v>57</v>
      </c>
      <c r="B60" s="291"/>
      <c r="C60" s="274"/>
      <c r="D60" s="275"/>
      <c r="E60" s="275"/>
      <c r="F60" s="275"/>
      <c r="G60" s="275"/>
      <c r="H60" s="275"/>
      <c r="I60" s="275"/>
      <c r="J60" s="275"/>
      <c r="K60" s="276"/>
      <c r="L60" s="275"/>
      <c r="M60" s="276"/>
      <c r="N60" s="276"/>
      <c r="O60" s="277"/>
      <c r="P60" s="278"/>
      <c r="Q60" s="275"/>
      <c r="R60" s="275"/>
      <c r="S60" s="275"/>
      <c r="T60" s="279"/>
      <c r="U60" s="276"/>
      <c r="V60" s="279"/>
      <c r="W60" s="275"/>
      <c r="X60" s="275"/>
      <c r="Y60" s="275"/>
      <c r="Z60" s="275"/>
      <c r="AA60" s="275"/>
      <c r="AB60" s="275"/>
      <c r="AC60" s="275"/>
      <c r="AD60" s="283"/>
      <c r="AE60" s="281"/>
      <c r="AF60" s="280"/>
      <c r="AG60" s="280"/>
      <c r="AH60" s="275"/>
      <c r="AI60" s="275"/>
      <c r="AJ60" s="275"/>
    </row>
    <row r="61" spans="1:36" x14ac:dyDescent="0.2">
      <c r="B61" s="266"/>
      <c r="C61" s="274"/>
      <c r="D61" s="275"/>
      <c r="E61" s="275"/>
      <c r="F61" s="275"/>
      <c r="G61" s="275"/>
      <c r="H61" s="275"/>
      <c r="I61" s="275"/>
      <c r="J61" s="275"/>
      <c r="K61" s="276"/>
      <c r="L61" s="275"/>
      <c r="M61" s="275"/>
      <c r="N61" s="276"/>
      <c r="O61" s="279"/>
      <c r="P61" s="278"/>
      <c r="Q61" s="277"/>
      <c r="R61" s="275"/>
      <c r="S61" s="275"/>
      <c r="T61" s="279"/>
      <c r="U61" s="276"/>
      <c r="V61" s="279"/>
      <c r="W61" s="277"/>
      <c r="X61" s="277"/>
      <c r="Y61" s="277"/>
      <c r="Z61" s="275"/>
      <c r="AA61" s="275"/>
      <c r="AB61" s="275"/>
      <c r="AC61" s="275"/>
      <c r="AD61" s="283"/>
      <c r="AE61" s="280"/>
      <c r="AF61" s="280"/>
      <c r="AG61" s="280"/>
      <c r="AH61" s="275"/>
      <c r="AI61" s="275"/>
      <c r="AJ61" s="275"/>
    </row>
    <row r="62" spans="1:36" x14ac:dyDescent="0.2">
      <c r="B62" s="266"/>
      <c r="C62" s="274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7"/>
      <c r="P62" s="284"/>
      <c r="Q62" s="277"/>
      <c r="R62" s="282"/>
      <c r="S62" s="275"/>
      <c r="T62" s="279"/>
      <c r="U62" s="275"/>
      <c r="V62" s="277"/>
      <c r="W62" s="275"/>
      <c r="X62" s="277"/>
      <c r="Y62" s="277"/>
      <c r="Z62" s="282"/>
      <c r="AA62" s="275"/>
      <c r="AB62" s="275"/>
      <c r="AC62" s="275"/>
      <c r="AD62" s="280"/>
      <c r="AE62" s="280"/>
      <c r="AF62" s="280"/>
      <c r="AG62" s="281"/>
      <c r="AH62" s="275"/>
      <c r="AI62" s="275"/>
      <c r="AJ62" s="275"/>
    </row>
    <row r="63" spans="1:36" x14ac:dyDescent="0.2">
      <c r="B63" s="266"/>
      <c r="C63" s="274"/>
      <c r="D63" s="275"/>
      <c r="E63" s="275"/>
      <c r="F63" s="275"/>
      <c r="G63" s="275"/>
      <c r="H63" s="275"/>
      <c r="I63" s="275"/>
      <c r="J63" s="275"/>
      <c r="K63" s="276"/>
      <c r="L63" s="275"/>
      <c r="M63" s="276"/>
      <c r="N63" s="276"/>
      <c r="O63" s="281"/>
      <c r="P63" s="278"/>
      <c r="Q63" s="275"/>
      <c r="R63" s="275"/>
      <c r="S63" s="275"/>
      <c r="T63" s="281"/>
      <c r="U63" s="276"/>
      <c r="V63" s="279"/>
      <c r="W63" s="275"/>
      <c r="X63" s="277"/>
      <c r="Y63" s="275"/>
      <c r="Z63" s="275"/>
      <c r="AA63" s="275"/>
      <c r="AB63" s="275"/>
      <c r="AC63" s="275"/>
      <c r="AD63" s="283"/>
      <c r="AE63" s="280"/>
      <c r="AF63" s="280"/>
      <c r="AG63" s="280"/>
      <c r="AH63" s="275"/>
      <c r="AI63" s="275"/>
      <c r="AJ63" s="275"/>
    </row>
    <row r="64" spans="1:36" x14ac:dyDescent="0.2">
      <c r="B64" s="266"/>
      <c r="C64" s="274"/>
      <c r="D64" s="275"/>
      <c r="E64" s="275"/>
      <c r="F64" s="275"/>
      <c r="G64" s="275"/>
      <c r="H64" s="275"/>
      <c r="I64" s="275"/>
      <c r="J64" s="275"/>
      <c r="K64" s="275"/>
      <c r="L64" s="275"/>
      <c r="M64" s="275"/>
      <c r="N64" s="275"/>
      <c r="O64" s="275"/>
      <c r="P64" s="278"/>
      <c r="Q64" s="275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275"/>
      <c r="AC64" s="275"/>
      <c r="AD64" s="275"/>
      <c r="AE64" s="275"/>
      <c r="AF64" s="275"/>
      <c r="AG64" s="275"/>
      <c r="AH64" s="275"/>
      <c r="AI64" s="275"/>
      <c r="AJ64" s="275"/>
    </row>
    <row r="65" spans="2:36" x14ac:dyDescent="0.2">
      <c r="B65" s="266"/>
      <c r="C65" s="274"/>
      <c r="D65" s="275"/>
      <c r="E65" s="275"/>
      <c r="F65" s="275"/>
      <c r="G65" s="275"/>
      <c r="H65" s="275"/>
      <c r="I65" s="275"/>
      <c r="J65" s="275"/>
      <c r="K65" s="276"/>
      <c r="L65" s="275"/>
      <c r="M65" s="276"/>
      <c r="N65" s="276"/>
      <c r="O65" s="279"/>
      <c r="P65" s="278"/>
      <c r="Q65" s="277"/>
      <c r="R65" s="275"/>
      <c r="S65" s="275"/>
      <c r="T65" s="277"/>
      <c r="U65" s="276"/>
      <c r="V65" s="279"/>
      <c r="W65" s="275"/>
      <c r="X65" s="277"/>
      <c r="Y65" s="277"/>
      <c r="Z65" s="275"/>
      <c r="AA65" s="275"/>
      <c r="AB65" s="275"/>
      <c r="AC65" s="275"/>
      <c r="AD65" s="280"/>
      <c r="AE65" s="280"/>
      <c r="AF65" s="283"/>
      <c r="AG65" s="280"/>
      <c r="AH65" s="275"/>
      <c r="AI65" s="275"/>
      <c r="AJ65" s="275"/>
    </row>
    <row r="66" spans="2:36" x14ac:dyDescent="0.2">
      <c r="B66" s="266"/>
      <c r="C66" s="274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75"/>
      <c r="P66" s="284"/>
      <c r="Q66" s="275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275"/>
      <c r="AC66" s="275"/>
      <c r="AD66" s="275"/>
      <c r="AE66" s="275"/>
      <c r="AF66" s="275"/>
      <c r="AG66" s="275"/>
      <c r="AH66" s="275"/>
      <c r="AI66" s="275"/>
      <c r="AJ66" s="275"/>
    </row>
    <row r="67" spans="2:36" x14ac:dyDescent="0.2">
      <c r="B67" s="266"/>
      <c r="C67" s="274"/>
      <c r="D67" s="275"/>
      <c r="E67" s="275"/>
      <c r="F67" s="275"/>
      <c r="G67" s="275"/>
      <c r="H67" s="275"/>
      <c r="I67" s="275"/>
      <c r="J67" s="275"/>
      <c r="K67" s="276"/>
      <c r="L67" s="275"/>
      <c r="M67" s="275"/>
      <c r="N67" s="276"/>
      <c r="O67" s="277"/>
      <c r="P67" s="278"/>
      <c r="Q67" s="275"/>
      <c r="R67" s="275"/>
      <c r="S67" s="275"/>
      <c r="T67" s="279"/>
      <c r="U67" s="276"/>
      <c r="V67" s="277"/>
      <c r="W67" s="275"/>
      <c r="X67" s="277"/>
      <c r="Y67" s="275"/>
      <c r="Z67" s="275"/>
      <c r="AA67" s="275"/>
      <c r="AB67" s="275"/>
      <c r="AC67" s="275"/>
      <c r="AD67" s="280"/>
      <c r="AE67" s="281"/>
      <c r="AF67" s="281"/>
      <c r="AG67" s="280"/>
      <c r="AH67" s="275"/>
      <c r="AI67" s="275"/>
      <c r="AJ67" s="275"/>
    </row>
    <row r="68" spans="2:36" x14ac:dyDescent="0.2">
      <c r="B68" s="266"/>
      <c r="C68" s="274"/>
      <c r="D68" s="275"/>
      <c r="E68" s="275"/>
      <c r="F68" s="275"/>
      <c r="G68" s="275"/>
      <c r="H68" s="275"/>
      <c r="I68" s="275"/>
      <c r="J68" s="275"/>
      <c r="K68" s="276"/>
      <c r="L68" s="275"/>
      <c r="M68" s="276"/>
      <c r="N68" s="276"/>
      <c r="O68" s="281"/>
      <c r="P68" s="278"/>
      <c r="Q68" s="275"/>
      <c r="R68" s="275"/>
      <c r="S68" s="275"/>
      <c r="T68" s="281"/>
      <c r="U68" s="276"/>
      <c r="V68" s="279"/>
      <c r="W68" s="275"/>
      <c r="X68" s="277"/>
      <c r="Y68" s="275"/>
      <c r="Z68" s="275"/>
      <c r="AA68" s="277"/>
      <c r="AB68" s="275"/>
      <c r="AC68" s="275"/>
      <c r="AD68" s="283"/>
      <c r="AE68" s="280"/>
      <c r="AF68" s="280"/>
      <c r="AG68" s="280"/>
      <c r="AH68" s="275"/>
      <c r="AI68" s="275"/>
      <c r="AJ68" s="275"/>
    </row>
    <row r="69" spans="2:36" x14ac:dyDescent="0.2">
      <c r="B69" s="266"/>
      <c r="C69" s="274"/>
      <c r="D69" s="275"/>
      <c r="E69" s="275"/>
      <c r="F69" s="275"/>
      <c r="G69" s="275"/>
      <c r="H69" s="275"/>
      <c r="I69" s="275"/>
      <c r="J69" s="275"/>
      <c r="K69" s="276"/>
      <c r="L69" s="275"/>
      <c r="M69" s="276"/>
      <c r="N69" s="276"/>
      <c r="O69" s="281"/>
      <c r="P69" s="278"/>
      <c r="Q69" s="275"/>
      <c r="R69" s="275"/>
      <c r="S69" s="275"/>
      <c r="T69" s="281"/>
      <c r="U69" s="276"/>
      <c r="V69" s="279"/>
      <c r="W69" s="275"/>
      <c r="X69" s="277"/>
      <c r="Y69" s="275"/>
      <c r="Z69" s="275"/>
      <c r="AA69" s="275"/>
      <c r="AB69" s="275"/>
      <c r="AC69" s="275"/>
      <c r="AD69" s="283"/>
      <c r="AE69" s="280"/>
      <c r="AF69" s="280"/>
      <c r="AG69" s="280"/>
      <c r="AH69" s="275"/>
      <c r="AI69" s="275"/>
      <c r="AJ69" s="275"/>
    </row>
    <row r="70" spans="2:36" x14ac:dyDescent="0.2">
      <c r="B70" s="266"/>
      <c r="C70" s="274"/>
      <c r="D70" s="275"/>
      <c r="E70" s="275"/>
      <c r="F70" s="275"/>
      <c r="G70" s="275"/>
      <c r="H70" s="275"/>
      <c r="I70" s="275"/>
      <c r="J70" s="275"/>
      <c r="K70" s="276"/>
      <c r="L70" s="275"/>
      <c r="M70" s="276"/>
      <c r="N70" s="276"/>
      <c r="O70" s="281"/>
      <c r="P70" s="278"/>
      <c r="Q70" s="275"/>
      <c r="R70" s="275"/>
      <c r="S70" s="275"/>
      <c r="T70" s="281"/>
      <c r="U70" s="276"/>
      <c r="V70" s="279"/>
      <c r="W70" s="277"/>
      <c r="X70" s="277"/>
      <c r="Y70" s="275"/>
      <c r="Z70" s="275"/>
      <c r="AA70" s="275"/>
      <c r="AB70" s="275"/>
      <c r="AC70" s="275"/>
      <c r="AD70" s="283"/>
      <c r="AE70" s="280"/>
      <c r="AF70" s="280"/>
      <c r="AG70" s="280"/>
      <c r="AH70" s="275"/>
      <c r="AI70" s="275"/>
      <c r="AJ70" s="275"/>
    </row>
    <row r="71" spans="2:36" x14ac:dyDescent="0.2">
      <c r="B71" s="266"/>
      <c r="C71" s="274"/>
      <c r="D71" s="275"/>
      <c r="E71" s="275"/>
      <c r="F71" s="275"/>
      <c r="G71" s="275"/>
      <c r="H71" s="275"/>
      <c r="I71" s="275"/>
      <c r="J71" s="275"/>
      <c r="K71" s="276"/>
      <c r="L71" s="275"/>
      <c r="M71" s="282"/>
      <c r="N71" s="276"/>
      <c r="O71" s="277"/>
      <c r="P71" s="278"/>
      <c r="Q71" s="275"/>
      <c r="R71" s="275"/>
      <c r="S71" s="275"/>
      <c r="T71" s="277"/>
      <c r="U71" s="276"/>
      <c r="V71" s="279"/>
      <c r="W71" s="275"/>
      <c r="X71" s="275"/>
      <c r="Y71" s="275"/>
      <c r="Z71" s="275"/>
      <c r="AA71" s="275"/>
      <c r="AB71" s="275"/>
      <c r="AC71" s="275"/>
      <c r="AD71" s="280"/>
      <c r="AE71" s="281"/>
      <c r="AF71" s="281"/>
      <c r="AG71" s="280"/>
      <c r="AH71" s="275"/>
      <c r="AI71" s="275"/>
      <c r="AJ71" s="275"/>
    </row>
    <row r="72" spans="2:36" x14ac:dyDescent="0.2">
      <c r="B72" s="266"/>
      <c r="C72" s="274"/>
      <c r="D72" s="275"/>
      <c r="E72" s="275"/>
      <c r="F72" s="275"/>
      <c r="G72" s="275"/>
      <c r="H72" s="275"/>
      <c r="I72" s="275"/>
      <c r="J72" s="275"/>
      <c r="K72" s="276"/>
      <c r="L72" s="275"/>
      <c r="M72" s="276"/>
      <c r="N72" s="276"/>
      <c r="O72" s="279"/>
      <c r="P72" s="278"/>
      <c r="Q72" s="275"/>
      <c r="R72" s="275"/>
      <c r="S72" s="275"/>
      <c r="T72" s="279"/>
      <c r="U72" s="276"/>
      <c r="V72" s="281"/>
      <c r="W72" s="275"/>
      <c r="X72" s="277"/>
      <c r="Y72" s="275"/>
      <c r="Z72" s="275"/>
      <c r="AA72" s="275"/>
      <c r="AB72" s="275"/>
      <c r="AC72" s="275"/>
      <c r="AD72" s="280"/>
      <c r="AE72" s="281"/>
      <c r="AF72" s="281"/>
      <c r="AG72" s="280"/>
      <c r="AH72" s="275"/>
      <c r="AI72" s="275"/>
      <c r="AJ72" s="275"/>
    </row>
    <row r="73" spans="2:36" x14ac:dyDescent="0.2">
      <c r="B73" s="266"/>
      <c r="C73" s="274"/>
      <c r="D73" s="275"/>
      <c r="E73" s="275"/>
      <c r="F73" s="275"/>
      <c r="G73" s="275"/>
      <c r="H73" s="275"/>
      <c r="I73" s="275"/>
      <c r="J73" s="275"/>
      <c r="K73" s="276"/>
      <c r="L73" s="275"/>
      <c r="M73" s="276"/>
      <c r="N73" s="276"/>
      <c r="O73" s="279"/>
      <c r="P73" s="278"/>
      <c r="Q73" s="275"/>
      <c r="R73" s="275"/>
      <c r="S73" s="275"/>
      <c r="T73" s="277"/>
      <c r="U73" s="276"/>
      <c r="V73" s="277"/>
      <c r="W73" s="277"/>
      <c r="X73" s="275"/>
      <c r="Y73" s="275"/>
      <c r="Z73" s="275"/>
      <c r="AA73" s="275"/>
      <c r="AB73" s="275"/>
      <c r="AC73" s="275"/>
      <c r="AD73" s="280"/>
      <c r="AE73" s="281"/>
      <c r="AF73" s="281"/>
      <c r="AG73" s="280"/>
      <c r="AH73" s="275"/>
      <c r="AI73" s="275"/>
      <c r="AJ73" s="275"/>
    </row>
    <row r="74" spans="2:36" x14ac:dyDescent="0.2">
      <c r="B74" s="266"/>
      <c r="C74" s="274"/>
      <c r="D74" s="275"/>
      <c r="E74" s="275"/>
      <c r="F74" s="275"/>
      <c r="G74" s="275"/>
      <c r="H74" s="275"/>
      <c r="I74" s="275"/>
      <c r="J74" s="275"/>
      <c r="K74" s="279"/>
      <c r="L74" s="275"/>
      <c r="M74" s="276"/>
      <c r="N74" s="280"/>
      <c r="O74" s="279"/>
      <c r="P74" s="278"/>
      <c r="Q74" s="277"/>
      <c r="R74" s="275"/>
      <c r="S74" s="275"/>
      <c r="T74" s="279"/>
      <c r="U74" s="276"/>
      <c r="V74" s="279"/>
      <c r="W74" s="275"/>
      <c r="X74" s="277"/>
      <c r="Y74" s="277"/>
      <c r="Z74" s="275"/>
      <c r="AA74" s="275"/>
      <c r="AB74" s="275"/>
      <c r="AC74" s="275"/>
      <c r="AD74" s="283"/>
      <c r="AE74" s="280"/>
      <c r="AF74" s="280"/>
      <c r="AG74" s="280"/>
      <c r="AH74" s="275"/>
      <c r="AI74" s="275"/>
      <c r="AJ74" s="275"/>
    </row>
    <row r="75" spans="2:36" x14ac:dyDescent="0.2">
      <c r="B75" s="266"/>
      <c r="C75" s="274"/>
      <c r="D75" s="275"/>
      <c r="E75" s="275"/>
      <c r="F75" s="275"/>
      <c r="G75" s="275"/>
      <c r="H75" s="275"/>
      <c r="I75" s="275"/>
      <c r="J75" s="275"/>
      <c r="K75" s="276"/>
      <c r="L75" s="275"/>
      <c r="M75" s="276"/>
      <c r="N75" s="276"/>
      <c r="O75" s="279"/>
      <c r="P75" s="278"/>
      <c r="Q75" s="277"/>
      <c r="R75" s="275"/>
      <c r="S75" s="275"/>
      <c r="T75" s="279"/>
      <c r="U75" s="276"/>
      <c r="V75" s="279"/>
      <c r="W75" s="275"/>
      <c r="X75" s="277"/>
      <c r="Y75" s="277"/>
      <c r="Z75" s="275"/>
      <c r="AA75" s="275"/>
      <c r="AB75" s="275"/>
      <c r="AC75" s="275"/>
      <c r="AD75" s="283"/>
      <c r="AE75" s="280"/>
      <c r="AF75" s="280"/>
      <c r="AG75" s="280"/>
      <c r="AH75" s="275"/>
      <c r="AI75" s="275"/>
      <c r="AJ75" s="275"/>
    </row>
    <row r="76" spans="2:36" x14ac:dyDescent="0.2">
      <c r="B76" s="266"/>
      <c r="C76" s="274"/>
      <c r="D76" s="275"/>
      <c r="E76" s="275"/>
      <c r="F76" s="275"/>
      <c r="G76" s="275"/>
      <c r="H76" s="275"/>
      <c r="I76" s="275"/>
      <c r="J76" s="275"/>
      <c r="K76" s="276"/>
      <c r="L76" s="275"/>
      <c r="M76" s="282"/>
      <c r="N76" s="276"/>
      <c r="O76" s="277"/>
      <c r="P76" s="278"/>
      <c r="Q76" s="277"/>
      <c r="R76" s="275"/>
      <c r="S76" s="275"/>
      <c r="T76" s="279"/>
      <c r="U76" s="276"/>
      <c r="V76" s="277"/>
      <c r="W76" s="275"/>
      <c r="X76" s="277"/>
      <c r="Y76" s="277"/>
      <c r="Z76" s="275"/>
      <c r="AA76" s="275"/>
      <c r="AB76" s="275"/>
      <c r="AC76" s="275"/>
      <c r="AD76" s="283"/>
      <c r="AE76" s="281"/>
      <c r="AF76" s="280"/>
      <c r="AG76" s="281"/>
      <c r="AH76" s="275"/>
      <c r="AI76" s="275"/>
      <c r="AJ76" s="275"/>
    </row>
    <row r="77" spans="2:36" x14ac:dyDescent="0.2">
      <c r="B77" s="266"/>
      <c r="C77" s="274"/>
      <c r="D77" s="275"/>
      <c r="E77" s="275"/>
      <c r="F77" s="275"/>
      <c r="G77" s="275"/>
      <c r="H77" s="275"/>
      <c r="I77" s="275"/>
      <c r="J77" s="275"/>
      <c r="K77" s="276"/>
      <c r="L77" s="275"/>
      <c r="M77" s="276"/>
      <c r="N77" s="276"/>
      <c r="O77" s="283"/>
      <c r="P77" s="278"/>
      <c r="Q77" s="277"/>
      <c r="R77" s="275"/>
      <c r="S77" s="275"/>
      <c r="T77" s="279"/>
      <c r="U77" s="276"/>
      <c r="V77" s="279"/>
      <c r="W77" s="275"/>
      <c r="X77" s="275"/>
      <c r="Y77" s="277"/>
      <c r="Z77" s="275"/>
      <c r="AA77" s="275"/>
      <c r="AB77" s="275"/>
      <c r="AC77" s="275"/>
      <c r="AD77" s="280"/>
      <c r="AE77" s="280"/>
      <c r="AF77" s="280"/>
      <c r="AG77" s="281"/>
      <c r="AH77" s="275"/>
      <c r="AI77" s="275"/>
      <c r="AJ77" s="275"/>
    </row>
    <row r="78" spans="2:36" x14ac:dyDescent="0.2">
      <c r="B78" s="266"/>
      <c r="C78" s="274"/>
      <c r="D78" s="275"/>
      <c r="E78" s="275"/>
      <c r="F78" s="275"/>
      <c r="G78" s="275"/>
      <c r="H78" s="275"/>
      <c r="I78" s="275"/>
      <c r="J78" s="275"/>
      <c r="K78" s="282"/>
      <c r="L78" s="275"/>
      <c r="M78" s="275"/>
      <c r="N78" s="281"/>
      <c r="O78" s="281"/>
      <c r="P78" s="278"/>
      <c r="Q78" s="275"/>
      <c r="R78" s="275"/>
      <c r="S78" s="275"/>
      <c r="T78" s="281"/>
      <c r="U78" s="282"/>
      <c r="V78" s="279"/>
      <c r="W78" s="275"/>
      <c r="X78" s="277"/>
      <c r="Y78" s="275"/>
      <c r="Z78" s="275"/>
      <c r="AA78" s="275"/>
      <c r="AB78" s="275"/>
      <c r="AC78" s="275"/>
      <c r="AD78" s="275"/>
      <c r="AE78" s="280"/>
      <c r="AF78" s="280"/>
      <c r="AG78" s="280"/>
      <c r="AH78" s="275"/>
      <c r="AI78" s="275"/>
      <c r="AJ78" s="275"/>
    </row>
    <row r="79" spans="2:36" x14ac:dyDescent="0.2">
      <c r="B79" s="266"/>
      <c r="C79" s="274"/>
      <c r="D79" s="275"/>
      <c r="E79" s="275"/>
      <c r="F79" s="275"/>
      <c r="G79" s="275"/>
      <c r="H79" s="275"/>
      <c r="I79" s="275"/>
      <c r="J79" s="275"/>
      <c r="K79" s="279"/>
      <c r="L79" s="275"/>
      <c r="M79" s="276"/>
      <c r="N79" s="282"/>
      <c r="O79" s="281"/>
      <c r="P79" s="278"/>
      <c r="Q79" s="277"/>
      <c r="R79" s="275"/>
      <c r="S79" s="275"/>
      <c r="T79" s="281"/>
      <c r="U79" s="276"/>
      <c r="V79" s="279"/>
      <c r="W79" s="275"/>
      <c r="X79" s="277"/>
      <c r="Y79" s="277"/>
      <c r="Z79" s="275"/>
      <c r="AA79" s="275"/>
      <c r="AB79" s="275"/>
      <c r="AC79" s="275"/>
      <c r="AD79" s="280"/>
      <c r="AE79" s="280"/>
      <c r="AF79" s="280"/>
      <c r="AG79" s="280"/>
      <c r="AH79" s="275"/>
      <c r="AI79" s="275"/>
      <c r="AJ79" s="275"/>
    </row>
    <row r="80" spans="2:36" x14ac:dyDescent="0.2">
      <c r="B80" s="266"/>
      <c r="C80" s="274"/>
      <c r="D80" s="275"/>
      <c r="E80" s="275"/>
      <c r="F80" s="275"/>
      <c r="G80" s="275"/>
      <c r="H80" s="275"/>
      <c r="I80" s="275"/>
      <c r="J80" s="275"/>
      <c r="K80" s="276"/>
      <c r="L80" s="275"/>
      <c r="M80" s="282"/>
      <c r="N80" s="276"/>
      <c r="O80" s="277"/>
      <c r="P80" s="278"/>
      <c r="Q80" s="277"/>
      <c r="R80" s="275"/>
      <c r="S80" s="275"/>
      <c r="T80" s="279"/>
      <c r="U80" s="276"/>
      <c r="V80" s="279"/>
      <c r="W80" s="275"/>
      <c r="X80" s="277"/>
      <c r="Y80" s="277"/>
      <c r="Z80" s="275"/>
      <c r="AA80" s="275"/>
      <c r="AB80" s="275"/>
      <c r="AC80" s="275"/>
      <c r="AD80" s="283"/>
      <c r="AE80" s="281"/>
      <c r="AF80" s="281"/>
      <c r="AG80" s="281"/>
      <c r="AH80" s="275"/>
      <c r="AI80" s="275"/>
      <c r="AJ80" s="275"/>
    </row>
    <row r="81" spans="2:36" x14ac:dyDescent="0.2">
      <c r="B81" s="266"/>
      <c r="C81" s="274"/>
      <c r="D81" s="275"/>
      <c r="E81" s="275"/>
      <c r="F81" s="275"/>
      <c r="G81" s="275"/>
      <c r="H81" s="275"/>
      <c r="I81" s="275"/>
      <c r="J81" s="275"/>
      <c r="K81" s="276"/>
      <c r="L81" s="275"/>
      <c r="M81" s="276"/>
      <c r="N81" s="276"/>
      <c r="O81" s="277"/>
      <c r="P81" s="278"/>
      <c r="Q81" s="277"/>
      <c r="R81" s="275"/>
      <c r="S81" s="275"/>
      <c r="T81" s="279"/>
      <c r="U81" s="276"/>
      <c r="V81" s="277"/>
      <c r="W81" s="275"/>
      <c r="X81" s="275"/>
      <c r="Y81" s="277"/>
      <c r="Z81" s="275"/>
      <c r="AA81" s="275"/>
      <c r="AB81" s="275"/>
      <c r="AC81" s="275"/>
      <c r="AD81" s="283"/>
      <c r="AE81" s="281"/>
      <c r="AF81" s="280"/>
      <c r="AG81" s="280"/>
      <c r="AH81" s="275"/>
      <c r="AI81" s="275"/>
      <c r="AJ81" s="275"/>
    </row>
    <row r="82" spans="2:36" x14ac:dyDescent="0.2">
      <c r="B82" s="266"/>
      <c r="C82" s="274"/>
      <c r="D82" s="275"/>
      <c r="E82" s="275"/>
      <c r="F82" s="275"/>
      <c r="G82" s="275"/>
      <c r="H82" s="275"/>
      <c r="I82" s="275"/>
      <c r="J82" s="275"/>
      <c r="K82" s="276"/>
      <c r="L82" s="275"/>
      <c r="M82" s="282"/>
      <c r="N82" s="276"/>
      <c r="O82" s="277"/>
      <c r="P82" s="278"/>
      <c r="Q82" s="275"/>
      <c r="R82" s="275"/>
      <c r="S82" s="275"/>
      <c r="T82" s="277"/>
      <c r="U82" s="276"/>
      <c r="V82" s="279"/>
      <c r="W82" s="275"/>
      <c r="X82" s="277"/>
      <c r="Y82" s="275"/>
      <c r="Z82" s="275"/>
      <c r="AA82" s="275"/>
      <c r="AB82" s="275"/>
      <c r="AC82" s="275"/>
      <c r="AD82" s="283"/>
      <c r="AE82" s="281"/>
      <c r="AF82" s="280"/>
      <c r="AG82" s="280"/>
      <c r="AH82" s="275"/>
      <c r="AI82" s="275"/>
      <c r="AJ82" s="275"/>
    </row>
    <row r="83" spans="2:36" x14ac:dyDescent="0.2">
      <c r="B83" s="266"/>
      <c r="C83" s="274"/>
      <c r="D83" s="275"/>
      <c r="E83" s="275"/>
      <c r="F83" s="275"/>
      <c r="G83" s="275"/>
      <c r="H83" s="275"/>
      <c r="I83" s="275"/>
      <c r="J83" s="275"/>
      <c r="K83" s="276"/>
      <c r="L83" s="275"/>
      <c r="M83" s="276"/>
      <c r="N83" s="276"/>
      <c r="O83" s="277"/>
      <c r="P83" s="278"/>
      <c r="Q83" s="275"/>
      <c r="R83" s="275"/>
      <c r="S83" s="275"/>
      <c r="T83" s="279"/>
      <c r="U83" s="276"/>
      <c r="V83" s="279"/>
      <c r="W83" s="275"/>
      <c r="X83" s="277"/>
      <c r="Y83" s="275"/>
      <c r="Z83" s="275"/>
      <c r="AA83" s="275"/>
      <c r="AB83" s="275"/>
      <c r="AC83" s="275"/>
      <c r="AD83" s="280"/>
      <c r="AE83" s="280"/>
      <c r="AF83" s="281"/>
      <c r="AG83" s="281"/>
      <c r="AH83" s="275"/>
      <c r="AI83" s="275"/>
      <c r="AJ83" s="275"/>
    </row>
    <row r="84" spans="2:36" x14ac:dyDescent="0.2">
      <c r="B84" s="266"/>
      <c r="C84" s="274"/>
      <c r="D84" s="275"/>
      <c r="E84" s="275"/>
      <c r="F84" s="275"/>
      <c r="G84" s="275"/>
      <c r="H84" s="275"/>
      <c r="I84" s="275"/>
      <c r="J84" s="275"/>
      <c r="K84" s="279"/>
      <c r="L84" s="275"/>
      <c r="M84" s="276"/>
      <c r="N84" s="276"/>
      <c r="O84" s="279"/>
      <c r="P84" s="278"/>
      <c r="Q84" s="277"/>
      <c r="R84" s="275"/>
      <c r="S84" s="275"/>
      <c r="T84" s="281"/>
      <c r="U84" s="276"/>
      <c r="V84" s="279"/>
      <c r="W84" s="275"/>
      <c r="X84" s="277"/>
      <c r="Y84" s="277"/>
      <c r="Z84" s="275"/>
      <c r="AA84" s="275"/>
      <c r="AB84" s="275"/>
      <c r="AC84" s="275"/>
      <c r="AD84" s="283"/>
      <c r="AE84" s="283"/>
      <c r="AF84" s="283"/>
      <c r="AG84" s="280"/>
      <c r="AH84" s="275"/>
      <c r="AI84" s="275"/>
      <c r="AJ84" s="275"/>
    </row>
    <row r="85" spans="2:36" x14ac:dyDescent="0.2">
      <c r="B85" s="266"/>
      <c r="C85" s="274"/>
      <c r="D85" s="275"/>
      <c r="E85" s="275"/>
      <c r="F85" s="275"/>
      <c r="G85" s="275"/>
      <c r="H85" s="275"/>
      <c r="I85" s="275"/>
      <c r="J85" s="275"/>
      <c r="K85" s="276"/>
      <c r="L85" s="275"/>
      <c r="M85" s="276"/>
      <c r="N85" s="276"/>
      <c r="O85" s="277"/>
      <c r="P85" s="278"/>
      <c r="Q85" s="275"/>
      <c r="R85" s="275"/>
      <c r="S85" s="275"/>
      <c r="T85" s="277"/>
      <c r="U85" s="276"/>
      <c r="V85" s="277"/>
      <c r="W85" s="275"/>
      <c r="X85" s="277"/>
      <c r="Y85" s="275"/>
      <c r="Z85" s="275"/>
      <c r="AA85" s="275"/>
      <c r="AB85" s="275"/>
      <c r="AC85" s="275"/>
      <c r="AD85" s="280"/>
      <c r="AE85" s="280"/>
      <c r="AF85" s="280"/>
      <c r="AG85" s="280"/>
      <c r="AH85" s="275"/>
      <c r="AI85" s="275"/>
      <c r="AJ85" s="275"/>
    </row>
    <row r="86" spans="2:36" x14ac:dyDescent="0.2">
      <c r="B86" s="266"/>
      <c r="C86" s="274"/>
      <c r="D86" s="275"/>
      <c r="E86" s="275"/>
      <c r="F86" s="275"/>
      <c r="G86" s="275"/>
      <c r="H86" s="275"/>
      <c r="I86" s="275"/>
      <c r="J86" s="275"/>
      <c r="K86" s="282"/>
      <c r="L86" s="275"/>
      <c r="M86" s="275"/>
      <c r="N86" s="282"/>
      <c r="O86" s="277"/>
      <c r="P86" s="278"/>
      <c r="Q86" s="277"/>
      <c r="R86" s="276"/>
      <c r="S86" s="275"/>
      <c r="T86" s="277"/>
      <c r="U86" s="282"/>
      <c r="V86" s="277"/>
      <c r="W86" s="275"/>
      <c r="X86" s="275"/>
      <c r="Y86" s="277"/>
      <c r="Z86" s="276"/>
      <c r="AA86" s="275"/>
      <c r="AB86" s="275"/>
      <c r="AC86" s="275"/>
      <c r="AD86" s="280"/>
      <c r="AE86" s="280"/>
      <c r="AF86" s="281"/>
      <c r="AG86" s="280"/>
      <c r="AH86" s="275"/>
      <c r="AI86" s="275"/>
      <c r="AJ86" s="275"/>
    </row>
    <row r="87" spans="2:36" x14ac:dyDescent="0.2">
      <c r="B87" s="266"/>
      <c r="C87" s="274"/>
      <c r="D87" s="275"/>
      <c r="E87" s="275"/>
      <c r="F87" s="275"/>
      <c r="G87" s="275"/>
      <c r="H87" s="275"/>
      <c r="I87" s="275"/>
      <c r="J87" s="275"/>
      <c r="K87" s="276"/>
      <c r="L87" s="275"/>
      <c r="M87" s="275"/>
      <c r="N87" s="281"/>
      <c r="O87" s="279"/>
      <c r="P87" s="278"/>
      <c r="Q87" s="277"/>
      <c r="R87" s="275"/>
      <c r="S87" s="275"/>
      <c r="T87" s="277"/>
      <c r="U87" s="276"/>
      <c r="V87" s="279"/>
      <c r="W87" s="275"/>
      <c r="X87" s="275"/>
      <c r="Y87" s="277"/>
      <c r="Z87" s="275"/>
      <c r="AA87" s="275"/>
      <c r="AB87" s="275"/>
      <c r="AC87" s="275"/>
      <c r="AD87" s="280"/>
      <c r="AE87" s="280"/>
      <c r="AF87" s="281"/>
      <c r="AG87" s="281"/>
      <c r="AH87" s="275"/>
      <c r="AI87" s="275"/>
      <c r="AJ87" s="275"/>
    </row>
    <row r="88" spans="2:36" x14ac:dyDescent="0.2">
      <c r="B88" s="266"/>
      <c r="C88" s="274"/>
      <c r="D88" s="275"/>
      <c r="E88" s="275"/>
      <c r="F88" s="275"/>
      <c r="G88" s="275"/>
      <c r="H88" s="275"/>
      <c r="I88" s="275"/>
      <c r="J88" s="275"/>
      <c r="K88" s="276"/>
      <c r="L88" s="275"/>
      <c r="M88" s="276"/>
      <c r="N88" s="276"/>
      <c r="O88" s="281"/>
      <c r="P88" s="284"/>
      <c r="Q88" s="275"/>
      <c r="R88" s="275"/>
      <c r="S88" s="275"/>
      <c r="T88" s="281"/>
      <c r="U88" s="276"/>
      <c r="V88" s="279"/>
      <c r="W88" s="275"/>
      <c r="X88" s="277"/>
      <c r="Y88" s="275"/>
      <c r="Z88" s="275"/>
      <c r="AA88" s="275"/>
      <c r="AB88" s="275"/>
      <c r="AC88" s="275"/>
      <c r="AD88" s="283"/>
      <c r="AE88" s="280"/>
      <c r="AF88" s="280"/>
      <c r="AG88" s="280"/>
      <c r="AH88" s="275"/>
      <c r="AI88" s="275"/>
      <c r="AJ88" s="275"/>
    </row>
    <row r="89" spans="2:36" x14ac:dyDescent="0.2">
      <c r="B89" s="266"/>
      <c r="C89" s="274"/>
      <c r="D89" s="275"/>
      <c r="E89" s="275"/>
      <c r="F89" s="275"/>
      <c r="G89" s="275"/>
      <c r="H89" s="275"/>
      <c r="I89" s="275"/>
      <c r="J89" s="275"/>
      <c r="K89" s="276"/>
      <c r="L89" s="275"/>
      <c r="M89" s="276"/>
      <c r="N89" s="276"/>
      <c r="O89" s="281"/>
      <c r="P89" s="278"/>
      <c r="Q89" s="275"/>
      <c r="R89" s="275"/>
      <c r="S89" s="275"/>
      <c r="T89" s="281"/>
      <c r="U89" s="276"/>
      <c r="V89" s="279"/>
      <c r="W89" s="275"/>
      <c r="X89" s="277"/>
      <c r="Y89" s="275"/>
      <c r="Z89" s="275"/>
      <c r="AA89" s="275"/>
      <c r="AB89" s="275"/>
      <c r="AC89" s="275"/>
      <c r="AD89" s="283"/>
      <c r="AE89" s="280"/>
      <c r="AF89" s="280"/>
      <c r="AG89" s="280"/>
      <c r="AH89" s="275"/>
      <c r="AI89" s="275"/>
      <c r="AJ89" s="275"/>
    </row>
    <row r="90" spans="2:36" x14ac:dyDescent="0.2">
      <c r="B90" s="266"/>
      <c r="C90" s="274"/>
      <c r="D90" s="275"/>
      <c r="E90" s="275"/>
      <c r="F90" s="275"/>
      <c r="G90" s="275"/>
      <c r="H90" s="275"/>
      <c r="I90" s="275"/>
      <c r="J90" s="275"/>
      <c r="K90" s="276"/>
      <c r="L90" s="275"/>
      <c r="M90" s="276"/>
      <c r="N90" s="276"/>
      <c r="O90" s="281"/>
      <c r="P90" s="278"/>
      <c r="Q90" s="275"/>
      <c r="R90" s="275"/>
      <c r="S90" s="275"/>
      <c r="T90" s="281"/>
      <c r="U90" s="276"/>
      <c r="V90" s="279"/>
      <c r="W90" s="275"/>
      <c r="X90" s="277"/>
      <c r="Y90" s="275"/>
      <c r="Z90" s="275"/>
      <c r="AA90" s="275"/>
      <c r="AB90" s="275"/>
      <c r="AC90" s="275"/>
      <c r="AD90" s="283"/>
      <c r="AE90" s="280"/>
      <c r="AF90" s="280"/>
      <c r="AG90" s="280"/>
      <c r="AH90" s="275"/>
      <c r="AI90" s="275"/>
      <c r="AJ90" s="275"/>
    </row>
    <row r="91" spans="2:36" x14ac:dyDescent="0.2">
      <c r="B91" s="266"/>
      <c r="C91" s="274"/>
      <c r="D91" s="275"/>
      <c r="E91" s="275"/>
      <c r="F91" s="275"/>
      <c r="G91" s="275"/>
      <c r="H91" s="275"/>
      <c r="I91" s="275"/>
      <c r="J91" s="275"/>
      <c r="K91" s="276"/>
      <c r="L91" s="275"/>
      <c r="M91" s="282"/>
      <c r="N91" s="281"/>
      <c r="O91" s="277"/>
      <c r="P91" s="278"/>
      <c r="Q91" s="277"/>
      <c r="R91" s="275"/>
      <c r="S91" s="275"/>
      <c r="T91" s="277"/>
      <c r="U91" s="276"/>
      <c r="V91" s="279"/>
      <c r="W91" s="275"/>
      <c r="X91" s="277"/>
      <c r="Y91" s="277"/>
      <c r="Z91" s="275"/>
      <c r="AA91" s="275"/>
      <c r="AB91" s="275"/>
      <c r="AC91" s="275"/>
      <c r="AD91" s="283"/>
      <c r="AE91" s="280"/>
      <c r="AF91" s="280"/>
      <c r="AG91" s="281"/>
      <c r="AH91" s="275"/>
      <c r="AI91" s="275"/>
      <c r="AJ91" s="275"/>
    </row>
    <row r="92" spans="2:36" x14ac:dyDescent="0.2">
      <c r="B92" s="266"/>
      <c r="C92" s="274"/>
      <c r="D92" s="275"/>
      <c r="E92" s="275"/>
      <c r="F92" s="275"/>
      <c r="G92" s="275"/>
      <c r="H92" s="275"/>
      <c r="I92" s="275"/>
      <c r="J92" s="275"/>
      <c r="K92" s="276"/>
      <c r="L92" s="275"/>
      <c r="M92" s="276"/>
      <c r="N92" s="276"/>
      <c r="O92" s="281"/>
      <c r="P92" s="278"/>
      <c r="Q92" s="275"/>
      <c r="R92" s="275"/>
      <c r="S92" s="275"/>
      <c r="T92" s="281"/>
      <c r="U92" s="276"/>
      <c r="V92" s="279"/>
      <c r="W92" s="275"/>
      <c r="X92" s="277"/>
      <c r="Y92" s="275"/>
      <c r="Z92" s="275"/>
      <c r="AA92" s="275"/>
      <c r="AB92" s="275"/>
      <c r="AC92" s="275"/>
      <c r="AD92" s="283"/>
      <c r="AE92" s="280"/>
      <c r="AF92" s="280"/>
      <c r="AG92" s="280"/>
      <c r="AH92" s="275"/>
      <c r="AI92" s="275"/>
      <c r="AJ92" s="275"/>
    </row>
    <row r="93" spans="2:36" x14ac:dyDescent="0.2">
      <c r="B93" s="266"/>
      <c r="C93" s="274"/>
      <c r="D93" s="275"/>
      <c r="E93" s="275"/>
      <c r="F93" s="275"/>
      <c r="G93" s="275"/>
      <c r="H93" s="275"/>
      <c r="I93" s="275"/>
      <c r="J93" s="275"/>
      <c r="K93" s="279"/>
      <c r="L93" s="275"/>
      <c r="M93" s="276"/>
      <c r="N93" s="276"/>
      <c r="O93" s="279"/>
      <c r="P93" s="278"/>
      <c r="Q93" s="277"/>
      <c r="R93" s="277"/>
      <c r="S93" s="275"/>
      <c r="T93" s="279"/>
      <c r="U93" s="276"/>
      <c r="V93" s="279"/>
      <c r="W93" s="275"/>
      <c r="X93" s="277"/>
      <c r="Y93" s="277"/>
      <c r="Z93" s="277"/>
      <c r="AA93" s="275"/>
      <c r="AB93" s="275"/>
      <c r="AC93" s="275"/>
      <c r="AD93" s="280"/>
      <c r="AE93" s="280"/>
      <c r="AF93" s="280"/>
      <c r="AG93" s="280"/>
      <c r="AH93" s="275"/>
      <c r="AI93" s="275"/>
      <c r="AJ93" s="275"/>
    </row>
    <row r="94" spans="2:36" x14ac:dyDescent="0.2">
      <c r="B94" s="266"/>
      <c r="C94" s="274"/>
      <c r="D94" s="275"/>
      <c r="E94" s="275"/>
      <c r="F94" s="275"/>
      <c r="G94" s="275"/>
      <c r="H94" s="275"/>
      <c r="I94" s="275"/>
      <c r="J94" s="275"/>
      <c r="K94" s="282"/>
      <c r="L94" s="275"/>
      <c r="M94" s="282"/>
      <c r="N94" s="280"/>
      <c r="O94" s="279"/>
      <c r="P94" s="284"/>
      <c r="Q94" s="275"/>
      <c r="R94" s="275"/>
      <c r="S94" s="275"/>
      <c r="T94" s="281"/>
      <c r="U94" s="282"/>
      <c r="V94" s="279"/>
      <c r="W94" s="275"/>
      <c r="X94" s="275"/>
      <c r="Y94" s="275"/>
      <c r="Z94" s="275"/>
      <c r="AA94" s="275"/>
      <c r="AB94" s="275"/>
      <c r="AC94" s="275"/>
      <c r="AD94" s="280"/>
      <c r="AE94" s="280"/>
      <c r="AF94" s="280"/>
      <c r="AG94" s="280"/>
      <c r="AH94" s="275"/>
      <c r="AI94" s="275"/>
      <c r="AJ94" s="275"/>
    </row>
    <row r="95" spans="2:36" x14ac:dyDescent="0.2">
      <c r="B95" s="266"/>
      <c r="C95" s="274"/>
      <c r="D95" s="275"/>
      <c r="E95" s="275"/>
      <c r="F95" s="275"/>
      <c r="G95" s="275"/>
      <c r="H95" s="275"/>
      <c r="I95" s="275"/>
      <c r="J95" s="275"/>
      <c r="K95" s="276"/>
      <c r="L95" s="275"/>
      <c r="M95" s="276"/>
      <c r="N95" s="280"/>
      <c r="O95" s="279"/>
      <c r="P95" s="278"/>
      <c r="Q95" s="277"/>
      <c r="R95" s="277"/>
      <c r="S95" s="275"/>
      <c r="T95" s="281"/>
      <c r="U95" s="276"/>
      <c r="V95" s="279"/>
      <c r="W95" s="275"/>
      <c r="X95" s="277"/>
      <c r="Y95" s="277"/>
      <c r="Z95" s="277"/>
      <c r="AA95" s="275"/>
      <c r="AB95" s="275"/>
      <c r="AC95" s="275"/>
      <c r="AD95" s="280"/>
      <c r="AE95" s="280"/>
      <c r="AF95" s="280"/>
      <c r="AG95" s="280"/>
      <c r="AH95" s="275"/>
      <c r="AI95" s="275"/>
      <c r="AJ95" s="275"/>
    </row>
    <row r="96" spans="2:36" x14ac:dyDescent="0.2">
      <c r="B96" s="266"/>
      <c r="C96" s="274"/>
      <c r="D96" s="275"/>
      <c r="E96" s="275"/>
      <c r="F96" s="275"/>
      <c r="G96" s="275"/>
      <c r="H96" s="275"/>
      <c r="I96" s="275"/>
      <c r="J96" s="275"/>
      <c r="K96" s="279"/>
      <c r="L96" s="275"/>
      <c r="M96" s="275"/>
      <c r="N96" s="280"/>
      <c r="O96" s="281"/>
      <c r="P96" s="284"/>
      <c r="Q96" s="275"/>
      <c r="R96" s="275"/>
      <c r="S96" s="275"/>
      <c r="T96" s="281"/>
      <c r="U96" s="276"/>
      <c r="V96" s="279"/>
      <c r="W96" s="275"/>
      <c r="X96" s="275"/>
      <c r="Y96" s="275"/>
      <c r="Z96" s="275"/>
      <c r="AA96" s="277"/>
      <c r="AB96" s="275"/>
      <c r="AC96" s="275"/>
      <c r="AD96" s="280"/>
      <c r="AE96" s="280"/>
      <c r="AF96" s="280"/>
      <c r="AG96" s="280"/>
      <c r="AH96" s="275"/>
      <c r="AI96" s="275"/>
      <c r="AJ96" s="275"/>
    </row>
    <row r="97" spans="2:36" x14ac:dyDescent="0.2">
      <c r="B97" s="266"/>
      <c r="C97" s="274"/>
      <c r="D97" s="275"/>
      <c r="E97" s="275"/>
      <c r="F97" s="275"/>
      <c r="G97" s="275"/>
      <c r="H97" s="275"/>
      <c r="I97" s="275"/>
      <c r="J97" s="275"/>
      <c r="K97" s="276"/>
      <c r="L97" s="275"/>
      <c r="M97" s="276"/>
      <c r="N97" s="281"/>
      <c r="O97" s="277"/>
      <c r="P97" s="278"/>
      <c r="Q97" s="275"/>
      <c r="R97" s="275"/>
      <c r="S97" s="275"/>
      <c r="T97" s="277"/>
      <c r="U97" s="276"/>
      <c r="V97" s="277"/>
      <c r="W97" s="275"/>
      <c r="X97" s="277"/>
      <c r="Y97" s="275"/>
      <c r="Z97" s="275"/>
      <c r="AA97" s="275"/>
      <c r="AB97" s="275"/>
      <c r="AC97" s="275"/>
      <c r="AD97" s="280"/>
      <c r="AE97" s="281"/>
      <c r="AF97" s="281"/>
      <c r="AG97" s="280"/>
      <c r="AH97" s="275"/>
      <c r="AI97" s="275"/>
      <c r="AJ97" s="275"/>
    </row>
    <row r="98" spans="2:36" x14ac:dyDescent="0.2">
      <c r="B98" s="266"/>
      <c r="C98" s="274"/>
      <c r="D98" s="275"/>
      <c r="E98" s="275"/>
      <c r="F98" s="275"/>
      <c r="G98" s="275"/>
      <c r="H98" s="275"/>
      <c r="I98" s="275"/>
      <c r="J98" s="275"/>
      <c r="K98" s="276"/>
      <c r="L98" s="275"/>
      <c r="M98" s="275"/>
      <c r="N98" s="276"/>
      <c r="O98" s="279"/>
      <c r="P98" s="278"/>
      <c r="Q98" s="277"/>
      <c r="R98" s="277"/>
      <c r="S98" s="275"/>
      <c r="T98" s="280"/>
      <c r="U98" s="276"/>
      <c r="V98" s="279"/>
      <c r="W98" s="275"/>
      <c r="X98" s="277"/>
      <c r="Y98" s="277"/>
      <c r="Z98" s="277"/>
      <c r="AA98" s="275"/>
      <c r="AB98" s="275"/>
      <c r="AC98" s="275"/>
      <c r="AD98" s="275"/>
      <c r="AE98" s="275"/>
      <c r="AF98" s="280"/>
      <c r="AG98" s="280"/>
      <c r="AH98" s="275"/>
      <c r="AI98" s="275"/>
      <c r="AJ98" s="275"/>
    </row>
    <row r="99" spans="2:36" x14ac:dyDescent="0.2">
      <c r="B99" s="266"/>
      <c r="C99" s="274"/>
      <c r="D99" s="275"/>
      <c r="E99" s="275"/>
      <c r="F99" s="275"/>
      <c r="G99" s="275"/>
      <c r="H99" s="275"/>
      <c r="I99" s="275"/>
      <c r="J99" s="275"/>
      <c r="K99" s="279"/>
      <c r="L99" s="275"/>
      <c r="M99" s="275"/>
      <c r="N99" s="276"/>
      <c r="O99" s="280"/>
      <c r="P99" s="278"/>
      <c r="Q99" s="275"/>
      <c r="R99" s="277"/>
      <c r="S99" s="275"/>
      <c r="T99" s="280"/>
      <c r="U99" s="276"/>
      <c r="V99" s="279"/>
      <c r="W99" s="277"/>
      <c r="X99" s="277"/>
      <c r="Y99" s="275"/>
      <c r="Z99" s="277"/>
      <c r="AA99" s="275"/>
      <c r="AB99" s="275"/>
      <c r="AC99" s="275"/>
      <c r="AD99" s="280"/>
      <c r="AE99" s="280"/>
      <c r="AF99" s="283"/>
      <c r="AG99" s="280"/>
      <c r="AH99" s="275"/>
      <c r="AI99" s="275"/>
      <c r="AJ99" s="275"/>
    </row>
    <row r="100" spans="2:36" x14ac:dyDescent="0.2">
      <c r="B100" s="266"/>
      <c r="C100" s="274"/>
      <c r="D100" s="275"/>
      <c r="E100" s="275"/>
      <c r="F100" s="275"/>
      <c r="G100" s="275"/>
      <c r="H100" s="275"/>
      <c r="I100" s="275"/>
      <c r="J100" s="275"/>
      <c r="K100" s="276"/>
      <c r="L100" s="275"/>
      <c r="M100" s="275"/>
      <c r="N100" s="280"/>
      <c r="O100" s="279"/>
      <c r="P100" s="278"/>
      <c r="Q100" s="277"/>
      <c r="R100" s="275"/>
      <c r="S100" s="275"/>
      <c r="T100" s="281"/>
      <c r="U100" s="276"/>
      <c r="V100" s="279"/>
      <c r="W100" s="275"/>
      <c r="X100" s="275"/>
      <c r="Y100" s="277"/>
      <c r="Z100" s="275"/>
      <c r="AA100" s="275"/>
      <c r="AB100" s="275"/>
      <c r="AC100" s="275"/>
      <c r="AD100" s="280"/>
      <c r="AE100" s="280"/>
      <c r="AF100" s="280"/>
      <c r="AG100" s="280"/>
      <c r="AH100" s="275"/>
      <c r="AI100" s="275"/>
      <c r="AJ100" s="275"/>
    </row>
    <row r="101" spans="2:36" x14ac:dyDescent="0.2">
      <c r="B101" s="266"/>
      <c r="C101" s="274"/>
      <c r="D101" s="275"/>
      <c r="E101" s="275"/>
      <c r="F101" s="275"/>
      <c r="G101" s="275"/>
      <c r="H101" s="275"/>
      <c r="I101" s="275"/>
      <c r="J101" s="275"/>
      <c r="K101" s="276"/>
      <c r="L101" s="275"/>
      <c r="M101" s="276"/>
      <c r="N101" s="282"/>
      <c r="O101" s="279"/>
      <c r="P101" s="278"/>
      <c r="Q101" s="277"/>
      <c r="R101" s="275"/>
      <c r="S101" s="275"/>
      <c r="T101" s="279"/>
      <c r="U101" s="276"/>
      <c r="V101" s="281"/>
      <c r="W101" s="275"/>
      <c r="X101" s="275"/>
      <c r="Y101" s="277"/>
      <c r="Z101" s="275"/>
      <c r="AA101" s="275"/>
      <c r="AB101" s="275"/>
      <c r="AC101" s="275"/>
      <c r="AD101" s="280"/>
      <c r="AE101" s="280"/>
      <c r="AF101" s="280"/>
      <c r="AG101" s="280"/>
      <c r="AH101" s="275"/>
      <c r="AI101" s="275"/>
      <c r="AJ101" s="275"/>
    </row>
    <row r="102" spans="2:36" x14ac:dyDescent="0.2">
      <c r="B102" s="266"/>
      <c r="C102" s="274"/>
      <c r="D102" s="275"/>
      <c r="E102" s="275"/>
      <c r="F102" s="275"/>
      <c r="G102" s="275"/>
      <c r="H102" s="275"/>
      <c r="I102" s="275"/>
      <c r="J102" s="275"/>
      <c r="K102" s="276"/>
      <c r="L102" s="275"/>
      <c r="M102" s="276"/>
      <c r="N102" s="276"/>
      <c r="O102" s="277"/>
      <c r="P102" s="278"/>
      <c r="Q102" s="277"/>
      <c r="R102" s="275"/>
      <c r="S102" s="275"/>
      <c r="T102" s="279"/>
      <c r="U102" s="276"/>
      <c r="V102" s="279"/>
      <c r="W102" s="275"/>
      <c r="X102" s="277"/>
      <c r="Y102" s="277"/>
      <c r="Z102" s="275"/>
      <c r="AA102" s="275"/>
      <c r="AB102" s="275"/>
      <c r="AC102" s="275"/>
      <c r="AD102" s="280"/>
      <c r="AE102" s="280"/>
      <c r="AF102" s="281"/>
      <c r="AG102" s="280"/>
      <c r="AH102" s="275"/>
      <c r="AI102" s="275"/>
      <c r="AJ102" s="275"/>
    </row>
    <row r="103" spans="2:36" x14ac:dyDescent="0.2">
      <c r="B103" s="266"/>
      <c r="C103" s="274"/>
      <c r="D103" s="275"/>
      <c r="E103" s="275"/>
      <c r="F103" s="275"/>
      <c r="G103" s="275"/>
      <c r="H103" s="275"/>
      <c r="I103" s="275"/>
      <c r="J103" s="275"/>
      <c r="K103" s="279"/>
      <c r="L103" s="275"/>
      <c r="M103" s="276"/>
      <c r="N103" s="276"/>
      <c r="O103" s="277"/>
      <c r="P103" s="278"/>
      <c r="Q103" s="275"/>
      <c r="R103" s="275"/>
      <c r="S103" s="275"/>
      <c r="T103" s="279"/>
      <c r="U103" s="276"/>
      <c r="V103" s="279"/>
      <c r="W103" s="275"/>
      <c r="X103" s="277"/>
      <c r="Y103" s="275"/>
      <c r="Z103" s="275"/>
      <c r="AA103" s="275"/>
      <c r="AB103" s="275"/>
      <c r="AC103" s="275"/>
      <c r="AD103" s="280"/>
      <c r="AE103" s="280"/>
      <c r="AF103" s="283"/>
      <c r="AG103" s="280"/>
      <c r="AH103" s="275"/>
      <c r="AI103" s="275"/>
      <c r="AJ103" s="275"/>
    </row>
    <row r="104" spans="2:36" x14ac:dyDescent="0.2">
      <c r="B104" s="266"/>
      <c r="C104" s="274"/>
      <c r="D104" s="275"/>
      <c r="E104" s="275"/>
      <c r="F104" s="275"/>
      <c r="G104" s="275"/>
      <c r="H104" s="275"/>
      <c r="I104" s="275"/>
      <c r="J104" s="275"/>
      <c r="K104" s="279"/>
      <c r="L104" s="275"/>
      <c r="M104" s="276"/>
      <c r="N104" s="276"/>
      <c r="O104" s="277"/>
      <c r="P104" s="278"/>
      <c r="Q104" s="277"/>
      <c r="R104" s="275"/>
      <c r="S104" s="275"/>
      <c r="T104" s="279"/>
      <c r="U104" s="276"/>
      <c r="V104" s="279"/>
      <c r="W104" s="275"/>
      <c r="X104" s="277"/>
      <c r="Y104" s="277"/>
      <c r="Z104" s="275"/>
      <c r="AA104" s="275"/>
      <c r="AB104" s="275"/>
      <c r="AC104" s="275"/>
      <c r="AD104" s="280"/>
      <c r="AE104" s="280"/>
      <c r="AF104" s="281"/>
      <c r="AG104" s="281"/>
      <c r="AH104" s="275"/>
      <c r="AI104" s="275"/>
      <c r="AJ104" s="275"/>
    </row>
    <row r="105" spans="2:36" x14ac:dyDescent="0.2">
      <c r="B105" s="266"/>
      <c r="C105" s="274"/>
      <c r="D105" s="275"/>
      <c r="E105" s="275"/>
      <c r="F105" s="275"/>
      <c r="G105" s="275"/>
      <c r="H105" s="275"/>
      <c r="I105" s="275"/>
      <c r="J105" s="275"/>
      <c r="K105" s="282"/>
      <c r="L105" s="275"/>
      <c r="M105" s="275"/>
      <c r="N105" s="282"/>
      <c r="O105" s="279"/>
      <c r="P105" s="278"/>
      <c r="Q105" s="275"/>
      <c r="R105" s="276"/>
      <c r="S105" s="275"/>
      <c r="T105" s="279"/>
      <c r="U105" s="282"/>
      <c r="V105" s="279"/>
      <c r="W105" s="275"/>
      <c r="X105" s="277"/>
      <c r="Y105" s="275"/>
      <c r="Z105" s="276"/>
      <c r="AA105" s="275"/>
      <c r="AB105" s="275"/>
      <c r="AC105" s="275"/>
      <c r="AD105" s="283"/>
      <c r="AE105" s="280"/>
      <c r="AF105" s="280"/>
      <c r="AG105" s="281"/>
      <c r="AH105" s="275"/>
      <c r="AI105" s="275"/>
      <c r="AJ105" s="275"/>
    </row>
    <row r="106" spans="2:36" x14ac:dyDescent="0.2">
      <c r="B106" s="266"/>
      <c r="C106" s="274"/>
      <c r="D106" s="275"/>
      <c r="E106" s="275"/>
      <c r="F106" s="275"/>
      <c r="G106" s="275"/>
      <c r="H106" s="275"/>
      <c r="I106" s="275"/>
      <c r="J106" s="275"/>
      <c r="K106" s="279"/>
      <c r="L106" s="275"/>
      <c r="M106" s="282"/>
      <c r="N106" s="276"/>
      <c r="O106" s="277"/>
      <c r="P106" s="278"/>
      <c r="Q106" s="275"/>
      <c r="R106" s="275"/>
      <c r="S106" s="275"/>
      <c r="T106" s="279"/>
      <c r="U106" s="276"/>
      <c r="V106" s="279"/>
      <c r="W106" s="275"/>
      <c r="X106" s="275"/>
      <c r="Y106" s="275"/>
      <c r="Z106" s="275"/>
      <c r="AA106" s="275"/>
      <c r="AB106" s="275"/>
      <c r="AC106" s="275"/>
      <c r="AD106" s="280"/>
      <c r="AE106" s="280"/>
      <c r="AF106" s="281"/>
      <c r="AG106" s="280"/>
      <c r="AH106" s="275"/>
      <c r="AI106" s="275"/>
      <c r="AJ106" s="275"/>
    </row>
    <row r="107" spans="2:36" x14ac:dyDescent="0.2">
      <c r="B107" s="266"/>
      <c r="C107" s="274"/>
      <c r="D107" s="275"/>
      <c r="E107" s="275"/>
      <c r="F107" s="275"/>
      <c r="G107" s="275"/>
      <c r="H107" s="275"/>
      <c r="I107" s="275"/>
      <c r="J107" s="275"/>
      <c r="K107" s="276"/>
      <c r="L107" s="275"/>
      <c r="M107" s="275"/>
      <c r="N107" s="276"/>
      <c r="O107" s="279"/>
      <c r="P107" s="278"/>
      <c r="Q107" s="275"/>
      <c r="R107" s="275"/>
      <c r="S107" s="275"/>
      <c r="T107" s="279"/>
      <c r="U107" s="276"/>
      <c r="V107" s="279"/>
      <c r="W107" s="275"/>
      <c r="X107" s="277"/>
      <c r="Y107" s="275"/>
      <c r="Z107" s="275"/>
      <c r="AA107" s="275"/>
      <c r="AB107" s="275"/>
      <c r="AC107" s="275"/>
      <c r="AD107" s="280"/>
      <c r="AE107" s="280"/>
      <c r="AF107" s="283"/>
      <c r="AG107" s="280"/>
      <c r="AH107" s="275"/>
      <c r="AI107" s="275"/>
      <c r="AJ107" s="275"/>
    </row>
    <row r="108" spans="2:36" x14ac:dyDescent="0.2">
      <c r="B108" s="266"/>
      <c r="C108" s="274"/>
      <c r="D108" s="275"/>
      <c r="E108" s="275"/>
      <c r="F108" s="275"/>
      <c r="G108" s="275"/>
      <c r="H108" s="275"/>
      <c r="I108" s="275"/>
      <c r="J108" s="275"/>
      <c r="K108" s="276"/>
      <c r="L108" s="275"/>
      <c r="M108" s="276"/>
      <c r="N108" s="276"/>
      <c r="O108" s="281"/>
      <c r="P108" s="278"/>
      <c r="Q108" s="275"/>
      <c r="R108" s="275"/>
      <c r="S108" s="275"/>
      <c r="T108" s="281"/>
      <c r="U108" s="276"/>
      <c r="V108" s="279"/>
      <c r="W108" s="275"/>
      <c r="X108" s="277"/>
      <c r="Y108" s="275"/>
      <c r="Z108" s="275"/>
      <c r="AA108" s="275"/>
      <c r="AB108" s="275"/>
      <c r="AC108" s="275"/>
      <c r="AD108" s="283"/>
      <c r="AE108" s="280"/>
      <c r="AF108" s="280"/>
      <c r="AG108" s="280"/>
      <c r="AH108" s="275"/>
      <c r="AI108" s="275"/>
      <c r="AJ108" s="275"/>
    </row>
    <row r="109" spans="2:36" x14ac:dyDescent="0.2">
      <c r="B109" s="266"/>
      <c r="C109" s="274"/>
      <c r="D109" s="275"/>
      <c r="E109" s="275"/>
      <c r="F109" s="275"/>
      <c r="G109" s="275"/>
      <c r="H109" s="275"/>
      <c r="I109" s="275"/>
      <c r="J109" s="275"/>
      <c r="K109" s="279"/>
      <c r="L109" s="275"/>
      <c r="M109" s="276"/>
      <c r="N109" s="276"/>
      <c r="O109" s="279"/>
      <c r="P109" s="278"/>
      <c r="Q109" s="277"/>
      <c r="R109" s="275"/>
      <c r="S109" s="275"/>
      <c r="T109" s="279"/>
      <c r="U109" s="276"/>
      <c r="V109" s="279"/>
      <c r="W109" s="275"/>
      <c r="X109" s="277"/>
      <c r="Y109" s="277"/>
      <c r="Z109" s="275"/>
      <c r="AA109" s="275"/>
      <c r="AB109" s="275"/>
      <c r="AC109" s="275"/>
      <c r="AD109" s="283"/>
      <c r="AE109" s="283"/>
      <c r="AF109" s="283"/>
      <c r="AG109" s="280"/>
      <c r="AH109" s="275"/>
      <c r="AI109" s="275"/>
      <c r="AJ109" s="275"/>
    </row>
    <row r="110" spans="2:36" x14ac:dyDescent="0.2">
      <c r="B110" s="266"/>
      <c r="C110" s="274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77"/>
      <c r="P110" s="278"/>
      <c r="Q110" s="275"/>
      <c r="R110" s="276"/>
      <c r="S110" s="275"/>
      <c r="T110" s="279"/>
      <c r="U110" s="275"/>
      <c r="V110" s="279"/>
      <c r="W110" s="275"/>
      <c r="X110" s="275"/>
      <c r="Y110" s="275"/>
      <c r="Z110" s="276"/>
      <c r="AA110" s="275"/>
      <c r="AB110" s="275"/>
      <c r="AC110" s="275"/>
      <c r="AD110" s="280"/>
      <c r="AE110" s="281"/>
      <c r="AF110" s="280"/>
      <c r="AG110" s="280"/>
      <c r="AH110" s="275"/>
      <c r="AI110" s="275"/>
      <c r="AJ110" s="275"/>
    </row>
    <row r="111" spans="2:36" x14ac:dyDescent="0.2">
      <c r="B111" s="266"/>
      <c r="C111" s="274"/>
      <c r="D111" s="275"/>
      <c r="E111" s="275"/>
      <c r="F111" s="275"/>
      <c r="G111" s="275"/>
      <c r="H111" s="275"/>
      <c r="I111" s="275"/>
      <c r="J111" s="275"/>
      <c r="K111" s="276"/>
      <c r="L111" s="275"/>
      <c r="M111" s="276"/>
      <c r="N111" s="276"/>
      <c r="O111" s="279"/>
      <c r="P111" s="278"/>
      <c r="Q111" s="277"/>
      <c r="R111" s="275"/>
      <c r="S111" s="275"/>
      <c r="T111" s="279"/>
      <c r="U111" s="276"/>
      <c r="V111" s="281"/>
      <c r="W111" s="275"/>
      <c r="X111" s="277"/>
      <c r="Y111" s="277"/>
      <c r="Z111" s="275"/>
      <c r="AA111" s="275"/>
      <c r="AB111" s="275"/>
      <c r="AC111" s="275"/>
      <c r="AD111" s="280"/>
      <c r="AE111" s="280"/>
      <c r="AF111" s="283"/>
      <c r="AG111" s="280"/>
      <c r="AH111" s="275"/>
      <c r="AI111" s="275"/>
      <c r="AJ111" s="275"/>
    </row>
    <row r="112" spans="2:36" x14ac:dyDescent="0.2">
      <c r="B112" s="266"/>
      <c r="C112" s="274"/>
      <c r="D112" s="275"/>
      <c r="E112" s="275"/>
      <c r="F112" s="275"/>
      <c r="G112" s="275"/>
      <c r="H112" s="275"/>
      <c r="I112" s="275"/>
      <c r="J112" s="275"/>
      <c r="K112" s="276"/>
      <c r="L112" s="275"/>
      <c r="M112" s="276"/>
      <c r="N112" s="276"/>
      <c r="O112" s="281"/>
      <c r="P112" s="278"/>
      <c r="Q112" s="277"/>
      <c r="R112" s="275"/>
      <c r="S112" s="275"/>
      <c r="T112" s="277"/>
      <c r="U112" s="276"/>
      <c r="V112" s="279"/>
      <c r="W112" s="275"/>
      <c r="X112" s="275"/>
      <c r="Y112" s="277"/>
      <c r="Z112" s="275"/>
      <c r="AA112" s="277"/>
      <c r="AB112" s="275"/>
      <c r="AC112" s="275"/>
      <c r="AD112" s="280"/>
      <c r="AE112" s="280"/>
      <c r="AF112" s="280"/>
      <c r="AG112" s="280"/>
      <c r="AH112" s="275"/>
      <c r="AI112" s="275"/>
      <c r="AJ112" s="275"/>
    </row>
    <row r="113" spans="2:36" x14ac:dyDescent="0.2">
      <c r="B113" s="266"/>
      <c r="C113" s="274"/>
      <c r="D113" s="275"/>
      <c r="E113" s="275"/>
      <c r="F113" s="275"/>
      <c r="G113" s="275"/>
      <c r="H113" s="275"/>
      <c r="I113" s="275"/>
      <c r="J113" s="275"/>
      <c r="K113" s="276"/>
      <c r="L113" s="275"/>
      <c r="M113" s="276"/>
      <c r="N113" s="276"/>
      <c r="O113" s="277"/>
      <c r="P113" s="278"/>
      <c r="Q113" s="275"/>
      <c r="R113" s="275"/>
      <c r="S113" s="275"/>
      <c r="T113" s="277"/>
      <c r="U113" s="276"/>
      <c r="V113" s="279"/>
      <c r="W113" s="275"/>
      <c r="X113" s="277"/>
      <c r="Y113" s="275"/>
      <c r="Z113" s="275"/>
      <c r="AA113" s="275"/>
      <c r="AB113" s="275"/>
      <c r="AC113" s="275"/>
      <c r="AD113" s="280"/>
      <c r="AE113" s="280"/>
      <c r="AF113" s="280"/>
      <c r="AG113" s="281"/>
      <c r="AH113" s="275"/>
      <c r="AI113" s="275"/>
      <c r="AJ113" s="275"/>
    </row>
    <row r="114" spans="2:36" x14ac:dyDescent="0.2">
      <c r="B114" s="266"/>
      <c r="C114" s="274"/>
      <c r="D114" s="275"/>
      <c r="E114" s="275"/>
      <c r="F114" s="275"/>
      <c r="G114" s="275"/>
      <c r="H114" s="275"/>
      <c r="I114" s="275"/>
      <c r="J114" s="275"/>
      <c r="K114" s="276"/>
      <c r="L114" s="275"/>
      <c r="M114" s="276"/>
      <c r="N114" s="276"/>
      <c r="O114" s="277"/>
      <c r="P114" s="278"/>
      <c r="Q114" s="277"/>
      <c r="R114" s="275"/>
      <c r="S114" s="275"/>
      <c r="T114" s="279"/>
      <c r="U114" s="276"/>
      <c r="V114" s="279"/>
      <c r="W114" s="275"/>
      <c r="X114" s="275"/>
      <c r="Y114" s="277"/>
      <c r="Z114" s="275"/>
      <c r="AA114" s="275"/>
      <c r="AB114" s="275"/>
      <c r="AC114" s="275"/>
      <c r="AD114" s="280"/>
      <c r="AE114" s="281"/>
      <c r="AF114" s="280"/>
      <c r="AG114" s="280"/>
      <c r="AH114" s="275"/>
      <c r="AI114" s="275"/>
      <c r="AJ114" s="275"/>
    </row>
    <row r="115" spans="2:36" x14ac:dyDescent="0.2">
      <c r="B115" s="266"/>
      <c r="C115" s="274"/>
      <c r="D115" s="275"/>
      <c r="E115" s="275"/>
      <c r="F115" s="275"/>
      <c r="G115" s="275"/>
      <c r="H115" s="275"/>
      <c r="I115" s="275"/>
      <c r="J115" s="275"/>
      <c r="K115" s="279"/>
      <c r="L115" s="275"/>
      <c r="M115" s="276"/>
      <c r="N115" s="276"/>
      <c r="O115" s="279"/>
      <c r="P115" s="278"/>
      <c r="Q115" s="277"/>
      <c r="R115" s="275"/>
      <c r="S115" s="275"/>
      <c r="T115" s="279"/>
      <c r="U115" s="276"/>
      <c r="V115" s="279"/>
      <c r="W115" s="275"/>
      <c r="X115" s="275"/>
      <c r="Y115" s="277"/>
      <c r="Z115" s="275"/>
      <c r="AA115" s="275"/>
      <c r="AB115" s="275"/>
      <c r="AC115" s="275"/>
      <c r="AD115" s="280"/>
      <c r="AE115" s="281"/>
      <c r="AF115" s="280"/>
      <c r="AG115" s="280"/>
      <c r="AH115" s="275"/>
      <c r="AI115" s="275"/>
      <c r="AJ115" s="275"/>
    </row>
    <row r="116" spans="2:36" x14ac:dyDescent="0.2">
      <c r="B116" s="266"/>
      <c r="C116" s="274"/>
      <c r="D116" s="275"/>
      <c r="E116" s="275"/>
      <c r="F116" s="275"/>
      <c r="G116" s="275"/>
      <c r="H116" s="275"/>
      <c r="I116" s="275"/>
      <c r="J116" s="275"/>
      <c r="K116" s="276"/>
      <c r="L116" s="275"/>
      <c r="M116" s="282"/>
      <c r="N116" s="276"/>
      <c r="O116" s="279"/>
      <c r="P116" s="278"/>
      <c r="Q116" s="275"/>
      <c r="R116" s="275"/>
      <c r="S116" s="275"/>
      <c r="T116" s="279"/>
      <c r="U116" s="276"/>
      <c r="V116" s="279"/>
      <c r="W116" s="275"/>
      <c r="X116" s="275"/>
      <c r="Y116" s="275"/>
      <c r="Z116" s="275"/>
      <c r="AA116" s="277"/>
      <c r="AB116" s="275"/>
      <c r="AC116" s="275"/>
      <c r="AD116" s="280"/>
      <c r="AE116" s="280"/>
      <c r="AF116" s="280"/>
      <c r="AG116" s="280"/>
      <c r="AH116" s="275"/>
      <c r="AI116" s="275"/>
      <c r="AJ116" s="275"/>
    </row>
    <row r="117" spans="2:36" x14ac:dyDescent="0.2">
      <c r="B117" s="266"/>
      <c r="C117" s="274"/>
      <c r="D117" s="275"/>
      <c r="E117" s="275"/>
      <c r="F117" s="275"/>
      <c r="G117" s="275"/>
      <c r="H117" s="275"/>
      <c r="I117" s="275"/>
      <c r="J117" s="275"/>
      <c r="K117" s="276"/>
      <c r="L117" s="275"/>
      <c r="M117" s="276"/>
      <c r="N117" s="282"/>
      <c r="O117" s="277"/>
      <c r="P117" s="278"/>
      <c r="Q117" s="277"/>
      <c r="R117" s="275"/>
      <c r="S117" s="275"/>
      <c r="T117" s="279"/>
      <c r="U117" s="276"/>
      <c r="V117" s="279"/>
      <c r="W117" s="275"/>
      <c r="X117" s="277"/>
      <c r="Y117" s="277"/>
      <c r="Z117" s="275"/>
      <c r="AA117" s="275"/>
      <c r="AB117" s="275"/>
      <c r="AC117" s="275"/>
      <c r="AD117" s="283"/>
      <c r="AE117" s="281"/>
      <c r="AF117" s="281"/>
      <c r="AG117" s="281"/>
      <c r="AH117" s="275"/>
      <c r="AI117" s="275"/>
      <c r="AJ117" s="275"/>
    </row>
    <row r="118" spans="2:36" x14ac:dyDescent="0.2">
      <c r="B118" s="266"/>
      <c r="C118" s="274"/>
      <c r="D118" s="275"/>
      <c r="E118" s="275"/>
      <c r="F118" s="275"/>
      <c r="G118" s="275"/>
      <c r="H118" s="275"/>
      <c r="I118" s="275"/>
      <c r="J118" s="275"/>
      <c r="K118" s="276"/>
      <c r="L118" s="275"/>
      <c r="M118" s="276"/>
      <c r="N118" s="276"/>
      <c r="O118" s="277"/>
      <c r="P118" s="278"/>
      <c r="Q118" s="275"/>
      <c r="R118" s="275"/>
      <c r="S118" s="275"/>
      <c r="T118" s="279"/>
      <c r="U118" s="276"/>
      <c r="V118" s="281"/>
      <c r="W118" s="275"/>
      <c r="X118" s="277"/>
      <c r="Y118" s="275"/>
      <c r="Z118" s="275"/>
      <c r="AA118" s="275"/>
      <c r="AB118" s="275"/>
      <c r="AC118" s="275"/>
      <c r="AD118" s="280"/>
      <c r="AE118" s="280"/>
      <c r="AF118" s="280"/>
      <c r="AG118" s="280"/>
      <c r="AH118" s="275"/>
      <c r="AI118" s="275"/>
      <c r="AJ118" s="275"/>
    </row>
    <row r="119" spans="2:36" x14ac:dyDescent="0.2">
      <c r="B119" s="266"/>
      <c r="C119" s="274"/>
      <c r="D119" s="275"/>
      <c r="E119" s="275"/>
      <c r="F119" s="275"/>
      <c r="G119" s="275"/>
      <c r="H119" s="275"/>
      <c r="I119" s="275"/>
      <c r="J119" s="275"/>
      <c r="K119" s="276"/>
      <c r="L119" s="275"/>
      <c r="M119" s="275"/>
      <c r="N119" s="276"/>
      <c r="O119" s="279"/>
      <c r="P119" s="278"/>
      <c r="Q119" s="277"/>
      <c r="R119" s="275"/>
      <c r="S119" s="275"/>
      <c r="T119" s="279"/>
      <c r="U119" s="276"/>
      <c r="V119" s="279"/>
      <c r="W119" s="277"/>
      <c r="X119" s="277"/>
      <c r="Y119" s="277"/>
      <c r="Z119" s="275"/>
      <c r="AA119" s="275"/>
      <c r="AB119" s="275"/>
      <c r="AC119" s="275"/>
      <c r="AD119" s="280"/>
      <c r="AE119" s="280"/>
      <c r="AF119" s="280"/>
      <c r="AG119" s="281"/>
      <c r="AH119" s="275"/>
      <c r="AI119" s="275"/>
      <c r="AJ119" s="275"/>
    </row>
    <row r="120" spans="2:36" x14ac:dyDescent="0.2">
      <c r="B120" s="266"/>
      <c r="C120" s="274"/>
      <c r="D120" s="275"/>
      <c r="E120" s="275"/>
      <c r="F120" s="275"/>
      <c r="G120" s="275"/>
      <c r="H120" s="275"/>
      <c r="I120" s="275"/>
      <c r="J120" s="275"/>
      <c r="K120" s="276"/>
      <c r="L120" s="275"/>
      <c r="M120" s="276"/>
      <c r="N120" s="281"/>
      <c r="O120" s="277"/>
      <c r="P120" s="284"/>
      <c r="Q120" s="277"/>
      <c r="R120" s="275"/>
      <c r="S120" s="275"/>
      <c r="T120" s="279"/>
      <c r="U120" s="276"/>
      <c r="V120" s="279"/>
      <c r="W120" s="275"/>
      <c r="X120" s="275"/>
      <c r="Y120" s="277"/>
      <c r="Z120" s="275"/>
      <c r="AA120" s="275"/>
      <c r="AB120" s="275"/>
      <c r="AC120" s="275"/>
      <c r="AD120" s="280"/>
      <c r="AE120" s="281"/>
      <c r="AF120" s="280"/>
      <c r="AG120" s="280"/>
      <c r="AH120" s="275"/>
      <c r="AI120" s="275"/>
      <c r="AJ120" s="275"/>
    </row>
    <row r="121" spans="2:36" x14ac:dyDescent="0.2">
      <c r="B121" s="266"/>
      <c r="C121" s="274"/>
      <c r="D121" s="275"/>
      <c r="E121" s="275"/>
      <c r="F121" s="275"/>
      <c r="G121" s="275"/>
      <c r="H121" s="275"/>
      <c r="I121" s="275"/>
      <c r="J121" s="275"/>
      <c r="K121" s="276"/>
      <c r="L121" s="275"/>
      <c r="M121" s="276"/>
      <c r="N121" s="281"/>
      <c r="O121" s="279"/>
      <c r="P121" s="284"/>
      <c r="Q121" s="275"/>
      <c r="R121" s="275"/>
      <c r="S121" s="275"/>
      <c r="T121" s="277"/>
      <c r="U121" s="276"/>
      <c r="V121" s="281"/>
      <c r="W121" s="275"/>
      <c r="X121" s="277"/>
      <c r="Y121" s="275"/>
      <c r="Z121" s="275"/>
      <c r="AA121" s="275"/>
      <c r="AB121" s="275"/>
      <c r="AC121" s="275"/>
      <c r="AD121" s="280"/>
      <c r="AE121" s="280"/>
      <c r="AF121" s="280"/>
      <c r="AG121" s="281"/>
      <c r="AH121" s="275"/>
      <c r="AI121" s="275"/>
      <c r="AJ121" s="275"/>
    </row>
    <row r="122" spans="2:36" x14ac:dyDescent="0.2">
      <c r="B122" s="266"/>
      <c r="C122" s="274"/>
      <c r="D122" s="275"/>
      <c r="E122" s="275"/>
      <c r="F122" s="275"/>
      <c r="G122" s="275"/>
      <c r="H122" s="275"/>
      <c r="I122" s="275"/>
      <c r="J122" s="275"/>
      <c r="K122" s="276"/>
      <c r="L122" s="275"/>
      <c r="M122" s="275"/>
      <c r="N122" s="281"/>
      <c r="O122" s="279"/>
      <c r="P122" s="278"/>
      <c r="Q122" s="277"/>
      <c r="R122" s="275"/>
      <c r="S122" s="275"/>
      <c r="T122" s="279"/>
      <c r="U122" s="276"/>
      <c r="V122" s="281"/>
      <c r="W122" s="275"/>
      <c r="X122" s="275"/>
      <c r="Y122" s="277"/>
      <c r="Z122" s="275"/>
      <c r="AA122" s="275"/>
      <c r="AB122" s="275"/>
      <c r="AC122" s="275"/>
      <c r="AD122" s="280"/>
      <c r="AE122" s="280"/>
      <c r="AF122" s="281"/>
      <c r="AG122" s="281"/>
      <c r="AH122" s="275"/>
      <c r="AI122" s="275"/>
      <c r="AJ122" s="275"/>
    </row>
    <row r="123" spans="2:36" x14ac:dyDescent="0.2">
      <c r="B123" s="266"/>
      <c r="C123" s="274"/>
      <c r="D123" s="275"/>
      <c r="E123" s="275"/>
      <c r="F123" s="275"/>
      <c r="G123" s="275"/>
      <c r="H123" s="275"/>
      <c r="I123" s="275"/>
      <c r="J123" s="275"/>
      <c r="K123" s="276"/>
      <c r="L123" s="275"/>
      <c r="M123" s="276"/>
      <c r="N123" s="276"/>
      <c r="O123" s="277"/>
      <c r="P123" s="278"/>
      <c r="Q123" s="275"/>
      <c r="R123" s="275"/>
      <c r="S123" s="275"/>
      <c r="T123" s="283"/>
      <c r="U123" s="276"/>
      <c r="V123" s="277"/>
      <c r="W123" s="279"/>
      <c r="X123" s="277"/>
      <c r="Y123" s="275"/>
      <c r="Z123" s="275"/>
      <c r="AA123" s="275"/>
      <c r="AB123" s="275"/>
      <c r="AC123" s="275"/>
      <c r="AD123" s="280"/>
      <c r="AE123" s="281"/>
      <c r="AF123" s="281"/>
      <c r="AG123" s="281"/>
      <c r="AH123" s="275"/>
      <c r="AI123" s="275"/>
      <c r="AJ123" s="275"/>
    </row>
    <row r="124" spans="2:36" x14ac:dyDescent="0.2">
      <c r="B124" s="266"/>
      <c r="C124" s="274"/>
      <c r="D124" s="275"/>
      <c r="E124" s="275"/>
      <c r="F124" s="275"/>
      <c r="G124" s="275"/>
      <c r="H124" s="275"/>
      <c r="I124" s="275"/>
      <c r="J124" s="275"/>
      <c r="K124" s="276"/>
      <c r="L124" s="275"/>
      <c r="M124" s="276"/>
      <c r="N124" s="276"/>
      <c r="O124" s="279"/>
      <c r="P124" s="278"/>
      <c r="Q124" s="277"/>
      <c r="R124" s="275"/>
      <c r="S124" s="275"/>
      <c r="T124" s="279"/>
      <c r="U124" s="276"/>
      <c r="V124" s="279"/>
      <c r="W124" s="275"/>
      <c r="X124" s="277"/>
      <c r="Y124" s="277"/>
      <c r="Z124" s="275"/>
      <c r="AA124" s="275"/>
      <c r="AB124" s="275"/>
      <c r="AC124" s="275"/>
      <c r="AD124" s="283"/>
      <c r="AE124" s="283"/>
      <c r="AF124" s="283"/>
      <c r="AG124" s="283"/>
      <c r="AH124" s="275"/>
      <c r="AI124" s="275"/>
      <c r="AJ124" s="275"/>
    </row>
    <row r="125" spans="2:36" x14ac:dyDescent="0.2">
      <c r="B125" s="266"/>
      <c r="C125" s="274"/>
      <c r="D125" s="275"/>
      <c r="E125" s="275"/>
      <c r="F125" s="275"/>
      <c r="G125" s="275"/>
      <c r="H125" s="275"/>
      <c r="I125" s="275"/>
      <c r="J125" s="275"/>
      <c r="K125" s="279"/>
      <c r="L125" s="275"/>
      <c r="M125" s="282"/>
      <c r="N125" s="276"/>
      <c r="O125" s="279"/>
      <c r="P125" s="278"/>
      <c r="Q125" s="277"/>
      <c r="R125" s="275"/>
      <c r="S125" s="275"/>
      <c r="T125" s="279"/>
      <c r="U125" s="276"/>
      <c r="V125" s="279"/>
      <c r="W125" s="277"/>
      <c r="X125" s="275"/>
      <c r="Y125" s="277"/>
      <c r="Z125" s="275"/>
      <c r="AA125" s="277"/>
      <c r="AB125" s="275"/>
      <c r="AC125" s="275"/>
      <c r="AD125" s="283"/>
      <c r="AE125" s="283"/>
      <c r="AF125" s="280"/>
      <c r="AG125" s="283"/>
      <c r="AH125" s="275"/>
      <c r="AI125" s="275"/>
      <c r="AJ125" s="275"/>
    </row>
    <row r="126" spans="2:36" x14ac:dyDescent="0.2">
      <c r="B126" s="266"/>
      <c r="C126" s="274"/>
      <c r="D126" s="275"/>
      <c r="E126" s="275"/>
      <c r="F126" s="275"/>
      <c r="G126" s="275"/>
      <c r="H126" s="275"/>
      <c r="I126" s="275"/>
      <c r="J126" s="275"/>
      <c r="K126" s="276"/>
      <c r="L126" s="275"/>
      <c r="M126" s="276"/>
      <c r="N126" s="275"/>
      <c r="O126" s="279"/>
      <c r="P126" s="278"/>
      <c r="Q126" s="277"/>
      <c r="R126" s="275"/>
      <c r="S126" s="275"/>
      <c r="T126" s="279"/>
      <c r="U126" s="276"/>
      <c r="V126" s="279"/>
      <c r="W126" s="275"/>
      <c r="X126" s="277"/>
      <c r="Y126" s="277"/>
      <c r="Z126" s="275"/>
      <c r="AA126" s="275"/>
      <c r="AB126" s="275"/>
      <c r="AC126" s="275"/>
      <c r="AD126" s="280"/>
      <c r="AE126" s="280"/>
      <c r="AF126" s="280"/>
      <c r="AG126" s="280"/>
      <c r="AH126" s="275"/>
      <c r="AI126" s="275"/>
      <c r="AJ126" s="275"/>
    </row>
    <row r="127" spans="2:36" x14ac:dyDescent="0.2">
      <c r="B127" s="266"/>
      <c r="C127" s="274"/>
      <c r="D127" s="275"/>
      <c r="E127" s="275"/>
      <c r="F127" s="275"/>
      <c r="G127" s="275"/>
      <c r="H127" s="275"/>
      <c r="I127" s="275"/>
      <c r="J127" s="275"/>
      <c r="K127" s="276"/>
      <c r="L127" s="275"/>
      <c r="M127" s="276"/>
      <c r="N127" s="276"/>
      <c r="O127" s="277"/>
      <c r="P127" s="278"/>
      <c r="Q127" s="277"/>
      <c r="R127" s="275"/>
      <c r="S127" s="275"/>
      <c r="T127" s="279"/>
      <c r="U127" s="276"/>
      <c r="V127" s="279"/>
      <c r="W127" s="275"/>
      <c r="X127" s="277"/>
      <c r="Y127" s="277"/>
      <c r="Z127" s="275"/>
      <c r="AA127" s="275"/>
      <c r="AB127" s="275"/>
      <c r="AC127" s="275"/>
      <c r="AD127" s="283"/>
      <c r="AE127" s="281"/>
      <c r="AF127" s="281"/>
      <c r="AG127" s="281"/>
      <c r="AH127" s="275"/>
      <c r="AI127" s="275"/>
      <c r="AJ127" s="275"/>
    </row>
    <row r="128" spans="2:36" x14ac:dyDescent="0.2">
      <c r="B128" s="266"/>
      <c r="C128" s="274"/>
      <c r="D128" s="275"/>
      <c r="E128" s="275"/>
      <c r="F128" s="275"/>
      <c r="G128" s="275"/>
      <c r="H128" s="275"/>
      <c r="I128" s="275"/>
      <c r="J128" s="275"/>
      <c r="K128" s="276"/>
      <c r="L128" s="275"/>
      <c r="M128" s="282"/>
      <c r="N128" s="276"/>
      <c r="O128" s="277"/>
      <c r="P128" s="278"/>
      <c r="Q128" s="277"/>
      <c r="R128" s="275"/>
      <c r="S128" s="275"/>
      <c r="T128" s="279"/>
      <c r="U128" s="276"/>
      <c r="V128" s="279"/>
      <c r="W128" s="275"/>
      <c r="X128" s="277"/>
      <c r="Y128" s="277"/>
      <c r="Z128" s="275"/>
      <c r="AA128" s="275"/>
      <c r="AB128" s="275"/>
      <c r="AC128" s="275"/>
      <c r="AD128" s="280"/>
      <c r="AE128" s="281"/>
      <c r="AF128" s="281"/>
      <c r="AG128" s="280"/>
      <c r="AH128" s="275"/>
      <c r="AI128" s="275"/>
      <c r="AJ128" s="275"/>
    </row>
    <row r="129" spans="2:36" x14ac:dyDescent="0.2">
      <c r="B129" s="266"/>
      <c r="C129" s="274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77"/>
      <c r="P129" s="284"/>
      <c r="Q129" s="275"/>
      <c r="R129" s="276"/>
      <c r="S129" s="275"/>
      <c r="T129" s="277"/>
      <c r="U129" s="275"/>
      <c r="V129" s="279"/>
      <c r="W129" s="277"/>
      <c r="X129" s="275"/>
      <c r="Y129" s="275"/>
      <c r="Z129" s="276"/>
      <c r="AA129" s="275"/>
      <c r="AB129" s="275"/>
      <c r="AC129" s="275"/>
      <c r="AD129" s="280"/>
      <c r="AE129" s="281"/>
      <c r="AF129" s="281"/>
      <c r="AG129" s="281"/>
      <c r="AH129" s="275"/>
      <c r="AI129" s="275"/>
      <c r="AJ129" s="275"/>
    </row>
    <row r="130" spans="2:36" x14ac:dyDescent="0.2">
      <c r="B130" s="266"/>
      <c r="C130" s="274"/>
      <c r="D130" s="275"/>
      <c r="E130" s="275"/>
      <c r="F130" s="275"/>
      <c r="G130" s="275"/>
      <c r="H130" s="275"/>
      <c r="I130" s="275"/>
      <c r="J130" s="275"/>
      <c r="K130" s="276"/>
      <c r="L130" s="275"/>
      <c r="M130" s="276"/>
      <c r="N130" s="281"/>
      <c r="O130" s="279"/>
      <c r="P130" s="278"/>
      <c r="Q130" s="275"/>
      <c r="R130" s="275"/>
      <c r="S130" s="275"/>
      <c r="T130" s="279"/>
      <c r="U130" s="276"/>
      <c r="V130" s="279"/>
      <c r="W130" s="277"/>
      <c r="X130" s="277"/>
      <c r="Y130" s="275"/>
      <c r="Z130" s="275"/>
      <c r="AA130" s="275"/>
      <c r="AB130" s="275"/>
      <c r="AC130" s="275"/>
      <c r="AD130" s="280"/>
      <c r="AE130" s="280"/>
      <c r="AF130" s="280"/>
      <c r="AG130" s="281"/>
      <c r="AH130" s="275"/>
      <c r="AI130" s="275"/>
      <c r="AJ130" s="275"/>
    </row>
    <row r="131" spans="2:36" x14ac:dyDescent="0.2">
      <c r="B131" s="266"/>
      <c r="C131" s="274"/>
      <c r="D131" s="275"/>
      <c r="E131" s="275"/>
      <c r="F131" s="275"/>
      <c r="G131" s="275"/>
      <c r="H131" s="275"/>
      <c r="I131" s="275"/>
      <c r="J131" s="275"/>
      <c r="K131" s="282"/>
      <c r="L131" s="275"/>
      <c r="M131" s="275"/>
      <c r="N131" s="281"/>
      <c r="O131" s="277"/>
      <c r="P131" s="278"/>
      <c r="Q131" s="275"/>
      <c r="R131" s="275"/>
      <c r="S131" s="275"/>
      <c r="T131" s="279"/>
      <c r="U131" s="282"/>
      <c r="V131" s="277"/>
      <c r="W131" s="275"/>
      <c r="X131" s="275"/>
      <c r="Y131" s="275"/>
      <c r="Z131" s="275"/>
      <c r="AA131" s="275"/>
      <c r="AB131" s="275"/>
      <c r="AC131" s="275"/>
      <c r="AD131" s="280"/>
      <c r="AE131" s="281"/>
      <c r="AF131" s="281"/>
      <c r="AG131" s="280"/>
      <c r="AH131" s="275"/>
      <c r="AI131" s="275"/>
      <c r="AJ131" s="275"/>
    </row>
    <row r="132" spans="2:36" x14ac:dyDescent="0.2">
      <c r="B132" s="266"/>
      <c r="C132" s="274"/>
      <c r="D132" s="275"/>
      <c r="E132" s="275"/>
      <c r="F132" s="275"/>
      <c r="G132" s="275"/>
      <c r="H132" s="275"/>
      <c r="I132" s="275"/>
      <c r="J132" s="275"/>
      <c r="K132" s="276"/>
      <c r="L132" s="275"/>
      <c r="M132" s="276"/>
      <c r="N132" s="281"/>
      <c r="O132" s="277"/>
      <c r="P132" s="278"/>
      <c r="Q132" s="277"/>
      <c r="R132" s="275"/>
      <c r="S132" s="275"/>
      <c r="T132" s="277"/>
      <c r="U132" s="276"/>
      <c r="V132" s="279"/>
      <c r="W132" s="275"/>
      <c r="X132" s="277"/>
      <c r="Y132" s="277"/>
      <c r="Z132" s="275"/>
      <c r="AA132" s="275"/>
      <c r="AB132" s="275"/>
      <c r="AC132" s="275"/>
      <c r="AD132" s="280"/>
      <c r="AE132" s="281"/>
      <c r="AF132" s="280"/>
      <c r="AG132" s="280"/>
      <c r="AH132" s="275"/>
      <c r="AI132" s="275"/>
      <c r="AJ132" s="275"/>
    </row>
    <row r="133" spans="2:36" x14ac:dyDescent="0.2">
      <c r="B133" s="266"/>
      <c r="C133" s="274"/>
      <c r="D133" s="275"/>
      <c r="E133" s="275"/>
      <c r="F133" s="275"/>
      <c r="G133" s="275"/>
      <c r="H133" s="275"/>
      <c r="I133" s="275"/>
      <c r="J133" s="275"/>
      <c r="K133" s="276"/>
      <c r="L133" s="275"/>
      <c r="M133" s="275"/>
      <c r="N133" s="276"/>
      <c r="O133" s="277"/>
      <c r="P133" s="278"/>
      <c r="Q133" s="275"/>
      <c r="R133" s="275"/>
      <c r="S133" s="275"/>
      <c r="T133" s="277"/>
      <c r="U133" s="276"/>
      <c r="V133" s="279"/>
      <c r="W133" s="275"/>
      <c r="X133" s="277"/>
      <c r="Y133" s="275"/>
      <c r="Z133" s="275"/>
      <c r="AA133" s="275"/>
      <c r="AB133" s="275"/>
      <c r="AC133" s="275"/>
      <c r="AD133" s="280"/>
      <c r="AE133" s="281"/>
      <c r="AF133" s="281"/>
      <c r="AG133" s="281"/>
      <c r="AH133" s="275"/>
      <c r="AI133" s="275"/>
      <c r="AJ133" s="275"/>
    </row>
    <row r="134" spans="2:36" x14ac:dyDescent="0.2">
      <c r="B134" s="266"/>
      <c r="C134" s="274"/>
      <c r="D134" s="275"/>
      <c r="E134" s="275"/>
      <c r="F134" s="275"/>
      <c r="G134" s="275"/>
      <c r="H134" s="275"/>
      <c r="I134" s="275"/>
      <c r="J134" s="275"/>
      <c r="K134" s="276"/>
      <c r="L134" s="275"/>
      <c r="M134" s="275"/>
      <c r="N134" s="281"/>
      <c r="O134" s="277"/>
      <c r="P134" s="278"/>
      <c r="Q134" s="277"/>
      <c r="R134" s="275"/>
      <c r="S134" s="275"/>
      <c r="T134" s="277"/>
      <c r="U134" s="276"/>
      <c r="V134" s="279"/>
      <c r="W134" s="275"/>
      <c r="X134" s="277"/>
      <c r="Y134" s="277"/>
      <c r="Z134" s="275"/>
      <c r="AA134" s="275"/>
      <c r="AB134" s="275"/>
      <c r="AC134" s="275"/>
      <c r="AD134" s="280"/>
      <c r="AE134" s="280"/>
      <c r="AF134" s="280"/>
      <c r="AG134" s="280"/>
      <c r="AH134" s="275"/>
      <c r="AI134" s="275"/>
      <c r="AJ134" s="275"/>
    </row>
    <row r="135" spans="2:36" x14ac:dyDescent="0.2">
      <c r="B135" s="266"/>
      <c r="C135" s="274"/>
      <c r="D135" s="275"/>
      <c r="E135" s="275"/>
      <c r="F135" s="275"/>
      <c r="G135" s="275"/>
      <c r="H135" s="275"/>
      <c r="I135" s="275"/>
      <c r="J135" s="275"/>
      <c r="K135" s="276"/>
      <c r="L135" s="275"/>
      <c r="M135" s="275"/>
      <c r="N135" s="276"/>
      <c r="O135" s="279"/>
      <c r="P135" s="278"/>
      <c r="Q135" s="277"/>
      <c r="R135" s="275"/>
      <c r="S135" s="275"/>
      <c r="T135" s="279"/>
      <c r="U135" s="276"/>
      <c r="V135" s="277"/>
      <c r="W135" s="275"/>
      <c r="X135" s="275"/>
      <c r="Y135" s="277"/>
      <c r="Z135" s="275"/>
      <c r="AA135" s="275"/>
      <c r="AB135" s="275"/>
      <c r="AC135" s="275"/>
      <c r="AD135" s="280"/>
      <c r="AE135" s="280"/>
      <c r="AF135" s="281"/>
      <c r="AG135" s="283"/>
      <c r="AH135" s="275"/>
      <c r="AI135" s="275"/>
      <c r="AJ135" s="275"/>
    </row>
    <row r="136" spans="2:36" x14ac:dyDescent="0.2">
      <c r="B136" s="266"/>
      <c r="C136" s="274"/>
      <c r="D136" s="275"/>
      <c r="E136" s="275"/>
      <c r="F136" s="275"/>
      <c r="G136" s="275"/>
      <c r="H136" s="275"/>
      <c r="I136" s="275"/>
      <c r="J136" s="275"/>
      <c r="K136" s="276"/>
      <c r="L136" s="275"/>
      <c r="M136" s="276"/>
      <c r="N136" s="276"/>
      <c r="O136" s="279"/>
      <c r="P136" s="278"/>
      <c r="Q136" s="277"/>
      <c r="R136" s="275"/>
      <c r="S136" s="275"/>
      <c r="T136" s="279"/>
      <c r="U136" s="276"/>
      <c r="V136" s="279"/>
      <c r="W136" s="275"/>
      <c r="X136" s="275"/>
      <c r="Y136" s="277"/>
      <c r="Z136" s="275"/>
      <c r="AA136" s="275"/>
      <c r="AB136" s="275"/>
      <c r="AC136" s="275"/>
      <c r="AD136" s="280"/>
      <c r="AE136" s="280"/>
      <c r="AF136" s="280"/>
      <c r="AG136" s="280"/>
      <c r="AH136" s="275"/>
      <c r="AI136" s="275"/>
      <c r="AJ136" s="275"/>
    </row>
    <row r="137" spans="2:36" x14ac:dyDescent="0.2">
      <c r="B137" s="266"/>
      <c r="C137" s="274"/>
      <c r="D137" s="275"/>
      <c r="E137" s="275"/>
      <c r="F137" s="275"/>
      <c r="G137" s="275"/>
      <c r="H137" s="275"/>
      <c r="I137" s="275"/>
      <c r="J137" s="275"/>
      <c r="K137" s="282"/>
      <c r="L137" s="275"/>
      <c r="M137" s="275"/>
      <c r="N137" s="282"/>
      <c r="O137" s="279"/>
      <c r="P137" s="278"/>
      <c r="Q137" s="277"/>
      <c r="R137" s="276"/>
      <c r="S137" s="275"/>
      <c r="T137" s="279"/>
      <c r="U137" s="282"/>
      <c r="V137" s="279"/>
      <c r="W137" s="275"/>
      <c r="X137" s="275"/>
      <c r="Y137" s="277"/>
      <c r="Z137" s="276"/>
      <c r="AA137" s="275"/>
      <c r="AB137" s="275"/>
      <c r="AC137" s="275"/>
      <c r="AD137" s="280"/>
      <c r="AE137" s="281"/>
      <c r="AF137" s="281"/>
      <c r="AG137" s="281"/>
      <c r="AH137" s="275"/>
      <c r="AI137" s="275"/>
      <c r="AJ137" s="275"/>
    </row>
    <row r="138" spans="2:36" x14ac:dyDescent="0.2">
      <c r="B138" s="266"/>
      <c r="C138" s="274"/>
      <c r="D138" s="275"/>
      <c r="E138" s="275"/>
      <c r="F138" s="275"/>
      <c r="G138" s="275"/>
      <c r="H138" s="275"/>
      <c r="I138" s="275"/>
      <c r="J138" s="275"/>
      <c r="K138" s="282"/>
      <c r="L138" s="275"/>
      <c r="M138" s="282"/>
      <c r="N138" s="282"/>
      <c r="O138" s="279"/>
      <c r="P138" s="278"/>
      <c r="Q138" s="277"/>
      <c r="R138" s="275"/>
      <c r="S138" s="275"/>
      <c r="T138" s="277"/>
      <c r="U138" s="282"/>
      <c r="V138" s="279"/>
      <c r="W138" s="275"/>
      <c r="X138" s="275"/>
      <c r="Y138" s="277"/>
      <c r="Z138" s="275"/>
      <c r="AA138" s="275"/>
      <c r="AB138" s="275"/>
      <c r="AC138" s="275"/>
      <c r="AD138" s="280"/>
      <c r="AE138" s="280"/>
      <c r="AF138" s="281"/>
      <c r="AG138" s="280"/>
      <c r="AH138" s="275"/>
      <c r="AI138" s="275"/>
      <c r="AJ138" s="275"/>
    </row>
    <row r="139" spans="2:36" x14ac:dyDescent="0.2">
      <c r="B139" s="266"/>
      <c r="C139" s="274"/>
      <c r="D139" s="275"/>
      <c r="E139" s="275"/>
      <c r="F139" s="275"/>
      <c r="G139" s="275"/>
      <c r="H139" s="275"/>
      <c r="I139" s="275"/>
      <c r="J139" s="275"/>
      <c r="K139" s="276"/>
      <c r="L139" s="275"/>
      <c r="M139" s="282"/>
      <c r="N139" s="276"/>
      <c r="O139" s="277"/>
      <c r="P139" s="278"/>
      <c r="Q139" s="275"/>
      <c r="R139" s="275"/>
      <c r="S139" s="275"/>
      <c r="T139" s="279"/>
      <c r="U139" s="276"/>
      <c r="V139" s="279"/>
      <c r="W139" s="277"/>
      <c r="X139" s="275"/>
      <c r="Y139" s="275"/>
      <c r="Z139" s="275"/>
      <c r="AA139" s="275"/>
      <c r="AB139" s="275"/>
      <c r="AC139" s="275"/>
      <c r="AD139" s="280"/>
      <c r="AE139" s="280"/>
      <c r="AF139" s="283"/>
      <c r="AG139" s="281"/>
      <c r="AH139" s="275"/>
      <c r="AI139" s="275"/>
      <c r="AJ139" s="275"/>
    </row>
    <row r="140" spans="2:36" x14ac:dyDescent="0.2">
      <c r="B140" s="266"/>
      <c r="C140" s="274"/>
      <c r="D140" s="275"/>
      <c r="E140" s="275"/>
      <c r="F140" s="275"/>
      <c r="G140" s="275"/>
      <c r="H140" s="275"/>
      <c r="I140" s="275"/>
      <c r="J140" s="275"/>
      <c r="K140" s="276"/>
      <c r="L140" s="275"/>
      <c r="M140" s="276"/>
      <c r="N140" s="276"/>
      <c r="O140" s="277"/>
      <c r="P140" s="278"/>
      <c r="Q140" s="275"/>
      <c r="R140" s="275"/>
      <c r="S140" s="275"/>
      <c r="T140" s="279"/>
      <c r="U140" s="276"/>
      <c r="V140" s="281"/>
      <c r="W140" s="275"/>
      <c r="X140" s="277"/>
      <c r="Y140" s="275"/>
      <c r="Z140" s="275"/>
      <c r="AA140" s="275"/>
      <c r="AB140" s="275"/>
      <c r="AC140" s="275"/>
      <c r="AD140" s="280"/>
      <c r="AE140" s="281"/>
      <c r="AF140" s="280"/>
      <c r="AG140" s="280"/>
      <c r="AH140" s="275"/>
      <c r="AI140" s="275"/>
      <c r="AJ140" s="275"/>
    </row>
    <row r="141" spans="2:36" x14ac:dyDescent="0.2">
      <c r="B141" s="266"/>
      <c r="C141" s="274"/>
      <c r="D141" s="275"/>
      <c r="E141" s="275"/>
      <c r="F141" s="275"/>
      <c r="G141" s="275"/>
      <c r="H141" s="275"/>
      <c r="I141" s="275"/>
      <c r="J141" s="275"/>
      <c r="K141" s="279"/>
      <c r="L141" s="275"/>
      <c r="M141" s="276"/>
      <c r="N141" s="276"/>
      <c r="O141" s="277"/>
      <c r="P141" s="278"/>
      <c r="Q141" s="275"/>
      <c r="R141" s="275"/>
      <c r="S141" s="275"/>
      <c r="T141" s="277"/>
      <c r="U141" s="276"/>
      <c r="V141" s="279"/>
      <c r="W141" s="275"/>
      <c r="X141" s="275"/>
      <c r="Y141" s="275"/>
      <c r="Z141" s="275"/>
      <c r="AA141" s="275"/>
      <c r="AB141" s="275"/>
      <c r="AC141" s="275"/>
      <c r="AD141" s="280"/>
      <c r="AE141" s="280"/>
      <c r="AF141" s="281"/>
      <c r="AG141" s="281"/>
      <c r="AH141" s="275"/>
      <c r="AI141" s="275"/>
      <c r="AJ141" s="275"/>
    </row>
    <row r="142" spans="2:36" x14ac:dyDescent="0.2">
      <c r="B142" s="266"/>
      <c r="C142" s="274"/>
      <c r="D142" s="275"/>
      <c r="E142" s="275"/>
      <c r="F142" s="275"/>
      <c r="G142" s="275"/>
      <c r="H142" s="275"/>
      <c r="I142" s="275"/>
      <c r="J142" s="275"/>
      <c r="K142" s="276"/>
      <c r="L142" s="275"/>
      <c r="M142" s="276"/>
      <c r="N142" s="282"/>
      <c r="O142" s="279"/>
      <c r="P142" s="278"/>
      <c r="Q142" s="277"/>
      <c r="R142" s="275"/>
      <c r="S142" s="275"/>
      <c r="T142" s="281"/>
      <c r="U142" s="276"/>
      <c r="V142" s="277"/>
      <c r="W142" s="275"/>
      <c r="X142" s="277"/>
      <c r="Y142" s="277"/>
      <c r="Z142" s="275"/>
      <c r="AA142" s="277"/>
      <c r="AB142" s="275"/>
      <c r="AC142" s="275"/>
      <c r="AD142" s="283"/>
      <c r="AE142" s="280"/>
      <c r="AF142" s="281"/>
      <c r="AG142" s="283"/>
      <c r="AH142" s="275"/>
      <c r="AI142" s="275"/>
      <c r="AJ142" s="275"/>
    </row>
    <row r="143" spans="2:36" x14ac:dyDescent="0.2">
      <c r="B143" s="266"/>
      <c r="C143" s="274"/>
      <c r="D143" s="275"/>
      <c r="E143" s="275"/>
      <c r="F143" s="275"/>
      <c r="G143" s="275"/>
      <c r="H143" s="275"/>
      <c r="I143" s="275"/>
      <c r="J143" s="275"/>
      <c r="K143" s="276"/>
      <c r="L143" s="275"/>
      <c r="M143" s="282"/>
      <c r="N143" s="276"/>
      <c r="O143" s="277"/>
      <c r="P143" s="278"/>
      <c r="Q143" s="277"/>
      <c r="R143" s="275"/>
      <c r="S143" s="275"/>
      <c r="T143" s="279"/>
      <c r="U143" s="276"/>
      <c r="V143" s="279"/>
      <c r="W143" s="275"/>
      <c r="X143" s="277"/>
      <c r="Y143" s="277"/>
      <c r="Z143" s="275"/>
      <c r="AA143" s="275"/>
      <c r="AB143" s="275"/>
      <c r="AC143" s="275"/>
      <c r="AD143" s="280"/>
      <c r="AE143" s="280"/>
      <c r="AF143" s="280"/>
      <c r="AG143" s="281"/>
      <c r="AH143" s="275"/>
      <c r="AI143" s="275"/>
      <c r="AJ143" s="275"/>
    </row>
    <row r="144" spans="2:36" x14ac:dyDescent="0.2">
      <c r="B144" s="266"/>
      <c r="C144" s="274"/>
      <c r="D144" s="275"/>
      <c r="E144" s="275"/>
      <c r="F144" s="275"/>
      <c r="G144" s="275"/>
      <c r="H144" s="275"/>
      <c r="I144" s="275"/>
      <c r="J144" s="275"/>
      <c r="K144" s="276"/>
      <c r="L144" s="275"/>
      <c r="M144" s="275"/>
      <c r="N144" s="276"/>
      <c r="O144" s="277"/>
      <c r="P144" s="278"/>
      <c r="Q144" s="275"/>
      <c r="R144" s="275"/>
      <c r="S144" s="275"/>
      <c r="T144" s="279"/>
      <c r="U144" s="276"/>
      <c r="V144" s="277"/>
      <c r="W144" s="275"/>
      <c r="X144" s="277"/>
      <c r="Y144" s="275"/>
      <c r="Z144" s="275"/>
      <c r="AA144" s="275"/>
      <c r="AB144" s="275"/>
      <c r="AC144" s="275"/>
      <c r="AD144" s="280"/>
      <c r="AE144" s="281"/>
      <c r="AF144" s="281"/>
      <c r="AG144" s="281"/>
      <c r="AH144" s="275"/>
      <c r="AI144" s="275"/>
      <c r="AJ144" s="275"/>
    </row>
    <row r="145" spans="2:36" x14ac:dyDescent="0.2">
      <c r="B145" s="266"/>
      <c r="C145" s="274"/>
      <c r="D145" s="275"/>
      <c r="E145" s="275"/>
      <c r="F145" s="275"/>
      <c r="G145" s="275"/>
      <c r="H145" s="275"/>
      <c r="I145" s="275"/>
      <c r="J145" s="275"/>
      <c r="K145" s="276"/>
      <c r="L145" s="275"/>
      <c r="M145" s="276"/>
      <c r="N145" s="276"/>
      <c r="O145" s="279"/>
      <c r="P145" s="278"/>
      <c r="Q145" s="277"/>
      <c r="R145" s="277"/>
      <c r="S145" s="275"/>
      <c r="T145" s="279"/>
      <c r="U145" s="276"/>
      <c r="V145" s="279"/>
      <c r="W145" s="275"/>
      <c r="X145" s="277"/>
      <c r="Y145" s="277"/>
      <c r="Z145" s="277"/>
      <c r="AA145" s="275"/>
      <c r="AB145" s="275"/>
      <c r="AC145" s="275"/>
      <c r="AD145" s="275"/>
      <c r="AE145" s="275"/>
      <c r="AF145" s="280"/>
      <c r="AG145" s="280"/>
      <c r="AH145" s="275"/>
      <c r="AI145" s="275"/>
      <c r="AJ145" s="275"/>
    </row>
    <row r="146" spans="2:36" x14ac:dyDescent="0.2">
      <c r="B146" s="266"/>
      <c r="C146" s="274"/>
      <c r="D146" s="275"/>
      <c r="E146" s="275"/>
      <c r="F146" s="275"/>
      <c r="G146" s="275"/>
      <c r="H146" s="275"/>
      <c r="I146" s="275"/>
      <c r="J146" s="275"/>
      <c r="K146" s="276"/>
      <c r="L146" s="275"/>
      <c r="M146" s="276"/>
      <c r="N146" s="281"/>
      <c r="O146" s="279"/>
      <c r="P146" s="278"/>
      <c r="Q146" s="275"/>
      <c r="R146" s="275"/>
      <c r="S146" s="275"/>
      <c r="T146" s="279"/>
      <c r="U146" s="276"/>
      <c r="V146" s="279"/>
      <c r="W146" s="275"/>
      <c r="X146" s="277"/>
      <c r="Y146" s="275"/>
      <c r="Z146" s="275"/>
      <c r="AA146" s="275"/>
      <c r="AB146" s="275"/>
      <c r="AC146" s="275"/>
      <c r="AD146" s="280"/>
      <c r="AE146" s="280"/>
      <c r="AF146" s="281"/>
      <c r="AG146" s="280"/>
      <c r="AH146" s="275"/>
      <c r="AI146" s="275"/>
      <c r="AJ146" s="275"/>
    </row>
    <row r="147" spans="2:36" x14ac:dyDescent="0.2">
      <c r="B147" s="266"/>
      <c r="C147" s="274"/>
      <c r="D147" s="275"/>
      <c r="E147" s="275"/>
      <c r="F147" s="275"/>
      <c r="G147" s="275"/>
      <c r="H147" s="275"/>
      <c r="I147" s="275"/>
      <c r="J147" s="275"/>
      <c r="K147" s="276"/>
      <c r="L147" s="275"/>
      <c r="M147" s="276"/>
      <c r="N147" s="276"/>
      <c r="O147" s="279"/>
      <c r="P147" s="278"/>
      <c r="Q147" s="277"/>
      <c r="R147" s="275"/>
      <c r="S147" s="275"/>
      <c r="T147" s="279"/>
      <c r="U147" s="276"/>
      <c r="V147" s="279"/>
      <c r="W147" s="275"/>
      <c r="X147" s="277"/>
      <c r="Y147" s="277"/>
      <c r="Z147" s="275"/>
      <c r="AA147" s="275"/>
      <c r="AB147" s="275"/>
      <c r="AC147" s="275"/>
      <c r="AD147" s="283"/>
      <c r="AE147" s="280"/>
      <c r="AF147" s="280"/>
      <c r="AG147" s="281"/>
      <c r="AH147" s="275"/>
      <c r="AI147" s="275"/>
      <c r="AJ147" s="275"/>
    </row>
    <row r="148" spans="2:36" x14ac:dyDescent="0.2">
      <c r="B148" s="266"/>
      <c r="C148" s="274"/>
      <c r="D148" s="275"/>
      <c r="E148" s="275"/>
      <c r="F148" s="275"/>
      <c r="G148" s="275"/>
      <c r="H148" s="275"/>
      <c r="I148" s="275"/>
      <c r="J148" s="275"/>
      <c r="K148" s="276"/>
      <c r="L148" s="275"/>
      <c r="M148" s="275"/>
      <c r="N148" s="276"/>
      <c r="O148" s="279"/>
      <c r="P148" s="278"/>
      <c r="Q148" s="277"/>
      <c r="R148" s="275"/>
      <c r="S148" s="275"/>
      <c r="T148" s="279"/>
      <c r="U148" s="276"/>
      <c r="V148" s="279"/>
      <c r="W148" s="275"/>
      <c r="X148" s="277"/>
      <c r="Y148" s="277"/>
      <c r="Z148" s="275"/>
      <c r="AA148" s="275"/>
      <c r="AB148" s="275"/>
      <c r="AC148" s="275"/>
      <c r="AD148" s="283"/>
      <c r="AE148" s="280"/>
      <c r="AF148" s="280"/>
      <c r="AG148" s="280"/>
      <c r="AH148" s="275"/>
      <c r="AI148" s="275"/>
      <c r="AJ148" s="275"/>
    </row>
    <row r="149" spans="2:36" x14ac:dyDescent="0.2">
      <c r="B149" s="266"/>
      <c r="C149" s="274"/>
      <c r="D149" s="275"/>
      <c r="E149" s="275"/>
      <c r="F149" s="275"/>
      <c r="G149" s="275"/>
      <c r="H149" s="275"/>
      <c r="I149" s="275"/>
      <c r="J149" s="275"/>
      <c r="K149" s="282"/>
      <c r="L149" s="275"/>
      <c r="M149" s="275"/>
      <c r="N149" s="281"/>
      <c r="O149" s="277"/>
      <c r="P149" s="278"/>
      <c r="Q149" s="275"/>
      <c r="R149" s="275"/>
      <c r="S149" s="275"/>
      <c r="T149" s="279"/>
      <c r="U149" s="282"/>
      <c r="V149" s="279"/>
      <c r="W149" s="277"/>
      <c r="X149" s="277"/>
      <c r="Y149" s="275"/>
      <c r="Z149" s="275"/>
      <c r="AA149" s="275"/>
      <c r="AB149" s="275"/>
      <c r="AC149" s="275"/>
      <c r="AD149" s="280"/>
      <c r="AE149" s="280"/>
      <c r="AF149" s="281"/>
      <c r="AG149" s="281"/>
      <c r="AH149" s="275"/>
      <c r="AI149" s="275"/>
      <c r="AJ149" s="275"/>
    </row>
    <row r="150" spans="2:36" x14ac:dyDescent="0.2">
      <c r="B150" s="266"/>
      <c r="C150" s="274"/>
      <c r="D150" s="275"/>
      <c r="E150" s="275"/>
      <c r="F150" s="275"/>
      <c r="G150" s="275"/>
      <c r="H150" s="275"/>
      <c r="I150" s="275"/>
      <c r="J150" s="275"/>
      <c r="K150" s="276"/>
      <c r="L150" s="275"/>
      <c r="M150" s="276"/>
      <c r="N150" s="276"/>
      <c r="O150" s="281"/>
      <c r="P150" s="284"/>
      <c r="Q150" s="275"/>
      <c r="R150" s="275"/>
      <c r="S150" s="275"/>
      <c r="T150" s="281"/>
      <c r="U150" s="276"/>
      <c r="V150" s="279"/>
      <c r="W150" s="275"/>
      <c r="X150" s="277"/>
      <c r="Y150" s="275"/>
      <c r="Z150" s="275"/>
      <c r="AA150" s="275"/>
      <c r="AB150" s="275"/>
      <c r="AC150" s="275"/>
      <c r="AD150" s="283"/>
      <c r="AE150" s="280"/>
      <c r="AF150" s="280"/>
      <c r="AG150" s="280"/>
      <c r="AH150" s="275"/>
      <c r="AI150" s="275"/>
      <c r="AJ150" s="275"/>
    </row>
    <row r="151" spans="2:36" x14ac:dyDescent="0.2">
      <c r="B151" s="266"/>
      <c r="C151" s="274"/>
      <c r="D151" s="275"/>
      <c r="E151" s="275"/>
      <c r="F151" s="275"/>
      <c r="G151" s="275"/>
      <c r="H151" s="275"/>
      <c r="I151" s="275"/>
      <c r="J151" s="275"/>
      <c r="K151" s="276"/>
      <c r="L151" s="275"/>
      <c r="M151" s="276"/>
      <c r="N151" s="276"/>
      <c r="O151" s="281"/>
      <c r="P151" s="284"/>
      <c r="Q151" s="275"/>
      <c r="R151" s="275"/>
      <c r="S151" s="275"/>
      <c r="T151" s="281"/>
      <c r="U151" s="276"/>
      <c r="V151" s="279"/>
      <c r="W151" s="277"/>
      <c r="X151" s="277"/>
      <c r="Y151" s="275"/>
      <c r="Z151" s="275"/>
      <c r="AA151" s="275"/>
      <c r="AB151" s="275"/>
      <c r="AC151" s="275"/>
      <c r="AD151" s="283"/>
      <c r="AE151" s="280"/>
      <c r="AF151" s="280"/>
      <c r="AG151" s="280"/>
      <c r="AH151" s="275"/>
      <c r="AI151" s="275"/>
      <c r="AJ151" s="275"/>
    </row>
    <row r="152" spans="2:36" x14ac:dyDescent="0.2">
      <c r="B152" s="266"/>
      <c r="C152" s="274"/>
      <c r="D152" s="275"/>
      <c r="E152" s="275"/>
      <c r="F152" s="275"/>
      <c r="G152" s="275"/>
      <c r="H152" s="275"/>
      <c r="I152" s="275"/>
      <c r="J152" s="275"/>
      <c r="K152" s="276"/>
      <c r="L152" s="275"/>
      <c r="M152" s="275"/>
      <c r="N152" s="281"/>
      <c r="O152" s="279"/>
      <c r="P152" s="278"/>
      <c r="Q152" s="277"/>
      <c r="R152" s="275"/>
      <c r="S152" s="275"/>
      <c r="T152" s="279"/>
      <c r="U152" s="276"/>
      <c r="V152" s="279"/>
      <c r="W152" s="275"/>
      <c r="X152" s="275"/>
      <c r="Y152" s="277"/>
      <c r="Z152" s="275"/>
      <c r="AA152" s="275"/>
      <c r="AB152" s="275"/>
      <c r="AC152" s="275"/>
      <c r="AD152" s="283"/>
      <c r="AE152" s="283"/>
      <c r="AF152" s="280"/>
      <c r="AG152" s="280"/>
      <c r="AH152" s="275"/>
      <c r="AI152" s="275"/>
      <c r="AJ152" s="275"/>
    </row>
    <row r="153" spans="2:36" x14ac:dyDescent="0.2">
      <c r="B153" s="266"/>
      <c r="C153" s="274"/>
      <c r="D153" s="275"/>
      <c r="E153" s="275"/>
      <c r="F153" s="275"/>
      <c r="G153" s="275"/>
      <c r="H153" s="275"/>
      <c r="I153" s="275"/>
      <c r="J153" s="275"/>
      <c r="K153" s="276"/>
      <c r="L153" s="275"/>
      <c r="M153" s="276"/>
      <c r="N153" s="281"/>
      <c r="O153" s="277"/>
      <c r="P153" s="278"/>
      <c r="Q153" s="277"/>
      <c r="R153" s="275"/>
      <c r="S153" s="275"/>
      <c r="T153" s="279"/>
      <c r="U153" s="276"/>
      <c r="V153" s="279"/>
      <c r="W153" s="275"/>
      <c r="X153" s="275"/>
      <c r="Y153" s="277"/>
      <c r="Z153" s="275"/>
      <c r="AA153" s="275"/>
      <c r="AB153" s="275"/>
      <c r="AC153" s="275"/>
      <c r="AD153" s="280"/>
      <c r="AE153" s="281"/>
      <c r="AF153" s="280"/>
      <c r="AG153" s="281"/>
      <c r="AH153" s="275"/>
      <c r="AI153" s="275"/>
      <c r="AJ153" s="275"/>
    </row>
    <row r="154" spans="2:36" x14ac:dyDescent="0.2">
      <c r="B154" s="266"/>
      <c r="C154" s="274"/>
      <c r="D154" s="275"/>
      <c r="E154" s="275"/>
      <c r="F154" s="275"/>
      <c r="G154" s="275"/>
      <c r="H154" s="275"/>
      <c r="I154" s="275"/>
      <c r="J154" s="275"/>
      <c r="K154" s="276"/>
      <c r="L154" s="275"/>
      <c r="M154" s="276"/>
      <c r="N154" s="281"/>
      <c r="O154" s="279"/>
      <c r="P154" s="278"/>
      <c r="Q154" s="275"/>
      <c r="R154" s="275"/>
      <c r="S154" s="275"/>
      <c r="T154" s="279"/>
      <c r="U154" s="276"/>
      <c r="V154" s="279"/>
      <c r="W154" s="275"/>
      <c r="X154" s="277"/>
      <c r="Y154" s="275"/>
      <c r="Z154" s="275"/>
      <c r="AA154" s="275"/>
      <c r="AB154" s="275"/>
      <c r="AC154" s="275"/>
      <c r="AD154" s="283"/>
      <c r="AE154" s="280"/>
      <c r="AF154" s="281"/>
      <c r="AG154" s="281"/>
      <c r="AH154" s="275"/>
      <c r="AI154" s="275"/>
      <c r="AJ154" s="275"/>
    </row>
    <row r="155" spans="2:36" x14ac:dyDescent="0.2">
      <c r="B155" s="266"/>
      <c r="C155" s="274"/>
      <c r="D155" s="275"/>
      <c r="E155" s="275"/>
      <c r="F155" s="275"/>
      <c r="G155" s="275"/>
      <c r="H155" s="275"/>
      <c r="I155" s="275"/>
      <c r="J155" s="275"/>
      <c r="K155" s="276"/>
      <c r="L155" s="275"/>
      <c r="M155" s="282"/>
      <c r="N155" s="276"/>
      <c r="O155" s="277"/>
      <c r="P155" s="284"/>
      <c r="Q155" s="275"/>
      <c r="R155" s="275"/>
      <c r="S155" s="275"/>
      <c r="T155" s="281"/>
      <c r="U155" s="276"/>
      <c r="V155" s="279"/>
      <c r="W155" s="275"/>
      <c r="X155" s="277"/>
      <c r="Y155" s="275"/>
      <c r="Z155" s="275"/>
      <c r="AA155" s="275"/>
      <c r="AB155" s="275"/>
      <c r="AC155" s="275"/>
      <c r="AD155" s="280"/>
      <c r="AE155" s="280"/>
      <c r="AF155" s="280"/>
      <c r="AG155" s="281"/>
      <c r="AH155" s="275"/>
      <c r="AI155" s="275"/>
      <c r="AJ155" s="275"/>
    </row>
    <row r="156" spans="2:36" x14ac:dyDescent="0.2">
      <c r="B156" s="266"/>
      <c r="C156" s="274"/>
      <c r="D156" s="275"/>
      <c r="E156" s="275"/>
      <c r="F156" s="275"/>
      <c r="G156" s="275"/>
      <c r="H156" s="275"/>
      <c r="I156" s="275"/>
      <c r="J156" s="275"/>
      <c r="K156" s="282"/>
      <c r="L156" s="275"/>
      <c r="M156" s="275"/>
      <c r="N156" s="282"/>
      <c r="O156" s="279"/>
      <c r="P156" s="278"/>
      <c r="Q156" s="277"/>
      <c r="R156" s="275"/>
      <c r="S156" s="275"/>
      <c r="T156" s="279"/>
      <c r="U156" s="282"/>
      <c r="V156" s="279"/>
      <c r="W156" s="275"/>
      <c r="X156" s="277"/>
      <c r="Y156" s="277"/>
      <c r="Z156" s="275"/>
      <c r="AA156" s="277"/>
      <c r="AB156" s="275"/>
      <c r="AC156" s="275"/>
      <c r="AD156" s="280"/>
      <c r="AE156" s="281"/>
      <c r="AF156" s="280"/>
      <c r="AG156" s="280"/>
      <c r="AH156" s="275"/>
      <c r="AI156" s="275"/>
      <c r="AJ156" s="275"/>
    </row>
    <row r="157" spans="2:36" x14ac:dyDescent="0.2">
      <c r="B157" s="266"/>
      <c r="C157" s="274"/>
      <c r="D157" s="275"/>
      <c r="E157" s="275"/>
      <c r="F157" s="275"/>
      <c r="G157" s="275"/>
      <c r="H157" s="275"/>
      <c r="I157" s="275"/>
      <c r="J157" s="275"/>
      <c r="K157" s="276"/>
      <c r="L157" s="275"/>
      <c r="M157" s="276"/>
      <c r="N157" s="276"/>
      <c r="O157" s="277"/>
      <c r="P157" s="278"/>
      <c r="Q157" s="275"/>
      <c r="R157" s="275"/>
      <c r="S157" s="275"/>
      <c r="T157" s="279"/>
      <c r="U157" s="276"/>
      <c r="V157" s="279"/>
      <c r="W157" s="275"/>
      <c r="X157" s="277"/>
      <c r="Y157" s="275"/>
      <c r="Z157" s="275"/>
      <c r="AA157" s="275"/>
      <c r="AB157" s="275"/>
      <c r="AC157" s="275"/>
      <c r="AD157" s="283"/>
      <c r="AE157" s="281"/>
      <c r="AF157" s="281"/>
      <c r="AG157" s="281"/>
      <c r="AH157" s="275"/>
      <c r="AI157" s="275"/>
      <c r="AJ157" s="275"/>
    </row>
    <row r="158" spans="2:36" x14ac:dyDescent="0.2">
      <c r="B158" s="266"/>
      <c r="C158" s="274"/>
      <c r="D158" s="275"/>
      <c r="E158" s="275"/>
      <c r="F158" s="275"/>
      <c r="G158" s="275"/>
      <c r="H158" s="275"/>
      <c r="I158" s="275"/>
      <c r="J158" s="275"/>
      <c r="K158" s="276"/>
      <c r="L158" s="275"/>
      <c r="M158" s="276"/>
      <c r="N158" s="276"/>
      <c r="O158" s="279"/>
      <c r="P158" s="278"/>
      <c r="Q158" s="277"/>
      <c r="R158" s="275"/>
      <c r="S158" s="275"/>
      <c r="T158" s="279"/>
      <c r="U158" s="276"/>
      <c r="V158" s="279"/>
      <c r="W158" s="275"/>
      <c r="X158" s="275"/>
      <c r="Y158" s="277"/>
      <c r="Z158" s="275"/>
      <c r="AA158" s="275"/>
      <c r="AB158" s="275"/>
      <c r="AC158" s="275"/>
      <c r="AD158" s="280"/>
      <c r="AE158" s="281"/>
      <c r="AF158" s="280"/>
      <c r="AG158" s="280"/>
      <c r="AH158" s="275"/>
      <c r="AI158" s="275"/>
      <c r="AJ158" s="275"/>
    </row>
    <row r="159" spans="2:36" x14ac:dyDescent="0.2">
      <c r="B159" s="266"/>
      <c r="C159" s="274"/>
      <c r="D159" s="275"/>
      <c r="E159" s="275"/>
      <c r="F159" s="275"/>
      <c r="G159" s="275"/>
      <c r="H159" s="275"/>
      <c r="I159" s="275"/>
      <c r="J159" s="275"/>
      <c r="K159" s="279"/>
      <c r="L159" s="275"/>
      <c r="M159" s="275"/>
      <c r="N159" s="276"/>
      <c r="O159" s="277"/>
      <c r="P159" s="284"/>
      <c r="Q159" s="277"/>
      <c r="R159" s="275"/>
      <c r="S159" s="275"/>
      <c r="T159" s="279"/>
      <c r="U159" s="276"/>
      <c r="V159" s="279"/>
      <c r="W159" s="275"/>
      <c r="X159" s="277"/>
      <c r="Y159" s="277"/>
      <c r="Z159" s="275"/>
      <c r="AA159" s="275"/>
      <c r="AB159" s="275"/>
      <c r="AC159" s="275"/>
      <c r="AD159" s="280"/>
      <c r="AE159" s="281"/>
      <c r="AF159" s="281"/>
      <c r="AG159" s="280"/>
      <c r="AH159" s="275"/>
      <c r="AI159" s="275"/>
      <c r="AJ159" s="275"/>
    </row>
    <row r="160" spans="2:36" x14ac:dyDescent="0.2">
      <c r="B160" s="266"/>
      <c r="C160" s="274"/>
      <c r="D160" s="275"/>
      <c r="E160" s="275"/>
      <c r="F160" s="275"/>
      <c r="G160" s="275"/>
      <c r="H160" s="275"/>
      <c r="I160" s="275"/>
      <c r="J160" s="275"/>
      <c r="K160" s="276"/>
      <c r="L160" s="275"/>
      <c r="M160" s="276"/>
      <c r="N160" s="281"/>
      <c r="O160" s="277"/>
      <c r="P160" s="278"/>
      <c r="Q160" s="275"/>
      <c r="R160" s="275"/>
      <c r="S160" s="275"/>
      <c r="T160" s="277"/>
      <c r="U160" s="276"/>
      <c r="V160" s="279"/>
      <c r="W160" s="277"/>
      <c r="X160" s="277"/>
      <c r="Y160" s="275"/>
      <c r="Z160" s="275"/>
      <c r="AA160" s="275"/>
      <c r="AB160" s="275"/>
      <c r="AC160" s="275"/>
      <c r="AD160" s="280"/>
      <c r="AE160" s="280"/>
      <c r="AF160" s="280"/>
      <c r="AG160" s="281"/>
      <c r="AH160" s="275"/>
      <c r="AI160" s="275"/>
      <c r="AJ160" s="275"/>
    </row>
    <row r="161" spans="2:36" x14ac:dyDescent="0.2">
      <c r="B161" s="266"/>
      <c r="C161" s="274"/>
      <c r="D161" s="275"/>
      <c r="E161" s="275"/>
      <c r="F161" s="275"/>
      <c r="G161" s="275"/>
      <c r="H161" s="275"/>
      <c r="I161" s="275"/>
      <c r="J161" s="275"/>
      <c r="K161" s="275"/>
      <c r="L161" s="275"/>
      <c r="M161" s="275"/>
      <c r="N161" s="275"/>
      <c r="O161" s="277"/>
      <c r="P161" s="284"/>
      <c r="Q161" s="277"/>
      <c r="R161" s="276"/>
      <c r="S161" s="275"/>
      <c r="T161" s="281"/>
      <c r="U161" s="275"/>
      <c r="V161" s="279"/>
      <c r="W161" s="277"/>
      <c r="X161" s="277"/>
      <c r="Y161" s="277"/>
      <c r="Z161" s="276"/>
      <c r="AA161" s="277"/>
      <c r="AB161" s="275"/>
      <c r="AC161" s="275"/>
      <c r="AD161" s="280"/>
      <c r="AE161" s="281"/>
      <c r="AF161" s="280"/>
      <c r="AG161" s="281"/>
      <c r="AH161" s="275"/>
      <c r="AI161" s="275"/>
      <c r="AJ161" s="275"/>
    </row>
    <row r="162" spans="2:36" x14ac:dyDescent="0.2">
      <c r="B162" s="266"/>
      <c r="C162" s="274"/>
      <c r="D162" s="275"/>
      <c r="E162" s="275"/>
      <c r="F162" s="275"/>
      <c r="G162" s="275"/>
      <c r="H162" s="275"/>
      <c r="I162" s="275"/>
      <c r="J162" s="275"/>
      <c r="K162" s="276"/>
      <c r="L162" s="275"/>
      <c r="M162" s="282"/>
      <c r="N162" s="276"/>
      <c r="O162" s="279"/>
      <c r="P162" s="278"/>
      <c r="Q162" s="275"/>
      <c r="R162" s="275"/>
      <c r="S162" s="275"/>
      <c r="T162" s="279"/>
      <c r="U162" s="276"/>
      <c r="V162" s="279"/>
      <c r="W162" s="277"/>
      <c r="X162" s="277"/>
      <c r="Y162" s="275"/>
      <c r="Z162" s="275"/>
      <c r="AA162" s="275"/>
      <c r="AB162" s="275"/>
      <c r="AC162" s="275"/>
      <c r="AD162" s="280"/>
      <c r="AE162" s="280"/>
      <c r="AF162" s="283"/>
      <c r="AG162" s="280"/>
      <c r="AH162" s="275"/>
      <c r="AI162" s="275"/>
      <c r="AJ162" s="275"/>
    </row>
    <row r="163" spans="2:36" x14ac:dyDescent="0.2">
      <c r="B163" s="266"/>
      <c r="C163" s="274"/>
      <c r="D163" s="275"/>
      <c r="E163" s="275"/>
      <c r="F163" s="275"/>
      <c r="G163" s="275"/>
      <c r="H163" s="275"/>
      <c r="I163" s="275"/>
      <c r="J163" s="275"/>
      <c r="K163" s="279"/>
      <c r="L163" s="275"/>
      <c r="M163" s="276"/>
      <c r="N163" s="276"/>
      <c r="O163" s="279"/>
      <c r="P163" s="284"/>
      <c r="Q163" s="275"/>
      <c r="R163" s="275"/>
      <c r="S163" s="275"/>
      <c r="T163" s="279"/>
      <c r="U163" s="276"/>
      <c r="V163" s="279"/>
      <c r="W163" s="275"/>
      <c r="X163" s="277"/>
      <c r="Y163" s="275"/>
      <c r="Z163" s="275"/>
      <c r="AA163" s="275"/>
      <c r="AB163" s="275"/>
      <c r="AC163" s="275"/>
      <c r="AD163" s="283"/>
      <c r="AE163" s="281"/>
      <c r="AF163" s="280"/>
      <c r="AG163" s="280"/>
      <c r="AH163" s="275"/>
      <c r="AI163" s="275"/>
      <c r="AJ163" s="275"/>
    </row>
    <row r="164" spans="2:36" x14ac:dyDescent="0.2">
      <c r="B164" s="266"/>
      <c r="C164" s="274"/>
      <c r="D164" s="275"/>
      <c r="E164" s="275"/>
      <c r="F164" s="275"/>
      <c r="G164" s="275"/>
      <c r="H164" s="275"/>
      <c r="I164" s="275"/>
      <c r="J164" s="275"/>
      <c r="K164" s="276"/>
      <c r="L164" s="275"/>
      <c r="M164" s="282"/>
      <c r="N164" s="281"/>
      <c r="O164" s="277"/>
      <c r="P164" s="278"/>
      <c r="Q164" s="275"/>
      <c r="R164" s="275"/>
      <c r="S164" s="275"/>
      <c r="T164" s="277"/>
      <c r="U164" s="276"/>
      <c r="V164" s="279"/>
      <c r="W164" s="277"/>
      <c r="X164" s="277"/>
      <c r="Y164" s="275"/>
      <c r="Z164" s="275"/>
      <c r="AA164" s="275"/>
      <c r="AB164" s="275"/>
      <c r="AC164" s="275"/>
      <c r="AD164" s="280"/>
      <c r="AE164" s="281"/>
      <c r="AF164" s="280"/>
      <c r="AG164" s="281"/>
      <c r="AH164" s="275"/>
      <c r="AI164" s="275"/>
      <c r="AJ164" s="275"/>
    </row>
    <row r="165" spans="2:36" x14ac:dyDescent="0.2">
      <c r="B165" s="266"/>
      <c r="C165" s="274"/>
      <c r="D165" s="275"/>
      <c r="E165" s="275"/>
      <c r="F165" s="275"/>
      <c r="G165" s="275"/>
      <c r="H165" s="275"/>
      <c r="I165" s="275"/>
      <c r="J165" s="275"/>
      <c r="K165" s="276"/>
      <c r="L165" s="275"/>
      <c r="M165" s="282"/>
      <c r="N165" s="281"/>
      <c r="O165" s="277"/>
      <c r="P165" s="278"/>
      <c r="Q165" s="275"/>
      <c r="R165" s="275"/>
      <c r="S165" s="275"/>
      <c r="T165" s="277"/>
      <c r="U165" s="276"/>
      <c r="V165" s="279"/>
      <c r="W165" s="275"/>
      <c r="X165" s="275"/>
      <c r="Y165" s="275"/>
      <c r="Z165" s="275"/>
      <c r="AA165" s="275"/>
      <c r="AB165" s="275"/>
      <c r="AC165" s="275"/>
      <c r="AD165" s="280"/>
      <c r="AE165" s="280"/>
      <c r="AF165" s="281"/>
      <c r="AG165" s="280"/>
      <c r="AH165" s="275"/>
      <c r="AI165" s="275"/>
      <c r="AJ165" s="275"/>
    </row>
    <row r="166" spans="2:36" x14ac:dyDescent="0.2">
      <c r="B166" s="266"/>
      <c r="C166" s="274"/>
      <c r="D166" s="275"/>
      <c r="E166" s="275"/>
      <c r="F166" s="275"/>
      <c r="G166" s="275"/>
      <c r="H166" s="275"/>
      <c r="I166" s="275"/>
      <c r="J166" s="275"/>
      <c r="K166" s="276"/>
      <c r="L166" s="275"/>
      <c r="M166" s="275"/>
      <c r="N166" s="276"/>
      <c r="O166" s="279"/>
      <c r="P166" s="278"/>
      <c r="Q166" s="277"/>
      <c r="R166" s="275"/>
      <c r="S166" s="275"/>
      <c r="T166" s="279"/>
      <c r="U166" s="276"/>
      <c r="V166" s="277"/>
      <c r="W166" s="275"/>
      <c r="X166" s="275"/>
      <c r="Y166" s="277"/>
      <c r="Z166" s="275"/>
      <c r="AA166" s="277"/>
      <c r="AB166" s="275"/>
      <c r="AC166" s="275"/>
      <c r="AD166" s="280"/>
      <c r="AE166" s="280"/>
      <c r="AF166" s="280"/>
      <c r="AG166" s="280"/>
      <c r="AH166" s="275"/>
      <c r="AI166" s="275"/>
      <c r="AJ166" s="275"/>
    </row>
    <row r="167" spans="2:36" x14ac:dyDescent="0.2">
      <c r="B167" s="266"/>
      <c r="C167" s="274"/>
      <c r="D167" s="275"/>
      <c r="E167" s="275"/>
      <c r="F167" s="275"/>
      <c r="G167" s="275"/>
      <c r="H167" s="275"/>
      <c r="I167" s="275"/>
      <c r="J167" s="275"/>
      <c r="K167" s="279"/>
      <c r="L167" s="275"/>
      <c r="M167" s="282"/>
      <c r="N167" s="276"/>
      <c r="O167" s="279"/>
      <c r="P167" s="284"/>
      <c r="Q167" s="277"/>
      <c r="R167" s="275"/>
      <c r="S167" s="275"/>
      <c r="T167" s="279"/>
      <c r="U167" s="276"/>
      <c r="V167" s="279"/>
      <c r="W167" s="275"/>
      <c r="X167" s="275"/>
      <c r="Y167" s="277"/>
      <c r="Z167" s="275"/>
      <c r="AA167" s="275"/>
      <c r="AB167" s="275"/>
      <c r="AC167" s="275"/>
      <c r="AD167" s="280"/>
      <c r="AE167" s="281"/>
      <c r="AF167" s="280"/>
      <c r="AG167" s="280"/>
      <c r="AH167" s="275"/>
      <c r="AI167" s="275"/>
      <c r="AJ167" s="275"/>
    </row>
    <row r="168" spans="2:36" x14ac:dyDescent="0.2">
      <c r="B168" s="266"/>
      <c r="C168" s="274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75"/>
      <c r="P168" s="284"/>
      <c r="Q168" s="275"/>
      <c r="R168" s="275"/>
      <c r="S168" s="275"/>
      <c r="T168" s="275"/>
      <c r="U168" s="275"/>
      <c r="V168" s="275"/>
      <c r="W168" s="275"/>
      <c r="X168" s="275"/>
      <c r="Y168" s="275"/>
      <c r="Z168" s="275"/>
      <c r="AA168" s="275"/>
      <c r="AB168" s="275"/>
      <c r="AC168" s="275"/>
      <c r="AD168" s="275"/>
      <c r="AE168" s="275"/>
      <c r="AF168" s="275"/>
      <c r="AG168" s="275"/>
      <c r="AH168" s="275"/>
      <c r="AI168" s="275"/>
      <c r="AJ168" s="275"/>
    </row>
    <row r="169" spans="2:36" x14ac:dyDescent="0.2">
      <c r="B169" s="266"/>
      <c r="C169" s="274"/>
      <c r="D169" s="275"/>
      <c r="E169" s="275"/>
      <c r="F169" s="275"/>
      <c r="G169" s="275"/>
      <c r="H169" s="275"/>
      <c r="I169" s="275"/>
      <c r="J169" s="275"/>
      <c r="K169" s="276"/>
      <c r="L169" s="275"/>
      <c r="M169" s="276"/>
      <c r="N169" s="280"/>
      <c r="O169" s="279"/>
      <c r="P169" s="278"/>
      <c r="Q169" s="277"/>
      <c r="R169" s="275"/>
      <c r="S169" s="275"/>
      <c r="T169" s="279"/>
      <c r="U169" s="276"/>
      <c r="V169" s="279"/>
      <c r="W169" s="275"/>
      <c r="X169" s="275"/>
      <c r="Y169" s="277"/>
      <c r="Z169" s="275"/>
      <c r="AA169" s="275"/>
      <c r="AB169" s="275"/>
      <c r="AC169" s="275"/>
      <c r="AD169" s="283"/>
      <c r="AE169" s="280"/>
      <c r="AF169" s="280"/>
      <c r="AG169" s="283"/>
      <c r="AH169" s="275"/>
      <c r="AI169" s="275"/>
      <c r="AJ169" s="275"/>
    </row>
    <row r="170" spans="2:36" x14ac:dyDescent="0.2">
      <c r="B170" s="266"/>
      <c r="C170" s="274"/>
      <c r="D170" s="275"/>
      <c r="E170" s="275"/>
      <c r="F170" s="275"/>
      <c r="G170" s="275"/>
      <c r="H170" s="275"/>
      <c r="I170" s="275"/>
      <c r="J170" s="275"/>
      <c r="K170" s="276"/>
      <c r="L170" s="275"/>
      <c r="M170" s="275"/>
      <c r="N170" s="280"/>
      <c r="O170" s="279"/>
      <c r="P170" s="278"/>
      <c r="Q170" s="277"/>
      <c r="R170" s="275"/>
      <c r="S170" s="275"/>
      <c r="T170" s="279"/>
      <c r="U170" s="276"/>
      <c r="V170" s="281"/>
      <c r="W170" s="277"/>
      <c r="X170" s="277"/>
      <c r="Y170" s="277"/>
      <c r="Z170" s="275"/>
      <c r="AA170" s="275"/>
      <c r="AB170" s="275"/>
      <c r="AC170" s="275"/>
      <c r="AD170" s="283"/>
      <c r="AE170" s="283"/>
      <c r="AF170" s="280"/>
      <c r="AG170" s="280"/>
      <c r="AH170" s="275"/>
      <c r="AI170" s="275"/>
      <c r="AJ170" s="275"/>
    </row>
    <row r="171" spans="2:36" x14ac:dyDescent="0.2">
      <c r="B171" s="266"/>
      <c r="C171" s="274"/>
      <c r="D171" s="275"/>
      <c r="E171" s="275"/>
      <c r="F171" s="275"/>
      <c r="G171" s="275"/>
      <c r="H171" s="275"/>
      <c r="I171" s="275"/>
      <c r="J171" s="275"/>
      <c r="K171" s="276"/>
      <c r="L171" s="275"/>
      <c r="M171" s="282"/>
      <c r="N171" s="276"/>
      <c r="O171" s="279"/>
      <c r="P171" s="278"/>
      <c r="Q171" s="277"/>
      <c r="R171" s="277"/>
      <c r="S171" s="275"/>
      <c r="T171" s="281"/>
      <c r="U171" s="276"/>
      <c r="V171" s="279"/>
      <c r="W171" s="279"/>
      <c r="X171" s="277"/>
      <c r="Y171" s="277"/>
      <c r="Z171" s="277"/>
      <c r="AA171" s="275"/>
      <c r="AB171" s="275"/>
      <c r="AC171" s="275"/>
      <c r="AD171" s="280"/>
      <c r="AE171" s="280"/>
      <c r="AF171" s="280"/>
      <c r="AG171" s="283"/>
      <c r="AH171" s="275"/>
      <c r="AI171" s="275"/>
      <c r="AJ171" s="275"/>
    </row>
    <row r="172" spans="2:36" x14ac:dyDescent="0.2">
      <c r="B172" s="266"/>
      <c r="C172" s="274"/>
      <c r="D172" s="275"/>
      <c r="E172" s="275"/>
      <c r="F172" s="275"/>
      <c r="G172" s="275"/>
      <c r="H172" s="275"/>
      <c r="I172" s="275"/>
      <c r="J172" s="275"/>
      <c r="K172" s="279"/>
      <c r="L172" s="275"/>
      <c r="M172" s="275"/>
      <c r="N172" s="276"/>
      <c r="O172" s="279"/>
      <c r="P172" s="284"/>
      <c r="Q172" s="277"/>
      <c r="R172" s="277"/>
      <c r="S172" s="275"/>
      <c r="T172" s="279"/>
      <c r="U172" s="276"/>
      <c r="V172" s="279"/>
      <c r="W172" s="275"/>
      <c r="X172" s="277"/>
      <c r="Y172" s="277"/>
      <c r="Z172" s="277"/>
      <c r="AA172" s="275"/>
      <c r="AB172" s="275"/>
      <c r="AC172" s="275"/>
      <c r="AD172" s="280"/>
      <c r="AE172" s="280"/>
      <c r="AF172" s="280"/>
      <c r="AG172" s="280"/>
      <c r="AH172" s="275"/>
      <c r="AI172" s="275"/>
      <c r="AJ172" s="275"/>
    </row>
    <row r="173" spans="2:36" x14ac:dyDescent="0.2">
      <c r="B173" s="266"/>
      <c r="C173" s="274"/>
      <c r="D173" s="275"/>
      <c r="E173" s="275"/>
      <c r="F173" s="275"/>
      <c r="G173" s="275"/>
      <c r="H173" s="275"/>
      <c r="I173" s="275"/>
      <c r="J173" s="275"/>
      <c r="K173" s="276"/>
      <c r="L173" s="275"/>
      <c r="M173" s="276"/>
      <c r="N173" s="281"/>
      <c r="O173" s="277"/>
      <c r="P173" s="278"/>
      <c r="Q173" s="277"/>
      <c r="R173" s="275"/>
      <c r="S173" s="275"/>
      <c r="T173" s="279"/>
      <c r="U173" s="276"/>
      <c r="V173" s="279"/>
      <c r="W173" s="277"/>
      <c r="X173" s="277"/>
      <c r="Y173" s="277"/>
      <c r="Z173" s="275"/>
      <c r="AA173" s="275"/>
      <c r="AB173" s="275"/>
      <c r="AC173" s="275"/>
      <c r="AD173" s="280"/>
      <c r="AE173" s="280"/>
      <c r="AF173" s="281"/>
      <c r="AG173" s="281"/>
      <c r="AH173" s="275"/>
      <c r="AI173" s="275"/>
      <c r="AJ173" s="275"/>
    </row>
    <row r="174" spans="2:36" x14ac:dyDescent="0.2">
      <c r="B174" s="266"/>
      <c r="C174" s="274"/>
      <c r="D174" s="275"/>
      <c r="E174" s="275"/>
      <c r="F174" s="275"/>
      <c r="G174" s="275"/>
      <c r="H174" s="275"/>
      <c r="I174" s="275"/>
      <c r="J174" s="275"/>
      <c r="K174" s="279"/>
      <c r="L174" s="275"/>
      <c r="M174" s="275"/>
      <c r="N174" s="276"/>
      <c r="O174" s="279"/>
      <c r="P174" s="278"/>
      <c r="Q174" s="275"/>
      <c r="R174" s="275"/>
      <c r="S174" s="275"/>
      <c r="T174" s="279"/>
      <c r="U174" s="276"/>
      <c r="V174" s="279"/>
      <c r="W174" s="275"/>
      <c r="X174" s="277"/>
      <c r="Y174" s="275"/>
      <c r="Z174" s="275"/>
      <c r="AA174" s="275"/>
      <c r="AB174" s="275"/>
      <c r="AC174" s="275"/>
      <c r="AD174" s="280"/>
      <c r="AE174" s="280"/>
      <c r="AF174" s="283"/>
      <c r="AG174" s="283"/>
      <c r="AH174" s="275"/>
      <c r="AI174" s="275"/>
      <c r="AJ174" s="275"/>
    </row>
    <row r="175" spans="2:36" x14ac:dyDescent="0.2">
      <c r="B175" s="266"/>
      <c r="C175" s="274"/>
      <c r="D175" s="275"/>
      <c r="E175" s="275"/>
      <c r="F175" s="275"/>
      <c r="G175" s="275"/>
      <c r="H175" s="275"/>
      <c r="I175" s="275"/>
      <c r="J175" s="275"/>
      <c r="K175" s="276"/>
      <c r="L175" s="275"/>
      <c r="M175" s="276"/>
      <c r="N175" s="276"/>
      <c r="O175" s="279"/>
      <c r="P175" s="284"/>
      <c r="Q175" s="277"/>
      <c r="R175" s="275"/>
      <c r="S175" s="275"/>
      <c r="T175" s="277"/>
      <c r="U175" s="276"/>
      <c r="V175" s="279"/>
      <c r="W175" s="275"/>
      <c r="X175" s="277"/>
      <c r="Y175" s="277"/>
      <c r="Z175" s="275"/>
      <c r="AA175" s="275"/>
      <c r="AB175" s="275"/>
      <c r="AC175" s="275"/>
      <c r="AD175" s="280"/>
      <c r="AE175" s="280"/>
      <c r="AF175" s="280"/>
      <c r="AG175" s="283"/>
      <c r="AH175" s="275"/>
      <c r="AI175" s="275"/>
      <c r="AJ175" s="275"/>
    </row>
    <row r="176" spans="2:36" x14ac:dyDescent="0.2">
      <c r="B176" s="266"/>
      <c r="C176" s="274"/>
      <c r="D176" s="275"/>
      <c r="E176" s="275"/>
      <c r="F176" s="275"/>
      <c r="G176" s="275"/>
      <c r="H176" s="275"/>
      <c r="I176" s="275"/>
      <c r="J176" s="275"/>
      <c r="K176" s="276"/>
      <c r="L176" s="275"/>
      <c r="M176" s="276"/>
      <c r="N176" s="276"/>
      <c r="O176" s="277"/>
      <c r="P176" s="278"/>
      <c r="Q176" s="277"/>
      <c r="R176" s="275"/>
      <c r="S176" s="275"/>
      <c r="T176" s="279"/>
      <c r="U176" s="276"/>
      <c r="V176" s="279"/>
      <c r="W176" s="277"/>
      <c r="X176" s="275"/>
      <c r="Y176" s="277"/>
      <c r="Z176" s="275"/>
      <c r="AA176" s="275"/>
      <c r="AB176" s="275"/>
      <c r="AC176" s="275"/>
      <c r="AD176" s="280"/>
      <c r="AE176" s="281"/>
      <c r="AF176" s="280"/>
      <c r="AG176" s="280"/>
      <c r="AH176" s="275"/>
      <c r="AI176" s="275"/>
      <c r="AJ176" s="275"/>
    </row>
    <row r="177" spans="2:36" x14ac:dyDescent="0.2">
      <c r="B177" s="266"/>
      <c r="C177" s="274"/>
      <c r="D177" s="275"/>
      <c r="E177" s="275"/>
      <c r="F177" s="275"/>
      <c r="G177" s="275"/>
      <c r="H177" s="275"/>
      <c r="I177" s="275"/>
      <c r="J177" s="275"/>
      <c r="K177" s="276"/>
      <c r="L177" s="275"/>
      <c r="M177" s="275"/>
      <c r="N177" s="276"/>
      <c r="O177" s="277"/>
      <c r="P177" s="278"/>
      <c r="Q177" s="277"/>
      <c r="R177" s="275"/>
      <c r="S177" s="275"/>
      <c r="T177" s="279"/>
      <c r="U177" s="276"/>
      <c r="V177" s="279"/>
      <c r="W177" s="275"/>
      <c r="X177" s="277"/>
      <c r="Y177" s="277"/>
      <c r="Z177" s="275"/>
      <c r="AA177" s="275"/>
      <c r="AB177" s="275"/>
      <c r="AC177" s="275"/>
      <c r="AD177" s="280"/>
      <c r="AE177" s="280"/>
      <c r="AF177" s="280"/>
      <c r="AG177" s="280"/>
      <c r="AH177" s="275"/>
      <c r="AI177" s="275"/>
      <c r="AJ177" s="275"/>
    </row>
    <row r="178" spans="2:36" x14ac:dyDescent="0.2">
      <c r="B178" s="266"/>
      <c r="C178" s="274"/>
      <c r="D178" s="275"/>
      <c r="E178" s="275"/>
      <c r="F178" s="275"/>
      <c r="G178" s="275"/>
      <c r="H178" s="275"/>
      <c r="I178" s="275"/>
      <c r="J178" s="275"/>
      <c r="K178" s="276"/>
      <c r="L178" s="275"/>
      <c r="M178" s="275"/>
      <c r="N178" s="276"/>
      <c r="O178" s="279"/>
      <c r="P178" s="278"/>
      <c r="Q178" s="277"/>
      <c r="R178" s="277"/>
      <c r="S178" s="275"/>
      <c r="T178" s="281"/>
      <c r="U178" s="276"/>
      <c r="V178" s="279"/>
      <c r="W178" s="275"/>
      <c r="X178" s="277"/>
      <c r="Y178" s="277"/>
      <c r="Z178" s="277"/>
      <c r="AA178" s="275"/>
      <c r="AB178" s="275"/>
      <c r="AC178" s="275"/>
      <c r="AD178" s="280"/>
      <c r="AE178" s="280"/>
      <c r="AF178" s="283"/>
      <c r="AG178" s="280"/>
      <c r="AH178" s="275"/>
      <c r="AI178" s="275"/>
      <c r="AJ178" s="275"/>
    </row>
    <row r="179" spans="2:36" x14ac:dyDescent="0.2">
      <c r="B179" s="266"/>
      <c r="C179" s="274"/>
      <c r="D179" s="275"/>
      <c r="E179" s="275"/>
      <c r="F179" s="275"/>
      <c r="G179" s="275"/>
      <c r="H179" s="275"/>
      <c r="I179" s="275"/>
      <c r="J179" s="275"/>
      <c r="K179" s="276"/>
      <c r="L179" s="275"/>
      <c r="M179" s="276"/>
      <c r="N179" s="282"/>
      <c r="O179" s="279"/>
      <c r="P179" s="278"/>
      <c r="Q179" s="277"/>
      <c r="R179" s="275"/>
      <c r="S179" s="275"/>
      <c r="T179" s="277"/>
      <c r="U179" s="276"/>
      <c r="V179" s="279"/>
      <c r="W179" s="275"/>
      <c r="X179" s="277"/>
      <c r="Y179" s="277"/>
      <c r="Z179" s="275"/>
      <c r="AA179" s="275"/>
      <c r="AB179" s="275"/>
      <c r="AC179" s="275"/>
      <c r="AD179" s="283"/>
      <c r="AE179" s="281"/>
      <c r="AF179" s="280"/>
      <c r="AG179" s="280"/>
      <c r="AH179" s="275"/>
      <c r="AI179" s="275"/>
      <c r="AJ179" s="275"/>
    </row>
    <row r="180" spans="2:36" x14ac:dyDescent="0.2">
      <c r="B180" s="266"/>
      <c r="C180" s="274"/>
      <c r="D180" s="275"/>
      <c r="E180" s="275"/>
      <c r="F180" s="275"/>
      <c r="G180" s="275"/>
      <c r="H180" s="275"/>
      <c r="I180" s="275"/>
      <c r="J180" s="275"/>
      <c r="K180" s="276"/>
      <c r="L180" s="275"/>
      <c r="M180" s="282"/>
      <c r="N180" s="276"/>
      <c r="O180" s="277"/>
      <c r="P180" s="278"/>
      <c r="Q180" s="275"/>
      <c r="R180" s="275"/>
      <c r="S180" s="275"/>
      <c r="T180" s="279"/>
      <c r="U180" s="276"/>
      <c r="V180" s="279"/>
      <c r="W180" s="275"/>
      <c r="X180" s="275"/>
      <c r="Y180" s="275"/>
      <c r="Z180" s="275"/>
      <c r="AA180" s="275"/>
      <c r="AB180" s="275"/>
      <c r="AC180" s="275"/>
      <c r="AD180" s="283"/>
      <c r="AE180" s="281"/>
      <c r="AF180" s="280"/>
      <c r="AG180" s="281"/>
      <c r="AH180" s="275"/>
      <c r="AI180" s="275"/>
      <c r="AJ180" s="275"/>
    </row>
    <row r="181" spans="2:36" x14ac:dyDescent="0.2">
      <c r="B181" s="266"/>
      <c r="C181" s="274"/>
      <c r="D181" s="275"/>
      <c r="E181" s="275"/>
      <c r="F181" s="275"/>
      <c r="G181" s="275"/>
      <c r="H181" s="275"/>
      <c r="I181" s="275"/>
      <c r="J181" s="275"/>
      <c r="K181" s="276"/>
      <c r="L181" s="275"/>
      <c r="M181" s="276"/>
      <c r="N181" s="275"/>
      <c r="O181" s="277"/>
      <c r="P181" s="278"/>
      <c r="Q181" s="275"/>
      <c r="R181" s="275"/>
      <c r="S181" s="275"/>
      <c r="T181" s="279"/>
      <c r="U181" s="276"/>
      <c r="V181" s="279"/>
      <c r="W181" s="275"/>
      <c r="X181" s="277"/>
      <c r="Y181" s="275"/>
      <c r="Z181" s="275"/>
      <c r="AA181" s="275"/>
      <c r="AB181" s="275"/>
      <c r="AC181" s="275"/>
      <c r="AD181" s="283"/>
      <c r="AE181" s="281"/>
      <c r="AF181" s="275"/>
      <c r="AG181" s="280"/>
      <c r="AH181" s="275"/>
      <c r="AI181" s="275"/>
      <c r="AJ181" s="275"/>
    </row>
    <row r="182" spans="2:36" x14ac:dyDescent="0.2">
      <c r="B182" s="266"/>
      <c r="C182" s="274"/>
      <c r="D182" s="275"/>
      <c r="E182" s="275"/>
      <c r="F182" s="275"/>
      <c r="G182" s="275"/>
      <c r="H182" s="275"/>
      <c r="I182" s="275"/>
      <c r="J182" s="275"/>
      <c r="K182" s="282"/>
      <c r="L182" s="275"/>
      <c r="M182" s="275"/>
      <c r="N182" s="282"/>
      <c r="O182" s="279"/>
      <c r="P182" s="278"/>
      <c r="Q182" s="277"/>
      <c r="R182" s="276"/>
      <c r="S182" s="275"/>
      <c r="T182" s="279"/>
      <c r="U182" s="282"/>
      <c r="V182" s="279"/>
      <c r="W182" s="275"/>
      <c r="X182" s="277"/>
      <c r="Y182" s="277"/>
      <c r="Z182" s="276"/>
      <c r="AA182" s="275"/>
      <c r="AB182" s="275"/>
      <c r="AC182" s="275"/>
      <c r="AD182" s="280"/>
      <c r="AE182" s="280"/>
      <c r="AF182" s="280"/>
      <c r="AG182" s="283"/>
      <c r="AH182" s="275"/>
      <c r="AI182" s="275"/>
      <c r="AJ182" s="275"/>
    </row>
    <row r="183" spans="2:36" x14ac:dyDescent="0.2">
      <c r="B183" s="266"/>
      <c r="C183" s="274"/>
      <c r="D183" s="275"/>
      <c r="E183" s="275"/>
      <c r="F183" s="275"/>
      <c r="G183" s="275"/>
      <c r="H183" s="275"/>
      <c r="I183" s="275"/>
      <c r="J183" s="275"/>
      <c r="K183" s="276"/>
      <c r="L183" s="275"/>
      <c r="M183" s="282"/>
      <c r="N183" s="276"/>
      <c r="O183" s="279"/>
      <c r="P183" s="278"/>
      <c r="Q183" s="277"/>
      <c r="R183" s="275"/>
      <c r="S183" s="275"/>
      <c r="T183" s="281"/>
      <c r="U183" s="276"/>
      <c r="V183" s="279"/>
      <c r="W183" s="275"/>
      <c r="X183" s="277"/>
      <c r="Y183" s="277"/>
      <c r="Z183" s="275"/>
      <c r="AA183" s="275"/>
      <c r="AB183" s="275"/>
      <c r="AC183" s="275"/>
      <c r="AD183" s="283"/>
      <c r="AE183" s="283"/>
      <c r="AF183" s="280"/>
      <c r="AG183" s="280"/>
      <c r="AH183" s="275"/>
      <c r="AI183" s="275"/>
      <c r="AJ183" s="275"/>
    </row>
    <row r="184" spans="2:36" x14ac:dyDescent="0.2">
      <c r="B184" s="266"/>
      <c r="C184" s="274"/>
      <c r="D184" s="275"/>
      <c r="E184" s="275"/>
      <c r="F184" s="275"/>
      <c r="G184" s="275"/>
      <c r="H184" s="275"/>
      <c r="I184" s="275"/>
      <c r="J184" s="275"/>
      <c r="K184" s="276"/>
      <c r="L184" s="275"/>
      <c r="M184" s="276"/>
      <c r="N184" s="276"/>
      <c r="O184" s="279"/>
      <c r="P184" s="278"/>
      <c r="Q184" s="277"/>
      <c r="R184" s="277"/>
      <c r="S184" s="275"/>
      <c r="T184" s="279"/>
      <c r="U184" s="276"/>
      <c r="V184" s="279"/>
      <c r="W184" s="275"/>
      <c r="X184" s="277"/>
      <c r="Y184" s="277"/>
      <c r="Z184" s="277"/>
      <c r="AA184" s="275"/>
      <c r="AB184" s="275"/>
      <c r="AC184" s="275"/>
      <c r="AD184" s="283"/>
      <c r="AE184" s="280"/>
      <c r="AF184" s="280"/>
      <c r="AG184" s="280"/>
      <c r="AH184" s="275"/>
      <c r="AI184" s="275"/>
      <c r="AJ184" s="275"/>
    </row>
    <row r="185" spans="2:36" x14ac:dyDescent="0.2">
      <c r="B185" s="266"/>
      <c r="C185" s="274"/>
      <c r="D185" s="275"/>
      <c r="E185" s="275"/>
      <c r="F185" s="275"/>
      <c r="G185" s="275"/>
      <c r="H185" s="275"/>
      <c r="I185" s="275"/>
      <c r="J185" s="275"/>
      <c r="K185" s="279"/>
      <c r="L185" s="275"/>
      <c r="M185" s="275"/>
      <c r="N185" s="280"/>
      <c r="O185" s="279"/>
      <c r="P185" s="278"/>
      <c r="Q185" s="275"/>
      <c r="R185" s="275"/>
      <c r="S185" s="275"/>
      <c r="T185" s="279"/>
      <c r="U185" s="276"/>
      <c r="V185" s="281"/>
      <c r="W185" s="275"/>
      <c r="X185" s="275"/>
      <c r="Y185" s="275"/>
      <c r="Z185" s="275"/>
      <c r="AA185" s="275"/>
      <c r="AB185" s="275"/>
      <c r="AC185" s="275"/>
      <c r="AD185" s="280"/>
      <c r="AE185" s="280"/>
      <c r="AF185" s="280"/>
      <c r="AG185" s="280"/>
      <c r="AH185" s="275"/>
      <c r="AI185" s="275"/>
      <c r="AJ185" s="275"/>
    </row>
    <row r="186" spans="2:36" x14ac:dyDescent="0.2">
      <c r="B186" s="266"/>
      <c r="C186" s="274"/>
      <c r="D186" s="275"/>
      <c r="E186" s="275"/>
      <c r="F186" s="275"/>
      <c r="G186" s="275"/>
      <c r="H186" s="275"/>
      <c r="I186" s="275"/>
      <c r="J186" s="275"/>
      <c r="K186" s="276"/>
      <c r="L186" s="275"/>
      <c r="M186" s="275"/>
      <c r="N186" s="276"/>
      <c r="O186" s="279"/>
      <c r="P186" s="278"/>
      <c r="Q186" s="277"/>
      <c r="R186" s="275"/>
      <c r="S186" s="275"/>
      <c r="T186" s="279"/>
      <c r="U186" s="276"/>
      <c r="V186" s="279"/>
      <c r="W186" s="275"/>
      <c r="X186" s="275"/>
      <c r="Y186" s="277"/>
      <c r="Z186" s="275"/>
      <c r="AA186" s="275"/>
      <c r="AB186" s="275"/>
      <c r="AC186" s="275"/>
      <c r="AD186" s="280"/>
      <c r="AE186" s="280"/>
      <c r="AF186" s="283"/>
      <c r="AG186" s="280"/>
      <c r="AH186" s="275"/>
      <c r="AI186" s="275"/>
      <c r="AJ186" s="275"/>
    </row>
    <row r="187" spans="2:36" x14ac:dyDescent="0.2">
      <c r="B187" s="266"/>
      <c r="C187" s="274"/>
      <c r="D187" s="275"/>
      <c r="E187" s="275"/>
      <c r="F187" s="275"/>
      <c r="G187" s="275"/>
      <c r="H187" s="275"/>
      <c r="I187" s="275"/>
      <c r="J187" s="275"/>
      <c r="K187" s="276"/>
      <c r="L187" s="275"/>
      <c r="M187" s="276"/>
      <c r="N187" s="276"/>
      <c r="O187" s="281"/>
      <c r="P187" s="278"/>
      <c r="Q187" s="275"/>
      <c r="R187" s="275"/>
      <c r="S187" s="275"/>
      <c r="T187" s="281"/>
      <c r="U187" s="276"/>
      <c r="V187" s="279"/>
      <c r="W187" s="275"/>
      <c r="X187" s="277"/>
      <c r="Y187" s="275"/>
      <c r="Z187" s="275"/>
      <c r="AA187" s="275"/>
      <c r="AB187" s="275"/>
      <c r="AC187" s="275"/>
      <c r="AD187" s="283"/>
      <c r="AE187" s="280"/>
      <c r="AF187" s="280"/>
      <c r="AG187" s="280"/>
      <c r="AH187" s="275"/>
      <c r="AI187" s="275"/>
      <c r="AJ187" s="275"/>
    </row>
    <row r="188" spans="2:36" x14ac:dyDescent="0.2">
      <c r="B188" s="266"/>
      <c r="C188" s="274"/>
      <c r="D188" s="275"/>
      <c r="E188" s="275"/>
      <c r="F188" s="275"/>
      <c r="G188" s="275"/>
      <c r="H188" s="275"/>
      <c r="I188" s="275"/>
      <c r="J188" s="275"/>
      <c r="K188" s="276"/>
      <c r="L188" s="275"/>
      <c r="M188" s="276"/>
      <c r="N188" s="276"/>
      <c r="O188" s="281"/>
      <c r="P188" s="284"/>
      <c r="Q188" s="275"/>
      <c r="R188" s="275"/>
      <c r="S188" s="275"/>
      <c r="T188" s="281"/>
      <c r="U188" s="276"/>
      <c r="V188" s="279"/>
      <c r="W188" s="275"/>
      <c r="X188" s="277"/>
      <c r="Y188" s="275"/>
      <c r="Z188" s="275"/>
      <c r="AA188" s="275"/>
      <c r="AB188" s="275"/>
      <c r="AC188" s="275"/>
      <c r="AD188" s="283"/>
      <c r="AE188" s="280"/>
      <c r="AF188" s="280"/>
      <c r="AG188" s="280"/>
      <c r="AH188" s="275"/>
      <c r="AI188" s="275"/>
      <c r="AJ188" s="275"/>
    </row>
    <row r="189" spans="2:36" x14ac:dyDescent="0.2">
      <c r="B189" s="266"/>
      <c r="C189" s="274"/>
      <c r="D189" s="275"/>
      <c r="E189" s="275"/>
      <c r="F189" s="275"/>
      <c r="G189" s="275"/>
      <c r="H189" s="275"/>
      <c r="I189" s="275"/>
      <c r="J189" s="275"/>
      <c r="K189" s="276"/>
      <c r="L189" s="275"/>
      <c r="M189" s="276"/>
      <c r="N189" s="276"/>
      <c r="O189" s="279"/>
      <c r="P189" s="278"/>
      <c r="Q189" s="277"/>
      <c r="R189" s="275"/>
      <c r="S189" s="275"/>
      <c r="T189" s="281"/>
      <c r="U189" s="276"/>
      <c r="V189" s="279"/>
      <c r="W189" s="275"/>
      <c r="X189" s="277"/>
      <c r="Y189" s="277"/>
      <c r="Z189" s="275"/>
      <c r="AA189" s="279"/>
      <c r="AB189" s="275"/>
      <c r="AC189" s="275"/>
      <c r="AD189" s="280"/>
      <c r="AE189" s="280"/>
      <c r="AF189" s="280"/>
      <c r="AG189" s="280"/>
      <c r="AH189" s="275"/>
      <c r="AI189" s="275"/>
      <c r="AJ189" s="275"/>
    </row>
    <row r="190" spans="2:36" x14ac:dyDescent="0.2">
      <c r="B190" s="266"/>
      <c r="C190" s="274"/>
      <c r="D190" s="275"/>
      <c r="E190" s="275"/>
      <c r="F190" s="275"/>
      <c r="G190" s="275"/>
      <c r="H190" s="275"/>
      <c r="I190" s="275"/>
      <c r="J190" s="275"/>
      <c r="K190" s="276"/>
      <c r="L190" s="275"/>
      <c r="M190" s="276"/>
      <c r="N190" s="276"/>
      <c r="O190" s="279"/>
      <c r="P190" s="278"/>
      <c r="Q190" s="275"/>
      <c r="R190" s="275"/>
      <c r="S190" s="275"/>
      <c r="T190" s="277"/>
      <c r="U190" s="276"/>
      <c r="V190" s="279"/>
      <c r="W190" s="275"/>
      <c r="X190" s="277"/>
      <c r="Y190" s="275"/>
      <c r="Z190" s="275"/>
      <c r="AA190" s="275"/>
      <c r="AB190" s="275"/>
      <c r="AC190" s="275"/>
      <c r="AD190" s="280"/>
      <c r="AE190" s="281"/>
      <c r="AF190" s="275"/>
      <c r="AG190" s="280"/>
      <c r="AH190" s="275"/>
      <c r="AI190" s="275"/>
      <c r="AJ190" s="275"/>
    </row>
    <row r="191" spans="2:36" x14ac:dyDescent="0.2">
      <c r="B191" s="266"/>
      <c r="C191" s="274"/>
      <c r="D191" s="275"/>
      <c r="E191" s="275"/>
      <c r="F191" s="275"/>
      <c r="G191" s="275"/>
      <c r="H191" s="275"/>
      <c r="I191" s="275"/>
      <c r="J191" s="275"/>
      <c r="K191" s="276"/>
      <c r="L191" s="275"/>
      <c r="M191" s="275"/>
      <c r="N191" s="276"/>
      <c r="O191" s="279"/>
      <c r="P191" s="278"/>
      <c r="Q191" s="275"/>
      <c r="R191" s="275"/>
      <c r="S191" s="275"/>
      <c r="T191" s="279"/>
      <c r="U191" s="276"/>
      <c r="V191" s="279"/>
      <c r="W191" s="275"/>
      <c r="X191" s="277"/>
      <c r="Y191" s="275"/>
      <c r="Z191" s="275"/>
      <c r="AA191" s="277"/>
      <c r="AB191" s="275"/>
      <c r="AC191" s="275"/>
      <c r="AD191" s="280"/>
      <c r="AE191" s="280"/>
      <c r="AF191" s="280"/>
      <c r="AG191" s="280"/>
      <c r="AH191" s="275"/>
      <c r="AI191" s="275"/>
      <c r="AJ191" s="275"/>
    </row>
    <row r="192" spans="2:36" x14ac:dyDescent="0.2">
      <c r="B192" s="266"/>
      <c r="C192" s="274"/>
      <c r="D192" s="275"/>
      <c r="E192" s="275"/>
      <c r="F192" s="275"/>
      <c r="G192" s="275"/>
      <c r="H192" s="275"/>
      <c r="I192" s="275"/>
      <c r="J192" s="275"/>
      <c r="K192" s="276"/>
      <c r="L192" s="275"/>
      <c r="M192" s="282"/>
      <c r="N192" s="276"/>
      <c r="O192" s="279"/>
      <c r="P192" s="278"/>
      <c r="Q192" s="275"/>
      <c r="R192" s="275"/>
      <c r="S192" s="275"/>
      <c r="T192" s="279"/>
      <c r="U192" s="276"/>
      <c r="V192" s="279"/>
      <c r="W192" s="275"/>
      <c r="X192" s="277"/>
      <c r="Y192" s="275"/>
      <c r="Z192" s="275"/>
      <c r="AA192" s="275"/>
      <c r="AB192" s="275"/>
      <c r="AC192" s="275"/>
      <c r="AD192" s="283"/>
      <c r="AE192" s="281"/>
      <c r="AF192" s="281"/>
      <c r="AG192" s="280"/>
      <c r="AH192" s="275"/>
      <c r="AI192" s="275"/>
      <c r="AJ192" s="275"/>
    </row>
    <row r="193" spans="2:36" x14ac:dyDescent="0.2">
      <c r="B193" s="266"/>
      <c r="C193" s="274"/>
      <c r="D193" s="275"/>
      <c r="E193" s="275"/>
      <c r="F193" s="275"/>
      <c r="G193" s="275"/>
      <c r="H193" s="275"/>
      <c r="I193" s="275"/>
      <c r="J193" s="275"/>
      <c r="K193" s="279"/>
      <c r="L193" s="275"/>
      <c r="M193" s="276"/>
      <c r="N193" s="276"/>
      <c r="O193" s="279"/>
      <c r="P193" s="278"/>
      <c r="Q193" s="277"/>
      <c r="R193" s="275"/>
      <c r="S193" s="275"/>
      <c r="T193" s="279"/>
      <c r="U193" s="276"/>
      <c r="V193" s="279"/>
      <c r="W193" s="275"/>
      <c r="X193" s="277"/>
      <c r="Y193" s="277"/>
      <c r="Z193" s="275"/>
      <c r="AA193" s="277"/>
      <c r="AB193" s="275"/>
      <c r="AC193" s="275"/>
      <c r="AD193" s="280"/>
      <c r="AE193" s="280"/>
      <c r="AF193" s="283"/>
      <c r="AG193" s="280"/>
      <c r="AH193" s="275"/>
      <c r="AI193" s="275"/>
      <c r="AJ193" s="275"/>
    </row>
    <row r="194" spans="2:36" x14ac:dyDescent="0.2">
      <c r="B194" s="266"/>
      <c r="C194" s="274"/>
      <c r="D194" s="275"/>
      <c r="E194" s="275"/>
      <c r="F194" s="275"/>
      <c r="G194" s="275"/>
      <c r="H194" s="275"/>
      <c r="I194" s="275"/>
      <c r="J194" s="275"/>
      <c r="K194" s="276"/>
      <c r="L194" s="275"/>
      <c r="M194" s="282"/>
      <c r="N194" s="280"/>
      <c r="O194" s="279"/>
      <c r="P194" s="278"/>
      <c r="Q194" s="277"/>
      <c r="R194" s="275"/>
      <c r="S194" s="275"/>
      <c r="T194" s="279"/>
      <c r="U194" s="276"/>
      <c r="V194" s="279"/>
      <c r="W194" s="275"/>
      <c r="X194" s="277"/>
      <c r="Y194" s="277"/>
      <c r="Z194" s="275"/>
      <c r="AA194" s="275"/>
      <c r="AB194" s="275"/>
      <c r="AC194" s="275"/>
      <c r="AD194" s="280"/>
      <c r="AE194" s="281"/>
      <c r="AF194" s="280"/>
      <c r="AG194" s="283"/>
      <c r="AH194" s="275"/>
      <c r="AI194" s="275"/>
      <c r="AJ194" s="275"/>
    </row>
    <row r="195" spans="2:36" x14ac:dyDescent="0.2">
      <c r="B195" s="266"/>
      <c r="C195" s="274"/>
      <c r="D195" s="275"/>
      <c r="E195" s="275"/>
      <c r="F195" s="275"/>
      <c r="G195" s="275"/>
      <c r="H195" s="275"/>
      <c r="I195" s="275"/>
      <c r="J195" s="275"/>
      <c r="K195" s="276"/>
      <c r="L195" s="275"/>
      <c r="M195" s="276"/>
      <c r="N195" s="280"/>
      <c r="O195" s="279"/>
      <c r="P195" s="278"/>
      <c r="Q195" s="277"/>
      <c r="R195" s="275"/>
      <c r="S195" s="275"/>
      <c r="T195" s="279"/>
      <c r="U195" s="276"/>
      <c r="V195" s="281"/>
      <c r="W195" s="275"/>
      <c r="X195" s="275"/>
      <c r="Y195" s="277"/>
      <c r="Z195" s="275"/>
      <c r="AA195" s="277"/>
      <c r="AB195" s="275"/>
      <c r="AC195" s="275"/>
      <c r="AD195" s="283"/>
      <c r="AE195" s="283"/>
      <c r="AF195" s="283"/>
      <c r="AG195" s="280"/>
      <c r="AH195" s="275"/>
      <c r="AI195" s="275"/>
      <c r="AJ195" s="275"/>
    </row>
    <row r="196" spans="2:36" x14ac:dyDescent="0.2">
      <c r="B196" s="266"/>
      <c r="C196" s="274"/>
      <c r="D196" s="275"/>
      <c r="E196" s="275"/>
      <c r="F196" s="275"/>
      <c r="G196" s="275"/>
      <c r="H196" s="275"/>
      <c r="I196" s="275"/>
      <c r="J196" s="275"/>
      <c r="K196" s="279"/>
      <c r="L196" s="275"/>
      <c r="M196" s="276"/>
      <c r="N196" s="280"/>
      <c r="O196" s="279"/>
      <c r="P196" s="278"/>
      <c r="Q196" s="277"/>
      <c r="R196" s="275"/>
      <c r="S196" s="275"/>
      <c r="T196" s="279"/>
      <c r="U196" s="276"/>
      <c r="V196" s="279"/>
      <c r="W196" s="275"/>
      <c r="X196" s="277"/>
      <c r="Y196" s="277"/>
      <c r="Z196" s="275"/>
      <c r="AA196" s="275"/>
      <c r="AB196" s="275"/>
      <c r="AC196" s="275"/>
      <c r="AD196" s="280"/>
      <c r="AE196" s="280"/>
      <c r="AF196" s="280"/>
      <c r="AG196" s="280"/>
      <c r="AH196" s="275"/>
      <c r="AI196" s="275"/>
      <c r="AJ196" s="275"/>
    </row>
    <row r="197" spans="2:36" x14ac:dyDescent="0.2">
      <c r="B197" s="266"/>
      <c r="C197" s="274"/>
      <c r="D197" s="275"/>
      <c r="E197" s="275"/>
      <c r="F197" s="275"/>
      <c r="G197" s="275"/>
      <c r="H197" s="275"/>
      <c r="I197" s="275"/>
      <c r="J197" s="275"/>
      <c r="K197" s="276"/>
      <c r="L197" s="275"/>
      <c r="M197" s="276"/>
      <c r="N197" s="276"/>
      <c r="O197" s="279"/>
      <c r="P197" s="284"/>
      <c r="Q197" s="275"/>
      <c r="R197" s="275"/>
      <c r="S197" s="275"/>
      <c r="T197" s="279"/>
      <c r="U197" s="276"/>
      <c r="V197" s="279"/>
      <c r="W197" s="275"/>
      <c r="X197" s="277"/>
      <c r="Y197" s="275"/>
      <c r="Z197" s="275"/>
      <c r="AA197" s="275"/>
      <c r="AB197" s="275"/>
      <c r="AC197" s="275"/>
      <c r="AD197" s="280"/>
      <c r="AE197" s="281"/>
      <c r="AF197" s="281"/>
      <c r="AG197" s="281"/>
      <c r="AH197" s="275"/>
      <c r="AI197" s="275"/>
      <c r="AJ197" s="275"/>
    </row>
    <row r="198" spans="2:36" x14ac:dyDescent="0.2">
      <c r="B198" s="266"/>
      <c r="C198" s="274"/>
      <c r="D198" s="275"/>
      <c r="E198" s="275"/>
      <c r="F198" s="275"/>
      <c r="G198" s="275"/>
      <c r="H198" s="275"/>
      <c r="I198" s="275"/>
      <c r="J198" s="275"/>
      <c r="K198" s="276"/>
      <c r="L198" s="275"/>
      <c r="M198" s="282"/>
      <c r="N198" s="276"/>
      <c r="O198" s="279"/>
      <c r="P198" s="278"/>
      <c r="Q198" s="277"/>
      <c r="R198" s="275"/>
      <c r="S198" s="275"/>
      <c r="T198" s="279"/>
      <c r="U198" s="276"/>
      <c r="V198" s="279"/>
      <c r="W198" s="275"/>
      <c r="X198" s="277"/>
      <c r="Y198" s="277"/>
      <c r="Z198" s="275"/>
      <c r="AA198" s="275"/>
      <c r="AB198" s="275"/>
      <c r="AC198" s="275"/>
      <c r="AD198" s="280"/>
      <c r="AE198" s="281"/>
      <c r="AF198" s="280"/>
      <c r="AG198" s="280"/>
      <c r="AH198" s="275"/>
      <c r="AI198" s="275"/>
      <c r="AJ198" s="275"/>
    </row>
    <row r="199" spans="2:36" x14ac:dyDescent="0.2">
      <c r="B199" s="266"/>
      <c r="C199" s="274"/>
      <c r="D199" s="275"/>
      <c r="E199" s="275"/>
      <c r="F199" s="275"/>
      <c r="G199" s="275"/>
      <c r="H199" s="275"/>
      <c r="I199" s="275"/>
      <c r="J199" s="275"/>
      <c r="K199" s="276"/>
      <c r="L199" s="275"/>
      <c r="M199" s="282"/>
      <c r="N199" s="280"/>
      <c r="O199" s="279"/>
      <c r="P199" s="278"/>
      <c r="Q199" s="275"/>
      <c r="R199" s="277"/>
      <c r="S199" s="275"/>
      <c r="T199" s="281"/>
      <c r="U199" s="276"/>
      <c r="V199" s="279"/>
      <c r="W199" s="275"/>
      <c r="X199" s="275"/>
      <c r="Y199" s="275"/>
      <c r="Z199" s="277"/>
      <c r="AA199" s="275"/>
      <c r="AB199" s="275"/>
      <c r="AC199" s="275"/>
      <c r="AD199" s="280"/>
      <c r="AE199" s="280"/>
      <c r="AF199" s="280"/>
      <c r="AG199" s="280"/>
      <c r="AH199" s="275"/>
      <c r="AI199" s="275"/>
      <c r="AJ199" s="275"/>
    </row>
    <row r="200" spans="2:36" x14ac:dyDescent="0.2">
      <c r="B200" s="266"/>
      <c r="C200" s="274"/>
      <c r="D200" s="275"/>
      <c r="E200" s="275"/>
      <c r="F200" s="275"/>
      <c r="G200" s="275"/>
      <c r="H200" s="275"/>
      <c r="I200" s="275"/>
      <c r="J200" s="275"/>
      <c r="K200" s="279"/>
      <c r="L200" s="275"/>
      <c r="M200" s="275"/>
      <c r="N200" s="276"/>
      <c r="O200" s="279"/>
      <c r="P200" s="278"/>
      <c r="Q200" s="277"/>
      <c r="R200" s="275"/>
      <c r="S200" s="275"/>
      <c r="T200" s="279"/>
      <c r="U200" s="276"/>
      <c r="V200" s="279"/>
      <c r="W200" s="277"/>
      <c r="X200" s="277"/>
      <c r="Y200" s="277"/>
      <c r="Z200" s="275"/>
      <c r="AA200" s="275"/>
      <c r="AB200" s="275"/>
      <c r="AC200" s="275"/>
      <c r="AD200" s="283"/>
      <c r="AE200" s="283"/>
      <c r="AF200" s="280"/>
      <c r="AG200" s="280"/>
      <c r="AH200" s="275"/>
      <c r="AI200" s="275"/>
      <c r="AJ200" s="275"/>
    </row>
    <row r="201" spans="2:36" x14ac:dyDescent="0.2">
      <c r="B201" s="266"/>
      <c r="C201" s="274"/>
      <c r="D201" s="275"/>
      <c r="E201" s="275"/>
      <c r="F201" s="275"/>
      <c r="G201" s="275"/>
      <c r="H201" s="275"/>
      <c r="I201" s="275"/>
      <c r="J201" s="275"/>
      <c r="K201" s="282"/>
      <c r="L201" s="275"/>
      <c r="M201" s="275"/>
      <c r="N201" s="282"/>
      <c r="O201" s="277"/>
      <c r="P201" s="278"/>
      <c r="Q201" s="277"/>
      <c r="R201" s="276"/>
      <c r="S201" s="275"/>
      <c r="T201" s="279"/>
      <c r="U201" s="282"/>
      <c r="V201" s="279"/>
      <c r="W201" s="275"/>
      <c r="X201" s="277"/>
      <c r="Y201" s="277"/>
      <c r="Z201" s="276"/>
      <c r="AA201" s="275"/>
      <c r="AB201" s="275"/>
      <c r="AC201" s="275"/>
      <c r="AD201" s="283"/>
      <c r="AE201" s="280"/>
      <c r="AF201" s="280"/>
      <c r="AG201" s="281"/>
      <c r="AH201" s="275"/>
      <c r="AI201" s="275"/>
      <c r="AJ201" s="275"/>
    </row>
    <row r="202" spans="2:36" x14ac:dyDescent="0.2">
      <c r="B202" s="266"/>
      <c r="C202" s="274"/>
      <c r="D202" s="275"/>
      <c r="E202" s="275"/>
      <c r="F202" s="275"/>
      <c r="G202" s="275"/>
      <c r="H202" s="275"/>
      <c r="I202" s="275"/>
      <c r="J202" s="275"/>
      <c r="K202" s="279"/>
      <c r="L202" s="275"/>
      <c r="M202" s="276"/>
      <c r="N202" s="276"/>
      <c r="O202" s="279"/>
      <c r="P202" s="278"/>
      <c r="Q202" s="277"/>
      <c r="R202" s="275"/>
      <c r="S202" s="275"/>
      <c r="T202" s="279"/>
      <c r="U202" s="276"/>
      <c r="V202" s="279"/>
      <c r="W202" s="275"/>
      <c r="X202" s="277"/>
      <c r="Y202" s="277"/>
      <c r="Z202" s="275"/>
      <c r="AA202" s="275"/>
      <c r="AB202" s="275"/>
      <c r="AC202" s="275"/>
      <c r="AD202" s="280"/>
      <c r="AE202" s="281"/>
      <c r="AF202" s="280"/>
      <c r="AG202" s="280"/>
      <c r="AH202" s="275"/>
      <c r="AI202" s="275"/>
      <c r="AJ202" s="275"/>
    </row>
    <row r="203" spans="2:36" x14ac:dyDescent="0.2">
      <c r="B203" s="266"/>
      <c r="C203" s="274"/>
      <c r="D203" s="275"/>
      <c r="E203" s="275"/>
      <c r="F203" s="275"/>
      <c r="G203" s="275"/>
      <c r="H203" s="275"/>
      <c r="I203" s="275"/>
      <c r="J203" s="275"/>
      <c r="K203" s="279"/>
      <c r="L203" s="275"/>
      <c r="M203" s="276"/>
      <c r="N203" s="281"/>
      <c r="O203" s="279"/>
      <c r="P203" s="278"/>
      <c r="Q203" s="275"/>
      <c r="R203" s="275"/>
      <c r="S203" s="275"/>
      <c r="T203" s="279"/>
      <c r="U203" s="276"/>
      <c r="V203" s="279"/>
      <c r="W203" s="275"/>
      <c r="X203" s="275"/>
      <c r="Y203" s="275"/>
      <c r="Z203" s="275"/>
      <c r="AA203" s="275"/>
      <c r="AB203" s="275"/>
      <c r="AC203" s="275"/>
      <c r="AD203" s="280"/>
      <c r="AE203" s="280"/>
      <c r="AF203" s="280"/>
      <c r="AG203" s="281"/>
      <c r="AH203" s="275"/>
      <c r="AI203" s="275"/>
      <c r="AJ203" s="275"/>
    </row>
    <row r="204" spans="2:36" x14ac:dyDescent="0.2">
      <c r="B204" s="266"/>
      <c r="C204" s="274"/>
      <c r="D204" s="275"/>
      <c r="E204" s="275"/>
      <c r="F204" s="275"/>
      <c r="G204" s="275"/>
      <c r="H204" s="275"/>
      <c r="I204" s="275"/>
      <c r="J204" s="275"/>
      <c r="K204" s="279"/>
      <c r="L204" s="275"/>
      <c r="M204" s="282"/>
      <c r="N204" s="276"/>
      <c r="O204" s="281"/>
      <c r="P204" s="278"/>
      <c r="Q204" s="277"/>
      <c r="R204" s="275"/>
      <c r="S204" s="275"/>
      <c r="T204" s="281"/>
      <c r="U204" s="276"/>
      <c r="V204" s="279"/>
      <c r="W204" s="275"/>
      <c r="X204" s="275"/>
      <c r="Y204" s="277"/>
      <c r="Z204" s="275"/>
      <c r="AA204" s="275"/>
      <c r="AB204" s="275"/>
      <c r="AC204" s="275"/>
      <c r="AD204" s="280"/>
      <c r="AE204" s="280"/>
      <c r="AF204" s="280"/>
      <c r="AG204" s="280"/>
      <c r="AH204" s="275"/>
      <c r="AI204" s="275"/>
      <c r="AJ204" s="275"/>
    </row>
    <row r="205" spans="2:36" x14ac:dyDescent="0.2">
      <c r="B205" s="266"/>
      <c r="C205" s="274"/>
      <c r="D205" s="275"/>
      <c r="E205" s="275"/>
      <c r="F205" s="275"/>
      <c r="G205" s="275"/>
      <c r="H205" s="275"/>
      <c r="I205" s="275"/>
      <c r="J205" s="275"/>
      <c r="K205" s="279"/>
      <c r="L205" s="275"/>
      <c r="M205" s="276"/>
      <c r="N205" s="282"/>
      <c r="O205" s="279"/>
      <c r="P205" s="284"/>
      <c r="Q205" s="275"/>
      <c r="R205" s="275"/>
      <c r="S205" s="275"/>
      <c r="T205" s="279"/>
      <c r="U205" s="276"/>
      <c r="V205" s="279"/>
      <c r="W205" s="275"/>
      <c r="X205" s="277"/>
      <c r="Y205" s="275"/>
      <c r="Z205" s="275"/>
      <c r="AA205" s="275"/>
      <c r="AB205" s="275"/>
      <c r="AC205" s="275"/>
      <c r="AD205" s="280"/>
      <c r="AE205" s="281"/>
      <c r="AF205" s="280"/>
      <c r="AG205" s="280"/>
      <c r="AH205" s="275"/>
      <c r="AI205" s="275"/>
      <c r="AJ205" s="275"/>
    </row>
    <row r="206" spans="2:36" x14ac:dyDescent="0.2">
      <c r="B206" s="266"/>
      <c r="C206" s="274"/>
      <c r="D206" s="275"/>
      <c r="E206" s="275"/>
      <c r="F206" s="275"/>
      <c r="G206" s="275"/>
      <c r="H206" s="275"/>
      <c r="I206" s="275"/>
      <c r="J206" s="275"/>
      <c r="K206" s="276"/>
      <c r="L206" s="275"/>
      <c r="M206" s="275"/>
      <c r="N206" s="276"/>
      <c r="O206" s="279"/>
      <c r="P206" s="278"/>
      <c r="Q206" s="277"/>
      <c r="R206" s="275"/>
      <c r="S206" s="275"/>
      <c r="T206" s="279"/>
      <c r="U206" s="276"/>
      <c r="V206" s="279"/>
      <c r="W206" s="275"/>
      <c r="X206" s="277"/>
      <c r="Y206" s="277"/>
      <c r="Z206" s="275"/>
      <c r="AA206" s="275"/>
      <c r="AB206" s="275"/>
      <c r="AC206" s="275"/>
      <c r="AD206" s="280"/>
      <c r="AE206" s="280"/>
      <c r="AF206" s="280"/>
      <c r="AG206" s="280"/>
      <c r="AH206" s="275"/>
      <c r="AI206" s="275"/>
      <c r="AJ206" s="275"/>
    </row>
    <row r="207" spans="2:36" x14ac:dyDescent="0.2">
      <c r="B207" s="266"/>
      <c r="C207" s="274"/>
      <c r="D207" s="275"/>
      <c r="E207" s="275"/>
      <c r="F207" s="275"/>
      <c r="G207" s="275"/>
      <c r="H207" s="275"/>
      <c r="I207" s="275"/>
      <c r="J207" s="275"/>
      <c r="K207" s="276"/>
      <c r="L207" s="275"/>
      <c r="M207" s="276"/>
      <c r="N207" s="276"/>
      <c r="O207" s="280"/>
      <c r="P207" s="278"/>
      <c r="Q207" s="277"/>
      <c r="R207" s="275"/>
      <c r="S207" s="275"/>
      <c r="T207" s="279"/>
      <c r="U207" s="276"/>
      <c r="V207" s="279"/>
      <c r="W207" s="275"/>
      <c r="X207" s="277"/>
      <c r="Y207" s="277"/>
      <c r="Z207" s="275"/>
      <c r="AA207" s="275"/>
      <c r="AB207" s="275"/>
      <c r="AC207" s="275"/>
      <c r="AD207" s="280"/>
      <c r="AE207" s="281"/>
      <c r="AF207" s="280"/>
      <c r="AG207" s="280"/>
      <c r="AH207" s="275"/>
      <c r="AI207" s="275"/>
      <c r="AJ207" s="275"/>
    </row>
    <row r="208" spans="2:36" x14ac:dyDescent="0.2">
      <c r="B208" s="266"/>
      <c r="C208" s="274"/>
      <c r="D208" s="275"/>
      <c r="E208" s="275"/>
      <c r="F208" s="275"/>
      <c r="G208" s="275"/>
      <c r="H208" s="275"/>
      <c r="I208" s="275"/>
      <c r="J208" s="275"/>
      <c r="K208" s="282"/>
      <c r="L208" s="275"/>
      <c r="M208" s="275"/>
      <c r="N208" s="282"/>
      <c r="O208" s="277"/>
      <c r="P208" s="278"/>
      <c r="Q208" s="275"/>
      <c r="R208" s="275"/>
      <c r="S208" s="275"/>
      <c r="T208" s="279"/>
      <c r="U208" s="282"/>
      <c r="V208" s="279"/>
      <c r="W208" s="275"/>
      <c r="X208" s="277"/>
      <c r="Y208" s="275"/>
      <c r="Z208" s="275"/>
      <c r="AA208" s="275"/>
      <c r="AB208" s="275"/>
      <c r="AC208" s="275"/>
      <c r="AD208" s="280"/>
      <c r="AE208" s="280"/>
      <c r="AF208" s="280"/>
      <c r="AG208" s="281"/>
      <c r="AH208" s="275"/>
      <c r="AI208" s="275"/>
      <c r="AJ208" s="275"/>
    </row>
    <row r="209" spans="2:36" x14ac:dyDescent="0.2">
      <c r="B209" s="266"/>
      <c r="C209" s="274"/>
      <c r="D209" s="275"/>
      <c r="E209" s="275"/>
      <c r="F209" s="275"/>
      <c r="G209" s="275"/>
      <c r="H209" s="275"/>
      <c r="I209" s="275"/>
      <c r="J209" s="275"/>
      <c r="K209" s="276"/>
      <c r="L209" s="275"/>
      <c r="M209" s="276"/>
      <c r="N209" s="276"/>
      <c r="O209" s="279"/>
      <c r="P209" s="278"/>
      <c r="Q209" s="277"/>
      <c r="R209" s="275"/>
      <c r="S209" s="275"/>
      <c r="T209" s="279"/>
      <c r="U209" s="276"/>
      <c r="V209" s="279"/>
      <c r="W209" s="275"/>
      <c r="X209" s="275"/>
      <c r="Y209" s="277"/>
      <c r="Z209" s="275"/>
      <c r="AA209" s="275"/>
      <c r="AB209" s="275"/>
      <c r="AC209" s="275"/>
      <c r="AD209" s="280"/>
      <c r="AE209" s="281"/>
      <c r="AF209" s="280"/>
      <c r="AG209" s="281"/>
      <c r="AH209" s="275"/>
      <c r="AI209" s="275"/>
      <c r="AJ209" s="275"/>
    </row>
    <row r="210" spans="2:36" x14ac:dyDescent="0.2">
      <c r="B210" s="266"/>
      <c r="C210" s="274"/>
      <c r="D210" s="275"/>
      <c r="E210" s="275"/>
      <c r="F210" s="275"/>
      <c r="G210" s="275"/>
      <c r="H210" s="275"/>
      <c r="I210" s="275"/>
      <c r="J210" s="275"/>
      <c r="K210" s="279"/>
      <c r="L210" s="275"/>
      <c r="M210" s="276"/>
      <c r="N210" s="276"/>
      <c r="O210" s="277"/>
      <c r="P210" s="278"/>
      <c r="Q210" s="277"/>
      <c r="R210" s="275"/>
      <c r="S210" s="275"/>
      <c r="T210" s="279"/>
      <c r="U210" s="276"/>
      <c r="V210" s="281"/>
      <c r="W210" s="275"/>
      <c r="X210" s="277"/>
      <c r="Y210" s="277"/>
      <c r="Z210" s="275"/>
      <c r="AA210" s="275"/>
      <c r="AB210" s="275"/>
      <c r="AC210" s="275"/>
      <c r="AD210" s="280"/>
      <c r="AE210" s="281"/>
      <c r="AF210" s="280"/>
      <c r="AG210" s="280"/>
      <c r="AH210" s="275"/>
      <c r="AI210" s="275"/>
      <c r="AJ210" s="275"/>
    </row>
    <row r="211" spans="2:36" x14ac:dyDescent="0.2">
      <c r="B211" s="266"/>
      <c r="C211" s="274"/>
      <c r="D211" s="275"/>
      <c r="E211" s="275"/>
      <c r="F211" s="275"/>
      <c r="G211" s="275"/>
      <c r="H211" s="275"/>
      <c r="I211" s="275"/>
      <c r="J211" s="275"/>
      <c r="K211" s="276"/>
      <c r="L211" s="275"/>
      <c r="M211" s="276"/>
      <c r="N211" s="282"/>
      <c r="O211" s="279"/>
      <c r="P211" s="284"/>
      <c r="Q211" s="277"/>
      <c r="R211" s="275"/>
      <c r="S211" s="275"/>
      <c r="T211" s="279"/>
      <c r="U211" s="276"/>
      <c r="V211" s="279"/>
      <c r="W211" s="275"/>
      <c r="X211" s="275"/>
      <c r="Y211" s="277"/>
      <c r="Z211" s="275"/>
      <c r="AA211" s="275"/>
      <c r="AB211" s="275"/>
      <c r="AC211" s="275"/>
      <c r="AD211" s="280"/>
      <c r="AE211" s="281"/>
      <c r="AF211" s="280"/>
      <c r="AG211" s="280"/>
      <c r="AH211" s="275"/>
      <c r="AI211" s="275"/>
      <c r="AJ211" s="275"/>
    </row>
    <row r="212" spans="2:36" x14ac:dyDescent="0.2">
      <c r="B212" s="266"/>
      <c r="C212" s="274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8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75"/>
      <c r="AB212" s="275"/>
      <c r="AC212" s="275"/>
      <c r="AD212" s="275"/>
      <c r="AE212" s="275"/>
      <c r="AF212" s="275"/>
      <c r="AG212" s="275"/>
      <c r="AH212" s="275"/>
      <c r="AI212" s="275"/>
      <c r="AJ212" s="275"/>
    </row>
    <row r="213" spans="2:36" x14ac:dyDescent="0.2">
      <c r="B213" s="266"/>
      <c r="C213" s="274"/>
      <c r="D213" s="275"/>
      <c r="E213" s="275"/>
      <c r="F213" s="275"/>
      <c r="G213" s="275"/>
      <c r="H213" s="275"/>
      <c r="I213" s="275"/>
      <c r="J213" s="275"/>
      <c r="K213" s="276"/>
      <c r="L213" s="275"/>
      <c r="M213" s="276"/>
      <c r="N213" s="281"/>
      <c r="O213" s="281"/>
      <c r="P213" s="278"/>
      <c r="Q213" s="275"/>
      <c r="R213" s="275"/>
      <c r="S213" s="275"/>
      <c r="T213" s="277"/>
      <c r="U213" s="276"/>
      <c r="V213" s="279"/>
      <c r="W213" s="275"/>
      <c r="X213" s="277"/>
      <c r="Y213" s="275"/>
      <c r="Z213" s="275"/>
      <c r="AA213" s="275"/>
      <c r="AB213" s="275"/>
      <c r="AC213" s="275"/>
      <c r="AD213" s="283"/>
      <c r="AE213" s="280"/>
      <c r="AF213" s="281"/>
      <c r="AG213" s="280"/>
      <c r="AH213" s="275"/>
      <c r="AI213" s="275"/>
      <c r="AJ213" s="275"/>
    </row>
    <row r="214" spans="2:36" x14ac:dyDescent="0.2">
      <c r="B214" s="266"/>
      <c r="C214" s="274"/>
      <c r="D214" s="275"/>
      <c r="E214" s="275"/>
      <c r="F214" s="275"/>
      <c r="G214" s="275"/>
      <c r="H214" s="275"/>
      <c r="I214" s="275"/>
      <c r="J214" s="275"/>
      <c r="K214" s="276"/>
      <c r="L214" s="275"/>
      <c r="M214" s="276"/>
      <c r="N214" s="276"/>
      <c r="O214" s="279"/>
      <c r="P214" s="278"/>
      <c r="Q214" s="277"/>
      <c r="R214" s="275"/>
      <c r="S214" s="275"/>
      <c r="T214" s="279"/>
      <c r="U214" s="276"/>
      <c r="V214" s="279"/>
      <c r="W214" s="275"/>
      <c r="X214" s="277"/>
      <c r="Y214" s="277"/>
      <c r="Z214" s="275"/>
      <c r="AA214" s="275"/>
      <c r="AB214" s="275"/>
      <c r="AC214" s="275"/>
      <c r="AD214" s="280"/>
      <c r="AE214" s="281"/>
      <c r="AF214" s="281"/>
      <c r="AG214" s="281"/>
      <c r="AH214" s="275"/>
      <c r="AI214" s="275"/>
      <c r="AJ214" s="275"/>
    </row>
    <row r="215" spans="2:36" x14ac:dyDescent="0.2">
      <c r="B215" s="266"/>
      <c r="C215" s="274"/>
      <c r="D215" s="275"/>
      <c r="E215" s="275"/>
      <c r="F215" s="275"/>
      <c r="G215" s="275"/>
      <c r="H215" s="275"/>
      <c r="I215" s="275"/>
      <c r="J215" s="275"/>
      <c r="K215" s="276"/>
      <c r="L215" s="275"/>
      <c r="M215" s="275"/>
      <c r="N215" s="281"/>
      <c r="O215" s="277"/>
      <c r="P215" s="278"/>
      <c r="Q215" s="277"/>
      <c r="R215" s="275"/>
      <c r="S215" s="275"/>
      <c r="T215" s="277"/>
      <c r="U215" s="276"/>
      <c r="V215" s="279"/>
      <c r="W215" s="275"/>
      <c r="X215" s="275"/>
      <c r="Y215" s="277"/>
      <c r="Z215" s="275"/>
      <c r="AA215" s="275"/>
      <c r="AB215" s="275"/>
      <c r="AC215" s="275"/>
      <c r="AD215" s="280"/>
      <c r="AE215" s="280"/>
      <c r="AF215" s="280"/>
      <c r="AG215" s="280"/>
      <c r="AH215" s="275"/>
      <c r="AI215" s="275"/>
      <c r="AJ215" s="275"/>
    </row>
    <row r="216" spans="2:36" x14ac:dyDescent="0.2">
      <c r="B216" s="266"/>
      <c r="C216" s="274"/>
      <c r="D216" s="275"/>
      <c r="E216" s="275"/>
      <c r="F216" s="275"/>
      <c r="G216" s="275"/>
      <c r="H216" s="275"/>
      <c r="I216" s="275"/>
      <c r="J216" s="275"/>
      <c r="K216" s="276"/>
      <c r="L216" s="275"/>
      <c r="M216" s="276"/>
      <c r="N216" s="276"/>
      <c r="O216" s="279"/>
      <c r="P216" s="278"/>
      <c r="Q216" s="275"/>
      <c r="R216" s="275"/>
      <c r="S216" s="275"/>
      <c r="T216" s="277"/>
      <c r="U216" s="276"/>
      <c r="V216" s="281"/>
      <c r="W216" s="275"/>
      <c r="X216" s="277"/>
      <c r="Y216" s="275"/>
      <c r="Z216" s="275"/>
      <c r="AA216" s="275"/>
      <c r="AB216" s="275"/>
      <c r="AC216" s="275"/>
      <c r="AD216" s="283"/>
      <c r="AE216" s="281"/>
      <c r="AF216" s="280"/>
      <c r="AG216" s="280"/>
      <c r="AH216" s="275"/>
      <c r="AI216" s="275"/>
      <c r="AJ216" s="275"/>
    </row>
    <row r="217" spans="2:36" x14ac:dyDescent="0.2">
      <c r="B217" s="266"/>
      <c r="C217" s="274"/>
      <c r="D217" s="275"/>
      <c r="E217" s="275"/>
      <c r="F217" s="275"/>
      <c r="G217" s="275"/>
      <c r="H217" s="275"/>
      <c r="I217" s="275"/>
      <c r="J217" s="275"/>
      <c r="K217" s="276"/>
      <c r="L217" s="275"/>
      <c r="M217" s="276"/>
      <c r="N217" s="276"/>
      <c r="O217" s="279"/>
      <c r="P217" s="278"/>
      <c r="Q217" s="275"/>
      <c r="R217" s="275"/>
      <c r="S217" s="275"/>
      <c r="T217" s="279"/>
      <c r="U217" s="276"/>
      <c r="V217" s="279"/>
      <c r="W217" s="275"/>
      <c r="X217" s="277"/>
      <c r="Y217" s="275"/>
      <c r="Z217" s="275"/>
      <c r="AA217" s="275"/>
      <c r="AB217" s="275"/>
      <c r="AC217" s="275"/>
      <c r="AD217" s="280"/>
      <c r="AE217" s="281"/>
      <c r="AF217" s="280"/>
      <c r="AG217" s="280"/>
      <c r="AH217" s="275"/>
      <c r="AI217" s="275"/>
      <c r="AJ217" s="275"/>
    </row>
    <row r="218" spans="2:36" x14ac:dyDescent="0.2">
      <c r="B218" s="266"/>
      <c r="C218" s="274"/>
      <c r="D218" s="275"/>
      <c r="E218" s="275"/>
      <c r="F218" s="275"/>
      <c r="G218" s="275"/>
      <c r="H218" s="275"/>
      <c r="I218" s="275"/>
      <c r="J218" s="275"/>
      <c r="K218" s="276"/>
      <c r="L218" s="275"/>
      <c r="M218" s="276"/>
      <c r="N218" s="276"/>
      <c r="O218" s="279"/>
      <c r="P218" s="278"/>
      <c r="Q218" s="277"/>
      <c r="R218" s="275"/>
      <c r="S218" s="275"/>
      <c r="T218" s="279"/>
      <c r="U218" s="276"/>
      <c r="V218" s="277"/>
      <c r="W218" s="275"/>
      <c r="X218" s="275"/>
      <c r="Y218" s="277"/>
      <c r="Z218" s="275"/>
      <c r="AA218" s="275"/>
      <c r="AB218" s="275"/>
      <c r="AC218" s="275"/>
      <c r="AD218" s="280"/>
      <c r="AE218" s="280"/>
      <c r="AF218" s="281"/>
      <c r="AG218" s="280"/>
      <c r="AH218" s="275"/>
      <c r="AI218" s="275"/>
      <c r="AJ218" s="275"/>
    </row>
    <row r="219" spans="2:36" x14ac:dyDescent="0.2">
      <c r="B219" s="266"/>
      <c r="C219" s="274"/>
      <c r="D219" s="275"/>
      <c r="E219" s="275"/>
      <c r="F219" s="275"/>
      <c r="G219" s="275"/>
      <c r="H219" s="275"/>
      <c r="I219" s="275"/>
      <c r="J219" s="275"/>
      <c r="K219" s="276"/>
      <c r="L219" s="275"/>
      <c r="M219" s="276"/>
      <c r="N219" s="282"/>
      <c r="O219" s="277"/>
      <c r="P219" s="278"/>
      <c r="Q219" s="275"/>
      <c r="R219" s="275"/>
      <c r="S219" s="275"/>
      <c r="T219" s="279"/>
      <c r="U219" s="276"/>
      <c r="V219" s="279"/>
      <c r="W219" s="275"/>
      <c r="X219" s="277"/>
      <c r="Y219" s="275"/>
      <c r="Z219" s="275"/>
      <c r="AA219" s="275"/>
      <c r="AB219" s="275"/>
      <c r="AC219" s="275"/>
      <c r="AD219" s="280"/>
      <c r="AE219" s="280"/>
      <c r="AF219" s="281"/>
      <c r="AG219" s="280"/>
      <c r="AH219" s="275"/>
      <c r="AI219" s="275"/>
      <c r="AJ219" s="275"/>
    </row>
    <row r="220" spans="2:36" x14ac:dyDescent="0.2">
      <c r="B220" s="266"/>
      <c r="C220" s="274"/>
      <c r="D220" s="275"/>
      <c r="E220" s="275"/>
      <c r="F220" s="275"/>
      <c r="G220" s="275"/>
      <c r="H220" s="275"/>
      <c r="I220" s="275"/>
      <c r="J220" s="275"/>
      <c r="K220" s="282"/>
      <c r="L220" s="275"/>
      <c r="M220" s="282"/>
      <c r="N220" s="282"/>
      <c r="O220" s="279"/>
      <c r="P220" s="284"/>
      <c r="Q220" s="275"/>
      <c r="R220" s="275"/>
      <c r="S220" s="275"/>
      <c r="T220" s="277"/>
      <c r="U220" s="282"/>
      <c r="V220" s="279"/>
      <c r="W220" s="275"/>
      <c r="X220" s="275"/>
      <c r="Y220" s="275"/>
      <c r="Z220" s="275"/>
      <c r="AA220" s="275"/>
      <c r="AB220" s="275"/>
      <c r="AC220" s="275"/>
      <c r="AD220" s="280"/>
      <c r="AE220" s="280"/>
      <c r="AF220" s="283"/>
      <c r="AG220" s="280"/>
      <c r="AH220" s="275"/>
      <c r="AI220" s="275"/>
      <c r="AJ220" s="275"/>
    </row>
    <row r="221" spans="2:36" x14ac:dyDescent="0.2">
      <c r="B221" s="266"/>
      <c r="C221" s="274"/>
      <c r="D221" s="275"/>
      <c r="E221" s="275"/>
      <c r="F221" s="275"/>
      <c r="G221" s="275"/>
      <c r="H221" s="275"/>
      <c r="I221" s="275"/>
      <c r="J221" s="275"/>
      <c r="K221" s="282"/>
      <c r="L221" s="275"/>
      <c r="M221" s="275"/>
      <c r="N221" s="281"/>
      <c r="O221" s="279"/>
      <c r="P221" s="278"/>
      <c r="Q221" s="275"/>
      <c r="R221" s="276"/>
      <c r="S221" s="275"/>
      <c r="T221" s="277"/>
      <c r="U221" s="282"/>
      <c r="V221" s="277"/>
      <c r="W221" s="275"/>
      <c r="X221" s="277"/>
      <c r="Y221" s="275"/>
      <c r="Z221" s="276"/>
      <c r="AA221" s="275"/>
      <c r="AB221" s="275"/>
      <c r="AC221" s="275"/>
      <c r="AD221" s="280"/>
      <c r="AE221" s="280"/>
      <c r="AF221" s="281"/>
      <c r="AG221" s="280"/>
      <c r="AH221" s="275"/>
      <c r="AI221" s="275"/>
      <c r="AJ221" s="275"/>
    </row>
    <row r="222" spans="2:36" x14ac:dyDescent="0.2">
      <c r="B222" s="266"/>
      <c r="C222" s="274"/>
      <c r="D222" s="275"/>
      <c r="E222" s="275"/>
      <c r="F222" s="275"/>
      <c r="G222" s="275"/>
      <c r="H222" s="275"/>
      <c r="I222" s="275"/>
      <c r="J222" s="275"/>
      <c r="K222" s="279"/>
      <c r="L222" s="275"/>
      <c r="M222" s="282"/>
      <c r="N222" s="276"/>
      <c r="O222" s="277"/>
      <c r="P222" s="278"/>
      <c r="Q222" s="275"/>
      <c r="R222" s="275"/>
      <c r="S222" s="275"/>
      <c r="T222" s="279"/>
      <c r="U222" s="276"/>
      <c r="V222" s="279"/>
      <c r="W222" s="275"/>
      <c r="X222" s="277"/>
      <c r="Y222" s="275"/>
      <c r="Z222" s="275"/>
      <c r="AA222" s="275"/>
      <c r="AB222" s="275"/>
      <c r="AC222" s="275"/>
      <c r="AD222" s="280"/>
      <c r="AE222" s="280"/>
      <c r="AF222" s="280"/>
      <c r="AG222" s="281"/>
      <c r="AH222" s="275"/>
      <c r="AI222" s="275"/>
      <c r="AJ222" s="275"/>
    </row>
    <row r="223" spans="2:36" x14ac:dyDescent="0.2">
      <c r="B223" s="266"/>
      <c r="C223" s="274"/>
      <c r="D223" s="275"/>
      <c r="E223" s="275"/>
      <c r="F223" s="275"/>
      <c r="G223" s="275"/>
      <c r="H223" s="275"/>
      <c r="I223" s="275"/>
      <c r="J223" s="275"/>
      <c r="K223" s="276"/>
      <c r="L223" s="275"/>
      <c r="M223" s="282"/>
      <c r="N223" s="276"/>
      <c r="O223" s="277"/>
      <c r="P223" s="278"/>
      <c r="Q223" s="277"/>
      <c r="R223" s="275"/>
      <c r="S223" s="275"/>
      <c r="T223" s="279"/>
      <c r="U223" s="276"/>
      <c r="V223" s="279"/>
      <c r="W223" s="275"/>
      <c r="X223" s="275"/>
      <c r="Y223" s="277"/>
      <c r="Z223" s="275"/>
      <c r="AA223" s="275"/>
      <c r="AB223" s="275"/>
      <c r="AC223" s="275"/>
      <c r="AD223" s="283"/>
      <c r="AE223" s="280"/>
      <c r="AF223" s="280"/>
      <c r="AG223" s="280"/>
      <c r="AH223" s="275"/>
      <c r="AI223" s="275"/>
      <c r="AJ223" s="275"/>
    </row>
    <row r="224" spans="2:36" x14ac:dyDescent="0.2">
      <c r="B224" s="266"/>
      <c r="C224" s="274"/>
      <c r="D224" s="275"/>
      <c r="E224" s="275"/>
      <c r="F224" s="275"/>
      <c r="G224" s="275"/>
      <c r="H224" s="275"/>
      <c r="I224" s="275"/>
      <c r="J224" s="275"/>
      <c r="K224" s="276"/>
      <c r="L224" s="275"/>
      <c r="M224" s="275"/>
      <c r="N224" s="276"/>
      <c r="O224" s="277"/>
      <c r="P224" s="278"/>
      <c r="Q224" s="275"/>
      <c r="R224" s="275"/>
      <c r="S224" s="275"/>
      <c r="T224" s="279"/>
      <c r="U224" s="276"/>
      <c r="V224" s="279"/>
      <c r="W224" s="275"/>
      <c r="X224" s="277"/>
      <c r="Y224" s="275"/>
      <c r="Z224" s="275"/>
      <c r="AA224" s="275"/>
      <c r="AB224" s="275"/>
      <c r="AC224" s="275"/>
      <c r="AD224" s="280"/>
      <c r="AE224" s="280"/>
      <c r="AF224" s="283"/>
      <c r="AG224" s="281"/>
      <c r="AH224" s="275"/>
      <c r="AI224" s="275"/>
      <c r="AJ224" s="275"/>
    </row>
    <row r="225" spans="2:36" x14ac:dyDescent="0.2">
      <c r="B225" s="266"/>
      <c r="C225" s="274"/>
      <c r="D225" s="275"/>
      <c r="E225" s="275"/>
      <c r="F225" s="275"/>
      <c r="G225" s="275"/>
      <c r="H225" s="275"/>
      <c r="I225" s="275"/>
      <c r="J225" s="275"/>
      <c r="K225" s="282"/>
      <c r="L225" s="275"/>
      <c r="M225" s="275"/>
      <c r="N225" s="280"/>
      <c r="O225" s="279"/>
      <c r="P225" s="278"/>
      <c r="Q225" s="277"/>
      <c r="R225" s="277"/>
      <c r="S225" s="275"/>
      <c r="T225" s="281"/>
      <c r="U225" s="282"/>
      <c r="V225" s="279"/>
      <c r="W225" s="275"/>
      <c r="X225" s="275"/>
      <c r="Y225" s="277"/>
      <c r="Z225" s="277"/>
      <c r="AA225" s="275"/>
      <c r="AB225" s="275"/>
      <c r="AC225" s="275"/>
      <c r="AD225" s="280"/>
      <c r="AE225" s="281"/>
      <c r="AF225" s="280"/>
      <c r="AG225" s="280"/>
      <c r="AH225" s="275"/>
      <c r="AI225" s="275"/>
      <c r="AJ225" s="275"/>
    </row>
    <row r="226" spans="2:36" x14ac:dyDescent="0.2">
      <c r="B226" s="266"/>
      <c r="C226" s="274"/>
      <c r="D226" s="275"/>
      <c r="E226" s="275"/>
      <c r="F226" s="275"/>
      <c r="G226" s="275"/>
      <c r="H226" s="275"/>
      <c r="I226" s="275"/>
      <c r="J226" s="275"/>
      <c r="K226" s="276"/>
      <c r="L226" s="275"/>
      <c r="M226" s="275"/>
      <c r="N226" s="276"/>
      <c r="O226" s="279"/>
      <c r="P226" s="278"/>
      <c r="Q226" s="277"/>
      <c r="R226" s="275"/>
      <c r="S226" s="275"/>
      <c r="T226" s="279"/>
      <c r="U226" s="276"/>
      <c r="V226" s="279"/>
      <c r="W226" s="275"/>
      <c r="X226" s="277"/>
      <c r="Y226" s="277"/>
      <c r="Z226" s="275"/>
      <c r="AA226" s="275"/>
      <c r="AB226" s="275"/>
      <c r="AC226" s="275"/>
      <c r="AD226" s="280"/>
      <c r="AE226" s="281"/>
      <c r="AF226" s="280"/>
      <c r="AG226" s="280"/>
      <c r="AH226" s="275"/>
      <c r="AI226" s="275"/>
      <c r="AJ226" s="275"/>
    </row>
    <row r="227" spans="2:36" x14ac:dyDescent="0.2">
      <c r="B227" s="266"/>
      <c r="C227" s="274"/>
      <c r="D227" s="275"/>
      <c r="E227" s="275"/>
      <c r="F227" s="275"/>
      <c r="G227" s="275"/>
      <c r="H227" s="275"/>
      <c r="I227" s="275"/>
      <c r="J227" s="275"/>
      <c r="K227" s="276"/>
      <c r="L227" s="275"/>
      <c r="M227" s="276"/>
      <c r="N227" s="280"/>
      <c r="O227" s="279"/>
      <c r="P227" s="278"/>
      <c r="Q227" s="277"/>
      <c r="R227" s="275"/>
      <c r="S227" s="275"/>
      <c r="T227" s="279"/>
      <c r="U227" s="276"/>
      <c r="V227" s="279"/>
      <c r="W227" s="275"/>
      <c r="X227" s="277"/>
      <c r="Y227" s="277"/>
      <c r="Z227" s="275"/>
      <c r="AA227" s="275"/>
      <c r="AB227" s="275"/>
      <c r="AC227" s="275"/>
      <c r="AD227" s="283"/>
      <c r="AE227" s="280"/>
      <c r="AF227" s="280"/>
      <c r="AG227" s="280"/>
      <c r="AH227" s="275"/>
      <c r="AI227" s="275"/>
      <c r="AJ227" s="275"/>
    </row>
    <row r="228" spans="2:36" x14ac:dyDescent="0.2">
      <c r="B228" s="266"/>
      <c r="C228" s="274"/>
      <c r="D228" s="275"/>
      <c r="E228" s="275"/>
      <c r="F228" s="275"/>
      <c r="G228" s="275"/>
      <c r="H228" s="275"/>
      <c r="I228" s="275"/>
      <c r="J228" s="275"/>
      <c r="K228" s="276"/>
      <c r="L228" s="275"/>
      <c r="M228" s="282"/>
      <c r="N228" s="276"/>
      <c r="O228" s="277"/>
      <c r="P228" s="278"/>
      <c r="Q228" s="277"/>
      <c r="R228" s="277"/>
      <c r="S228" s="275"/>
      <c r="T228" s="279"/>
      <c r="U228" s="276"/>
      <c r="V228" s="279"/>
      <c r="W228" s="275"/>
      <c r="X228" s="277"/>
      <c r="Y228" s="277"/>
      <c r="Z228" s="277"/>
      <c r="AA228" s="275"/>
      <c r="AB228" s="275"/>
      <c r="AC228" s="275"/>
      <c r="AD228" s="280"/>
      <c r="AE228" s="280"/>
      <c r="AF228" s="280"/>
      <c r="AG228" s="280"/>
      <c r="AH228" s="275"/>
      <c r="AI228" s="275"/>
      <c r="AJ228" s="275"/>
    </row>
    <row r="229" spans="2:36" x14ac:dyDescent="0.2">
      <c r="B229" s="266"/>
      <c r="C229" s="274"/>
      <c r="D229" s="275"/>
      <c r="E229" s="275"/>
      <c r="F229" s="275"/>
      <c r="G229" s="275"/>
      <c r="H229" s="275"/>
      <c r="I229" s="275"/>
      <c r="J229" s="275"/>
      <c r="K229" s="276"/>
      <c r="L229" s="275"/>
      <c r="M229" s="276"/>
      <c r="N229" s="280"/>
      <c r="O229" s="279"/>
      <c r="P229" s="278"/>
      <c r="Q229" s="277"/>
      <c r="R229" s="277"/>
      <c r="S229" s="275"/>
      <c r="T229" s="279"/>
      <c r="U229" s="276"/>
      <c r="V229" s="279"/>
      <c r="W229" s="275"/>
      <c r="X229" s="275"/>
      <c r="Y229" s="277"/>
      <c r="Z229" s="277"/>
      <c r="AA229" s="275"/>
      <c r="AB229" s="275"/>
      <c r="AC229" s="275"/>
      <c r="AD229" s="280"/>
      <c r="AE229" s="280"/>
      <c r="AF229" s="280"/>
      <c r="AG229" s="280"/>
      <c r="AH229" s="275"/>
      <c r="AI229" s="275"/>
      <c r="AJ229" s="275"/>
    </row>
    <row r="230" spans="2:36" x14ac:dyDescent="0.2">
      <c r="B230" s="266"/>
      <c r="C230" s="274"/>
      <c r="D230" s="275"/>
      <c r="E230" s="275"/>
      <c r="F230" s="275"/>
      <c r="G230" s="275"/>
      <c r="H230" s="275"/>
      <c r="I230" s="275"/>
      <c r="J230" s="275"/>
      <c r="K230" s="276"/>
      <c r="L230" s="275"/>
      <c r="M230" s="276"/>
      <c r="N230" s="276"/>
      <c r="O230" s="279"/>
      <c r="P230" s="278"/>
      <c r="Q230" s="275"/>
      <c r="R230" s="275"/>
      <c r="S230" s="275"/>
      <c r="T230" s="279"/>
      <c r="U230" s="276"/>
      <c r="V230" s="279"/>
      <c r="W230" s="275"/>
      <c r="X230" s="277"/>
      <c r="Y230" s="275"/>
      <c r="Z230" s="275"/>
      <c r="AA230" s="277"/>
      <c r="AB230" s="275"/>
      <c r="AC230" s="275"/>
      <c r="AD230" s="280"/>
      <c r="AE230" s="280"/>
      <c r="AF230" s="280"/>
      <c r="AG230" s="280"/>
      <c r="AH230" s="275"/>
      <c r="AI230" s="275"/>
      <c r="AJ230" s="275"/>
    </row>
    <row r="231" spans="2:36" x14ac:dyDescent="0.2">
      <c r="B231" s="266"/>
      <c r="C231" s="274"/>
      <c r="D231" s="275"/>
      <c r="E231" s="275"/>
      <c r="F231" s="275"/>
      <c r="G231" s="275"/>
      <c r="H231" s="275"/>
      <c r="I231" s="275"/>
      <c r="J231" s="275"/>
      <c r="K231" s="276"/>
      <c r="L231" s="275"/>
      <c r="M231" s="276"/>
      <c r="N231" s="276"/>
      <c r="O231" s="277"/>
      <c r="P231" s="284"/>
      <c r="Q231" s="275"/>
      <c r="R231" s="275"/>
      <c r="S231" s="275"/>
      <c r="T231" s="279"/>
      <c r="U231" s="276"/>
      <c r="V231" s="279"/>
      <c r="W231" s="275"/>
      <c r="X231" s="275"/>
      <c r="Y231" s="275"/>
      <c r="Z231" s="275"/>
      <c r="AA231" s="275"/>
      <c r="AB231" s="275"/>
      <c r="AC231" s="275"/>
      <c r="AD231" s="280"/>
      <c r="AE231" s="281"/>
      <c r="AF231" s="280"/>
      <c r="AG231" s="280"/>
      <c r="AH231" s="275"/>
      <c r="AI231" s="275"/>
      <c r="AJ231" s="275"/>
    </row>
    <row r="232" spans="2:36" x14ac:dyDescent="0.2">
      <c r="B232" s="266"/>
      <c r="C232" s="274"/>
      <c r="D232" s="275"/>
      <c r="E232" s="275"/>
      <c r="F232" s="275"/>
      <c r="G232" s="275"/>
      <c r="H232" s="275"/>
      <c r="I232" s="275"/>
      <c r="J232" s="275"/>
      <c r="K232" s="276"/>
      <c r="L232" s="275"/>
      <c r="M232" s="282"/>
      <c r="N232" s="276"/>
      <c r="O232" s="279"/>
      <c r="P232" s="278"/>
      <c r="Q232" s="277"/>
      <c r="R232" s="275"/>
      <c r="S232" s="275"/>
      <c r="T232" s="279"/>
      <c r="U232" s="276"/>
      <c r="V232" s="281"/>
      <c r="W232" s="275"/>
      <c r="X232" s="275"/>
      <c r="Y232" s="277"/>
      <c r="Z232" s="275"/>
      <c r="AA232" s="275"/>
      <c r="AB232" s="275"/>
      <c r="AC232" s="275"/>
      <c r="AD232" s="283"/>
      <c r="AE232" s="280"/>
      <c r="AF232" s="280"/>
      <c r="AG232" s="280"/>
      <c r="AH232" s="275"/>
      <c r="AI232" s="275"/>
      <c r="AJ232" s="275"/>
    </row>
    <row r="233" spans="2:36" x14ac:dyDescent="0.2">
      <c r="B233" s="266"/>
      <c r="C233" s="274"/>
      <c r="D233" s="275"/>
      <c r="E233" s="275"/>
      <c r="F233" s="275"/>
      <c r="G233" s="275"/>
      <c r="H233" s="275"/>
      <c r="I233" s="275"/>
      <c r="J233" s="275"/>
      <c r="K233" s="276"/>
      <c r="L233" s="275"/>
      <c r="M233" s="276"/>
      <c r="N233" s="276"/>
      <c r="O233" s="279"/>
      <c r="P233" s="278"/>
      <c r="Q233" s="277"/>
      <c r="R233" s="275"/>
      <c r="S233" s="275"/>
      <c r="T233" s="279"/>
      <c r="U233" s="276"/>
      <c r="V233" s="279"/>
      <c r="W233" s="275"/>
      <c r="X233" s="277"/>
      <c r="Y233" s="277"/>
      <c r="Z233" s="275"/>
      <c r="AA233" s="277"/>
      <c r="AB233" s="275"/>
      <c r="AC233" s="275"/>
      <c r="AD233" s="280"/>
      <c r="AE233" s="280"/>
      <c r="AF233" s="280"/>
      <c r="AG233" s="280"/>
      <c r="AH233" s="275"/>
      <c r="AI233" s="275"/>
      <c r="AJ233" s="275"/>
    </row>
    <row r="234" spans="2:36" x14ac:dyDescent="0.2">
      <c r="B234" s="266"/>
      <c r="C234" s="274"/>
      <c r="D234" s="275"/>
      <c r="E234" s="275"/>
      <c r="F234" s="275"/>
      <c r="G234" s="275"/>
      <c r="H234" s="275"/>
      <c r="I234" s="275"/>
      <c r="J234" s="275"/>
      <c r="K234" s="279"/>
      <c r="L234" s="275"/>
      <c r="M234" s="275"/>
      <c r="N234" s="276"/>
      <c r="O234" s="277"/>
      <c r="P234" s="278"/>
      <c r="Q234" s="277"/>
      <c r="R234" s="275"/>
      <c r="S234" s="275"/>
      <c r="T234" s="281"/>
      <c r="U234" s="276"/>
      <c r="V234" s="279"/>
      <c r="W234" s="275"/>
      <c r="X234" s="275"/>
      <c r="Y234" s="277"/>
      <c r="Z234" s="275"/>
      <c r="AA234" s="275"/>
      <c r="AB234" s="275"/>
      <c r="AC234" s="275"/>
      <c r="AD234" s="283"/>
      <c r="AE234" s="280"/>
      <c r="AF234" s="283"/>
      <c r="AG234" s="280"/>
      <c r="AH234" s="275"/>
      <c r="AI234" s="275"/>
      <c r="AJ234" s="275"/>
    </row>
    <row r="235" spans="2:36" x14ac:dyDescent="0.2">
      <c r="B235" s="266"/>
      <c r="C235" s="274"/>
      <c r="D235" s="275"/>
      <c r="E235" s="275"/>
      <c r="F235" s="275"/>
      <c r="G235" s="275"/>
      <c r="H235" s="275"/>
      <c r="I235" s="275"/>
      <c r="J235" s="275"/>
      <c r="K235" s="279"/>
      <c r="L235" s="275"/>
      <c r="M235" s="276"/>
      <c r="N235" s="276"/>
      <c r="O235" s="277"/>
      <c r="P235" s="278"/>
      <c r="Q235" s="275"/>
      <c r="R235" s="275"/>
      <c r="S235" s="275"/>
      <c r="T235" s="279"/>
      <c r="U235" s="276"/>
      <c r="V235" s="279"/>
      <c r="W235" s="275"/>
      <c r="X235" s="277"/>
      <c r="Y235" s="275"/>
      <c r="Z235" s="275"/>
      <c r="AA235" s="275"/>
      <c r="AB235" s="275"/>
      <c r="AC235" s="275"/>
      <c r="AD235" s="275"/>
      <c r="AE235" s="280"/>
      <c r="AF235" s="280"/>
      <c r="AG235" s="280"/>
      <c r="AH235" s="275"/>
      <c r="AI235" s="275"/>
      <c r="AJ235" s="275"/>
    </row>
    <row r="236" spans="2:36" x14ac:dyDescent="0.2">
      <c r="B236" s="266"/>
      <c r="C236" s="274"/>
      <c r="D236" s="275"/>
      <c r="E236" s="275"/>
      <c r="F236" s="275"/>
      <c r="G236" s="275"/>
      <c r="H236" s="275"/>
      <c r="I236" s="275"/>
      <c r="J236" s="275"/>
      <c r="K236" s="276"/>
      <c r="L236" s="275"/>
      <c r="M236" s="276"/>
      <c r="N236" s="276"/>
      <c r="O236" s="277"/>
      <c r="P236" s="278"/>
      <c r="Q236" s="277"/>
      <c r="R236" s="275"/>
      <c r="S236" s="275"/>
      <c r="T236" s="279"/>
      <c r="U236" s="276"/>
      <c r="V236" s="280"/>
      <c r="W236" s="275"/>
      <c r="X236" s="277"/>
      <c r="Y236" s="277"/>
      <c r="Z236" s="275"/>
      <c r="AA236" s="275"/>
      <c r="AB236" s="275"/>
      <c r="AC236" s="275"/>
      <c r="AD236" s="280"/>
      <c r="AE236" s="281"/>
      <c r="AF236" s="281"/>
      <c r="AG236" s="281"/>
      <c r="AH236" s="275"/>
      <c r="AI236" s="275"/>
      <c r="AJ236" s="275"/>
    </row>
    <row r="237" spans="2:36" x14ac:dyDescent="0.2">
      <c r="B237" s="266"/>
      <c r="C237" s="274"/>
      <c r="D237" s="275"/>
      <c r="E237" s="275"/>
      <c r="F237" s="275"/>
      <c r="G237" s="275"/>
      <c r="H237" s="275"/>
      <c r="I237" s="275"/>
      <c r="J237" s="275"/>
      <c r="K237" s="276"/>
      <c r="L237" s="275"/>
      <c r="M237" s="282"/>
      <c r="N237" s="276"/>
      <c r="O237" s="279"/>
      <c r="P237" s="284"/>
      <c r="Q237" s="277"/>
      <c r="R237" s="275"/>
      <c r="S237" s="275"/>
      <c r="T237" s="281"/>
      <c r="U237" s="276"/>
      <c r="V237" s="279"/>
      <c r="W237" s="275"/>
      <c r="X237" s="277"/>
      <c r="Y237" s="277"/>
      <c r="Z237" s="275"/>
      <c r="AA237" s="275"/>
      <c r="AB237" s="275"/>
      <c r="AC237" s="275"/>
      <c r="AD237" s="280"/>
      <c r="AE237" s="280"/>
      <c r="AF237" s="283"/>
      <c r="AG237" s="280"/>
      <c r="AH237" s="275"/>
      <c r="AI237" s="275"/>
      <c r="AJ237" s="275"/>
    </row>
    <row r="238" spans="2:36" x14ac:dyDescent="0.2">
      <c r="B238" s="266"/>
      <c r="C238" s="274"/>
      <c r="D238" s="275"/>
      <c r="E238" s="275"/>
      <c r="F238" s="275"/>
      <c r="G238" s="275"/>
      <c r="H238" s="275"/>
      <c r="I238" s="275"/>
      <c r="J238" s="275"/>
      <c r="K238" s="276"/>
      <c r="L238" s="275"/>
      <c r="M238" s="275"/>
      <c r="N238" s="276"/>
      <c r="O238" s="279"/>
      <c r="P238" s="278"/>
      <c r="Q238" s="275"/>
      <c r="R238" s="275"/>
      <c r="S238" s="275"/>
      <c r="T238" s="279"/>
      <c r="U238" s="276"/>
      <c r="V238" s="279"/>
      <c r="W238" s="275"/>
      <c r="X238" s="277"/>
      <c r="Y238" s="275"/>
      <c r="Z238" s="275"/>
      <c r="AA238" s="275"/>
      <c r="AB238" s="275"/>
      <c r="AC238" s="275"/>
      <c r="AD238" s="275"/>
      <c r="AE238" s="283"/>
      <c r="AF238" s="281"/>
      <c r="AG238" s="280"/>
      <c r="AH238" s="275"/>
      <c r="AI238" s="275"/>
      <c r="AJ238" s="275"/>
    </row>
    <row r="239" spans="2:36" x14ac:dyDescent="0.2">
      <c r="B239" s="266"/>
      <c r="C239" s="274"/>
      <c r="D239" s="275"/>
      <c r="E239" s="275"/>
      <c r="F239" s="275"/>
      <c r="G239" s="275"/>
      <c r="H239" s="275"/>
      <c r="I239" s="275"/>
      <c r="J239" s="275"/>
      <c r="K239" s="279"/>
      <c r="L239" s="275"/>
      <c r="M239" s="276"/>
      <c r="N239" s="282"/>
      <c r="O239" s="279"/>
      <c r="P239" s="278"/>
      <c r="Q239" s="277"/>
      <c r="R239" s="275"/>
      <c r="S239" s="275"/>
      <c r="T239" s="279"/>
      <c r="U239" s="276"/>
      <c r="V239" s="281"/>
      <c r="W239" s="275"/>
      <c r="X239" s="277"/>
      <c r="Y239" s="277"/>
      <c r="Z239" s="275"/>
      <c r="AA239" s="275"/>
      <c r="AB239" s="275"/>
      <c r="AC239" s="275"/>
      <c r="AD239" s="283"/>
      <c r="AE239" s="283"/>
      <c r="AF239" s="280"/>
      <c r="AG239" s="280"/>
      <c r="AH239" s="275"/>
      <c r="AI239" s="275"/>
      <c r="AJ239" s="275"/>
    </row>
    <row r="240" spans="2:36" x14ac:dyDescent="0.2">
      <c r="B240" s="266"/>
      <c r="C240" s="274"/>
      <c r="D240" s="275"/>
      <c r="E240" s="275"/>
      <c r="F240" s="275"/>
      <c r="G240" s="275"/>
      <c r="H240" s="275"/>
      <c r="I240" s="275"/>
      <c r="J240" s="275"/>
      <c r="K240" s="276"/>
      <c r="L240" s="275"/>
      <c r="M240" s="276"/>
      <c r="N240" s="281"/>
      <c r="O240" s="279"/>
      <c r="P240" s="278"/>
      <c r="Q240" s="275"/>
      <c r="R240" s="275"/>
      <c r="S240" s="275"/>
      <c r="T240" s="279"/>
      <c r="U240" s="276"/>
      <c r="V240" s="281"/>
      <c r="W240" s="275"/>
      <c r="X240" s="275"/>
      <c r="Y240" s="275"/>
      <c r="Z240" s="275"/>
      <c r="AA240" s="275"/>
      <c r="AB240" s="275"/>
      <c r="AC240" s="275"/>
      <c r="AD240" s="275"/>
      <c r="AE240" s="283"/>
      <c r="AF240" s="275"/>
      <c r="AG240" s="281"/>
      <c r="AH240" s="275"/>
      <c r="AI240" s="275"/>
      <c r="AJ240" s="275"/>
    </row>
    <row r="241" spans="2:36" x14ac:dyDescent="0.2">
      <c r="B241" s="266"/>
      <c r="C241" s="274"/>
      <c r="D241" s="275"/>
      <c r="E241" s="275"/>
      <c r="F241" s="275"/>
      <c r="G241" s="275"/>
      <c r="H241" s="275"/>
      <c r="I241" s="275"/>
      <c r="J241" s="275"/>
      <c r="K241" s="276"/>
      <c r="L241" s="275"/>
      <c r="M241" s="275"/>
      <c r="N241" s="276"/>
      <c r="O241" s="279"/>
      <c r="P241" s="278"/>
      <c r="Q241" s="275"/>
      <c r="R241" s="275"/>
      <c r="S241" s="275"/>
      <c r="T241" s="279"/>
      <c r="U241" s="276"/>
      <c r="V241" s="277"/>
      <c r="W241" s="275"/>
      <c r="X241" s="277"/>
      <c r="Y241" s="275"/>
      <c r="Z241" s="275"/>
      <c r="AA241" s="275"/>
      <c r="AB241" s="275"/>
      <c r="AC241" s="275"/>
      <c r="AD241" s="283"/>
      <c r="AE241" s="281"/>
      <c r="AF241" s="280"/>
      <c r="AG241" s="281"/>
      <c r="AH241" s="275"/>
      <c r="AI241" s="275"/>
      <c r="AJ241" s="275"/>
    </row>
    <row r="242" spans="2:36" x14ac:dyDescent="0.2">
      <c r="B242" s="266"/>
      <c r="C242" s="274"/>
      <c r="D242" s="275"/>
      <c r="E242" s="275"/>
      <c r="F242" s="275"/>
      <c r="G242" s="275"/>
      <c r="H242" s="275"/>
      <c r="I242" s="275"/>
      <c r="J242" s="275"/>
      <c r="K242" s="276"/>
      <c r="L242" s="275"/>
      <c r="M242" s="276"/>
      <c r="N242" s="282"/>
      <c r="O242" s="279"/>
      <c r="P242" s="278"/>
      <c r="Q242" s="277"/>
      <c r="R242" s="275"/>
      <c r="S242" s="275"/>
      <c r="T242" s="279"/>
      <c r="U242" s="276"/>
      <c r="V242" s="279"/>
      <c r="W242" s="275"/>
      <c r="X242" s="277"/>
      <c r="Y242" s="277"/>
      <c r="Z242" s="275"/>
      <c r="AA242" s="275"/>
      <c r="AB242" s="275"/>
      <c r="AC242" s="275"/>
      <c r="AD242" s="280"/>
      <c r="AE242" s="280"/>
      <c r="AF242" s="280"/>
      <c r="AG242" s="280"/>
      <c r="AH242" s="275"/>
      <c r="AI242" s="275"/>
      <c r="AJ242" s="275"/>
    </row>
    <row r="243" spans="2:36" x14ac:dyDescent="0.2">
      <c r="B243" s="266"/>
      <c r="C243" s="274"/>
      <c r="D243" s="275"/>
      <c r="E243" s="275"/>
      <c r="F243" s="275"/>
      <c r="G243" s="275"/>
      <c r="H243" s="275"/>
      <c r="I243" s="275"/>
      <c r="J243" s="275"/>
      <c r="K243" s="276"/>
      <c r="L243" s="275"/>
      <c r="M243" s="282"/>
      <c r="N243" s="280"/>
      <c r="O243" s="279"/>
      <c r="P243" s="278"/>
      <c r="Q243" s="277"/>
      <c r="R243" s="275"/>
      <c r="S243" s="275"/>
      <c r="T243" s="279"/>
      <c r="U243" s="276"/>
      <c r="V243" s="279"/>
      <c r="W243" s="275"/>
      <c r="X243" s="277"/>
      <c r="Y243" s="277"/>
      <c r="Z243" s="275"/>
      <c r="AA243" s="275"/>
      <c r="AB243" s="275"/>
      <c r="AC243" s="275"/>
      <c r="AD243" s="275"/>
      <c r="AE243" s="275"/>
      <c r="AF243" s="280"/>
      <c r="AG243" s="280"/>
      <c r="AH243" s="275"/>
      <c r="AI243" s="275"/>
      <c r="AJ243" s="275"/>
    </row>
    <row r="244" spans="2:36" x14ac:dyDescent="0.2">
      <c r="B244" s="266"/>
      <c r="C244" s="274"/>
      <c r="D244" s="275"/>
      <c r="E244" s="275"/>
      <c r="F244" s="275"/>
      <c r="G244" s="275"/>
      <c r="H244" s="275"/>
      <c r="I244" s="275"/>
      <c r="J244" s="275"/>
      <c r="K244" s="276"/>
      <c r="L244" s="275"/>
      <c r="M244" s="282"/>
      <c r="N244" s="276"/>
      <c r="O244" s="279"/>
      <c r="P244" s="278"/>
      <c r="Q244" s="277"/>
      <c r="R244" s="277"/>
      <c r="S244" s="275"/>
      <c r="T244" s="279"/>
      <c r="U244" s="276"/>
      <c r="V244" s="279"/>
      <c r="W244" s="275"/>
      <c r="X244" s="277"/>
      <c r="Y244" s="277"/>
      <c r="Z244" s="277"/>
      <c r="AA244" s="275"/>
      <c r="AB244" s="275"/>
      <c r="AC244" s="275"/>
      <c r="AD244" s="283"/>
      <c r="AE244" s="280"/>
      <c r="AF244" s="280"/>
      <c r="AG244" s="280"/>
      <c r="AH244" s="275"/>
      <c r="AI244" s="275"/>
      <c r="AJ244" s="275"/>
    </row>
    <row r="245" spans="2:36" x14ac:dyDescent="0.2">
      <c r="B245" s="266"/>
      <c r="C245" s="274"/>
      <c r="D245" s="275"/>
      <c r="E245" s="275"/>
      <c r="F245" s="275"/>
      <c r="G245" s="275"/>
      <c r="H245" s="275"/>
      <c r="I245" s="275"/>
      <c r="J245" s="275"/>
      <c r="K245" s="282"/>
      <c r="L245" s="275"/>
      <c r="M245" s="282"/>
      <c r="N245" s="282"/>
      <c r="O245" s="279"/>
      <c r="P245" s="278"/>
      <c r="Q245" s="275"/>
      <c r="R245" s="275"/>
      <c r="S245" s="275"/>
      <c r="T245" s="279"/>
      <c r="U245" s="282"/>
      <c r="V245" s="279"/>
      <c r="W245" s="277"/>
      <c r="X245" s="277"/>
      <c r="Y245" s="275"/>
      <c r="Z245" s="275"/>
      <c r="AA245" s="275"/>
      <c r="AB245" s="275"/>
      <c r="AC245" s="275"/>
      <c r="AD245" s="283"/>
      <c r="AE245" s="280"/>
      <c r="AF245" s="280"/>
      <c r="AG245" s="280"/>
      <c r="AH245" s="275"/>
      <c r="AI245" s="275"/>
      <c r="AJ245" s="275"/>
    </row>
    <row r="246" spans="2:36" x14ac:dyDescent="0.2">
      <c r="B246" s="266"/>
      <c r="C246" s="274"/>
      <c r="D246" s="275"/>
      <c r="E246" s="275"/>
      <c r="F246" s="275"/>
      <c r="G246" s="275"/>
      <c r="H246" s="275"/>
      <c r="I246" s="275"/>
      <c r="J246" s="275"/>
      <c r="K246" s="279"/>
      <c r="L246" s="275"/>
      <c r="M246" s="276"/>
      <c r="N246" s="276"/>
      <c r="O246" s="277"/>
      <c r="P246" s="278"/>
      <c r="Q246" s="275"/>
      <c r="R246" s="275"/>
      <c r="S246" s="275"/>
      <c r="T246" s="279"/>
      <c r="U246" s="276"/>
      <c r="V246" s="279"/>
      <c r="W246" s="275"/>
      <c r="X246" s="277"/>
      <c r="Y246" s="275"/>
      <c r="Z246" s="275"/>
      <c r="AA246" s="275"/>
      <c r="AB246" s="275"/>
      <c r="AC246" s="275"/>
      <c r="AD246" s="280"/>
      <c r="AE246" s="281"/>
      <c r="AF246" s="280"/>
      <c r="AG246" s="280"/>
      <c r="AH246" s="275"/>
      <c r="AI246" s="275"/>
      <c r="AJ246" s="275"/>
    </row>
    <row r="247" spans="2:36" x14ac:dyDescent="0.2">
      <c r="B247" s="266"/>
      <c r="C247" s="274"/>
      <c r="D247" s="275"/>
      <c r="E247" s="275"/>
      <c r="F247" s="275"/>
      <c r="G247" s="275"/>
      <c r="H247" s="275"/>
      <c r="I247" s="275"/>
      <c r="J247" s="275"/>
      <c r="K247" s="276"/>
      <c r="L247" s="275"/>
      <c r="M247" s="282"/>
      <c r="N247" s="276"/>
      <c r="O247" s="279"/>
      <c r="P247" s="278"/>
      <c r="Q247" s="275"/>
      <c r="R247" s="275"/>
      <c r="S247" s="275"/>
      <c r="T247" s="281"/>
      <c r="U247" s="276"/>
      <c r="V247" s="277"/>
      <c r="W247" s="277"/>
      <c r="X247" s="277"/>
      <c r="Y247" s="275"/>
      <c r="Z247" s="275"/>
      <c r="AA247" s="275"/>
      <c r="AB247" s="275"/>
      <c r="AC247" s="275"/>
      <c r="AD247" s="280"/>
      <c r="AE247" s="280"/>
      <c r="AF247" s="280"/>
      <c r="AG247" s="283"/>
      <c r="AH247" s="275"/>
      <c r="AI247" s="275"/>
      <c r="AJ247" s="275"/>
    </row>
    <row r="248" spans="2:36" x14ac:dyDescent="0.2">
      <c r="B248" s="266"/>
      <c r="C248" s="274"/>
      <c r="D248" s="275"/>
      <c r="E248" s="275"/>
      <c r="F248" s="275"/>
      <c r="G248" s="275"/>
      <c r="H248" s="275"/>
      <c r="I248" s="275"/>
      <c r="J248" s="275"/>
      <c r="K248" s="276"/>
      <c r="L248" s="275"/>
      <c r="M248" s="276"/>
      <c r="N248" s="276"/>
      <c r="O248" s="279"/>
      <c r="P248" s="278"/>
      <c r="Q248" s="277"/>
      <c r="R248" s="275"/>
      <c r="S248" s="275"/>
      <c r="T248" s="279"/>
      <c r="U248" s="276"/>
      <c r="V248" s="279"/>
      <c r="W248" s="275"/>
      <c r="X248" s="277"/>
      <c r="Y248" s="277"/>
      <c r="Z248" s="275"/>
      <c r="AA248" s="275"/>
      <c r="AB248" s="275"/>
      <c r="AC248" s="275"/>
      <c r="AD248" s="283"/>
      <c r="AE248" s="280"/>
      <c r="AF248" s="280"/>
      <c r="AG248" s="280"/>
      <c r="AH248" s="275"/>
      <c r="AI248" s="275"/>
      <c r="AJ248" s="275"/>
    </row>
    <row r="249" spans="2:36" x14ac:dyDescent="0.2">
      <c r="B249" s="266"/>
      <c r="C249" s="274"/>
      <c r="D249" s="275"/>
      <c r="E249" s="275"/>
      <c r="F249" s="275"/>
      <c r="G249" s="275"/>
      <c r="H249" s="275"/>
      <c r="I249" s="275"/>
      <c r="J249" s="275"/>
      <c r="K249" s="282"/>
      <c r="L249" s="275"/>
      <c r="M249" s="275"/>
      <c r="N249" s="282"/>
      <c r="O249" s="279"/>
      <c r="P249" s="278"/>
      <c r="Q249" s="277"/>
      <c r="R249" s="275"/>
      <c r="S249" s="275"/>
      <c r="T249" s="279"/>
      <c r="U249" s="282"/>
      <c r="V249" s="281"/>
      <c r="W249" s="275"/>
      <c r="X249" s="275"/>
      <c r="Y249" s="277"/>
      <c r="Z249" s="275"/>
      <c r="AA249" s="275"/>
      <c r="AB249" s="275"/>
      <c r="AC249" s="275"/>
      <c r="AD249" s="280"/>
      <c r="AE249" s="281"/>
      <c r="AF249" s="280"/>
      <c r="AG249" s="280"/>
      <c r="AH249" s="275"/>
      <c r="AI249" s="275"/>
      <c r="AJ249" s="275"/>
    </row>
    <row r="250" spans="2:36" x14ac:dyDescent="0.2">
      <c r="B250" s="266"/>
      <c r="C250" s="274"/>
      <c r="D250" s="275"/>
      <c r="E250" s="275"/>
      <c r="F250" s="275"/>
      <c r="G250" s="275"/>
      <c r="H250" s="275"/>
      <c r="I250" s="275"/>
      <c r="J250" s="275"/>
      <c r="K250" s="276"/>
      <c r="L250" s="275"/>
      <c r="M250" s="276"/>
      <c r="N250" s="276"/>
      <c r="O250" s="281"/>
      <c r="P250" s="284"/>
      <c r="Q250" s="275"/>
      <c r="R250" s="275"/>
      <c r="S250" s="275"/>
      <c r="T250" s="281"/>
      <c r="U250" s="276"/>
      <c r="V250" s="279"/>
      <c r="W250" s="277"/>
      <c r="X250" s="277"/>
      <c r="Y250" s="275"/>
      <c r="Z250" s="275"/>
      <c r="AA250" s="275"/>
      <c r="AB250" s="275"/>
      <c r="AC250" s="275"/>
      <c r="AD250" s="283"/>
      <c r="AE250" s="280"/>
      <c r="AF250" s="280"/>
      <c r="AG250" s="280"/>
      <c r="AH250" s="275"/>
      <c r="AI250" s="275"/>
      <c r="AJ250" s="275"/>
    </row>
    <row r="251" spans="2:36" x14ac:dyDescent="0.2">
      <c r="B251" s="266"/>
      <c r="C251" s="274"/>
      <c r="D251" s="275"/>
      <c r="E251" s="275"/>
      <c r="F251" s="275"/>
      <c r="G251" s="275"/>
      <c r="H251" s="275"/>
      <c r="I251" s="275"/>
      <c r="J251" s="275"/>
      <c r="K251" s="279"/>
      <c r="L251" s="275"/>
      <c r="M251" s="275"/>
      <c r="N251" s="276"/>
      <c r="O251" s="279"/>
      <c r="P251" s="278"/>
      <c r="Q251" s="277"/>
      <c r="R251" s="275"/>
      <c r="S251" s="275"/>
      <c r="T251" s="281"/>
      <c r="U251" s="276"/>
      <c r="V251" s="279"/>
      <c r="W251" s="275"/>
      <c r="X251" s="277"/>
      <c r="Y251" s="277"/>
      <c r="Z251" s="275"/>
      <c r="AA251" s="277"/>
      <c r="AB251" s="275"/>
      <c r="AC251" s="275"/>
      <c r="AD251" s="280"/>
      <c r="AE251" s="281"/>
      <c r="AF251" s="280"/>
      <c r="AG251" s="280"/>
      <c r="AH251" s="275"/>
      <c r="AI251" s="275"/>
      <c r="AJ251" s="275"/>
    </row>
    <row r="252" spans="2:36" x14ac:dyDescent="0.2">
      <c r="B252" s="266"/>
      <c r="C252" s="274"/>
      <c r="D252" s="275"/>
      <c r="E252" s="275"/>
      <c r="F252" s="275"/>
      <c r="G252" s="275"/>
      <c r="H252" s="275"/>
      <c r="I252" s="275"/>
      <c r="J252" s="275"/>
      <c r="K252" s="276"/>
      <c r="L252" s="275"/>
      <c r="M252" s="275"/>
      <c r="N252" s="276"/>
      <c r="O252" s="279"/>
      <c r="P252" s="278"/>
      <c r="Q252" s="277"/>
      <c r="R252" s="277"/>
      <c r="S252" s="275"/>
      <c r="T252" s="279"/>
      <c r="U252" s="276"/>
      <c r="V252" s="279"/>
      <c r="W252" s="275"/>
      <c r="X252" s="277"/>
      <c r="Y252" s="277"/>
      <c r="Z252" s="277"/>
      <c r="AA252" s="275"/>
      <c r="AB252" s="275"/>
      <c r="AC252" s="275"/>
      <c r="AD252" s="283"/>
      <c r="AE252" s="280"/>
      <c r="AF252" s="280"/>
      <c r="AG252" s="280"/>
      <c r="AH252" s="275"/>
      <c r="AI252" s="275"/>
      <c r="AJ252" s="275"/>
    </row>
    <row r="253" spans="2:36" x14ac:dyDescent="0.2">
      <c r="B253" s="266"/>
      <c r="C253" s="274"/>
      <c r="D253" s="275"/>
      <c r="E253" s="275"/>
      <c r="F253" s="275"/>
      <c r="G253" s="275"/>
      <c r="H253" s="275"/>
      <c r="I253" s="275"/>
      <c r="J253" s="275"/>
      <c r="K253" s="276"/>
      <c r="L253" s="275"/>
      <c r="M253" s="276"/>
      <c r="N253" s="276"/>
      <c r="O253" s="277"/>
      <c r="P253" s="278"/>
      <c r="Q253" s="275"/>
      <c r="R253" s="275"/>
      <c r="S253" s="275"/>
      <c r="T253" s="279"/>
      <c r="U253" s="276"/>
      <c r="V253" s="279"/>
      <c r="W253" s="275"/>
      <c r="X253" s="275"/>
      <c r="Y253" s="275"/>
      <c r="Z253" s="275"/>
      <c r="AA253" s="275"/>
      <c r="AB253" s="275"/>
      <c r="AC253" s="275"/>
      <c r="AD253" s="283"/>
      <c r="AE253" s="280"/>
      <c r="AF253" s="280"/>
      <c r="AG253" s="280"/>
      <c r="AH253" s="275"/>
      <c r="AI253" s="275"/>
      <c r="AJ253" s="275"/>
    </row>
    <row r="254" spans="2:36" x14ac:dyDescent="0.2">
      <c r="B254" s="266"/>
      <c r="C254" s="274"/>
      <c r="D254" s="275"/>
      <c r="E254" s="275"/>
      <c r="F254" s="275"/>
      <c r="G254" s="275"/>
      <c r="H254" s="275"/>
      <c r="I254" s="275"/>
      <c r="J254" s="275"/>
      <c r="K254" s="276"/>
      <c r="L254" s="275"/>
      <c r="M254" s="282"/>
      <c r="N254" s="276"/>
      <c r="O254" s="277"/>
      <c r="P254" s="278"/>
      <c r="Q254" s="275"/>
      <c r="R254" s="275"/>
      <c r="S254" s="275"/>
      <c r="T254" s="279"/>
      <c r="U254" s="276"/>
      <c r="V254" s="279"/>
      <c r="W254" s="277"/>
      <c r="X254" s="275"/>
      <c r="Y254" s="275"/>
      <c r="Z254" s="275"/>
      <c r="AA254" s="275"/>
      <c r="AB254" s="275"/>
      <c r="AC254" s="275"/>
      <c r="AD254" s="280"/>
      <c r="AE254" s="281"/>
      <c r="AF254" s="281"/>
      <c r="AG254" s="280"/>
      <c r="AH254" s="275"/>
      <c r="AI254" s="275"/>
      <c r="AJ254" s="275"/>
    </row>
    <row r="255" spans="2:36" x14ac:dyDescent="0.2">
      <c r="B255" s="266"/>
      <c r="C255" s="274"/>
      <c r="D255" s="275"/>
      <c r="E255" s="275"/>
      <c r="F255" s="275"/>
      <c r="G255" s="275"/>
      <c r="H255" s="275"/>
      <c r="I255" s="275"/>
      <c r="J255" s="275"/>
      <c r="K255" s="276"/>
      <c r="L255" s="275"/>
      <c r="M255" s="282"/>
      <c r="N255" s="276"/>
      <c r="O255" s="277"/>
      <c r="P255" s="278"/>
      <c r="Q255" s="275"/>
      <c r="R255" s="275"/>
      <c r="S255" s="275"/>
      <c r="T255" s="279"/>
      <c r="U255" s="276"/>
      <c r="V255" s="279"/>
      <c r="W255" s="275"/>
      <c r="X255" s="277"/>
      <c r="Y255" s="275"/>
      <c r="Z255" s="275"/>
      <c r="AA255" s="275"/>
      <c r="AB255" s="275"/>
      <c r="AC255" s="275"/>
      <c r="AD255" s="280"/>
      <c r="AE255" s="281"/>
      <c r="AF255" s="281"/>
      <c r="AG255" s="281"/>
      <c r="AH255" s="275"/>
      <c r="AI255" s="275"/>
      <c r="AJ255" s="275"/>
    </row>
    <row r="256" spans="2:36" x14ac:dyDescent="0.2">
      <c r="B256" s="266"/>
      <c r="C256" s="274"/>
      <c r="D256" s="275"/>
      <c r="E256" s="275"/>
      <c r="F256" s="275"/>
      <c r="G256" s="275"/>
      <c r="H256" s="275"/>
      <c r="I256" s="275"/>
      <c r="J256" s="275"/>
      <c r="K256" s="279"/>
      <c r="L256" s="275"/>
      <c r="M256" s="276"/>
      <c r="N256" s="280"/>
      <c r="O256" s="279"/>
      <c r="P256" s="278"/>
      <c r="Q256" s="277"/>
      <c r="R256" s="275"/>
      <c r="S256" s="275"/>
      <c r="T256" s="281"/>
      <c r="U256" s="276"/>
      <c r="V256" s="279"/>
      <c r="W256" s="275"/>
      <c r="X256" s="277"/>
      <c r="Y256" s="277"/>
      <c r="Z256" s="275"/>
      <c r="AA256" s="275"/>
      <c r="AB256" s="275"/>
      <c r="AC256" s="275"/>
      <c r="AD256" s="283"/>
      <c r="AE256" s="281"/>
      <c r="AF256" s="280"/>
      <c r="AG256" s="280"/>
      <c r="AH256" s="275"/>
      <c r="AI256" s="275"/>
      <c r="AJ256" s="275"/>
    </row>
    <row r="257" spans="2:36" x14ac:dyDescent="0.2">
      <c r="B257" s="266"/>
      <c r="C257" s="274"/>
      <c r="D257" s="275"/>
      <c r="E257" s="275"/>
      <c r="F257" s="275"/>
      <c r="G257" s="275"/>
      <c r="H257" s="275"/>
      <c r="I257" s="275"/>
      <c r="J257" s="275"/>
      <c r="K257" s="276"/>
      <c r="L257" s="275"/>
      <c r="M257" s="276"/>
      <c r="N257" s="276"/>
      <c r="O257" s="279"/>
      <c r="P257" s="284"/>
      <c r="Q257" s="277"/>
      <c r="R257" s="277"/>
      <c r="S257" s="275"/>
      <c r="T257" s="279"/>
      <c r="U257" s="276"/>
      <c r="V257" s="281"/>
      <c r="W257" s="275"/>
      <c r="X257" s="277"/>
      <c r="Y257" s="277"/>
      <c r="Z257" s="277"/>
      <c r="AA257" s="275"/>
      <c r="AB257" s="275"/>
      <c r="AC257" s="275"/>
      <c r="AD257" s="280"/>
      <c r="AE257" s="280"/>
      <c r="AF257" s="280"/>
      <c r="AG257" s="280"/>
      <c r="AH257" s="275"/>
      <c r="AI257" s="275"/>
      <c r="AJ257" s="275"/>
    </row>
    <row r="258" spans="2:36" x14ac:dyDescent="0.2">
      <c r="B258" s="266"/>
      <c r="C258" s="274"/>
      <c r="D258" s="275"/>
      <c r="E258" s="275"/>
      <c r="F258" s="275"/>
      <c r="G258" s="275"/>
      <c r="H258" s="275"/>
      <c r="I258" s="275"/>
      <c r="J258" s="275"/>
      <c r="K258" s="276"/>
      <c r="L258" s="275"/>
      <c r="M258" s="275"/>
      <c r="N258" s="276"/>
      <c r="O258" s="281"/>
      <c r="P258" s="284"/>
      <c r="Q258" s="275"/>
      <c r="R258" s="275"/>
      <c r="S258" s="275"/>
      <c r="T258" s="277"/>
      <c r="U258" s="276"/>
      <c r="V258" s="279"/>
      <c r="W258" s="275"/>
      <c r="X258" s="277"/>
      <c r="Y258" s="275"/>
      <c r="Z258" s="275"/>
      <c r="AA258" s="275"/>
      <c r="AB258" s="275"/>
      <c r="AC258" s="275"/>
      <c r="AD258" s="283"/>
      <c r="AE258" s="281"/>
      <c r="AF258" s="280"/>
      <c r="AG258" s="281"/>
      <c r="AH258" s="275"/>
      <c r="AI258" s="275"/>
      <c r="AJ258" s="275"/>
    </row>
    <row r="259" spans="2:36" x14ac:dyDescent="0.2">
      <c r="B259" s="266"/>
      <c r="C259" s="274"/>
      <c r="D259" s="275"/>
      <c r="E259" s="275"/>
      <c r="F259" s="275"/>
      <c r="G259" s="275"/>
      <c r="H259" s="275"/>
      <c r="I259" s="275"/>
      <c r="J259" s="275"/>
      <c r="K259" s="282"/>
      <c r="L259" s="275"/>
      <c r="M259" s="275"/>
      <c r="N259" s="281"/>
      <c r="O259" s="277"/>
      <c r="P259" s="278"/>
      <c r="Q259" s="277"/>
      <c r="R259" s="276"/>
      <c r="S259" s="275"/>
      <c r="T259" s="281"/>
      <c r="U259" s="282"/>
      <c r="V259" s="279"/>
      <c r="W259" s="275"/>
      <c r="X259" s="277"/>
      <c r="Y259" s="277"/>
      <c r="Z259" s="276"/>
      <c r="AA259" s="275"/>
      <c r="AB259" s="275"/>
      <c r="AC259" s="275"/>
      <c r="AD259" s="283"/>
      <c r="AE259" s="283"/>
      <c r="AF259" s="280"/>
      <c r="AG259" s="280"/>
      <c r="AH259" s="275"/>
      <c r="AI259" s="275"/>
      <c r="AJ259" s="275"/>
    </row>
    <row r="260" spans="2:36" x14ac:dyDescent="0.2">
      <c r="B260" s="266"/>
      <c r="C260" s="274"/>
      <c r="D260" s="275"/>
      <c r="E260" s="275"/>
      <c r="F260" s="275"/>
      <c r="G260" s="275"/>
      <c r="H260" s="275"/>
      <c r="I260" s="275"/>
      <c r="J260" s="275"/>
      <c r="K260" s="279"/>
      <c r="L260" s="275"/>
      <c r="M260" s="276"/>
      <c r="N260" s="281"/>
      <c r="O260" s="277"/>
      <c r="P260" s="278"/>
      <c r="Q260" s="275"/>
      <c r="R260" s="275"/>
      <c r="S260" s="275"/>
      <c r="T260" s="277"/>
      <c r="U260" s="276"/>
      <c r="V260" s="279"/>
      <c r="W260" s="275"/>
      <c r="X260" s="277"/>
      <c r="Y260" s="275"/>
      <c r="Z260" s="275"/>
      <c r="AA260" s="275"/>
      <c r="AB260" s="275"/>
      <c r="AC260" s="275"/>
      <c r="AD260" s="280"/>
      <c r="AE260" s="280"/>
      <c r="AF260" s="280"/>
      <c r="AG260" s="283"/>
      <c r="AH260" s="275"/>
      <c r="AI260" s="275"/>
      <c r="AJ260" s="275"/>
    </row>
    <row r="261" spans="2:36" x14ac:dyDescent="0.2">
      <c r="B261" s="266"/>
      <c r="C261" s="274"/>
      <c r="D261" s="275"/>
      <c r="E261" s="275"/>
      <c r="F261" s="275"/>
      <c r="G261" s="275"/>
      <c r="H261" s="275"/>
      <c r="I261" s="275"/>
      <c r="J261" s="275"/>
      <c r="K261" s="276"/>
      <c r="L261" s="275"/>
      <c r="M261" s="276"/>
      <c r="N261" s="281"/>
      <c r="O261" s="277"/>
      <c r="P261" s="278"/>
      <c r="Q261" s="275"/>
      <c r="R261" s="275"/>
      <c r="S261" s="275"/>
      <c r="T261" s="277"/>
      <c r="U261" s="276"/>
      <c r="V261" s="277"/>
      <c r="W261" s="275"/>
      <c r="X261" s="277"/>
      <c r="Y261" s="275"/>
      <c r="Z261" s="275"/>
      <c r="AA261" s="275"/>
      <c r="AB261" s="275"/>
      <c r="AC261" s="275"/>
      <c r="AD261" s="280"/>
      <c r="AE261" s="281"/>
      <c r="AF261" s="281"/>
      <c r="AG261" s="280"/>
      <c r="AH261" s="275"/>
      <c r="AI261" s="275"/>
      <c r="AJ261" s="275"/>
    </row>
    <row r="262" spans="2:36" x14ac:dyDescent="0.2">
      <c r="B262" s="266"/>
      <c r="C262" s="274"/>
      <c r="D262" s="275"/>
      <c r="E262" s="275"/>
      <c r="F262" s="275"/>
      <c r="G262" s="275"/>
      <c r="H262" s="275"/>
      <c r="I262" s="275"/>
      <c r="J262" s="275"/>
      <c r="K262" s="276"/>
      <c r="L262" s="275"/>
      <c r="M262" s="275"/>
      <c r="N262" s="276"/>
      <c r="O262" s="279"/>
      <c r="P262" s="284"/>
      <c r="Q262" s="275"/>
      <c r="R262" s="275"/>
      <c r="S262" s="275"/>
      <c r="T262" s="279"/>
      <c r="U262" s="276"/>
      <c r="V262" s="279"/>
      <c r="W262" s="275"/>
      <c r="X262" s="277"/>
      <c r="Y262" s="275"/>
      <c r="Z262" s="275"/>
      <c r="AA262" s="277"/>
      <c r="AB262" s="275"/>
      <c r="AC262" s="275"/>
      <c r="AD262" s="280"/>
      <c r="AE262" s="281"/>
      <c r="AF262" s="281"/>
      <c r="AG262" s="281"/>
      <c r="AH262" s="275"/>
      <c r="AI262" s="275"/>
      <c r="AJ262" s="275"/>
    </row>
    <row r="263" spans="2:36" x14ac:dyDescent="0.2">
      <c r="B263" s="266"/>
      <c r="C263" s="274"/>
      <c r="D263" s="275"/>
      <c r="E263" s="275"/>
      <c r="F263" s="275"/>
      <c r="G263" s="275"/>
      <c r="H263" s="275"/>
      <c r="I263" s="275"/>
      <c r="J263" s="275"/>
      <c r="K263" s="276"/>
      <c r="L263" s="275"/>
      <c r="M263" s="275"/>
      <c r="N263" s="281"/>
      <c r="O263" s="277"/>
      <c r="P263" s="278"/>
      <c r="Q263" s="275"/>
      <c r="R263" s="275"/>
      <c r="S263" s="275"/>
      <c r="T263" s="277"/>
      <c r="U263" s="276"/>
      <c r="V263" s="277"/>
      <c r="W263" s="275"/>
      <c r="X263" s="277"/>
      <c r="Y263" s="275"/>
      <c r="Z263" s="275"/>
      <c r="AA263" s="275"/>
      <c r="AB263" s="275"/>
      <c r="AC263" s="275"/>
      <c r="AD263" s="280"/>
      <c r="AE263" s="280"/>
      <c r="AF263" s="280"/>
      <c r="AG263" s="281"/>
      <c r="AH263" s="275"/>
      <c r="AI263" s="275"/>
      <c r="AJ263" s="275"/>
    </row>
    <row r="264" spans="2:36" x14ac:dyDescent="0.2">
      <c r="B264" s="266"/>
      <c r="C264" s="274"/>
      <c r="D264" s="275"/>
      <c r="E264" s="275"/>
      <c r="F264" s="275"/>
      <c r="G264" s="275"/>
      <c r="H264" s="275"/>
      <c r="I264" s="275"/>
      <c r="J264" s="275"/>
      <c r="K264" s="276"/>
      <c r="L264" s="275"/>
      <c r="M264" s="276"/>
      <c r="N264" s="276"/>
      <c r="O264" s="279"/>
      <c r="P264" s="278"/>
      <c r="Q264" s="275"/>
      <c r="R264" s="275"/>
      <c r="S264" s="275"/>
      <c r="T264" s="279"/>
      <c r="U264" s="276"/>
      <c r="V264" s="279"/>
      <c r="W264" s="277"/>
      <c r="X264" s="277"/>
      <c r="Y264" s="275"/>
      <c r="Z264" s="275"/>
      <c r="AA264" s="275"/>
      <c r="AB264" s="275"/>
      <c r="AC264" s="275"/>
      <c r="AD264" s="280"/>
      <c r="AE264" s="280"/>
      <c r="AF264" s="280"/>
      <c r="AG264" s="280"/>
      <c r="AH264" s="275"/>
      <c r="AI264" s="275"/>
      <c r="AJ264" s="275"/>
    </row>
    <row r="265" spans="2:36" x14ac:dyDescent="0.2">
      <c r="B265" s="266"/>
      <c r="C265" s="274"/>
      <c r="D265" s="275"/>
      <c r="E265" s="275"/>
      <c r="F265" s="275"/>
      <c r="G265" s="275"/>
      <c r="H265" s="275"/>
      <c r="I265" s="275"/>
      <c r="J265" s="275"/>
      <c r="K265" s="279"/>
      <c r="L265" s="275"/>
      <c r="M265" s="276"/>
      <c r="N265" s="276"/>
      <c r="O265" s="279"/>
      <c r="P265" s="278"/>
      <c r="Q265" s="275"/>
      <c r="R265" s="275"/>
      <c r="S265" s="275"/>
      <c r="T265" s="279"/>
      <c r="U265" s="276"/>
      <c r="V265" s="277"/>
      <c r="W265" s="277"/>
      <c r="X265" s="277"/>
      <c r="Y265" s="275"/>
      <c r="Z265" s="275"/>
      <c r="AA265" s="275"/>
      <c r="AB265" s="275"/>
      <c r="AC265" s="275"/>
      <c r="AD265" s="280"/>
      <c r="AE265" s="281"/>
      <c r="AF265" s="280"/>
      <c r="AG265" s="280"/>
      <c r="AH265" s="275"/>
      <c r="AI265" s="275"/>
      <c r="AJ265" s="275"/>
    </row>
    <row r="266" spans="2:36" x14ac:dyDescent="0.2">
      <c r="B266" s="266"/>
      <c r="C266" s="274"/>
      <c r="D266" s="275"/>
      <c r="E266" s="275"/>
      <c r="F266" s="275"/>
      <c r="G266" s="275"/>
      <c r="H266" s="275"/>
      <c r="I266" s="275"/>
      <c r="J266" s="275"/>
      <c r="K266" s="276"/>
      <c r="L266" s="275"/>
      <c r="M266" s="282"/>
      <c r="N266" s="276"/>
      <c r="O266" s="279"/>
      <c r="P266" s="278"/>
      <c r="Q266" s="277"/>
      <c r="R266" s="275"/>
      <c r="S266" s="275"/>
      <c r="T266" s="279"/>
      <c r="U266" s="276"/>
      <c r="V266" s="279"/>
      <c r="W266" s="275"/>
      <c r="X266" s="277"/>
      <c r="Y266" s="277"/>
      <c r="Z266" s="275"/>
      <c r="AA266" s="275"/>
      <c r="AB266" s="275"/>
      <c r="AC266" s="275"/>
      <c r="AD266" s="280"/>
      <c r="AE266" s="281"/>
      <c r="AF266" s="281"/>
      <c r="AG266" s="281"/>
      <c r="AH266" s="275"/>
      <c r="AI266" s="275"/>
      <c r="AJ266" s="275"/>
    </row>
    <row r="267" spans="2:36" x14ac:dyDescent="0.2">
      <c r="B267" s="266"/>
      <c r="C267" s="274"/>
      <c r="D267" s="275"/>
      <c r="E267" s="275"/>
      <c r="F267" s="275"/>
      <c r="G267" s="275"/>
      <c r="H267" s="275"/>
      <c r="I267" s="275"/>
      <c r="J267" s="275"/>
      <c r="K267" s="276"/>
      <c r="L267" s="275"/>
      <c r="M267" s="276"/>
      <c r="N267" s="276"/>
      <c r="O267" s="279"/>
      <c r="P267" s="278"/>
      <c r="Q267" s="275"/>
      <c r="R267" s="275"/>
      <c r="S267" s="275"/>
      <c r="T267" s="279"/>
      <c r="U267" s="276"/>
      <c r="V267" s="279"/>
      <c r="W267" s="275"/>
      <c r="X267" s="277"/>
      <c r="Y267" s="275"/>
      <c r="Z267" s="275"/>
      <c r="AA267" s="275"/>
      <c r="AB267" s="275"/>
      <c r="AC267" s="275"/>
      <c r="AD267" s="280"/>
      <c r="AE267" s="280"/>
      <c r="AF267" s="281"/>
      <c r="AG267" s="281"/>
      <c r="AH267" s="275"/>
      <c r="AI267" s="275"/>
      <c r="AJ267" s="275"/>
    </row>
    <row r="268" spans="2:36" x14ac:dyDescent="0.2">
      <c r="B268" s="266"/>
      <c r="C268" s="274"/>
      <c r="D268" s="275"/>
      <c r="E268" s="275"/>
      <c r="F268" s="275"/>
      <c r="G268" s="275"/>
      <c r="H268" s="275"/>
      <c r="I268" s="275"/>
      <c r="J268" s="275"/>
      <c r="K268" s="279"/>
      <c r="L268" s="275"/>
      <c r="M268" s="276"/>
      <c r="N268" s="276"/>
      <c r="O268" s="277"/>
      <c r="P268" s="278"/>
      <c r="Q268" s="277"/>
      <c r="R268" s="275"/>
      <c r="S268" s="275"/>
      <c r="T268" s="277"/>
      <c r="U268" s="276"/>
      <c r="V268" s="279"/>
      <c r="W268" s="275"/>
      <c r="X268" s="275"/>
      <c r="Y268" s="277"/>
      <c r="Z268" s="275"/>
      <c r="AA268" s="275"/>
      <c r="AB268" s="275"/>
      <c r="AC268" s="275"/>
      <c r="AD268" s="280"/>
      <c r="AE268" s="281"/>
      <c r="AF268" s="281"/>
      <c r="AG268" s="280"/>
      <c r="AH268" s="275"/>
      <c r="AI268" s="275"/>
      <c r="AJ268" s="275"/>
    </row>
    <row r="269" spans="2:36" x14ac:dyDescent="0.2">
      <c r="B269" s="266"/>
      <c r="C269" s="274"/>
      <c r="D269" s="275"/>
      <c r="E269" s="275"/>
      <c r="F269" s="275"/>
      <c r="G269" s="275"/>
      <c r="H269" s="275"/>
      <c r="I269" s="275"/>
      <c r="J269" s="275"/>
      <c r="K269" s="276"/>
      <c r="L269" s="275"/>
      <c r="M269" s="282"/>
      <c r="N269" s="276"/>
      <c r="O269" s="279"/>
      <c r="P269" s="278"/>
      <c r="Q269" s="277"/>
      <c r="R269" s="275"/>
      <c r="S269" s="275"/>
      <c r="T269" s="279"/>
      <c r="U269" s="276"/>
      <c r="V269" s="281"/>
      <c r="W269" s="275"/>
      <c r="X269" s="275"/>
      <c r="Y269" s="277"/>
      <c r="Z269" s="275"/>
      <c r="AA269" s="275"/>
      <c r="AB269" s="275"/>
      <c r="AC269" s="275"/>
      <c r="AD269" s="280"/>
      <c r="AE269" s="280"/>
      <c r="AF269" s="280"/>
      <c r="AG269" s="280"/>
      <c r="AH269" s="275"/>
      <c r="AI269" s="275"/>
      <c r="AJ269" s="275"/>
    </row>
    <row r="270" spans="2:36" x14ac:dyDescent="0.2">
      <c r="B270" s="266"/>
      <c r="C270" s="274"/>
      <c r="D270" s="275"/>
      <c r="E270" s="275"/>
      <c r="F270" s="275"/>
      <c r="G270" s="275"/>
      <c r="H270" s="275"/>
      <c r="I270" s="275"/>
      <c r="J270" s="275"/>
      <c r="K270" s="276"/>
      <c r="L270" s="275"/>
      <c r="M270" s="276"/>
      <c r="N270" s="281"/>
      <c r="O270" s="279"/>
      <c r="P270" s="278"/>
      <c r="Q270" s="275"/>
      <c r="R270" s="275"/>
      <c r="S270" s="275"/>
      <c r="T270" s="277"/>
      <c r="U270" s="276"/>
      <c r="V270" s="279"/>
      <c r="W270" s="275"/>
      <c r="X270" s="277"/>
      <c r="Y270" s="275"/>
      <c r="Z270" s="275"/>
      <c r="AA270" s="275"/>
      <c r="AB270" s="275"/>
      <c r="AC270" s="275"/>
      <c r="AD270" s="280"/>
      <c r="AE270" s="280"/>
      <c r="AF270" s="280"/>
      <c r="AG270" s="281"/>
      <c r="AH270" s="275"/>
      <c r="AI270" s="275"/>
      <c r="AJ270" s="275"/>
    </row>
    <row r="271" spans="2:36" x14ac:dyDescent="0.2">
      <c r="B271" s="266"/>
      <c r="C271" s="274"/>
      <c r="D271" s="275"/>
      <c r="E271" s="275"/>
      <c r="F271" s="275"/>
      <c r="G271" s="275"/>
      <c r="H271" s="275"/>
      <c r="I271" s="275"/>
      <c r="J271" s="275"/>
      <c r="K271" s="276"/>
      <c r="L271" s="275"/>
      <c r="M271" s="275"/>
      <c r="N271" s="276"/>
      <c r="O271" s="277"/>
      <c r="P271" s="284"/>
      <c r="Q271" s="275"/>
      <c r="R271" s="275"/>
      <c r="S271" s="275"/>
      <c r="T271" s="281"/>
      <c r="U271" s="276"/>
      <c r="V271" s="277"/>
      <c r="W271" s="275"/>
      <c r="X271" s="275"/>
      <c r="Y271" s="275"/>
      <c r="Z271" s="275"/>
      <c r="AA271" s="275"/>
      <c r="AB271" s="275"/>
      <c r="AC271" s="275"/>
      <c r="AD271" s="280"/>
      <c r="AE271" s="281"/>
      <c r="AF271" s="283"/>
      <c r="AG271" s="280"/>
      <c r="AH271" s="275"/>
      <c r="AI271" s="275"/>
      <c r="AJ271" s="275"/>
    </row>
    <row r="272" spans="2:36" x14ac:dyDescent="0.2">
      <c r="B272" s="266"/>
      <c r="C272" s="274"/>
      <c r="D272" s="275"/>
      <c r="E272" s="275"/>
      <c r="F272" s="275"/>
      <c r="G272" s="275"/>
      <c r="H272" s="275"/>
      <c r="I272" s="275"/>
      <c r="J272" s="275"/>
      <c r="K272" s="279"/>
      <c r="L272" s="275"/>
      <c r="M272" s="275"/>
      <c r="N272" s="276"/>
      <c r="O272" s="277"/>
      <c r="P272" s="278"/>
      <c r="Q272" s="275"/>
      <c r="R272" s="275"/>
      <c r="S272" s="275"/>
      <c r="T272" s="279"/>
      <c r="U272" s="276"/>
      <c r="V272" s="279"/>
      <c r="W272" s="275"/>
      <c r="X272" s="277"/>
      <c r="Y272" s="275"/>
      <c r="Z272" s="275"/>
      <c r="AA272" s="275"/>
      <c r="AB272" s="275"/>
      <c r="AC272" s="275"/>
      <c r="AD272" s="280"/>
      <c r="AE272" s="281"/>
      <c r="AF272" s="281"/>
      <c r="AG272" s="281"/>
      <c r="AH272" s="275"/>
      <c r="AI272" s="275"/>
      <c r="AJ272" s="275"/>
    </row>
    <row r="273" spans="2:36" x14ac:dyDescent="0.2">
      <c r="B273" s="266"/>
      <c r="C273" s="274"/>
      <c r="D273" s="275"/>
      <c r="E273" s="275"/>
      <c r="F273" s="275"/>
      <c r="G273" s="275"/>
      <c r="H273" s="275"/>
      <c r="I273" s="275"/>
      <c r="J273" s="275"/>
      <c r="K273" s="276"/>
      <c r="L273" s="275"/>
      <c r="M273" s="282"/>
      <c r="N273" s="276"/>
      <c r="O273" s="277"/>
      <c r="P273" s="284"/>
      <c r="Q273" s="277"/>
      <c r="R273" s="275"/>
      <c r="S273" s="275"/>
      <c r="T273" s="279"/>
      <c r="U273" s="276"/>
      <c r="V273" s="279"/>
      <c r="W273" s="275"/>
      <c r="X273" s="275"/>
      <c r="Y273" s="277"/>
      <c r="Z273" s="275"/>
      <c r="AA273" s="275"/>
      <c r="AB273" s="275"/>
      <c r="AC273" s="275"/>
      <c r="AD273" s="280"/>
      <c r="AE273" s="280"/>
      <c r="AF273" s="281"/>
      <c r="AG273" s="281"/>
      <c r="AH273" s="275"/>
      <c r="AI273" s="275"/>
      <c r="AJ273" s="275"/>
    </row>
    <row r="274" spans="2:36" x14ac:dyDescent="0.2">
      <c r="B274" s="266"/>
      <c r="C274" s="274"/>
      <c r="D274" s="275"/>
      <c r="E274" s="275"/>
      <c r="F274" s="275"/>
      <c r="G274" s="275"/>
      <c r="H274" s="275"/>
      <c r="I274" s="275"/>
      <c r="J274" s="275"/>
      <c r="K274" s="279"/>
      <c r="L274" s="275"/>
      <c r="M274" s="282"/>
      <c r="N274" s="281"/>
      <c r="O274" s="277"/>
      <c r="P274" s="278"/>
      <c r="Q274" s="275"/>
      <c r="R274" s="275"/>
      <c r="S274" s="275"/>
      <c r="T274" s="279"/>
      <c r="U274" s="276"/>
      <c r="V274" s="279"/>
      <c r="W274" s="275"/>
      <c r="X274" s="277"/>
      <c r="Y274" s="275"/>
      <c r="Z274" s="275"/>
      <c r="AA274" s="275"/>
      <c r="AB274" s="275"/>
      <c r="AC274" s="275"/>
      <c r="AD274" s="280"/>
      <c r="AE274" s="281"/>
      <c r="AF274" s="280"/>
      <c r="AG274" s="280"/>
      <c r="AH274" s="275"/>
      <c r="AI274" s="275"/>
      <c r="AJ274" s="275"/>
    </row>
    <row r="275" spans="2:36" x14ac:dyDescent="0.2">
      <c r="B275" s="266"/>
      <c r="C275" s="274"/>
      <c r="D275" s="275"/>
      <c r="E275" s="275"/>
      <c r="F275" s="275"/>
      <c r="G275" s="275"/>
      <c r="H275" s="275"/>
      <c r="I275" s="275"/>
      <c r="J275" s="275"/>
      <c r="K275" s="276"/>
      <c r="L275" s="275"/>
      <c r="M275" s="282"/>
      <c r="N275" s="276"/>
      <c r="O275" s="279"/>
      <c r="P275" s="278"/>
      <c r="Q275" s="277"/>
      <c r="R275" s="275"/>
      <c r="S275" s="275"/>
      <c r="T275" s="279"/>
      <c r="U275" s="276"/>
      <c r="V275" s="277"/>
      <c r="W275" s="275"/>
      <c r="X275" s="277"/>
      <c r="Y275" s="277"/>
      <c r="Z275" s="275"/>
      <c r="AA275" s="275"/>
      <c r="AB275" s="275"/>
      <c r="AC275" s="275"/>
      <c r="AD275" s="275"/>
      <c r="AE275" s="280"/>
      <c r="AF275" s="280"/>
      <c r="AG275" s="280"/>
      <c r="AH275" s="275"/>
      <c r="AI275" s="275"/>
      <c r="AJ275" s="275"/>
    </row>
    <row r="276" spans="2:36" x14ac:dyDescent="0.2">
      <c r="B276" s="266"/>
      <c r="C276" s="274"/>
      <c r="D276" s="275"/>
      <c r="E276" s="275"/>
      <c r="F276" s="275"/>
      <c r="G276" s="275"/>
      <c r="H276" s="275"/>
      <c r="I276" s="275"/>
      <c r="J276" s="275"/>
      <c r="K276" s="276"/>
      <c r="L276" s="275"/>
      <c r="M276" s="275"/>
      <c r="N276" s="276"/>
      <c r="O276" s="277"/>
      <c r="P276" s="284"/>
      <c r="Q276" s="275"/>
      <c r="R276" s="275"/>
      <c r="S276" s="275"/>
      <c r="T276" s="279"/>
      <c r="U276" s="276"/>
      <c r="V276" s="279"/>
      <c r="W276" s="275"/>
      <c r="X276" s="277"/>
      <c r="Y276" s="275"/>
      <c r="Z276" s="275"/>
      <c r="AA276" s="275"/>
      <c r="AB276" s="275"/>
      <c r="AC276" s="275"/>
      <c r="AD276" s="280"/>
      <c r="AE276" s="281"/>
      <c r="AF276" s="281"/>
      <c r="AG276" s="280"/>
      <c r="AH276" s="275"/>
      <c r="AI276" s="275"/>
      <c r="AJ276" s="275"/>
    </row>
    <row r="277" spans="2:36" x14ac:dyDescent="0.2">
      <c r="B277" s="266"/>
      <c r="C277" s="274"/>
      <c r="D277" s="275"/>
      <c r="E277" s="275"/>
      <c r="F277" s="275"/>
      <c r="G277" s="275"/>
      <c r="H277" s="275"/>
      <c r="I277" s="275"/>
      <c r="J277" s="275"/>
      <c r="K277" s="279"/>
      <c r="L277" s="275"/>
      <c r="M277" s="276"/>
      <c r="N277" s="276"/>
      <c r="O277" s="279"/>
      <c r="P277" s="278"/>
      <c r="Q277" s="275"/>
      <c r="R277" s="275"/>
      <c r="S277" s="275"/>
      <c r="T277" s="279"/>
      <c r="U277" s="276"/>
      <c r="V277" s="279"/>
      <c r="W277" s="279"/>
      <c r="X277" s="277"/>
      <c r="Y277" s="275"/>
      <c r="Z277" s="275"/>
      <c r="AA277" s="275"/>
      <c r="AB277" s="275"/>
      <c r="AC277" s="275"/>
      <c r="AD277" s="280"/>
      <c r="AE277" s="281"/>
      <c r="AF277" s="281"/>
      <c r="AG277" s="281"/>
      <c r="AH277" s="275"/>
      <c r="AI277" s="275"/>
      <c r="AJ277" s="275"/>
    </row>
    <row r="278" spans="2:36" x14ac:dyDescent="0.2">
      <c r="B278" s="266"/>
      <c r="C278" s="274"/>
      <c r="D278" s="275"/>
      <c r="E278" s="275"/>
      <c r="F278" s="275"/>
      <c r="G278" s="275"/>
      <c r="H278" s="275"/>
      <c r="I278" s="275"/>
      <c r="J278" s="275"/>
      <c r="K278" s="276"/>
      <c r="L278" s="275"/>
      <c r="M278" s="276"/>
      <c r="N278" s="281"/>
      <c r="O278" s="277"/>
      <c r="P278" s="278"/>
      <c r="Q278" s="277"/>
      <c r="R278" s="275"/>
      <c r="S278" s="275"/>
      <c r="T278" s="277"/>
      <c r="U278" s="276"/>
      <c r="V278" s="279"/>
      <c r="W278" s="275"/>
      <c r="X278" s="275"/>
      <c r="Y278" s="277"/>
      <c r="Z278" s="275"/>
      <c r="AA278" s="275"/>
      <c r="AB278" s="275"/>
      <c r="AC278" s="275"/>
      <c r="AD278" s="280"/>
      <c r="AE278" s="281"/>
      <c r="AF278" s="283"/>
      <c r="AG278" s="280"/>
      <c r="AH278" s="275"/>
      <c r="AI278" s="275"/>
      <c r="AJ278" s="275"/>
    </row>
    <row r="279" spans="2:36" x14ac:dyDescent="0.2">
      <c r="B279" s="266"/>
      <c r="C279" s="274"/>
      <c r="D279" s="275"/>
      <c r="E279" s="275"/>
      <c r="F279" s="275"/>
      <c r="G279" s="275"/>
      <c r="H279" s="275"/>
      <c r="I279" s="275"/>
      <c r="J279" s="275"/>
      <c r="K279" s="276"/>
      <c r="L279" s="275"/>
      <c r="M279" s="275"/>
      <c r="N279" s="276"/>
      <c r="O279" s="279"/>
      <c r="P279" s="278"/>
      <c r="Q279" s="277"/>
      <c r="R279" s="275"/>
      <c r="S279" s="275"/>
      <c r="T279" s="277"/>
      <c r="U279" s="276"/>
      <c r="V279" s="279"/>
      <c r="W279" s="275"/>
      <c r="X279" s="277"/>
      <c r="Y279" s="277"/>
      <c r="Z279" s="275"/>
      <c r="AA279" s="275"/>
      <c r="AB279" s="275"/>
      <c r="AC279" s="275"/>
      <c r="AD279" s="280"/>
      <c r="AE279" s="280"/>
      <c r="AF279" s="283"/>
      <c r="AG279" s="281"/>
      <c r="AH279" s="275"/>
      <c r="AI279" s="275"/>
      <c r="AJ279" s="275"/>
    </row>
    <row r="280" spans="2:36" x14ac:dyDescent="0.2">
      <c r="B280" s="266"/>
      <c r="C280" s="274"/>
      <c r="D280" s="275"/>
      <c r="E280" s="275"/>
      <c r="F280" s="275"/>
      <c r="G280" s="275"/>
      <c r="H280" s="275"/>
      <c r="I280" s="275"/>
      <c r="J280" s="275"/>
      <c r="K280" s="276"/>
      <c r="L280" s="275"/>
      <c r="M280" s="276"/>
      <c r="N280" s="276"/>
      <c r="O280" s="279"/>
      <c r="P280" s="278"/>
      <c r="Q280" s="277"/>
      <c r="R280" s="275"/>
      <c r="S280" s="275"/>
      <c r="T280" s="281"/>
      <c r="U280" s="276"/>
      <c r="V280" s="277"/>
      <c r="W280" s="275"/>
      <c r="X280" s="277"/>
      <c r="Y280" s="277"/>
      <c r="Z280" s="275"/>
      <c r="AA280" s="275"/>
      <c r="AB280" s="275"/>
      <c r="AC280" s="275"/>
      <c r="AD280" s="280"/>
      <c r="AE280" s="280"/>
      <c r="AF280" s="283"/>
      <c r="AG280" s="281"/>
      <c r="AH280" s="275"/>
      <c r="AI280" s="275"/>
      <c r="AJ280" s="275"/>
    </row>
    <row r="281" spans="2:36" x14ac:dyDescent="0.2">
      <c r="B281" s="266"/>
      <c r="C281" s="274"/>
      <c r="D281" s="275"/>
      <c r="E281" s="275"/>
      <c r="F281" s="275"/>
      <c r="G281" s="275"/>
      <c r="H281" s="275"/>
      <c r="I281" s="275"/>
      <c r="J281" s="275"/>
      <c r="K281" s="276"/>
      <c r="L281" s="275"/>
      <c r="M281" s="276"/>
      <c r="N281" s="281"/>
      <c r="O281" s="277"/>
      <c r="P281" s="284"/>
      <c r="Q281" s="275"/>
      <c r="R281" s="275"/>
      <c r="S281" s="275"/>
      <c r="T281" s="277"/>
      <c r="U281" s="276"/>
      <c r="V281" s="277"/>
      <c r="W281" s="275"/>
      <c r="X281" s="277"/>
      <c r="Y281" s="275"/>
      <c r="Z281" s="275"/>
      <c r="AA281" s="275"/>
      <c r="AB281" s="275"/>
      <c r="AC281" s="275"/>
      <c r="AD281" s="280"/>
      <c r="AE281" s="281"/>
      <c r="AF281" s="280"/>
      <c r="AG281" s="280"/>
      <c r="AH281" s="275"/>
      <c r="AI281" s="275"/>
      <c r="AJ281" s="275"/>
    </row>
    <row r="282" spans="2:36" x14ac:dyDescent="0.2">
      <c r="B282" s="266"/>
      <c r="C282" s="274"/>
      <c r="D282" s="275"/>
      <c r="E282" s="275"/>
      <c r="F282" s="275"/>
      <c r="G282" s="275"/>
      <c r="H282" s="275"/>
      <c r="I282" s="275"/>
      <c r="J282" s="275"/>
      <c r="K282" s="282"/>
      <c r="L282" s="275"/>
      <c r="M282" s="275"/>
      <c r="N282" s="282"/>
      <c r="O282" s="279"/>
      <c r="P282" s="278"/>
      <c r="Q282" s="277"/>
      <c r="R282" s="276"/>
      <c r="S282" s="275"/>
      <c r="T282" s="279"/>
      <c r="U282" s="282"/>
      <c r="V282" s="279"/>
      <c r="W282" s="275"/>
      <c r="X282" s="277"/>
      <c r="Y282" s="277"/>
      <c r="Z282" s="276"/>
      <c r="AA282" s="275"/>
      <c r="AB282" s="275"/>
      <c r="AC282" s="275"/>
      <c r="AD282" s="280"/>
      <c r="AE282" s="281"/>
      <c r="AF282" s="283"/>
      <c r="AG282" s="280"/>
      <c r="AH282" s="275"/>
      <c r="AI282" s="275"/>
      <c r="AJ282" s="275"/>
    </row>
    <row r="283" spans="2:36" x14ac:dyDescent="0.2">
      <c r="B283" s="266"/>
      <c r="C283" s="274"/>
      <c r="D283" s="275"/>
      <c r="E283" s="275"/>
      <c r="F283" s="275"/>
      <c r="G283" s="275"/>
      <c r="H283" s="275"/>
      <c r="I283" s="275"/>
      <c r="J283" s="275"/>
      <c r="K283" s="279"/>
      <c r="L283" s="275"/>
      <c r="M283" s="275"/>
      <c r="N283" s="276"/>
      <c r="O283" s="279"/>
      <c r="P283" s="278"/>
      <c r="Q283" s="275"/>
      <c r="R283" s="275"/>
      <c r="S283" s="275"/>
      <c r="T283" s="279"/>
      <c r="U283" s="276"/>
      <c r="V283" s="279"/>
      <c r="W283" s="275"/>
      <c r="X283" s="277"/>
      <c r="Y283" s="275"/>
      <c r="Z283" s="275"/>
      <c r="AA283" s="275"/>
      <c r="AB283" s="275"/>
      <c r="AC283" s="275"/>
      <c r="AD283" s="280"/>
      <c r="AE283" s="280"/>
      <c r="AF283" s="280"/>
      <c r="AG283" s="281"/>
      <c r="AH283" s="275"/>
      <c r="AI283" s="275"/>
      <c r="AJ283" s="275"/>
    </row>
    <row r="284" spans="2:36" x14ac:dyDescent="0.2">
      <c r="B284" s="266"/>
      <c r="C284" s="274"/>
      <c r="D284" s="275"/>
      <c r="E284" s="275"/>
      <c r="F284" s="275"/>
      <c r="G284" s="275"/>
      <c r="H284" s="275"/>
      <c r="I284" s="275"/>
      <c r="J284" s="275"/>
      <c r="K284" s="276"/>
      <c r="L284" s="275"/>
      <c r="M284" s="275"/>
      <c r="N284" s="276"/>
      <c r="O284" s="277"/>
      <c r="P284" s="284"/>
      <c r="Q284" s="275"/>
      <c r="R284" s="275"/>
      <c r="S284" s="275"/>
      <c r="T284" s="277"/>
      <c r="U284" s="276"/>
      <c r="V284" s="279"/>
      <c r="W284" s="275"/>
      <c r="X284" s="277"/>
      <c r="Y284" s="275"/>
      <c r="Z284" s="275"/>
      <c r="AA284" s="275"/>
      <c r="AB284" s="275"/>
      <c r="AC284" s="275"/>
      <c r="AD284" s="280"/>
      <c r="AE284" s="281"/>
      <c r="AF284" s="280"/>
      <c r="AG284" s="283"/>
      <c r="AH284" s="275"/>
      <c r="AI284" s="275"/>
      <c r="AJ284" s="275"/>
    </row>
    <row r="285" spans="2:36" x14ac:dyDescent="0.2">
      <c r="B285" s="266"/>
      <c r="C285" s="274"/>
      <c r="D285" s="275"/>
      <c r="E285" s="275"/>
      <c r="F285" s="275"/>
      <c r="G285" s="275"/>
      <c r="H285" s="275"/>
      <c r="I285" s="275"/>
      <c r="J285" s="275"/>
      <c r="K285" s="276"/>
      <c r="L285" s="275"/>
      <c r="M285" s="275"/>
      <c r="N285" s="276"/>
      <c r="O285" s="277"/>
      <c r="P285" s="278"/>
      <c r="Q285" s="275"/>
      <c r="R285" s="275"/>
      <c r="S285" s="275"/>
      <c r="T285" s="277"/>
      <c r="U285" s="276"/>
      <c r="V285" s="277"/>
      <c r="W285" s="275"/>
      <c r="X285" s="277"/>
      <c r="Y285" s="275"/>
      <c r="Z285" s="275"/>
      <c r="AA285" s="275"/>
      <c r="AB285" s="275"/>
      <c r="AC285" s="275"/>
      <c r="AD285" s="280"/>
      <c r="AE285" s="280"/>
      <c r="AF285" s="280"/>
      <c r="AG285" s="280"/>
      <c r="AH285" s="275"/>
      <c r="AI285" s="275"/>
      <c r="AJ285" s="275"/>
    </row>
    <row r="286" spans="2:36" x14ac:dyDescent="0.2">
      <c r="B286" s="266"/>
      <c r="C286" s="274"/>
      <c r="D286" s="275"/>
      <c r="E286" s="275"/>
      <c r="F286" s="275"/>
      <c r="G286" s="275"/>
      <c r="H286" s="275"/>
      <c r="I286" s="275"/>
      <c r="J286" s="275"/>
      <c r="K286" s="276"/>
      <c r="L286" s="275"/>
      <c r="M286" s="276"/>
      <c r="N286" s="281"/>
      <c r="O286" s="277"/>
      <c r="P286" s="278"/>
      <c r="Q286" s="275"/>
      <c r="R286" s="275"/>
      <c r="S286" s="275"/>
      <c r="T286" s="277"/>
      <c r="U286" s="276"/>
      <c r="V286" s="277"/>
      <c r="W286" s="275"/>
      <c r="X286" s="277"/>
      <c r="Y286" s="275"/>
      <c r="Z286" s="275"/>
      <c r="AA286" s="275"/>
      <c r="AB286" s="275"/>
      <c r="AC286" s="275"/>
      <c r="AD286" s="280"/>
      <c r="AE286" s="280"/>
      <c r="AF286" s="281"/>
      <c r="AG286" s="281"/>
      <c r="AH286" s="275"/>
      <c r="AI286" s="275"/>
      <c r="AJ286" s="275"/>
    </row>
    <row r="287" spans="2:36" x14ac:dyDescent="0.2">
      <c r="B287" s="266"/>
      <c r="C287" s="274"/>
      <c r="D287" s="275"/>
      <c r="E287" s="275"/>
      <c r="F287" s="275"/>
      <c r="G287" s="275"/>
      <c r="H287" s="275"/>
      <c r="I287" s="275"/>
      <c r="J287" s="275"/>
      <c r="K287" s="276"/>
      <c r="L287" s="275"/>
      <c r="M287" s="276"/>
      <c r="N287" s="276"/>
      <c r="O287" s="277"/>
      <c r="P287" s="284"/>
      <c r="Q287" s="275"/>
      <c r="R287" s="275"/>
      <c r="S287" s="275"/>
      <c r="T287" s="277"/>
      <c r="U287" s="276"/>
      <c r="V287" s="277"/>
      <c r="W287" s="275"/>
      <c r="X287" s="277"/>
      <c r="Y287" s="275"/>
      <c r="Z287" s="275"/>
      <c r="AA287" s="275"/>
      <c r="AB287" s="275"/>
      <c r="AC287" s="275"/>
      <c r="AD287" s="280"/>
      <c r="AE287" s="280"/>
      <c r="AF287" s="280"/>
      <c r="AG287" s="281"/>
      <c r="AH287" s="275"/>
      <c r="AI287" s="275"/>
      <c r="AJ287" s="275"/>
    </row>
    <row r="288" spans="2:36" x14ac:dyDescent="0.2">
      <c r="B288" s="266"/>
      <c r="C288" s="274"/>
      <c r="D288" s="275"/>
      <c r="E288" s="275"/>
      <c r="F288" s="275"/>
      <c r="G288" s="275"/>
      <c r="H288" s="275"/>
      <c r="I288" s="275"/>
      <c r="J288" s="275"/>
      <c r="K288" s="279"/>
      <c r="L288" s="275"/>
      <c r="M288" s="276"/>
      <c r="N288" s="276"/>
      <c r="O288" s="279"/>
      <c r="P288" s="278"/>
      <c r="Q288" s="275"/>
      <c r="R288" s="275"/>
      <c r="S288" s="275"/>
      <c r="T288" s="279"/>
      <c r="U288" s="276"/>
      <c r="V288" s="279"/>
      <c r="W288" s="277"/>
      <c r="X288" s="277"/>
      <c r="Y288" s="275"/>
      <c r="Z288" s="275"/>
      <c r="AA288" s="281"/>
      <c r="AB288" s="275"/>
      <c r="AC288" s="275"/>
      <c r="AD288" s="280"/>
      <c r="AE288" s="281"/>
      <c r="AF288" s="281"/>
      <c r="AG288" s="280"/>
      <c r="AH288" s="275"/>
      <c r="AI288" s="275"/>
      <c r="AJ288" s="275"/>
    </row>
    <row r="289" spans="2:36" x14ac:dyDescent="0.2">
      <c r="B289" s="266"/>
      <c r="C289" s="274"/>
      <c r="D289" s="275"/>
      <c r="E289" s="275"/>
      <c r="F289" s="275"/>
      <c r="G289" s="275"/>
      <c r="H289" s="275"/>
      <c r="I289" s="275"/>
      <c r="J289" s="275"/>
      <c r="K289" s="275"/>
      <c r="L289" s="275"/>
      <c r="M289" s="275"/>
      <c r="N289" s="275"/>
      <c r="O289" s="279"/>
      <c r="P289" s="278"/>
      <c r="Q289" s="277"/>
      <c r="R289" s="282"/>
      <c r="S289" s="275"/>
      <c r="T289" s="279"/>
      <c r="U289" s="275"/>
      <c r="V289" s="279"/>
      <c r="W289" s="275"/>
      <c r="X289" s="277"/>
      <c r="Y289" s="277"/>
      <c r="Z289" s="282"/>
      <c r="AA289" s="275"/>
      <c r="AB289" s="275"/>
      <c r="AC289" s="275"/>
      <c r="AD289" s="283"/>
      <c r="AE289" s="280"/>
      <c r="AF289" s="280"/>
      <c r="AG289" s="280"/>
      <c r="AH289" s="275"/>
      <c r="AI289" s="275"/>
      <c r="AJ289" s="275"/>
    </row>
    <row r="290" spans="2:36" x14ac:dyDescent="0.2">
      <c r="B290" s="266"/>
      <c r="C290" s="274"/>
      <c r="D290" s="275"/>
      <c r="E290" s="275"/>
      <c r="F290" s="275"/>
      <c r="G290" s="275"/>
      <c r="H290" s="275"/>
      <c r="I290" s="275"/>
      <c r="J290" s="275"/>
      <c r="K290" s="279"/>
      <c r="L290" s="275"/>
      <c r="M290" s="276"/>
      <c r="N290" s="276"/>
      <c r="O290" s="279"/>
      <c r="P290" s="278"/>
      <c r="Q290" s="277"/>
      <c r="R290" s="275"/>
      <c r="S290" s="275"/>
      <c r="T290" s="277"/>
      <c r="U290" s="276"/>
      <c r="V290" s="279"/>
      <c r="W290" s="275"/>
      <c r="X290" s="275"/>
      <c r="Y290" s="277"/>
      <c r="Z290" s="275"/>
      <c r="AA290" s="275"/>
      <c r="AB290" s="275"/>
      <c r="AC290" s="275"/>
      <c r="AD290" s="280"/>
      <c r="AE290" s="281"/>
      <c r="AF290" s="280"/>
      <c r="AG290" s="281"/>
      <c r="AH290" s="275"/>
      <c r="AI290" s="275"/>
      <c r="AJ290" s="275"/>
    </row>
    <row r="291" spans="2:36" x14ac:dyDescent="0.2">
      <c r="B291" s="266"/>
      <c r="C291" s="274"/>
      <c r="D291" s="275"/>
      <c r="E291" s="275"/>
      <c r="F291" s="275"/>
      <c r="G291" s="275"/>
      <c r="H291" s="275"/>
      <c r="I291" s="275"/>
      <c r="J291" s="275"/>
      <c r="K291" s="276"/>
      <c r="L291" s="275"/>
      <c r="M291" s="275"/>
      <c r="N291" s="276"/>
      <c r="O291" s="277"/>
      <c r="P291" s="278"/>
      <c r="Q291" s="277"/>
      <c r="R291" s="275"/>
      <c r="S291" s="275"/>
      <c r="T291" s="279"/>
      <c r="U291" s="276"/>
      <c r="V291" s="279"/>
      <c r="W291" s="275"/>
      <c r="X291" s="277"/>
      <c r="Y291" s="277"/>
      <c r="Z291" s="275"/>
      <c r="AA291" s="275"/>
      <c r="AB291" s="275"/>
      <c r="AC291" s="275"/>
      <c r="AD291" s="280"/>
      <c r="AE291" s="281"/>
      <c r="AF291" s="281"/>
      <c r="AG291" s="281"/>
      <c r="AH291" s="275"/>
      <c r="AI291" s="275"/>
      <c r="AJ291" s="275"/>
    </row>
    <row r="292" spans="2:36" x14ac:dyDescent="0.2">
      <c r="B292" s="266"/>
      <c r="C292" s="274"/>
      <c r="D292" s="275"/>
      <c r="E292" s="275"/>
      <c r="F292" s="275"/>
      <c r="G292" s="275"/>
      <c r="H292" s="275"/>
      <c r="I292" s="275"/>
      <c r="J292" s="275"/>
      <c r="K292" s="276"/>
      <c r="L292" s="275"/>
      <c r="M292" s="282"/>
      <c r="N292" s="276"/>
      <c r="O292" s="277"/>
      <c r="P292" s="278"/>
      <c r="Q292" s="277"/>
      <c r="R292" s="275"/>
      <c r="S292" s="275"/>
      <c r="T292" s="279"/>
      <c r="U292" s="276"/>
      <c r="V292" s="281"/>
      <c r="W292" s="275"/>
      <c r="X292" s="277"/>
      <c r="Y292" s="277"/>
      <c r="Z292" s="275"/>
      <c r="AA292" s="275"/>
      <c r="AB292" s="275"/>
      <c r="AC292" s="275"/>
      <c r="AD292" s="280"/>
      <c r="AE292" s="281"/>
      <c r="AF292" s="281"/>
      <c r="AG292" s="280"/>
      <c r="AH292" s="275"/>
      <c r="AI292" s="275"/>
      <c r="AJ292" s="275"/>
    </row>
    <row r="293" spans="2:36" x14ac:dyDescent="0.2">
      <c r="B293" s="266"/>
      <c r="C293" s="274"/>
      <c r="D293" s="275"/>
      <c r="E293" s="275"/>
      <c r="F293" s="275"/>
      <c r="G293" s="275"/>
      <c r="H293" s="275"/>
      <c r="I293" s="275"/>
      <c r="J293" s="275"/>
      <c r="K293" s="276"/>
      <c r="L293" s="275"/>
      <c r="M293" s="276"/>
      <c r="N293" s="276"/>
      <c r="O293" s="279"/>
      <c r="P293" s="278"/>
      <c r="Q293" s="275"/>
      <c r="R293" s="275"/>
      <c r="S293" s="275"/>
      <c r="T293" s="279"/>
      <c r="U293" s="276"/>
      <c r="V293" s="279"/>
      <c r="W293" s="275"/>
      <c r="X293" s="275"/>
      <c r="Y293" s="275"/>
      <c r="Z293" s="275"/>
      <c r="AA293" s="275"/>
      <c r="AB293" s="275"/>
      <c r="AC293" s="275"/>
      <c r="AD293" s="280"/>
      <c r="AE293" s="281"/>
      <c r="AF293" s="281"/>
      <c r="AG293" s="280"/>
      <c r="AH293" s="275"/>
      <c r="AI293" s="275"/>
      <c r="AJ293" s="275"/>
    </row>
    <row r="294" spans="2:36" x14ac:dyDescent="0.2">
      <c r="B294" s="266"/>
      <c r="C294" s="274"/>
      <c r="D294" s="275"/>
      <c r="E294" s="275"/>
      <c r="F294" s="275"/>
      <c r="G294" s="275"/>
      <c r="H294" s="275"/>
      <c r="I294" s="275"/>
      <c r="J294" s="275"/>
      <c r="K294" s="279"/>
      <c r="L294" s="275"/>
      <c r="M294" s="276"/>
      <c r="N294" s="276"/>
      <c r="O294" s="277"/>
      <c r="P294" s="278"/>
      <c r="Q294" s="277"/>
      <c r="R294" s="275"/>
      <c r="S294" s="275"/>
      <c r="T294" s="279"/>
      <c r="U294" s="276"/>
      <c r="V294" s="279"/>
      <c r="W294" s="275"/>
      <c r="X294" s="277"/>
      <c r="Y294" s="277"/>
      <c r="Z294" s="275"/>
      <c r="AA294" s="275"/>
      <c r="AB294" s="275"/>
      <c r="AC294" s="275"/>
      <c r="AD294" s="283"/>
      <c r="AE294" s="280"/>
      <c r="AF294" s="280"/>
      <c r="AG294" s="280"/>
      <c r="AH294" s="275"/>
      <c r="AI294" s="275"/>
      <c r="AJ294" s="275"/>
    </row>
    <row r="295" spans="2:36" x14ac:dyDescent="0.2">
      <c r="B295" s="266"/>
      <c r="C295" s="274"/>
      <c r="D295" s="275"/>
      <c r="E295" s="275"/>
      <c r="F295" s="275"/>
      <c r="G295" s="275"/>
      <c r="H295" s="275"/>
      <c r="I295" s="275"/>
      <c r="J295" s="275"/>
      <c r="K295" s="276"/>
      <c r="L295" s="275"/>
      <c r="M295" s="282"/>
      <c r="N295" s="276"/>
      <c r="O295" s="279"/>
      <c r="P295" s="278"/>
      <c r="Q295" s="277"/>
      <c r="R295" s="275"/>
      <c r="S295" s="275"/>
      <c r="T295" s="279"/>
      <c r="U295" s="276"/>
      <c r="V295" s="279"/>
      <c r="W295" s="275"/>
      <c r="X295" s="277"/>
      <c r="Y295" s="277"/>
      <c r="Z295" s="275"/>
      <c r="AA295" s="275"/>
      <c r="AB295" s="275"/>
      <c r="AC295" s="275"/>
      <c r="AD295" s="280"/>
      <c r="AE295" s="280"/>
      <c r="AF295" s="280"/>
      <c r="AG295" s="280"/>
      <c r="AH295" s="275"/>
      <c r="AI295" s="275"/>
      <c r="AJ295" s="275"/>
    </row>
    <row r="296" spans="2:36" x14ac:dyDescent="0.2">
      <c r="B296" s="266"/>
      <c r="C296" s="274"/>
      <c r="D296" s="275"/>
      <c r="E296" s="275"/>
      <c r="F296" s="275"/>
      <c r="G296" s="275"/>
      <c r="H296" s="275"/>
      <c r="I296" s="275"/>
      <c r="J296" s="275"/>
      <c r="K296" s="279"/>
      <c r="L296" s="275"/>
      <c r="M296" s="282"/>
      <c r="N296" s="276"/>
      <c r="O296" s="279"/>
      <c r="P296" s="278"/>
      <c r="Q296" s="275"/>
      <c r="R296" s="275"/>
      <c r="S296" s="275"/>
      <c r="T296" s="279"/>
      <c r="U296" s="276"/>
      <c r="V296" s="279"/>
      <c r="W296" s="275"/>
      <c r="X296" s="275"/>
      <c r="Y296" s="275"/>
      <c r="Z296" s="275"/>
      <c r="AA296" s="275"/>
      <c r="AB296" s="275"/>
      <c r="AC296" s="275"/>
      <c r="AD296" s="280"/>
      <c r="AE296" s="280"/>
      <c r="AF296" s="280"/>
      <c r="AG296" s="280"/>
      <c r="AH296" s="275"/>
      <c r="AI296" s="275"/>
      <c r="AJ296" s="275"/>
    </row>
    <row r="297" spans="2:36" x14ac:dyDescent="0.2">
      <c r="B297" s="266"/>
      <c r="C297" s="274"/>
      <c r="D297" s="275"/>
      <c r="E297" s="275"/>
      <c r="F297" s="275"/>
      <c r="G297" s="275"/>
      <c r="H297" s="275"/>
      <c r="I297" s="275"/>
      <c r="J297" s="275"/>
      <c r="K297" s="276"/>
      <c r="L297" s="275"/>
      <c r="M297" s="276"/>
      <c r="N297" s="276"/>
      <c r="O297" s="281"/>
      <c r="P297" s="278"/>
      <c r="Q297" s="277"/>
      <c r="R297" s="275"/>
      <c r="S297" s="275"/>
      <c r="T297" s="279"/>
      <c r="U297" s="276"/>
      <c r="V297" s="279"/>
      <c r="W297" s="275"/>
      <c r="X297" s="277"/>
      <c r="Y297" s="277"/>
      <c r="Z297" s="275"/>
      <c r="AA297" s="275"/>
      <c r="AB297" s="275"/>
      <c r="AC297" s="275"/>
      <c r="AD297" s="280"/>
      <c r="AE297" s="281"/>
      <c r="AF297" s="280"/>
      <c r="AG297" s="280"/>
      <c r="AH297" s="275"/>
      <c r="AI297" s="275"/>
      <c r="AJ297" s="275"/>
    </row>
    <row r="298" spans="2:36" x14ac:dyDescent="0.2">
      <c r="B298" s="266"/>
      <c r="C298" s="274"/>
      <c r="D298" s="275"/>
      <c r="E298" s="275"/>
      <c r="F298" s="275"/>
      <c r="G298" s="275"/>
      <c r="H298" s="275"/>
      <c r="I298" s="275"/>
      <c r="J298" s="275"/>
      <c r="K298" s="276"/>
      <c r="L298" s="275"/>
      <c r="M298" s="276"/>
      <c r="N298" s="276"/>
      <c r="O298" s="277"/>
      <c r="P298" s="278"/>
      <c r="Q298" s="277"/>
      <c r="R298" s="275"/>
      <c r="S298" s="275"/>
      <c r="T298" s="279"/>
      <c r="U298" s="276"/>
      <c r="V298" s="279"/>
      <c r="W298" s="275"/>
      <c r="X298" s="277"/>
      <c r="Y298" s="277"/>
      <c r="Z298" s="275"/>
      <c r="AA298" s="275"/>
      <c r="AB298" s="275"/>
      <c r="AC298" s="275"/>
      <c r="AD298" s="283"/>
      <c r="AE298" s="281"/>
      <c r="AF298" s="281"/>
      <c r="AG298" s="281"/>
      <c r="AH298" s="275"/>
      <c r="AI298" s="275"/>
      <c r="AJ298" s="275"/>
    </row>
    <row r="299" spans="2:36" x14ac:dyDescent="0.2">
      <c r="B299" s="266"/>
      <c r="C299" s="274"/>
      <c r="D299" s="275"/>
      <c r="E299" s="275"/>
      <c r="F299" s="275"/>
      <c r="G299" s="275"/>
      <c r="H299" s="275"/>
      <c r="I299" s="275"/>
      <c r="J299" s="275"/>
      <c r="K299" s="276"/>
      <c r="L299" s="275"/>
      <c r="M299" s="282"/>
      <c r="N299" s="281"/>
      <c r="O299" s="279"/>
      <c r="P299" s="278"/>
      <c r="Q299" s="275"/>
      <c r="R299" s="275"/>
      <c r="S299" s="275"/>
      <c r="T299" s="279"/>
      <c r="U299" s="276"/>
      <c r="V299" s="279"/>
      <c r="W299" s="275"/>
      <c r="X299" s="275"/>
      <c r="Y299" s="275"/>
      <c r="Z299" s="275"/>
      <c r="AA299" s="275"/>
      <c r="AB299" s="275"/>
      <c r="AC299" s="275"/>
      <c r="AD299" s="280"/>
      <c r="AE299" s="281"/>
      <c r="AF299" s="280"/>
      <c r="AG299" s="280"/>
      <c r="AH299" s="275"/>
      <c r="AI299" s="275"/>
      <c r="AJ299" s="275"/>
    </row>
    <row r="300" spans="2:36" x14ac:dyDescent="0.2">
      <c r="B300" s="266"/>
      <c r="C300" s="274"/>
      <c r="D300" s="275"/>
      <c r="E300" s="275"/>
      <c r="F300" s="275"/>
      <c r="G300" s="275"/>
      <c r="H300" s="275"/>
      <c r="I300" s="275"/>
      <c r="J300" s="275"/>
      <c r="K300" s="276"/>
      <c r="L300" s="275"/>
      <c r="M300" s="276"/>
      <c r="N300" s="282"/>
      <c r="O300" s="279"/>
      <c r="P300" s="284"/>
      <c r="Q300" s="275"/>
      <c r="R300" s="275"/>
      <c r="S300" s="275"/>
      <c r="T300" s="279"/>
      <c r="U300" s="276"/>
      <c r="V300" s="279"/>
      <c r="W300" s="275"/>
      <c r="X300" s="277"/>
      <c r="Y300" s="275"/>
      <c r="Z300" s="275"/>
      <c r="AA300" s="275"/>
      <c r="AB300" s="275"/>
      <c r="AC300" s="275"/>
      <c r="AD300" s="280"/>
      <c r="AE300" s="280"/>
      <c r="AF300" s="283"/>
      <c r="AG300" s="280"/>
      <c r="AH300" s="275"/>
      <c r="AI300" s="275"/>
      <c r="AJ300" s="275"/>
    </row>
    <row r="301" spans="2:36" x14ac:dyDescent="0.2">
      <c r="B301" s="266"/>
      <c r="C301" s="274"/>
      <c r="D301" s="275"/>
      <c r="E301" s="275"/>
      <c r="F301" s="275"/>
      <c r="G301" s="275"/>
      <c r="H301" s="275"/>
      <c r="I301" s="275"/>
      <c r="J301" s="275"/>
      <c r="K301" s="276"/>
      <c r="L301" s="275"/>
      <c r="M301" s="282"/>
      <c r="N301" s="276"/>
      <c r="O301" s="279"/>
      <c r="P301" s="278"/>
      <c r="Q301" s="275"/>
      <c r="R301" s="275"/>
      <c r="S301" s="275"/>
      <c r="T301" s="277"/>
      <c r="U301" s="276"/>
      <c r="V301" s="279"/>
      <c r="W301" s="275"/>
      <c r="X301" s="275"/>
      <c r="Y301" s="275"/>
      <c r="Z301" s="275"/>
      <c r="AA301" s="275"/>
      <c r="AB301" s="275"/>
      <c r="AC301" s="275"/>
      <c r="AD301" s="280"/>
      <c r="AE301" s="280"/>
      <c r="AF301" s="280"/>
      <c r="AG301" s="280"/>
      <c r="AH301" s="275"/>
      <c r="AI301" s="275"/>
      <c r="AJ301" s="275"/>
    </row>
    <row r="302" spans="2:36" x14ac:dyDescent="0.2">
      <c r="B302" s="266"/>
      <c r="C302" s="274"/>
      <c r="D302" s="275"/>
      <c r="E302" s="275"/>
      <c r="F302" s="275"/>
      <c r="G302" s="275"/>
      <c r="H302" s="275"/>
      <c r="I302" s="275"/>
      <c r="J302" s="275"/>
      <c r="K302" s="276"/>
      <c r="L302" s="275"/>
      <c r="M302" s="275"/>
      <c r="N302" s="276"/>
      <c r="O302" s="279"/>
      <c r="P302" s="278"/>
      <c r="Q302" s="275"/>
      <c r="R302" s="275"/>
      <c r="S302" s="275"/>
      <c r="T302" s="279"/>
      <c r="U302" s="276"/>
      <c r="V302" s="277"/>
      <c r="W302" s="275"/>
      <c r="X302" s="275"/>
      <c r="Y302" s="275"/>
      <c r="Z302" s="275"/>
      <c r="AA302" s="275"/>
      <c r="AB302" s="275"/>
      <c r="AC302" s="275"/>
      <c r="AD302" s="283"/>
      <c r="AE302" s="280"/>
      <c r="AF302" s="280"/>
      <c r="AG302" s="281"/>
      <c r="AH302" s="275"/>
      <c r="AI302" s="275"/>
      <c r="AJ302" s="275"/>
    </row>
    <row r="303" spans="2:36" x14ac:dyDescent="0.2">
      <c r="B303" s="266"/>
      <c r="C303" s="274"/>
      <c r="D303" s="275"/>
      <c r="E303" s="275"/>
      <c r="F303" s="275"/>
      <c r="G303" s="275"/>
      <c r="H303" s="275"/>
      <c r="I303" s="275"/>
      <c r="J303" s="275"/>
      <c r="K303" s="276"/>
      <c r="L303" s="275"/>
      <c r="M303" s="276"/>
      <c r="N303" s="276"/>
      <c r="O303" s="277"/>
      <c r="P303" s="278"/>
      <c r="Q303" s="275"/>
      <c r="R303" s="275"/>
      <c r="S303" s="275"/>
      <c r="T303" s="279"/>
      <c r="U303" s="276"/>
      <c r="V303" s="279"/>
      <c r="W303" s="275"/>
      <c r="X303" s="275"/>
      <c r="Y303" s="275"/>
      <c r="Z303" s="275"/>
      <c r="AA303" s="275"/>
      <c r="AB303" s="275"/>
      <c r="AC303" s="275"/>
      <c r="AD303" s="283"/>
      <c r="AE303" s="280"/>
      <c r="AF303" s="281"/>
      <c r="AG303" s="280"/>
      <c r="AH303" s="275"/>
      <c r="AI303" s="275"/>
      <c r="AJ303" s="275"/>
    </row>
    <row r="304" spans="2:36" x14ac:dyDescent="0.2">
      <c r="B304" s="266"/>
      <c r="C304" s="274"/>
      <c r="D304" s="275"/>
      <c r="E304" s="275"/>
      <c r="F304" s="275"/>
      <c r="G304" s="275"/>
      <c r="H304" s="275"/>
      <c r="I304" s="275"/>
      <c r="J304" s="275"/>
      <c r="K304" s="276"/>
      <c r="L304" s="275"/>
      <c r="M304" s="276"/>
      <c r="N304" s="276"/>
      <c r="O304" s="279"/>
      <c r="P304" s="278"/>
      <c r="Q304" s="275"/>
      <c r="R304" s="275"/>
      <c r="S304" s="275"/>
      <c r="T304" s="279"/>
      <c r="U304" s="276"/>
      <c r="V304" s="279"/>
      <c r="W304" s="275"/>
      <c r="X304" s="277"/>
      <c r="Y304" s="275"/>
      <c r="Z304" s="275"/>
      <c r="AA304" s="275"/>
      <c r="AB304" s="275"/>
      <c r="AC304" s="275"/>
      <c r="AD304" s="280"/>
      <c r="AE304" s="280"/>
      <c r="AF304" s="280"/>
      <c r="AG304" s="283"/>
      <c r="AH304" s="275"/>
      <c r="AI304" s="275"/>
      <c r="AJ304" s="275"/>
    </row>
    <row r="305" spans="2:36" x14ac:dyDescent="0.2">
      <c r="B305" s="266"/>
      <c r="C305" s="274"/>
      <c r="D305" s="275"/>
      <c r="E305" s="275"/>
      <c r="F305" s="275"/>
      <c r="G305" s="275"/>
      <c r="H305" s="275"/>
      <c r="I305" s="275"/>
      <c r="J305" s="275"/>
      <c r="K305" s="282"/>
      <c r="L305" s="275"/>
      <c r="M305" s="282"/>
      <c r="N305" s="282"/>
      <c r="O305" s="277"/>
      <c r="P305" s="278"/>
      <c r="Q305" s="275"/>
      <c r="R305" s="275"/>
      <c r="S305" s="275"/>
      <c r="T305" s="279"/>
      <c r="U305" s="282"/>
      <c r="V305" s="279"/>
      <c r="W305" s="279"/>
      <c r="X305" s="275"/>
      <c r="Y305" s="275"/>
      <c r="Z305" s="275"/>
      <c r="AA305" s="275"/>
      <c r="AB305" s="275"/>
      <c r="AC305" s="275"/>
      <c r="AD305" s="280"/>
      <c r="AE305" s="280"/>
      <c r="AF305" s="280"/>
      <c r="AG305" s="281"/>
      <c r="AH305" s="275"/>
      <c r="AI305" s="275"/>
      <c r="AJ305" s="275"/>
    </row>
    <row r="306" spans="2:36" x14ac:dyDescent="0.2">
      <c r="B306" s="266"/>
      <c r="C306" s="274"/>
      <c r="D306" s="275"/>
      <c r="E306" s="275"/>
      <c r="F306" s="275"/>
      <c r="G306" s="275"/>
      <c r="H306" s="275"/>
      <c r="I306" s="275"/>
      <c r="J306" s="275"/>
      <c r="K306" s="279"/>
      <c r="L306" s="275"/>
      <c r="M306" s="276"/>
      <c r="N306" s="276"/>
      <c r="O306" s="279"/>
      <c r="P306" s="278"/>
      <c r="Q306" s="277"/>
      <c r="R306" s="275"/>
      <c r="S306" s="275"/>
      <c r="T306" s="281"/>
      <c r="U306" s="276"/>
      <c r="V306" s="279"/>
      <c r="W306" s="275"/>
      <c r="X306" s="277"/>
      <c r="Y306" s="277"/>
      <c r="Z306" s="275"/>
      <c r="AA306" s="275"/>
      <c r="AB306" s="275"/>
      <c r="AC306" s="275"/>
      <c r="AD306" s="283"/>
      <c r="AE306" s="281"/>
      <c r="AF306" s="283"/>
      <c r="AG306" s="280"/>
      <c r="AH306" s="275"/>
      <c r="AI306" s="275"/>
      <c r="AJ306" s="275"/>
    </row>
    <row r="307" spans="2:36" x14ac:dyDescent="0.2">
      <c r="B307" s="266"/>
      <c r="C307" s="274"/>
      <c r="D307" s="275"/>
      <c r="E307" s="275"/>
      <c r="F307" s="275"/>
      <c r="G307" s="275"/>
      <c r="H307" s="275"/>
      <c r="I307" s="275"/>
      <c r="J307" s="275"/>
      <c r="K307" s="276"/>
      <c r="L307" s="275"/>
      <c r="M307" s="276"/>
      <c r="N307" s="276"/>
      <c r="O307" s="279"/>
      <c r="P307" s="278"/>
      <c r="Q307" s="277"/>
      <c r="R307" s="275"/>
      <c r="S307" s="275"/>
      <c r="T307" s="281"/>
      <c r="U307" s="276"/>
      <c r="V307" s="279"/>
      <c r="W307" s="275"/>
      <c r="X307" s="277"/>
      <c r="Y307" s="277"/>
      <c r="Z307" s="275"/>
      <c r="AA307" s="275"/>
      <c r="AB307" s="275"/>
      <c r="AC307" s="275"/>
      <c r="AD307" s="280"/>
      <c r="AE307" s="280"/>
      <c r="AF307" s="280"/>
      <c r="AG307" s="280"/>
      <c r="AH307" s="275"/>
      <c r="AI307" s="275"/>
      <c r="AJ307" s="275"/>
    </row>
    <row r="308" spans="2:36" x14ac:dyDescent="0.2">
      <c r="B308" s="266"/>
      <c r="C308" s="274"/>
      <c r="D308" s="275"/>
      <c r="E308" s="275"/>
      <c r="F308" s="275"/>
      <c r="G308" s="275"/>
      <c r="H308" s="275"/>
      <c r="I308" s="275"/>
      <c r="J308" s="275"/>
      <c r="K308" s="276"/>
      <c r="L308" s="275"/>
      <c r="M308" s="276"/>
      <c r="N308" s="275"/>
      <c r="O308" s="277"/>
      <c r="P308" s="284"/>
      <c r="Q308" s="275"/>
      <c r="R308" s="275"/>
      <c r="S308" s="275"/>
      <c r="T308" s="279"/>
      <c r="U308" s="276"/>
      <c r="V308" s="277"/>
      <c r="W308" s="275"/>
      <c r="X308" s="275"/>
      <c r="Y308" s="275"/>
      <c r="Z308" s="275"/>
      <c r="AA308" s="275"/>
      <c r="AB308" s="275"/>
      <c r="AC308" s="275"/>
      <c r="AD308" s="281"/>
      <c r="AE308" s="281"/>
      <c r="AF308" s="281"/>
      <c r="AG308" s="275"/>
      <c r="AH308" s="275"/>
      <c r="AI308" s="275"/>
      <c r="AJ308" s="275"/>
    </row>
    <row r="309" spans="2:36" x14ac:dyDescent="0.2">
      <c r="B309" s="266"/>
      <c r="C309" s="274"/>
      <c r="D309" s="275"/>
      <c r="E309" s="275"/>
      <c r="F309" s="275"/>
      <c r="G309" s="275"/>
      <c r="H309" s="275"/>
      <c r="I309" s="275"/>
      <c r="J309" s="275"/>
      <c r="K309" s="276"/>
      <c r="L309" s="275"/>
      <c r="M309" s="275"/>
      <c r="N309" s="281"/>
      <c r="O309" s="279"/>
      <c r="P309" s="278"/>
      <c r="Q309" s="275"/>
      <c r="R309" s="275"/>
      <c r="S309" s="275"/>
      <c r="T309" s="277"/>
      <c r="U309" s="276"/>
      <c r="V309" s="279"/>
      <c r="W309" s="275"/>
      <c r="X309" s="275"/>
      <c r="Y309" s="275"/>
      <c r="Z309" s="275"/>
      <c r="AA309" s="277"/>
      <c r="AB309" s="275"/>
      <c r="AC309" s="275"/>
      <c r="AD309" s="280"/>
      <c r="AE309" s="281"/>
      <c r="AF309" s="281"/>
      <c r="AG309" s="281"/>
      <c r="AH309" s="275"/>
      <c r="AI309" s="275"/>
      <c r="AJ309" s="275"/>
    </row>
    <row r="310" spans="2:36" x14ac:dyDescent="0.2">
      <c r="B310" s="266"/>
      <c r="C310" s="274"/>
      <c r="D310" s="275"/>
      <c r="E310" s="275"/>
      <c r="F310" s="275"/>
      <c r="G310" s="275"/>
      <c r="H310" s="275"/>
      <c r="I310" s="275"/>
      <c r="J310" s="275"/>
      <c r="K310" s="276"/>
      <c r="L310" s="275"/>
      <c r="M310" s="276"/>
      <c r="N310" s="276"/>
      <c r="O310" s="277"/>
      <c r="P310" s="284"/>
      <c r="Q310" s="275"/>
      <c r="R310" s="275"/>
      <c r="S310" s="275"/>
      <c r="T310" s="279"/>
      <c r="U310" s="276"/>
      <c r="V310" s="279"/>
      <c r="W310" s="277"/>
      <c r="X310" s="277"/>
      <c r="Y310" s="275"/>
      <c r="Z310" s="275"/>
      <c r="AA310" s="275"/>
      <c r="AB310" s="275"/>
      <c r="AC310" s="275"/>
      <c r="AD310" s="280"/>
      <c r="AE310" s="280"/>
      <c r="AF310" s="281"/>
      <c r="AG310" s="280"/>
      <c r="AH310" s="275"/>
      <c r="AI310" s="275"/>
      <c r="AJ310" s="275"/>
    </row>
    <row r="311" spans="2:36" x14ac:dyDescent="0.2">
      <c r="B311" s="266"/>
      <c r="C311" s="274"/>
      <c r="D311" s="275"/>
      <c r="E311" s="275"/>
      <c r="F311" s="275"/>
      <c r="G311" s="275"/>
      <c r="H311" s="275"/>
      <c r="I311" s="275"/>
      <c r="J311" s="275"/>
      <c r="K311" s="276"/>
      <c r="L311" s="275"/>
      <c r="M311" s="275"/>
      <c r="N311" s="276"/>
      <c r="O311" s="277"/>
      <c r="P311" s="278"/>
      <c r="Q311" s="277"/>
      <c r="R311" s="275"/>
      <c r="S311" s="275"/>
      <c r="T311" s="277"/>
      <c r="U311" s="276"/>
      <c r="V311" s="279"/>
      <c r="W311" s="275"/>
      <c r="X311" s="275"/>
      <c r="Y311" s="277"/>
      <c r="Z311" s="275"/>
      <c r="AA311" s="275"/>
      <c r="AB311" s="275"/>
      <c r="AC311" s="275"/>
      <c r="AD311" s="280"/>
      <c r="AE311" s="281"/>
      <c r="AF311" s="275"/>
      <c r="AG311" s="281"/>
      <c r="AH311" s="275"/>
      <c r="AI311" s="275"/>
      <c r="AJ311" s="275"/>
    </row>
    <row r="312" spans="2:36" x14ac:dyDescent="0.2">
      <c r="B312" s="266"/>
      <c r="C312" s="274"/>
      <c r="D312" s="275"/>
      <c r="E312" s="275"/>
      <c r="F312" s="275"/>
      <c r="G312" s="275"/>
      <c r="H312" s="275"/>
      <c r="I312" s="275"/>
      <c r="J312" s="275"/>
      <c r="K312" s="276"/>
      <c r="L312" s="275"/>
      <c r="M312" s="276"/>
      <c r="N312" s="282"/>
      <c r="O312" s="279"/>
      <c r="P312" s="278"/>
      <c r="Q312" s="277"/>
      <c r="R312" s="275"/>
      <c r="S312" s="275"/>
      <c r="T312" s="279"/>
      <c r="U312" s="276"/>
      <c r="V312" s="279"/>
      <c r="W312" s="277"/>
      <c r="X312" s="277"/>
      <c r="Y312" s="277"/>
      <c r="Z312" s="275"/>
      <c r="AA312" s="275"/>
      <c r="AB312" s="275"/>
      <c r="AC312" s="275"/>
      <c r="AD312" s="280"/>
      <c r="AE312" s="281"/>
      <c r="AF312" s="281"/>
      <c r="AG312" s="280"/>
      <c r="AH312" s="275"/>
      <c r="AI312" s="275"/>
      <c r="AJ312" s="275"/>
    </row>
    <row r="313" spans="2:36" x14ac:dyDescent="0.2">
      <c r="B313" s="266"/>
      <c r="C313" s="274"/>
      <c r="D313" s="275"/>
      <c r="E313" s="275"/>
      <c r="F313" s="275"/>
      <c r="G313" s="275"/>
      <c r="H313" s="275"/>
      <c r="I313" s="275"/>
      <c r="J313" s="275"/>
      <c r="K313" s="276"/>
      <c r="L313" s="275"/>
      <c r="M313" s="276"/>
      <c r="N313" s="282"/>
      <c r="O313" s="279"/>
      <c r="P313" s="278"/>
      <c r="Q313" s="277"/>
      <c r="R313" s="275"/>
      <c r="S313" s="275"/>
      <c r="T313" s="279"/>
      <c r="U313" s="276"/>
      <c r="V313" s="277"/>
      <c r="W313" s="275"/>
      <c r="X313" s="275"/>
      <c r="Y313" s="277"/>
      <c r="Z313" s="275"/>
      <c r="AA313" s="275"/>
      <c r="AB313" s="275"/>
      <c r="AC313" s="275"/>
      <c r="AD313" s="283"/>
      <c r="AE313" s="283"/>
      <c r="AF313" s="280"/>
      <c r="AG313" s="280"/>
      <c r="AH313" s="275"/>
      <c r="AI313" s="275"/>
      <c r="AJ313" s="275"/>
    </row>
    <row r="314" spans="2:36" x14ac:dyDescent="0.2">
      <c r="B314" s="266"/>
      <c r="C314" s="274"/>
      <c r="D314" s="275"/>
      <c r="E314" s="275"/>
      <c r="F314" s="275"/>
      <c r="G314" s="275"/>
      <c r="H314" s="275"/>
      <c r="I314" s="275"/>
      <c r="J314" s="275"/>
      <c r="K314" s="276"/>
      <c r="L314" s="275"/>
      <c r="M314" s="276"/>
      <c r="N314" s="276"/>
      <c r="O314" s="277"/>
      <c r="P314" s="278"/>
      <c r="Q314" s="275"/>
      <c r="R314" s="275"/>
      <c r="S314" s="275"/>
      <c r="T314" s="279"/>
      <c r="U314" s="276"/>
      <c r="V314" s="279"/>
      <c r="W314" s="275"/>
      <c r="X314" s="277"/>
      <c r="Y314" s="275"/>
      <c r="Z314" s="275"/>
      <c r="AA314" s="275"/>
      <c r="AB314" s="275"/>
      <c r="AC314" s="275"/>
      <c r="AD314" s="280"/>
      <c r="AE314" s="280"/>
      <c r="AF314" s="281"/>
      <c r="AG314" s="281"/>
      <c r="AH314" s="275"/>
      <c r="AI314" s="275"/>
      <c r="AJ314" s="275"/>
    </row>
    <row r="315" spans="2:36" x14ac:dyDescent="0.2">
      <c r="B315" s="266"/>
      <c r="C315" s="274"/>
      <c r="D315" s="275"/>
      <c r="E315" s="275"/>
      <c r="F315" s="275"/>
      <c r="G315" s="275"/>
      <c r="H315" s="275"/>
      <c r="I315" s="275"/>
      <c r="J315" s="275"/>
      <c r="K315" s="276"/>
      <c r="L315" s="275"/>
      <c r="M315" s="275"/>
      <c r="N315" s="276"/>
      <c r="O315" s="277"/>
      <c r="P315" s="278"/>
      <c r="Q315" s="275"/>
      <c r="R315" s="275"/>
      <c r="S315" s="275"/>
      <c r="T315" s="277"/>
      <c r="U315" s="276"/>
      <c r="V315" s="281"/>
      <c r="W315" s="275"/>
      <c r="X315" s="277"/>
      <c r="Y315" s="275"/>
      <c r="Z315" s="275"/>
      <c r="AA315" s="275"/>
      <c r="AB315" s="275"/>
      <c r="AC315" s="275"/>
      <c r="AD315" s="280"/>
      <c r="AE315" s="280"/>
      <c r="AF315" s="280"/>
      <c r="AG315" s="280"/>
      <c r="AH315" s="275"/>
      <c r="AI315" s="275"/>
      <c r="AJ315" s="275"/>
    </row>
    <row r="316" spans="2:36" x14ac:dyDescent="0.2">
      <c r="B316" s="266"/>
      <c r="C316" s="274"/>
      <c r="D316" s="275"/>
      <c r="E316" s="275"/>
      <c r="F316" s="275"/>
      <c r="G316" s="275"/>
      <c r="H316" s="275"/>
      <c r="I316" s="275"/>
      <c r="J316" s="275"/>
      <c r="K316" s="279"/>
      <c r="L316" s="275"/>
      <c r="M316" s="275"/>
      <c r="N316" s="276"/>
      <c r="O316" s="279"/>
      <c r="P316" s="284"/>
      <c r="Q316" s="277"/>
      <c r="R316" s="275"/>
      <c r="S316" s="275"/>
      <c r="T316" s="279"/>
      <c r="U316" s="276"/>
      <c r="V316" s="281"/>
      <c r="W316" s="277"/>
      <c r="X316" s="275"/>
      <c r="Y316" s="277"/>
      <c r="Z316" s="275"/>
      <c r="AA316" s="275"/>
      <c r="AB316" s="275"/>
      <c r="AC316" s="275"/>
      <c r="AD316" s="280"/>
      <c r="AE316" s="280"/>
      <c r="AF316" s="280"/>
      <c r="AG316" s="283"/>
      <c r="AH316" s="275"/>
      <c r="AI316" s="275"/>
      <c r="AJ316" s="275"/>
    </row>
    <row r="317" spans="2:36" x14ac:dyDescent="0.2">
      <c r="B317" s="266"/>
      <c r="C317" s="274"/>
      <c r="D317" s="275"/>
      <c r="E317" s="275"/>
      <c r="F317" s="275"/>
      <c r="G317" s="275"/>
      <c r="H317" s="275"/>
      <c r="I317" s="275"/>
      <c r="J317" s="275"/>
      <c r="K317" s="275"/>
      <c r="L317" s="275"/>
      <c r="M317" s="275"/>
      <c r="N317" s="275"/>
      <c r="O317" s="277"/>
      <c r="P317" s="284"/>
      <c r="Q317" s="277"/>
      <c r="R317" s="282"/>
      <c r="S317" s="275"/>
      <c r="T317" s="279"/>
      <c r="U317" s="275"/>
      <c r="V317" s="277"/>
      <c r="W317" s="275"/>
      <c r="X317" s="277"/>
      <c r="Y317" s="277"/>
      <c r="Z317" s="282"/>
      <c r="AA317" s="275"/>
      <c r="AB317" s="275"/>
      <c r="AC317" s="275"/>
      <c r="AD317" s="280"/>
      <c r="AE317" s="280"/>
      <c r="AF317" s="280"/>
      <c r="AG317" s="281"/>
      <c r="AH317" s="275"/>
      <c r="AI317" s="275"/>
      <c r="AJ317" s="275"/>
    </row>
    <row r="318" spans="2:36" x14ac:dyDescent="0.2">
      <c r="B318" s="266"/>
      <c r="C318" s="274"/>
      <c r="D318" s="275"/>
      <c r="E318" s="275"/>
      <c r="F318" s="275"/>
      <c r="G318" s="275"/>
      <c r="H318" s="275"/>
      <c r="I318" s="275"/>
      <c r="J318" s="275"/>
      <c r="K318" s="282"/>
      <c r="L318" s="275"/>
      <c r="M318" s="282"/>
      <c r="N318" s="282"/>
      <c r="O318" s="279"/>
      <c r="P318" s="278"/>
      <c r="Q318" s="275"/>
      <c r="R318" s="275"/>
      <c r="S318" s="275"/>
      <c r="T318" s="279"/>
      <c r="U318" s="282"/>
      <c r="V318" s="277"/>
      <c r="W318" s="277"/>
      <c r="X318" s="277"/>
      <c r="Y318" s="275"/>
      <c r="Z318" s="275"/>
      <c r="AA318" s="275"/>
      <c r="AB318" s="275"/>
      <c r="AC318" s="275"/>
      <c r="AD318" s="280"/>
      <c r="AE318" s="281"/>
      <c r="AF318" s="280"/>
      <c r="AG318" s="280"/>
      <c r="AH318" s="275"/>
      <c r="AI318" s="275"/>
      <c r="AJ318" s="275"/>
    </row>
    <row r="319" spans="2:36" x14ac:dyDescent="0.2">
      <c r="B319" s="266"/>
      <c r="C319" s="274"/>
      <c r="D319" s="275"/>
      <c r="E319" s="275"/>
      <c r="F319" s="275"/>
      <c r="G319" s="275"/>
      <c r="H319" s="275"/>
      <c r="I319" s="275"/>
      <c r="J319" s="275"/>
      <c r="K319" s="276"/>
      <c r="L319" s="275"/>
      <c r="M319" s="276"/>
      <c r="N319" s="275"/>
      <c r="O319" s="277"/>
      <c r="P319" s="284"/>
      <c r="Q319" s="275"/>
      <c r="R319" s="275"/>
      <c r="S319" s="275"/>
      <c r="T319" s="277"/>
      <c r="U319" s="276"/>
      <c r="V319" s="277"/>
      <c r="W319" s="275"/>
      <c r="X319" s="275"/>
      <c r="Y319" s="275"/>
      <c r="Z319" s="275"/>
      <c r="AA319" s="275"/>
      <c r="AB319" s="275"/>
      <c r="AC319" s="275"/>
      <c r="AD319" s="280"/>
      <c r="AE319" s="280"/>
      <c r="AF319" s="281"/>
      <c r="AG319" s="280"/>
      <c r="AH319" s="275"/>
      <c r="AI319" s="275"/>
      <c r="AJ319" s="275"/>
    </row>
    <row r="320" spans="2:36" x14ac:dyDescent="0.2">
      <c r="B320" s="266"/>
      <c r="C320" s="274"/>
      <c r="D320" s="275"/>
      <c r="E320" s="275"/>
      <c r="F320" s="275"/>
      <c r="G320" s="275"/>
      <c r="H320" s="275"/>
      <c r="I320" s="275"/>
      <c r="J320" s="275"/>
      <c r="K320" s="276"/>
      <c r="L320" s="275"/>
      <c r="M320" s="276"/>
      <c r="N320" s="276"/>
      <c r="O320" s="279"/>
      <c r="P320" s="278"/>
      <c r="Q320" s="277"/>
      <c r="R320" s="275"/>
      <c r="S320" s="275"/>
      <c r="T320" s="279"/>
      <c r="U320" s="276"/>
      <c r="V320" s="279"/>
      <c r="W320" s="275"/>
      <c r="X320" s="275"/>
      <c r="Y320" s="277"/>
      <c r="Z320" s="275"/>
      <c r="AA320" s="275"/>
      <c r="AB320" s="275"/>
      <c r="AC320" s="275"/>
      <c r="AD320" s="280"/>
      <c r="AE320" s="280"/>
      <c r="AF320" s="280"/>
      <c r="AG320" s="280"/>
      <c r="AH320" s="275"/>
      <c r="AI320" s="275"/>
      <c r="AJ320" s="275"/>
    </row>
    <row r="321" spans="2:36" x14ac:dyDescent="0.2">
      <c r="B321" s="266"/>
      <c r="C321" s="274"/>
      <c r="D321" s="275"/>
      <c r="E321" s="275"/>
      <c r="F321" s="275"/>
      <c r="G321" s="275"/>
      <c r="H321" s="275"/>
      <c r="I321" s="275"/>
      <c r="J321" s="275"/>
      <c r="K321" s="276"/>
      <c r="L321" s="275"/>
      <c r="M321" s="276"/>
      <c r="N321" s="276"/>
      <c r="O321" s="279"/>
      <c r="P321" s="278"/>
      <c r="Q321" s="275"/>
      <c r="R321" s="275"/>
      <c r="S321" s="275"/>
      <c r="T321" s="279"/>
      <c r="U321" s="276"/>
      <c r="V321" s="279"/>
      <c r="W321" s="275"/>
      <c r="X321" s="277"/>
      <c r="Y321" s="275"/>
      <c r="Z321" s="275"/>
      <c r="AA321" s="275"/>
      <c r="AB321" s="275"/>
      <c r="AC321" s="275"/>
      <c r="AD321" s="280"/>
      <c r="AE321" s="280"/>
      <c r="AF321" s="280"/>
      <c r="AG321" s="280"/>
      <c r="AH321" s="275"/>
      <c r="AI321" s="275"/>
      <c r="AJ321" s="275"/>
    </row>
    <row r="322" spans="2:36" x14ac:dyDescent="0.2">
      <c r="B322" s="266"/>
      <c r="C322" s="274"/>
      <c r="D322" s="275"/>
      <c r="E322" s="275"/>
      <c r="F322" s="275"/>
      <c r="G322" s="275"/>
      <c r="H322" s="275"/>
      <c r="I322" s="275"/>
      <c r="J322" s="275"/>
      <c r="K322" s="276"/>
      <c r="L322" s="275"/>
      <c r="M322" s="282"/>
      <c r="N322" s="276"/>
      <c r="O322" s="277"/>
      <c r="P322" s="284"/>
      <c r="Q322" s="277"/>
      <c r="R322" s="275"/>
      <c r="S322" s="275"/>
      <c r="T322" s="281"/>
      <c r="U322" s="276"/>
      <c r="V322" s="281"/>
      <c r="W322" s="275"/>
      <c r="X322" s="277"/>
      <c r="Y322" s="277"/>
      <c r="Z322" s="275"/>
      <c r="AA322" s="275"/>
      <c r="AB322" s="275"/>
      <c r="AC322" s="275"/>
      <c r="AD322" s="275"/>
      <c r="AE322" s="280"/>
      <c r="AF322" s="280"/>
      <c r="AG322" s="275"/>
      <c r="AH322" s="275"/>
      <c r="AI322" s="275"/>
      <c r="AJ322" s="275"/>
    </row>
    <row r="323" spans="2:36" x14ac:dyDescent="0.2">
      <c r="B323" s="266"/>
      <c r="C323" s="274"/>
      <c r="D323" s="275"/>
      <c r="E323" s="275"/>
      <c r="F323" s="275"/>
      <c r="G323" s="275"/>
      <c r="H323" s="275"/>
      <c r="I323" s="275"/>
      <c r="J323" s="275"/>
      <c r="K323" s="279"/>
      <c r="L323" s="275"/>
      <c r="M323" s="276"/>
      <c r="N323" s="281"/>
      <c r="O323" s="277"/>
      <c r="P323" s="278"/>
      <c r="Q323" s="275"/>
      <c r="R323" s="275"/>
      <c r="S323" s="275"/>
      <c r="T323" s="277"/>
      <c r="U323" s="276"/>
      <c r="V323" s="279"/>
      <c r="W323" s="279"/>
      <c r="X323" s="277"/>
      <c r="Y323" s="275"/>
      <c r="Z323" s="275"/>
      <c r="AA323" s="275"/>
      <c r="AB323" s="275"/>
      <c r="AC323" s="275"/>
      <c r="AD323" s="280"/>
      <c r="AE323" s="280"/>
      <c r="AF323" s="280"/>
      <c r="AG323" s="280"/>
      <c r="AH323" s="275"/>
      <c r="AI323" s="275"/>
      <c r="AJ323" s="275"/>
    </row>
    <row r="324" spans="2:36" x14ac:dyDescent="0.2">
      <c r="B324" s="266"/>
      <c r="C324" s="274"/>
      <c r="D324" s="275"/>
      <c r="E324" s="275"/>
      <c r="F324" s="275"/>
      <c r="G324" s="275"/>
      <c r="H324" s="275"/>
      <c r="I324" s="275"/>
      <c r="J324" s="275"/>
      <c r="K324" s="279"/>
      <c r="L324" s="275"/>
      <c r="M324" s="275"/>
      <c r="N324" s="281"/>
      <c r="O324" s="277"/>
      <c r="P324" s="278"/>
      <c r="Q324" s="275"/>
      <c r="R324" s="275"/>
      <c r="S324" s="275"/>
      <c r="T324" s="277"/>
      <c r="U324" s="276"/>
      <c r="V324" s="279"/>
      <c r="W324" s="275"/>
      <c r="X324" s="277"/>
      <c r="Y324" s="275"/>
      <c r="Z324" s="275"/>
      <c r="AA324" s="275"/>
      <c r="AB324" s="275"/>
      <c r="AC324" s="275"/>
      <c r="AD324" s="280"/>
      <c r="AE324" s="280"/>
      <c r="AF324" s="281"/>
      <c r="AG324" s="281"/>
      <c r="AH324" s="275"/>
      <c r="AI324" s="275"/>
      <c r="AJ324" s="275"/>
    </row>
    <row r="325" spans="2:36" x14ac:dyDescent="0.2">
      <c r="B325" s="266"/>
      <c r="C325" s="274"/>
      <c r="D325" s="275"/>
      <c r="E325" s="275"/>
      <c r="F325" s="275"/>
      <c r="G325" s="275"/>
      <c r="H325" s="275"/>
      <c r="I325" s="275"/>
      <c r="J325" s="275"/>
      <c r="K325" s="276"/>
      <c r="L325" s="275"/>
      <c r="M325" s="276"/>
      <c r="N325" s="276"/>
      <c r="O325" s="277"/>
      <c r="P325" s="278"/>
      <c r="Q325" s="277"/>
      <c r="R325" s="275"/>
      <c r="S325" s="275"/>
      <c r="T325" s="279"/>
      <c r="U325" s="276"/>
      <c r="V325" s="279"/>
      <c r="W325" s="275"/>
      <c r="X325" s="277"/>
      <c r="Y325" s="277"/>
      <c r="Z325" s="275"/>
      <c r="AA325" s="275"/>
      <c r="AB325" s="275"/>
      <c r="AC325" s="275"/>
      <c r="AD325" s="280"/>
      <c r="AE325" s="280"/>
      <c r="AF325" s="280"/>
      <c r="AG325" s="280"/>
      <c r="AH325" s="275"/>
      <c r="AI325" s="275"/>
      <c r="AJ325" s="275"/>
    </row>
    <row r="326" spans="2:36" x14ac:dyDescent="0.2">
      <c r="B326" s="266"/>
      <c r="C326" s="274"/>
      <c r="D326" s="275"/>
      <c r="E326" s="275"/>
      <c r="F326" s="275"/>
      <c r="G326" s="275"/>
      <c r="H326" s="275"/>
      <c r="I326" s="275"/>
      <c r="J326" s="275"/>
      <c r="K326" s="282"/>
      <c r="L326" s="275"/>
      <c r="M326" s="282"/>
      <c r="N326" s="275"/>
      <c r="O326" s="279"/>
      <c r="P326" s="284"/>
      <c r="Q326" s="277"/>
      <c r="R326" s="275"/>
      <c r="S326" s="275"/>
      <c r="T326" s="277"/>
      <c r="U326" s="282"/>
      <c r="V326" s="279"/>
      <c r="W326" s="275"/>
      <c r="X326" s="275"/>
      <c r="Y326" s="277"/>
      <c r="Z326" s="275"/>
      <c r="AA326" s="275"/>
      <c r="AB326" s="275"/>
      <c r="AC326" s="275"/>
      <c r="AD326" s="280"/>
      <c r="AE326" s="280"/>
      <c r="AF326" s="283"/>
      <c r="AG326" s="280"/>
      <c r="AH326" s="275"/>
      <c r="AI326" s="275"/>
      <c r="AJ326" s="275"/>
    </row>
    <row r="327" spans="2:36" x14ac:dyDescent="0.2">
      <c r="B327" s="266"/>
      <c r="C327" s="274"/>
      <c r="D327" s="275"/>
      <c r="E327" s="275"/>
      <c r="F327" s="275"/>
      <c r="G327" s="275"/>
      <c r="H327" s="275"/>
      <c r="I327" s="275"/>
      <c r="J327" s="275"/>
      <c r="K327" s="276"/>
      <c r="L327" s="275"/>
      <c r="M327" s="282"/>
      <c r="N327" s="281"/>
      <c r="O327" s="279"/>
      <c r="P327" s="278"/>
      <c r="Q327" s="275"/>
      <c r="R327" s="275"/>
      <c r="S327" s="275"/>
      <c r="T327" s="279"/>
      <c r="U327" s="276"/>
      <c r="V327" s="279"/>
      <c r="W327" s="275"/>
      <c r="X327" s="275"/>
      <c r="Y327" s="275"/>
      <c r="Z327" s="275"/>
      <c r="AA327" s="275"/>
      <c r="AB327" s="275"/>
      <c r="AC327" s="275"/>
      <c r="AD327" s="283"/>
      <c r="AE327" s="281"/>
      <c r="AF327" s="280"/>
      <c r="AG327" s="280"/>
      <c r="AH327" s="275"/>
      <c r="AI327" s="275"/>
      <c r="AJ327" s="275"/>
    </row>
    <row r="328" spans="2:36" x14ac:dyDescent="0.2">
      <c r="B328" s="266"/>
      <c r="C328" s="274"/>
      <c r="D328" s="275"/>
      <c r="E328" s="275"/>
      <c r="F328" s="275"/>
      <c r="G328" s="275"/>
      <c r="H328" s="275"/>
      <c r="I328" s="275"/>
      <c r="J328" s="275"/>
      <c r="K328" s="279"/>
      <c r="L328" s="275"/>
      <c r="M328" s="276"/>
      <c r="N328" s="276"/>
      <c r="O328" s="279"/>
      <c r="P328" s="278"/>
      <c r="Q328" s="275"/>
      <c r="R328" s="275"/>
      <c r="S328" s="275"/>
      <c r="T328" s="279"/>
      <c r="U328" s="276"/>
      <c r="V328" s="279"/>
      <c r="W328" s="275"/>
      <c r="X328" s="277"/>
      <c r="Y328" s="275"/>
      <c r="Z328" s="275"/>
      <c r="AA328" s="277"/>
      <c r="AB328" s="275"/>
      <c r="AC328" s="275"/>
      <c r="AD328" s="280"/>
      <c r="AE328" s="280"/>
      <c r="AF328" s="280"/>
      <c r="AG328" s="281"/>
      <c r="AH328" s="275"/>
      <c r="AI328" s="275"/>
      <c r="AJ328" s="275"/>
    </row>
    <row r="329" spans="2:36" x14ac:dyDescent="0.2">
      <c r="B329" s="266"/>
      <c r="C329" s="274"/>
      <c r="D329" s="275"/>
      <c r="E329" s="275"/>
      <c r="F329" s="275"/>
      <c r="G329" s="275"/>
      <c r="H329" s="275"/>
      <c r="I329" s="275"/>
      <c r="J329" s="275"/>
      <c r="K329" s="276"/>
      <c r="L329" s="275"/>
      <c r="M329" s="282"/>
      <c r="N329" s="276"/>
      <c r="O329" s="277"/>
      <c r="P329" s="284"/>
      <c r="Q329" s="275"/>
      <c r="R329" s="275"/>
      <c r="S329" s="275"/>
      <c r="T329" s="277"/>
      <c r="U329" s="276"/>
      <c r="V329" s="277"/>
      <c r="W329" s="277"/>
      <c r="X329" s="277"/>
      <c r="Y329" s="275"/>
      <c r="Z329" s="275"/>
      <c r="AA329" s="275"/>
      <c r="AB329" s="275"/>
      <c r="AC329" s="275"/>
      <c r="AD329" s="280"/>
      <c r="AE329" s="280"/>
      <c r="AF329" s="275"/>
      <c r="AG329" s="281"/>
      <c r="AH329" s="275"/>
      <c r="AI329" s="275"/>
      <c r="AJ329" s="275"/>
    </row>
    <row r="330" spans="2:36" x14ac:dyDescent="0.2">
      <c r="B330" s="266"/>
      <c r="C330" s="274"/>
      <c r="D330" s="275"/>
      <c r="E330" s="275"/>
      <c r="F330" s="275"/>
      <c r="G330" s="275"/>
      <c r="H330" s="275"/>
      <c r="I330" s="275"/>
      <c r="J330" s="275"/>
      <c r="K330" s="279"/>
      <c r="L330" s="275"/>
      <c r="M330" s="276"/>
      <c r="N330" s="280"/>
      <c r="O330" s="279"/>
      <c r="P330" s="278"/>
      <c r="Q330" s="277"/>
      <c r="R330" s="275"/>
      <c r="S330" s="275"/>
      <c r="T330" s="279"/>
      <c r="U330" s="276"/>
      <c r="V330" s="279"/>
      <c r="W330" s="275"/>
      <c r="X330" s="277"/>
      <c r="Y330" s="277"/>
      <c r="Z330" s="275"/>
      <c r="AA330" s="275"/>
      <c r="AB330" s="275"/>
      <c r="AC330" s="275"/>
      <c r="AD330" s="280"/>
      <c r="AE330" s="280"/>
      <c r="AF330" s="280"/>
      <c r="AG330" s="280"/>
      <c r="AH330" s="275"/>
      <c r="AI330" s="275"/>
      <c r="AJ330" s="275"/>
    </row>
    <row r="331" spans="2:36" x14ac:dyDescent="0.2">
      <c r="B331" s="266"/>
      <c r="C331" s="274"/>
      <c r="D331" s="275"/>
      <c r="E331" s="275"/>
      <c r="F331" s="275"/>
      <c r="G331" s="275"/>
      <c r="H331" s="275"/>
      <c r="I331" s="275"/>
      <c r="J331" s="275"/>
      <c r="K331" s="279"/>
      <c r="L331" s="275"/>
      <c r="M331" s="276"/>
      <c r="N331" s="276"/>
      <c r="O331" s="279"/>
      <c r="P331" s="278"/>
      <c r="Q331" s="277"/>
      <c r="R331" s="275"/>
      <c r="S331" s="275"/>
      <c r="T331" s="277"/>
      <c r="U331" s="276"/>
      <c r="V331" s="277"/>
      <c r="W331" s="277"/>
      <c r="X331" s="277"/>
      <c r="Y331" s="277"/>
      <c r="Z331" s="275"/>
      <c r="AA331" s="275"/>
      <c r="AB331" s="275"/>
      <c r="AC331" s="275"/>
      <c r="AD331" s="280"/>
      <c r="AE331" s="281"/>
      <c r="AF331" s="280"/>
      <c r="AG331" s="280"/>
      <c r="AH331" s="275"/>
      <c r="AI331" s="275"/>
      <c r="AJ331" s="275"/>
    </row>
    <row r="332" spans="2:36" x14ac:dyDescent="0.2">
      <c r="B332" s="266"/>
      <c r="C332" s="274"/>
      <c r="D332" s="275"/>
      <c r="E332" s="275"/>
      <c r="F332" s="275"/>
      <c r="G332" s="275"/>
      <c r="H332" s="275"/>
      <c r="I332" s="275"/>
      <c r="J332" s="275"/>
      <c r="K332" s="276"/>
      <c r="L332" s="275"/>
      <c r="M332" s="275"/>
      <c r="N332" s="276"/>
      <c r="O332" s="279"/>
      <c r="P332" s="278"/>
      <c r="Q332" s="277"/>
      <c r="R332" s="275"/>
      <c r="S332" s="275"/>
      <c r="T332" s="279"/>
      <c r="U332" s="276"/>
      <c r="V332" s="279"/>
      <c r="W332" s="275"/>
      <c r="X332" s="277"/>
      <c r="Y332" s="277"/>
      <c r="Z332" s="275"/>
      <c r="AA332" s="275"/>
      <c r="AB332" s="275"/>
      <c r="AC332" s="275"/>
      <c r="AD332" s="280"/>
      <c r="AE332" s="280"/>
      <c r="AF332" s="280"/>
      <c r="AG332" s="280"/>
      <c r="AH332" s="275"/>
      <c r="AI332" s="275"/>
      <c r="AJ332" s="275"/>
    </row>
    <row r="333" spans="2:36" x14ac:dyDescent="0.2">
      <c r="B333" s="266"/>
      <c r="C333" s="274"/>
      <c r="D333" s="275"/>
      <c r="E333" s="275"/>
      <c r="F333" s="275"/>
      <c r="G333" s="275"/>
      <c r="H333" s="275"/>
      <c r="I333" s="275"/>
      <c r="J333" s="275"/>
      <c r="K333" s="276"/>
      <c r="L333" s="275"/>
      <c r="M333" s="275"/>
      <c r="N333" s="280"/>
      <c r="O333" s="279"/>
      <c r="P333" s="278"/>
      <c r="Q333" s="277"/>
      <c r="R333" s="275"/>
      <c r="S333" s="275"/>
      <c r="T333" s="279"/>
      <c r="U333" s="276"/>
      <c r="V333" s="279"/>
      <c r="W333" s="275"/>
      <c r="X333" s="275"/>
      <c r="Y333" s="277"/>
      <c r="Z333" s="275"/>
      <c r="AA333" s="277"/>
      <c r="AB333" s="275"/>
      <c r="AC333" s="275"/>
      <c r="AD333" s="280"/>
      <c r="AE333" s="281"/>
      <c r="AF333" s="280"/>
      <c r="AG333" s="283"/>
      <c r="AH333" s="275"/>
      <c r="AI333" s="275"/>
      <c r="AJ333" s="275"/>
    </row>
    <row r="334" spans="2:36" x14ac:dyDescent="0.2">
      <c r="B334" s="266"/>
      <c r="C334" s="274"/>
      <c r="D334" s="275"/>
      <c r="E334" s="275"/>
      <c r="F334" s="275"/>
      <c r="G334" s="275"/>
      <c r="H334" s="275"/>
      <c r="I334" s="275"/>
      <c r="J334" s="275"/>
      <c r="K334" s="276"/>
      <c r="L334" s="275"/>
      <c r="M334" s="276"/>
      <c r="N334" s="276"/>
      <c r="O334" s="279"/>
      <c r="P334" s="278"/>
      <c r="Q334" s="275"/>
      <c r="R334" s="275"/>
      <c r="S334" s="275"/>
      <c r="T334" s="280"/>
      <c r="U334" s="276"/>
      <c r="V334" s="279"/>
      <c r="W334" s="275"/>
      <c r="X334" s="277"/>
      <c r="Y334" s="275"/>
      <c r="Z334" s="275"/>
      <c r="AA334" s="277"/>
      <c r="AB334" s="275"/>
      <c r="AC334" s="275"/>
      <c r="AD334" s="283"/>
      <c r="AE334" s="280"/>
      <c r="AF334" s="280"/>
      <c r="AG334" s="280"/>
      <c r="AH334" s="275"/>
      <c r="AI334" s="275"/>
      <c r="AJ334" s="275"/>
    </row>
    <row r="335" spans="2:36" x14ac:dyDescent="0.2">
      <c r="B335" s="266"/>
      <c r="C335" s="274"/>
      <c r="D335" s="275"/>
      <c r="E335" s="275"/>
      <c r="F335" s="275"/>
      <c r="G335" s="275"/>
      <c r="H335" s="275"/>
      <c r="I335" s="275"/>
      <c r="J335" s="275"/>
      <c r="K335" s="279"/>
      <c r="L335" s="275"/>
      <c r="M335" s="275"/>
      <c r="N335" s="276"/>
      <c r="O335" s="277"/>
      <c r="P335" s="278"/>
      <c r="Q335" s="277"/>
      <c r="R335" s="275"/>
      <c r="S335" s="275"/>
      <c r="T335" s="281"/>
      <c r="U335" s="276"/>
      <c r="V335" s="279"/>
      <c r="W335" s="275"/>
      <c r="X335" s="275"/>
      <c r="Y335" s="277"/>
      <c r="Z335" s="275"/>
      <c r="AA335" s="275"/>
      <c r="AB335" s="275"/>
      <c r="AC335" s="275"/>
      <c r="AD335" s="280"/>
      <c r="AE335" s="281"/>
      <c r="AF335" s="280"/>
      <c r="AG335" s="280"/>
      <c r="AH335" s="275"/>
      <c r="AI335" s="275"/>
      <c r="AJ335" s="275"/>
    </row>
    <row r="336" spans="2:36" x14ac:dyDescent="0.2">
      <c r="B336" s="266"/>
      <c r="C336" s="274"/>
      <c r="D336" s="275"/>
      <c r="E336" s="275"/>
      <c r="F336" s="275"/>
      <c r="G336" s="275"/>
      <c r="H336" s="275"/>
      <c r="I336" s="275"/>
      <c r="J336" s="275"/>
      <c r="K336" s="276"/>
      <c r="L336" s="275"/>
      <c r="M336" s="282"/>
      <c r="N336" s="276"/>
      <c r="O336" s="279"/>
      <c r="P336" s="278"/>
      <c r="Q336" s="277"/>
      <c r="R336" s="275"/>
      <c r="S336" s="275"/>
      <c r="T336" s="279"/>
      <c r="U336" s="276"/>
      <c r="V336" s="279"/>
      <c r="W336" s="277"/>
      <c r="X336" s="275"/>
      <c r="Y336" s="277"/>
      <c r="Z336" s="275"/>
      <c r="AA336" s="275"/>
      <c r="AB336" s="275"/>
      <c r="AC336" s="275"/>
      <c r="AD336" s="283"/>
      <c r="AE336" s="280"/>
      <c r="AF336" s="280"/>
      <c r="AG336" s="280"/>
      <c r="AH336" s="275"/>
      <c r="AI336" s="275"/>
      <c r="AJ336" s="275"/>
    </row>
    <row r="337" spans="2:36" x14ac:dyDescent="0.2">
      <c r="B337" s="266"/>
      <c r="C337" s="274"/>
      <c r="D337" s="275"/>
      <c r="E337" s="275"/>
      <c r="F337" s="275"/>
      <c r="G337" s="275"/>
      <c r="H337" s="275"/>
      <c r="I337" s="275"/>
      <c r="J337" s="275"/>
      <c r="K337" s="279"/>
      <c r="L337" s="275"/>
      <c r="M337" s="276"/>
      <c r="N337" s="276"/>
      <c r="O337" s="279"/>
      <c r="P337" s="278"/>
      <c r="Q337" s="277"/>
      <c r="R337" s="275"/>
      <c r="S337" s="275"/>
      <c r="T337" s="279"/>
      <c r="U337" s="276"/>
      <c r="V337" s="279"/>
      <c r="W337" s="275"/>
      <c r="X337" s="277"/>
      <c r="Y337" s="277"/>
      <c r="Z337" s="275"/>
      <c r="AA337" s="275"/>
      <c r="AB337" s="275"/>
      <c r="AC337" s="275"/>
      <c r="AD337" s="283"/>
      <c r="AE337" s="280"/>
      <c r="AF337" s="280"/>
      <c r="AG337" s="280"/>
      <c r="AH337" s="275"/>
      <c r="AI337" s="275"/>
      <c r="AJ337" s="275"/>
    </row>
    <row r="338" spans="2:36" x14ac:dyDescent="0.2">
      <c r="B338" s="266"/>
      <c r="C338" s="274"/>
      <c r="D338" s="275"/>
      <c r="E338" s="275"/>
      <c r="F338" s="275"/>
      <c r="G338" s="275"/>
      <c r="H338" s="275"/>
      <c r="I338" s="275"/>
      <c r="J338" s="275"/>
      <c r="K338" s="279"/>
      <c r="L338" s="275"/>
      <c r="M338" s="275"/>
      <c r="N338" s="282"/>
      <c r="O338" s="281"/>
      <c r="P338" s="278"/>
      <c r="Q338" s="275"/>
      <c r="R338" s="275"/>
      <c r="S338" s="275"/>
      <c r="T338" s="281"/>
      <c r="U338" s="282"/>
      <c r="V338" s="279"/>
      <c r="W338" s="277"/>
      <c r="X338" s="277"/>
      <c r="Y338" s="275"/>
      <c r="Z338" s="275"/>
      <c r="AA338" s="275"/>
      <c r="AB338" s="275"/>
      <c r="AC338" s="275"/>
      <c r="AD338" s="280"/>
      <c r="AE338" s="280"/>
      <c r="AF338" s="280"/>
      <c r="AG338" s="280"/>
      <c r="AH338" s="275"/>
      <c r="AI338" s="275"/>
      <c r="AJ338" s="275"/>
    </row>
    <row r="339" spans="2:36" x14ac:dyDescent="0.2">
      <c r="B339" s="266"/>
      <c r="C339" s="274"/>
      <c r="D339" s="275"/>
      <c r="E339" s="275"/>
      <c r="F339" s="275"/>
      <c r="G339" s="275"/>
      <c r="H339" s="275"/>
      <c r="I339" s="275"/>
      <c r="J339" s="275"/>
      <c r="K339" s="279"/>
      <c r="L339" s="275"/>
      <c r="M339" s="282"/>
      <c r="N339" s="276"/>
      <c r="O339" s="279"/>
      <c r="P339" s="278"/>
      <c r="Q339" s="275"/>
      <c r="R339" s="275"/>
      <c r="S339" s="275"/>
      <c r="T339" s="279"/>
      <c r="U339" s="276"/>
      <c r="V339" s="279"/>
      <c r="W339" s="275"/>
      <c r="X339" s="277"/>
      <c r="Y339" s="275"/>
      <c r="Z339" s="275"/>
      <c r="AA339" s="275"/>
      <c r="AB339" s="275"/>
      <c r="AC339" s="275"/>
      <c r="AD339" s="283"/>
      <c r="AE339" s="280"/>
      <c r="AF339" s="280"/>
      <c r="AG339" s="283"/>
      <c r="AH339" s="275"/>
      <c r="AI339" s="275"/>
      <c r="AJ339" s="275"/>
    </row>
    <row r="340" spans="2:36" x14ac:dyDescent="0.2">
      <c r="B340" s="266"/>
      <c r="C340" s="274"/>
      <c r="D340" s="275"/>
      <c r="E340" s="275"/>
      <c r="F340" s="275"/>
      <c r="G340" s="275"/>
      <c r="H340" s="275"/>
      <c r="I340" s="275"/>
      <c r="J340" s="275"/>
      <c r="K340" s="279"/>
      <c r="L340" s="275"/>
      <c r="M340" s="276"/>
      <c r="N340" s="281"/>
      <c r="O340" s="277"/>
      <c r="P340" s="278"/>
      <c r="Q340" s="275"/>
      <c r="R340" s="275"/>
      <c r="S340" s="275"/>
      <c r="T340" s="277"/>
      <c r="U340" s="276"/>
      <c r="V340" s="281"/>
      <c r="W340" s="275"/>
      <c r="X340" s="277"/>
      <c r="Y340" s="275"/>
      <c r="Z340" s="275"/>
      <c r="AA340" s="275"/>
      <c r="AB340" s="275"/>
      <c r="AC340" s="275"/>
      <c r="AD340" s="280"/>
      <c r="AE340" s="281"/>
      <c r="AF340" s="280"/>
      <c r="AG340" s="280"/>
      <c r="AH340" s="275"/>
      <c r="AI340" s="275"/>
      <c r="AJ340" s="275"/>
    </row>
    <row r="341" spans="2:36" x14ac:dyDescent="0.2">
      <c r="B341" s="266"/>
      <c r="C341" s="274"/>
      <c r="D341" s="275"/>
      <c r="E341" s="275"/>
      <c r="F341" s="275"/>
      <c r="G341" s="275"/>
      <c r="H341" s="275"/>
      <c r="I341" s="275"/>
      <c r="J341" s="275"/>
      <c r="K341" s="282"/>
      <c r="L341" s="275"/>
      <c r="M341" s="282"/>
      <c r="N341" s="275"/>
      <c r="O341" s="279"/>
      <c r="P341" s="278"/>
      <c r="Q341" s="277"/>
      <c r="R341" s="275"/>
      <c r="S341" s="275"/>
      <c r="T341" s="279"/>
      <c r="U341" s="282"/>
      <c r="V341" s="279"/>
      <c r="W341" s="275"/>
      <c r="X341" s="277"/>
      <c r="Y341" s="277"/>
      <c r="Z341" s="275"/>
      <c r="AA341" s="275"/>
      <c r="AB341" s="275"/>
      <c r="AC341" s="275"/>
      <c r="AD341" s="280"/>
      <c r="AE341" s="280"/>
      <c r="AF341" s="280"/>
      <c r="AG341" s="280"/>
      <c r="AH341" s="275"/>
      <c r="AI341" s="275"/>
      <c r="AJ341" s="275"/>
    </row>
    <row r="342" spans="2:36" x14ac:dyDescent="0.2">
      <c r="B342" s="266"/>
      <c r="C342" s="274"/>
      <c r="D342" s="275"/>
      <c r="E342" s="275"/>
      <c r="F342" s="275"/>
      <c r="G342" s="275"/>
      <c r="H342" s="275"/>
      <c r="I342" s="275"/>
      <c r="J342" s="275"/>
      <c r="K342" s="276"/>
      <c r="L342" s="275"/>
      <c r="M342" s="275"/>
      <c r="N342" s="276"/>
      <c r="O342" s="279"/>
      <c r="P342" s="278"/>
      <c r="Q342" s="277"/>
      <c r="R342" s="275"/>
      <c r="S342" s="275"/>
      <c r="T342" s="279"/>
      <c r="U342" s="276"/>
      <c r="V342" s="279"/>
      <c r="W342" s="275"/>
      <c r="X342" s="275"/>
      <c r="Y342" s="277"/>
      <c r="Z342" s="275"/>
      <c r="AA342" s="275"/>
      <c r="AB342" s="275"/>
      <c r="AC342" s="275"/>
      <c r="AD342" s="280"/>
      <c r="AE342" s="280"/>
      <c r="AF342" s="280"/>
      <c r="AG342" s="280"/>
      <c r="AH342" s="275"/>
      <c r="AI342" s="275"/>
      <c r="AJ342" s="275"/>
    </row>
    <row r="343" spans="2:36" x14ac:dyDescent="0.2">
      <c r="B343" s="266"/>
      <c r="C343" s="274"/>
      <c r="D343" s="275"/>
      <c r="E343" s="275"/>
      <c r="F343" s="275"/>
      <c r="G343" s="275"/>
      <c r="H343" s="275"/>
      <c r="I343" s="275"/>
      <c r="J343" s="275"/>
      <c r="K343" s="276"/>
      <c r="L343" s="275"/>
      <c r="M343" s="282"/>
      <c r="N343" s="276"/>
      <c r="O343" s="277"/>
      <c r="P343" s="278"/>
      <c r="Q343" s="277"/>
      <c r="R343" s="275"/>
      <c r="S343" s="275"/>
      <c r="T343" s="279"/>
      <c r="U343" s="276"/>
      <c r="V343" s="279"/>
      <c r="W343" s="275"/>
      <c r="X343" s="277"/>
      <c r="Y343" s="277"/>
      <c r="Z343" s="275"/>
      <c r="AA343" s="275"/>
      <c r="AB343" s="275"/>
      <c r="AC343" s="275"/>
      <c r="AD343" s="283"/>
      <c r="AE343" s="283"/>
      <c r="AF343" s="280"/>
      <c r="AG343" s="281"/>
      <c r="AH343" s="275"/>
      <c r="AI343" s="275"/>
      <c r="AJ343" s="275"/>
    </row>
    <row r="344" spans="2:36" x14ac:dyDescent="0.2">
      <c r="B344" s="266"/>
      <c r="C344" s="274"/>
      <c r="D344" s="275"/>
      <c r="E344" s="275"/>
      <c r="F344" s="275"/>
      <c r="G344" s="275"/>
      <c r="H344" s="275"/>
      <c r="I344" s="275"/>
      <c r="J344" s="275"/>
      <c r="K344" s="276"/>
      <c r="L344" s="275"/>
      <c r="M344" s="276"/>
      <c r="N344" s="275"/>
      <c r="O344" s="277"/>
      <c r="P344" s="278"/>
      <c r="Q344" s="275"/>
      <c r="R344" s="275"/>
      <c r="S344" s="275"/>
      <c r="T344" s="279"/>
      <c r="U344" s="276"/>
      <c r="V344" s="279"/>
      <c r="W344" s="275"/>
      <c r="X344" s="277"/>
      <c r="Y344" s="275"/>
      <c r="Z344" s="275"/>
      <c r="AA344" s="275"/>
      <c r="AB344" s="275"/>
      <c r="AC344" s="275"/>
      <c r="AD344" s="280"/>
      <c r="AE344" s="281"/>
      <c r="AF344" s="280"/>
      <c r="AG344" s="281"/>
      <c r="AH344" s="275"/>
      <c r="AI344" s="275"/>
      <c r="AJ344" s="275"/>
    </row>
    <row r="345" spans="2:36" x14ac:dyDescent="0.2">
      <c r="B345" s="266"/>
      <c r="C345" s="274"/>
      <c r="D345" s="275"/>
      <c r="E345" s="275"/>
      <c r="F345" s="275"/>
      <c r="G345" s="275"/>
      <c r="H345" s="275"/>
      <c r="I345" s="275"/>
      <c r="J345" s="275"/>
      <c r="K345" s="279"/>
      <c r="L345" s="275"/>
      <c r="M345" s="282"/>
      <c r="N345" s="276"/>
      <c r="O345" s="281"/>
      <c r="P345" s="278"/>
      <c r="Q345" s="277"/>
      <c r="R345" s="275"/>
      <c r="S345" s="275"/>
      <c r="T345" s="279"/>
      <c r="U345" s="276"/>
      <c r="V345" s="279"/>
      <c r="W345" s="275"/>
      <c r="X345" s="275"/>
      <c r="Y345" s="277"/>
      <c r="Z345" s="275"/>
      <c r="AA345" s="275"/>
      <c r="AB345" s="275"/>
      <c r="AC345" s="275"/>
      <c r="AD345" s="280"/>
      <c r="AE345" s="280"/>
      <c r="AF345" s="280"/>
      <c r="AG345" s="281"/>
      <c r="AH345" s="275"/>
      <c r="AI345" s="275"/>
      <c r="AJ345" s="275"/>
    </row>
    <row r="346" spans="2:36" x14ac:dyDescent="0.2">
      <c r="B346" s="266"/>
      <c r="C346" s="274"/>
      <c r="D346" s="275"/>
      <c r="E346" s="275"/>
      <c r="F346" s="275"/>
      <c r="G346" s="275"/>
      <c r="H346" s="275"/>
      <c r="I346" s="275"/>
      <c r="J346" s="275"/>
      <c r="K346" s="279"/>
      <c r="L346" s="275"/>
      <c r="M346" s="276"/>
      <c r="N346" s="276"/>
      <c r="O346" s="281"/>
      <c r="P346" s="278"/>
      <c r="Q346" s="277"/>
      <c r="R346" s="275"/>
      <c r="S346" s="275"/>
      <c r="T346" s="279"/>
      <c r="U346" s="276"/>
      <c r="V346" s="277"/>
      <c r="W346" s="275"/>
      <c r="X346" s="277"/>
      <c r="Y346" s="277"/>
      <c r="Z346" s="275"/>
      <c r="AA346" s="275"/>
      <c r="AB346" s="275"/>
      <c r="AC346" s="275"/>
      <c r="AD346" s="280"/>
      <c r="AE346" s="280"/>
      <c r="AF346" s="280"/>
      <c r="AG346" s="280"/>
      <c r="AH346" s="275"/>
      <c r="AI346" s="275"/>
      <c r="AJ346" s="275"/>
    </row>
    <row r="347" spans="2:36" x14ac:dyDescent="0.2">
      <c r="B347" s="266"/>
      <c r="C347" s="274"/>
      <c r="D347" s="275"/>
      <c r="E347" s="275"/>
      <c r="F347" s="275"/>
      <c r="G347" s="275"/>
      <c r="H347" s="275"/>
      <c r="I347" s="275"/>
      <c r="J347" s="275"/>
      <c r="K347" s="276"/>
      <c r="L347" s="275"/>
      <c r="M347" s="276"/>
      <c r="N347" s="276"/>
      <c r="O347" s="277"/>
      <c r="P347" s="278"/>
      <c r="Q347" s="275"/>
      <c r="R347" s="275"/>
      <c r="S347" s="275"/>
      <c r="T347" s="277"/>
      <c r="U347" s="276"/>
      <c r="V347" s="279"/>
      <c r="W347" s="275"/>
      <c r="X347" s="277"/>
      <c r="Y347" s="275"/>
      <c r="Z347" s="275"/>
      <c r="AA347" s="275"/>
      <c r="AB347" s="275"/>
      <c r="AC347" s="275"/>
      <c r="AD347" s="280"/>
      <c r="AE347" s="280"/>
      <c r="AF347" s="283"/>
      <c r="AG347" s="280"/>
      <c r="AH347" s="275"/>
      <c r="AI347" s="275"/>
      <c r="AJ347" s="275"/>
    </row>
    <row r="348" spans="2:36" x14ac:dyDescent="0.2">
      <c r="B348" s="266"/>
      <c r="C348" s="274"/>
      <c r="D348" s="275"/>
      <c r="E348" s="275"/>
      <c r="F348" s="275"/>
      <c r="G348" s="275"/>
      <c r="H348" s="275"/>
      <c r="I348" s="275"/>
      <c r="J348" s="275"/>
      <c r="K348" s="276"/>
      <c r="L348" s="275"/>
      <c r="M348" s="275"/>
      <c r="N348" s="276"/>
      <c r="O348" s="281"/>
      <c r="P348" s="278"/>
      <c r="Q348" s="277"/>
      <c r="R348" s="277"/>
      <c r="S348" s="275"/>
      <c r="T348" s="279"/>
      <c r="U348" s="276"/>
      <c r="V348" s="279"/>
      <c r="W348" s="275"/>
      <c r="X348" s="277"/>
      <c r="Y348" s="277"/>
      <c r="Z348" s="277"/>
      <c r="AA348" s="275"/>
      <c r="AB348" s="275"/>
      <c r="AC348" s="275"/>
      <c r="AD348" s="283"/>
      <c r="AE348" s="280"/>
      <c r="AF348" s="280"/>
      <c r="AG348" s="280"/>
      <c r="AH348" s="275"/>
      <c r="AI348" s="275"/>
      <c r="AJ348" s="275"/>
    </row>
    <row r="349" spans="2:36" x14ac:dyDescent="0.2">
      <c r="B349" s="266"/>
      <c r="C349" s="274"/>
      <c r="D349" s="275"/>
      <c r="E349" s="275"/>
      <c r="F349" s="275"/>
      <c r="G349" s="275"/>
      <c r="H349" s="275"/>
      <c r="I349" s="275"/>
      <c r="J349" s="275"/>
      <c r="K349" s="276"/>
      <c r="L349" s="275"/>
      <c r="M349" s="276"/>
      <c r="N349" s="282"/>
      <c r="O349" s="277"/>
      <c r="P349" s="278"/>
      <c r="Q349" s="275"/>
      <c r="R349" s="275"/>
      <c r="S349" s="275"/>
      <c r="T349" s="277"/>
      <c r="U349" s="276"/>
      <c r="V349" s="279"/>
      <c r="W349" s="275"/>
      <c r="X349" s="277"/>
      <c r="Y349" s="275"/>
      <c r="Z349" s="275"/>
      <c r="AA349" s="275"/>
      <c r="AB349" s="275"/>
      <c r="AC349" s="275"/>
      <c r="AD349" s="280"/>
      <c r="AE349" s="281"/>
      <c r="AF349" s="281"/>
      <c r="AG349" s="281"/>
      <c r="AH349" s="275"/>
      <c r="AI349" s="275"/>
      <c r="AJ349" s="275"/>
    </row>
    <row r="350" spans="2:36" x14ac:dyDescent="0.2">
      <c r="B350" s="266"/>
      <c r="C350" s="274"/>
      <c r="D350" s="275"/>
      <c r="E350" s="275"/>
      <c r="F350" s="275"/>
      <c r="G350" s="275"/>
      <c r="H350" s="275"/>
      <c r="I350" s="275"/>
      <c r="J350" s="275"/>
      <c r="K350" s="279"/>
      <c r="L350" s="275"/>
      <c r="M350" s="276"/>
      <c r="N350" s="276"/>
      <c r="O350" s="281"/>
      <c r="P350" s="284"/>
      <c r="Q350" s="277"/>
      <c r="R350" s="275"/>
      <c r="S350" s="275"/>
      <c r="T350" s="281"/>
      <c r="U350" s="276"/>
      <c r="V350" s="279"/>
      <c r="W350" s="275"/>
      <c r="X350" s="277"/>
      <c r="Y350" s="277"/>
      <c r="Z350" s="275"/>
      <c r="AA350" s="275"/>
      <c r="AB350" s="275"/>
      <c r="AC350" s="275"/>
      <c r="AD350" s="280"/>
      <c r="AE350" s="280"/>
      <c r="AF350" s="280"/>
      <c r="AG350" s="280"/>
      <c r="AH350" s="275"/>
      <c r="AI350" s="275"/>
      <c r="AJ350" s="275"/>
    </row>
    <row r="351" spans="2:36" x14ac:dyDescent="0.2">
      <c r="B351" s="266"/>
      <c r="C351" s="274"/>
      <c r="D351" s="275"/>
      <c r="E351" s="275"/>
      <c r="F351" s="275"/>
      <c r="G351" s="275"/>
      <c r="H351" s="275"/>
      <c r="I351" s="275"/>
      <c r="J351" s="275"/>
      <c r="K351" s="275"/>
      <c r="L351" s="275"/>
      <c r="M351" s="275"/>
      <c r="N351" s="275"/>
      <c r="O351" s="279"/>
      <c r="P351" s="278"/>
      <c r="Q351" s="282"/>
      <c r="R351" s="275"/>
      <c r="S351" s="275"/>
      <c r="T351" s="279"/>
      <c r="U351" s="275"/>
      <c r="V351" s="277"/>
      <c r="W351" s="275"/>
      <c r="X351" s="275"/>
      <c r="Y351" s="282"/>
      <c r="Z351" s="275"/>
      <c r="AA351" s="277"/>
      <c r="AB351" s="275"/>
      <c r="AC351" s="275"/>
      <c r="AD351" s="280"/>
      <c r="AE351" s="281"/>
      <c r="AF351" s="281"/>
      <c r="AG351" s="281"/>
      <c r="AH351" s="275"/>
      <c r="AI351" s="275"/>
      <c r="AJ351" s="275"/>
    </row>
    <row r="352" spans="2:36" x14ac:dyDescent="0.2">
      <c r="B352" s="266"/>
      <c r="C352" s="274"/>
      <c r="D352" s="275"/>
      <c r="E352" s="275"/>
      <c r="F352" s="275"/>
      <c r="G352" s="275"/>
      <c r="H352" s="275"/>
      <c r="I352" s="275"/>
      <c r="J352" s="275"/>
      <c r="K352" s="276"/>
      <c r="L352" s="275"/>
      <c r="M352" s="275"/>
      <c r="N352" s="276"/>
      <c r="O352" s="279"/>
      <c r="P352" s="278"/>
      <c r="Q352" s="275"/>
      <c r="R352" s="275"/>
      <c r="S352" s="275"/>
      <c r="T352" s="279"/>
      <c r="U352" s="276"/>
      <c r="V352" s="279"/>
      <c r="W352" s="275"/>
      <c r="X352" s="277"/>
      <c r="Y352" s="275"/>
      <c r="Z352" s="275"/>
      <c r="AA352" s="275"/>
      <c r="AB352" s="275"/>
      <c r="AC352" s="275"/>
      <c r="AD352" s="280"/>
      <c r="AE352" s="281"/>
      <c r="AF352" s="283"/>
      <c r="AG352" s="280"/>
      <c r="AH352" s="275"/>
      <c r="AI352" s="275"/>
      <c r="AJ352" s="275"/>
    </row>
    <row r="353" spans="2:36" x14ac:dyDescent="0.2">
      <c r="B353" s="266"/>
      <c r="C353" s="274"/>
      <c r="D353" s="275"/>
      <c r="E353" s="275"/>
      <c r="F353" s="275"/>
      <c r="G353" s="275"/>
      <c r="H353" s="275"/>
      <c r="I353" s="275"/>
      <c r="J353" s="275"/>
      <c r="K353" s="276"/>
      <c r="L353" s="275"/>
      <c r="M353" s="282"/>
      <c r="N353" s="276"/>
      <c r="O353" s="281"/>
      <c r="P353" s="278"/>
      <c r="Q353" s="277"/>
      <c r="R353" s="275"/>
      <c r="S353" s="275"/>
      <c r="T353" s="279"/>
      <c r="U353" s="276"/>
      <c r="V353" s="279"/>
      <c r="W353" s="275"/>
      <c r="X353" s="277"/>
      <c r="Y353" s="277"/>
      <c r="Z353" s="275"/>
      <c r="AA353" s="277"/>
      <c r="AB353" s="275"/>
      <c r="AC353" s="275"/>
      <c r="AD353" s="280"/>
      <c r="AE353" s="280"/>
      <c r="AF353" s="280"/>
      <c r="AG353" s="281"/>
      <c r="AH353" s="275"/>
      <c r="AI353" s="275"/>
      <c r="AJ353" s="275"/>
    </row>
    <row r="354" spans="2:36" x14ac:dyDescent="0.2">
      <c r="B354" s="266"/>
      <c r="C354" s="274"/>
      <c r="D354" s="275"/>
      <c r="E354" s="275"/>
      <c r="F354" s="275"/>
      <c r="G354" s="275"/>
      <c r="H354" s="275"/>
      <c r="I354" s="275"/>
      <c r="J354" s="275"/>
      <c r="K354" s="276"/>
      <c r="L354" s="275"/>
      <c r="M354" s="275"/>
      <c r="N354" s="281"/>
      <c r="O354" s="279"/>
      <c r="P354" s="278"/>
      <c r="Q354" s="275"/>
      <c r="R354" s="275"/>
      <c r="S354" s="275"/>
      <c r="T354" s="279"/>
      <c r="U354" s="276"/>
      <c r="V354" s="281"/>
      <c r="W354" s="275"/>
      <c r="X354" s="277"/>
      <c r="Y354" s="275"/>
      <c r="Z354" s="275"/>
      <c r="AA354" s="275"/>
      <c r="AB354" s="275"/>
      <c r="AC354" s="275"/>
      <c r="AD354" s="280"/>
      <c r="AE354" s="280"/>
      <c r="AF354" s="281"/>
      <c r="AG354" s="281"/>
      <c r="AH354" s="275"/>
      <c r="AI354" s="275"/>
      <c r="AJ354" s="275"/>
    </row>
    <row r="355" spans="2:36" x14ac:dyDescent="0.2">
      <c r="B355" s="266"/>
      <c r="C355" s="274"/>
      <c r="D355" s="275"/>
      <c r="E355" s="275"/>
      <c r="F355" s="275"/>
      <c r="G355" s="275"/>
      <c r="H355" s="275"/>
      <c r="I355" s="275"/>
      <c r="J355" s="275"/>
      <c r="K355" s="276"/>
      <c r="L355" s="275"/>
      <c r="M355" s="276"/>
      <c r="N355" s="282"/>
      <c r="O355" s="277"/>
      <c r="P355" s="284"/>
      <c r="Q355" s="277"/>
      <c r="R355" s="275"/>
      <c r="S355" s="275"/>
      <c r="T355" s="279"/>
      <c r="U355" s="276"/>
      <c r="V355" s="279"/>
      <c r="W355" s="277"/>
      <c r="X355" s="277"/>
      <c r="Y355" s="277"/>
      <c r="Z355" s="275"/>
      <c r="AA355" s="275"/>
      <c r="AB355" s="275"/>
      <c r="AC355" s="275"/>
      <c r="AD355" s="280"/>
      <c r="AE355" s="280"/>
      <c r="AF355" s="280"/>
      <c r="AG355" s="280"/>
      <c r="AH355" s="275"/>
      <c r="AI355" s="275"/>
      <c r="AJ355" s="275"/>
    </row>
    <row r="356" spans="2:36" x14ac:dyDescent="0.2">
      <c r="B356" s="266"/>
      <c r="C356" s="274"/>
      <c r="D356" s="275"/>
      <c r="E356" s="275"/>
      <c r="F356" s="275"/>
      <c r="G356" s="275"/>
      <c r="H356" s="275"/>
      <c r="I356" s="275"/>
      <c r="J356" s="275"/>
      <c r="K356" s="275"/>
      <c r="L356" s="275"/>
      <c r="M356" s="275"/>
      <c r="N356" s="275"/>
      <c r="O356" s="277"/>
      <c r="P356" s="284"/>
      <c r="Q356" s="277"/>
      <c r="R356" s="275"/>
      <c r="S356" s="275"/>
      <c r="T356" s="281"/>
      <c r="U356" s="275"/>
      <c r="V356" s="277"/>
      <c r="W356" s="275"/>
      <c r="X356" s="275"/>
      <c r="Y356" s="277"/>
      <c r="Z356" s="275"/>
      <c r="AA356" s="275"/>
      <c r="AB356" s="275"/>
      <c r="AC356" s="275"/>
      <c r="AD356" s="283"/>
      <c r="AE356" s="281"/>
      <c r="AF356" s="281"/>
      <c r="AG356" s="281"/>
      <c r="AH356" s="275"/>
      <c r="AI356" s="275"/>
      <c r="AJ356" s="275"/>
    </row>
    <row r="357" spans="2:36" x14ac:dyDescent="0.2">
      <c r="B357" s="266"/>
      <c r="C357" s="274"/>
      <c r="D357" s="275"/>
      <c r="E357" s="275"/>
      <c r="F357" s="275"/>
      <c r="G357" s="275"/>
      <c r="H357" s="275"/>
      <c r="I357" s="275"/>
      <c r="J357" s="275"/>
      <c r="K357" s="276"/>
      <c r="L357" s="275"/>
      <c r="M357" s="276"/>
      <c r="N357" s="276"/>
      <c r="O357" s="279"/>
      <c r="P357" s="278"/>
      <c r="Q357" s="275"/>
      <c r="R357" s="275"/>
      <c r="S357" s="275"/>
      <c r="T357" s="279"/>
      <c r="U357" s="276"/>
      <c r="V357" s="279"/>
      <c r="W357" s="275"/>
      <c r="X357" s="277"/>
      <c r="Y357" s="275"/>
      <c r="Z357" s="275"/>
      <c r="AA357" s="275"/>
      <c r="AB357" s="275"/>
      <c r="AC357" s="275"/>
      <c r="AD357" s="280"/>
      <c r="AE357" s="280"/>
      <c r="AF357" s="280"/>
      <c r="AG357" s="280"/>
      <c r="AH357" s="275"/>
      <c r="AI357" s="275"/>
      <c r="AJ357" s="275"/>
    </row>
    <row r="358" spans="2:36" x14ac:dyDescent="0.2">
      <c r="B358" s="266"/>
      <c r="C358" s="274"/>
      <c r="D358" s="275"/>
      <c r="E358" s="275"/>
      <c r="F358" s="275"/>
      <c r="G358" s="275"/>
      <c r="H358" s="275"/>
      <c r="I358" s="275"/>
      <c r="J358" s="275"/>
      <c r="K358" s="276"/>
      <c r="L358" s="275"/>
      <c r="M358" s="276"/>
      <c r="N358" s="275"/>
      <c r="O358" s="281"/>
      <c r="P358" s="278"/>
      <c r="Q358" s="275"/>
      <c r="R358" s="275"/>
      <c r="S358" s="275"/>
      <c r="T358" s="281"/>
      <c r="U358" s="276"/>
      <c r="V358" s="279"/>
      <c r="W358" s="275"/>
      <c r="X358" s="277"/>
      <c r="Y358" s="275"/>
      <c r="Z358" s="275"/>
      <c r="AA358" s="275"/>
      <c r="AB358" s="275"/>
      <c r="AC358" s="275"/>
      <c r="AD358" s="280"/>
      <c r="AE358" s="281"/>
      <c r="AF358" s="280"/>
      <c r="AG358" s="280"/>
      <c r="AH358" s="275"/>
      <c r="AI358" s="275"/>
      <c r="AJ358" s="275"/>
    </row>
    <row r="359" spans="2:36" x14ac:dyDescent="0.2">
      <c r="B359" s="266"/>
      <c r="C359" s="274"/>
      <c r="D359" s="275"/>
      <c r="E359" s="275"/>
      <c r="F359" s="275"/>
      <c r="G359" s="275"/>
      <c r="H359" s="275"/>
      <c r="I359" s="275"/>
      <c r="J359" s="275"/>
      <c r="K359" s="276"/>
      <c r="L359" s="275"/>
      <c r="M359" s="275"/>
      <c r="N359" s="276"/>
      <c r="O359" s="279"/>
      <c r="P359" s="278"/>
      <c r="Q359" s="275"/>
      <c r="R359" s="275"/>
      <c r="S359" s="275"/>
      <c r="T359" s="279"/>
      <c r="U359" s="276"/>
      <c r="V359" s="281"/>
      <c r="W359" s="275"/>
      <c r="X359" s="277"/>
      <c r="Y359" s="275"/>
      <c r="Z359" s="275"/>
      <c r="AA359" s="275"/>
      <c r="AB359" s="275"/>
      <c r="AC359" s="275"/>
      <c r="AD359" s="280"/>
      <c r="AE359" s="280"/>
      <c r="AF359" s="281"/>
      <c r="AG359" s="281"/>
      <c r="AH359" s="275"/>
      <c r="AI359" s="275"/>
      <c r="AJ359" s="275"/>
    </row>
    <row r="360" spans="2:36" x14ac:dyDescent="0.2">
      <c r="B360" s="266"/>
      <c r="C360" s="274"/>
      <c r="D360" s="275"/>
      <c r="E360" s="275"/>
      <c r="F360" s="275"/>
      <c r="G360" s="275"/>
      <c r="H360" s="275"/>
      <c r="I360" s="275"/>
      <c r="J360" s="275"/>
      <c r="K360" s="276"/>
      <c r="L360" s="275"/>
      <c r="M360" s="282"/>
      <c r="N360" s="281"/>
      <c r="O360" s="277"/>
      <c r="P360" s="284"/>
      <c r="Q360" s="275"/>
      <c r="R360" s="275"/>
      <c r="S360" s="275"/>
      <c r="T360" s="277"/>
      <c r="U360" s="276"/>
      <c r="V360" s="277"/>
      <c r="W360" s="275"/>
      <c r="X360" s="275"/>
      <c r="Y360" s="275"/>
      <c r="Z360" s="275"/>
      <c r="AA360" s="275"/>
      <c r="AB360" s="275"/>
      <c r="AC360" s="275"/>
      <c r="AD360" s="280"/>
      <c r="AE360" s="281"/>
      <c r="AF360" s="280"/>
      <c r="AG360" s="281"/>
      <c r="AH360" s="275"/>
      <c r="AI360" s="275"/>
      <c r="AJ360" s="275"/>
    </row>
    <row r="361" spans="2:36" x14ac:dyDescent="0.2">
      <c r="B361" s="266"/>
      <c r="C361" s="274"/>
      <c r="D361" s="275"/>
      <c r="E361" s="275"/>
      <c r="F361" s="275"/>
      <c r="G361" s="275"/>
      <c r="H361" s="275"/>
      <c r="I361" s="275"/>
      <c r="J361" s="275"/>
      <c r="K361" s="276"/>
      <c r="L361" s="275"/>
      <c r="M361" s="276"/>
      <c r="N361" s="276"/>
      <c r="O361" s="281"/>
      <c r="P361" s="278"/>
      <c r="Q361" s="275"/>
      <c r="R361" s="275"/>
      <c r="S361" s="275"/>
      <c r="T361" s="281"/>
      <c r="U361" s="276"/>
      <c r="V361" s="279"/>
      <c r="W361" s="275"/>
      <c r="X361" s="277"/>
      <c r="Y361" s="275"/>
      <c r="Z361" s="275"/>
      <c r="AA361" s="275"/>
      <c r="AB361" s="275"/>
      <c r="AC361" s="275"/>
      <c r="AD361" s="283"/>
      <c r="AE361" s="280"/>
      <c r="AF361" s="280"/>
      <c r="AG361" s="280"/>
      <c r="AH361" s="275"/>
      <c r="AI361" s="275"/>
      <c r="AJ361" s="275"/>
    </row>
    <row r="362" spans="2:36" x14ac:dyDescent="0.2">
      <c r="B362" s="266"/>
      <c r="C362" s="274"/>
      <c r="D362" s="275"/>
      <c r="E362" s="275"/>
      <c r="F362" s="275"/>
      <c r="G362" s="275"/>
      <c r="H362" s="275"/>
      <c r="I362" s="275"/>
      <c r="J362" s="275"/>
      <c r="K362" s="276"/>
      <c r="L362" s="275"/>
      <c r="M362" s="275"/>
      <c r="N362" s="276"/>
      <c r="O362" s="277"/>
      <c r="P362" s="278"/>
      <c r="Q362" s="275"/>
      <c r="R362" s="275"/>
      <c r="S362" s="275"/>
      <c r="T362" s="277"/>
      <c r="U362" s="276"/>
      <c r="V362" s="279"/>
      <c r="W362" s="275"/>
      <c r="X362" s="275"/>
      <c r="Y362" s="275"/>
      <c r="Z362" s="275"/>
      <c r="AA362" s="275"/>
      <c r="AB362" s="275"/>
      <c r="AC362" s="275"/>
      <c r="AD362" s="280"/>
      <c r="AE362" s="281"/>
      <c r="AF362" s="281"/>
      <c r="AG362" s="281"/>
      <c r="AH362" s="275"/>
      <c r="AI362" s="275"/>
      <c r="AJ362" s="275"/>
    </row>
    <row r="363" spans="2:36" x14ac:dyDescent="0.2">
      <c r="B363" s="266"/>
      <c r="C363" s="274"/>
      <c r="D363" s="275"/>
      <c r="E363" s="275"/>
      <c r="F363" s="275"/>
      <c r="G363" s="275"/>
      <c r="H363" s="275"/>
      <c r="I363" s="275"/>
      <c r="J363" s="275"/>
      <c r="K363" s="276"/>
      <c r="L363" s="275"/>
      <c r="M363" s="282"/>
      <c r="N363" s="276"/>
      <c r="O363" s="279"/>
      <c r="P363" s="284"/>
      <c r="Q363" s="275"/>
      <c r="R363" s="275"/>
      <c r="S363" s="275"/>
      <c r="T363" s="277"/>
      <c r="U363" s="276"/>
      <c r="V363" s="279"/>
      <c r="W363" s="275"/>
      <c r="X363" s="275"/>
      <c r="Y363" s="275"/>
      <c r="Z363" s="275"/>
      <c r="AA363" s="275"/>
      <c r="AB363" s="275"/>
      <c r="AC363" s="275"/>
      <c r="AD363" s="280"/>
      <c r="AE363" s="281"/>
      <c r="AF363" s="283"/>
      <c r="AG363" s="280"/>
      <c r="AH363" s="275"/>
      <c r="AI363" s="275"/>
      <c r="AJ363" s="275"/>
    </row>
    <row r="364" spans="2:36" x14ac:dyDescent="0.2">
      <c r="B364" s="266"/>
      <c r="C364" s="274"/>
      <c r="D364" s="275"/>
      <c r="E364" s="275"/>
      <c r="F364" s="275"/>
      <c r="G364" s="275"/>
      <c r="H364" s="275"/>
      <c r="I364" s="275"/>
      <c r="J364" s="275"/>
      <c r="K364" s="279"/>
      <c r="L364" s="275"/>
      <c r="M364" s="276"/>
      <c r="N364" s="281"/>
      <c r="O364" s="281"/>
      <c r="P364" s="278"/>
      <c r="Q364" s="275"/>
      <c r="R364" s="275"/>
      <c r="S364" s="275"/>
      <c r="T364" s="279"/>
      <c r="U364" s="276"/>
      <c r="V364" s="277"/>
      <c r="W364" s="275"/>
      <c r="X364" s="275"/>
      <c r="Y364" s="275"/>
      <c r="Z364" s="275"/>
      <c r="AA364" s="277"/>
      <c r="AB364" s="275"/>
      <c r="AC364" s="275"/>
      <c r="AD364" s="280"/>
      <c r="AE364" s="281"/>
      <c r="AF364" s="280"/>
      <c r="AG364" s="280"/>
      <c r="AH364" s="275"/>
      <c r="AI364" s="275"/>
      <c r="AJ364" s="275"/>
    </row>
    <row r="365" spans="2:36" x14ac:dyDescent="0.2">
      <c r="B365" s="266"/>
      <c r="C365" s="274"/>
      <c r="D365" s="275"/>
      <c r="E365" s="275"/>
      <c r="F365" s="275"/>
      <c r="G365" s="275"/>
      <c r="H365" s="275"/>
      <c r="I365" s="275"/>
      <c r="J365" s="275"/>
      <c r="K365" s="276"/>
      <c r="L365" s="275"/>
      <c r="M365" s="275"/>
      <c r="N365" s="276"/>
      <c r="O365" s="279"/>
      <c r="P365" s="278"/>
      <c r="Q365" s="277"/>
      <c r="R365" s="277"/>
      <c r="S365" s="275"/>
      <c r="T365" s="279"/>
      <c r="U365" s="276"/>
      <c r="V365" s="279"/>
      <c r="W365" s="275"/>
      <c r="X365" s="277"/>
      <c r="Y365" s="277"/>
      <c r="Z365" s="277"/>
      <c r="AA365" s="275"/>
      <c r="AB365" s="275"/>
      <c r="AC365" s="275"/>
      <c r="AD365" s="283"/>
      <c r="AE365" s="283"/>
      <c r="AF365" s="280"/>
      <c r="AG365" s="280"/>
      <c r="AH365" s="275"/>
      <c r="AI365" s="275"/>
      <c r="AJ365" s="275"/>
    </row>
    <row r="366" spans="2:36" x14ac:dyDescent="0.2">
      <c r="B366" s="266"/>
      <c r="C366" s="274"/>
      <c r="D366" s="275"/>
      <c r="E366" s="275"/>
      <c r="F366" s="275"/>
      <c r="G366" s="275"/>
      <c r="H366" s="275"/>
      <c r="I366" s="275"/>
      <c r="J366" s="275"/>
      <c r="K366" s="276"/>
      <c r="L366" s="275"/>
      <c r="M366" s="276"/>
      <c r="N366" s="282"/>
      <c r="O366" s="279"/>
      <c r="P366" s="278"/>
      <c r="Q366" s="277"/>
      <c r="R366" s="275"/>
      <c r="S366" s="275"/>
      <c r="T366" s="279"/>
      <c r="U366" s="276"/>
      <c r="V366" s="279"/>
      <c r="W366" s="275"/>
      <c r="X366" s="277"/>
      <c r="Y366" s="277"/>
      <c r="Z366" s="275"/>
      <c r="AA366" s="275"/>
      <c r="AB366" s="275"/>
      <c r="AC366" s="275"/>
      <c r="AD366" s="280"/>
      <c r="AE366" s="280"/>
      <c r="AF366" s="280"/>
      <c r="AG366" s="280"/>
      <c r="AH366" s="275"/>
      <c r="AI366" s="275"/>
      <c r="AJ366" s="275"/>
    </row>
    <row r="367" spans="2:36" x14ac:dyDescent="0.2">
      <c r="B367" s="266"/>
      <c r="C367" s="274"/>
      <c r="D367" s="275"/>
      <c r="E367" s="275"/>
      <c r="F367" s="275"/>
      <c r="G367" s="275"/>
      <c r="H367" s="275"/>
      <c r="I367" s="275"/>
      <c r="J367" s="275"/>
      <c r="K367" s="279"/>
      <c r="L367" s="275"/>
      <c r="M367" s="275"/>
      <c r="N367" s="276"/>
      <c r="O367" s="281"/>
      <c r="P367" s="278"/>
      <c r="Q367" s="275"/>
      <c r="R367" s="275"/>
      <c r="S367" s="275"/>
      <c r="T367" s="281"/>
      <c r="U367" s="276"/>
      <c r="V367" s="279"/>
      <c r="W367" s="275"/>
      <c r="X367" s="277"/>
      <c r="Y367" s="275"/>
      <c r="Z367" s="275"/>
      <c r="AA367" s="275"/>
      <c r="AB367" s="275"/>
      <c r="AC367" s="275"/>
      <c r="AD367" s="283"/>
      <c r="AE367" s="283"/>
      <c r="AF367" s="281"/>
      <c r="AG367" s="283"/>
      <c r="AH367" s="275"/>
      <c r="AI367" s="275"/>
      <c r="AJ367" s="275"/>
    </row>
    <row r="368" spans="2:36" x14ac:dyDescent="0.2">
      <c r="B368" s="266"/>
      <c r="C368" s="274"/>
      <c r="D368" s="275"/>
      <c r="E368" s="275"/>
      <c r="F368" s="275"/>
      <c r="G368" s="275"/>
      <c r="H368" s="275"/>
      <c r="I368" s="275"/>
      <c r="J368" s="275"/>
      <c r="K368" s="276"/>
      <c r="L368" s="275"/>
      <c r="M368" s="276"/>
      <c r="N368" s="276"/>
      <c r="O368" s="279"/>
      <c r="P368" s="278"/>
      <c r="Q368" s="277"/>
      <c r="R368" s="275"/>
      <c r="S368" s="275"/>
      <c r="T368" s="279"/>
      <c r="U368" s="276"/>
      <c r="V368" s="279"/>
      <c r="W368" s="275"/>
      <c r="X368" s="277"/>
      <c r="Y368" s="277"/>
      <c r="Z368" s="275"/>
      <c r="AA368" s="275"/>
      <c r="AB368" s="275"/>
      <c r="AC368" s="275"/>
      <c r="AD368" s="280"/>
      <c r="AE368" s="280"/>
      <c r="AF368" s="280"/>
      <c r="AG368" s="280"/>
      <c r="AH368" s="275"/>
      <c r="AI368" s="275"/>
      <c r="AJ368" s="275"/>
    </row>
    <row r="369" spans="2:36" x14ac:dyDescent="0.2">
      <c r="B369" s="266"/>
      <c r="C369" s="274"/>
      <c r="D369" s="275"/>
      <c r="E369" s="275"/>
      <c r="F369" s="275"/>
      <c r="G369" s="275"/>
      <c r="H369" s="275"/>
      <c r="I369" s="275"/>
      <c r="J369" s="275"/>
      <c r="K369" s="276"/>
      <c r="L369" s="275"/>
      <c r="M369" s="275"/>
      <c r="N369" s="276"/>
      <c r="O369" s="281"/>
      <c r="P369" s="284"/>
      <c r="Q369" s="275"/>
      <c r="R369" s="275"/>
      <c r="S369" s="275"/>
      <c r="T369" s="281"/>
      <c r="U369" s="276"/>
      <c r="V369" s="279"/>
      <c r="W369" s="275"/>
      <c r="X369" s="277"/>
      <c r="Y369" s="275"/>
      <c r="Z369" s="275"/>
      <c r="AA369" s="275"/>
      <c r="AB369" s="275"/>
      <c r="AC369" s="275"/>
      <c r="AD369" s="280"/>
      <c r="AE369" s="281"/>
      <c r="AF369" s="280"/>
      <c r="AG369" s="280"/>
      <c r="AH369" s="275"/>
      <c r="AI369" s="275"/>
      <c r="AJ369" s="275"/>
    </row>
    <row r="370" spans="2:36" x14ac:dyDescent="0.2">
      <c r="B370" s="266"/>
      <c r="C370" s="274"/>
      <c r="D370" s="275"/>
      <c r="E370" s="275"/>
      <c r="F370" s="275"/>
      <c r="G370" s="275"/>
      <c r="H370" s="275"/>
      <c r="I370" s="275"/>
      <c r="J370" s="275"/>
      <c r="K370" s="276"/>
      <c r="L370" s="275"/>
      <c r="M370" s="282"/>
      <c r="N370" s="276"/>
      <c r="O370" s="279"/>
      <c r="P370" s="278"/>
      <c r="Q370" s="277"/>
      <c r="R370" s="275"/>
      <c r="S370" s="275"/>
      <c r="T370" s="279"/>
      <c r="U370" s="276"/>
      <c r="V370" s="279"/>
      <c r="W370" s="275"/>
      <c r="X370" s="277"/>
      <c r="Y370" s="277"/>
      <c r="Z370" s="275"/>
      <c r="AA370" s="277"/>
      <c r="AB370" s="275"/>
      <c r="AC370" s="275"/>
      <c r="AD370" s="283"/>
      <c r="AE370" s="280"/>
      <c r="AF370" s="280"/>
      <c r="AG370" s="281"/>
      <c r="AH370" s="275"/>
      <c r="AI370" s="275"/>
      <c r="AJ370" s="275"/>
    </row>
    <row r="371" spans="2:36" x14ac:dyDescent="0.2">
      <c r="B371" s="266"/>
      <c r="C371" s="274"/>
      <c r="D371" s="275"/>
      <c r="E371" s="275"/>
      <c r="F371" s="275"/>
      <c r="G371" s="275"/>
      <c r="H371" s="275"/>
      <c r="I371" s="275"/>
      <c r="J371" s="275"/>
      <c r="K371" s="276"/>
      <c r="L371" s="275"/>
      <c r="M371" s="282"/>
      <c r="N371" s="276"/>
      <c r="O371" s="277"/>
      <c r="P371" s="284"/>
      <c r="Q371" s="277"/>
      <c r="R371" s="275"/>
      <c r="S371" s="275"/>
      <c r="T371" s="277"/>
      <c r="U371" s="276"/>
      <c r="V371" s="277"/>
      <c r="W371" s="275"/>
      <c r="X371" s="275"/>
      <c r="Y371" s="277"/>
      <c r="Z371" s="275"/>
      <c r="AA371" s="275"/>
      <c r="AB371" s="275"/>
      <c r="AC371" s="275"/>
      <c r="AD371" s="280"/>
      <c r="AE371" s="281"/>
      <c r="AF371" s="281"/>
      <c r="AG371" s="281"/>
      <c r="AH371" s="275"/>
      <c r="AI371" s="275"/>
      <c r="AJ371" s="275"/>
    </row>
    <row r="372" spans="2:36" x14ac:dyDescent="0.2">
      <c r="B372" s="266"/>
      <c r="C372" s="274"/>
      <c r="D372" s="275"/>
      <c r="E372" s="275"/>
      <c r="F372" s="275"/>
      <c r="G372" s="275"/>
      <c r="H372" s="275"/>
      <c r="I372" s="275"/>
      <c r="J372" s="275"/>
      <c r="K372" s="276"/>
      <c r="L372" s="275"/>
      <c r="M372" s="276"/>
      <c r="N372" s="276"/>
      <c r="O372" s="281"/>
      <c r="P372" s="278"/>
      <c r="Q372" s="275"/>
      <c r="R372" s="275"/>
      <c r="S372" s="275"/>
      <c r="T372" s="281"/>
      <c r="U372" s="276"/>
      <c r="V372" s="279"/>
      <c r="W372" s="275"/>
      <c r="X372" s="277"/>
      <c r="Y372" s="275"/>
      <c r="Z372" s="275"/>
      <c r="AA372" s="275"/>
      <c r="AB372" s="275"/>
      <c r="AC372" s="275"/>
      <c r="AD372" s="283"/>
      <c r="AE372" s="280"/>
      <c r="AF372" s="280"/>
      <c r="AG372" s="280"/>
      <c r="AH372" s="275"/>
      <c r="AI372" s="275"/>
      <c r="AJ372" s="275"/>
    </row>
    <row r="373" spans="2:36" x14ac:dyDescent="0.2">
      <c r="B373" s="266"/>
      <c r="C373" s="274"/>
      <c r="D373" s="275"/>
      <c r="E373" s="275"/>
      <c r="F373" s="275"/>
      <c r="G373" s="275"/>
      <c r="H373" s="275"/>
      <c r="I373" s="275"/>
      <c r="J373" s="275"/>
      <c r="K373" s="275"/>
      <c r="L373" s="275"/>
      <c r="M373" s="275"/>
      <c r="N373" s="275"/>
      <c r="O373" s="275"/>
      <c r="P373" s="278"/>
      <c r="Q373" s="275"/>
      <c r="R373" s="275"/>
      <c r="S373" s="275"/>
      <c r="T373" s="275"/>
      <c r="U373" s="275"/>
      <c r="V373" s="275"/>
      <c r="W373" s="275"/>
      <c r="X373" s="275"/>
      <c r="Y373" s="275"/>
      <c r="Z373" s="275"/>
      <c r="AA373" s="275"/>
      <c r="AB373" s="275"/>
      <c r="AC373" s="275"/>
      <c r="AD373" s="275"/>
      <c r="AE373" s="275"/>
      <c r="AF373" s="275"/>
      <c r="AG373" s="275"/>
      <c r="AH373" s="275"/>
      <c r="AI373" s="275"/>
      <c r="AJ373" s="275"/>
    </row>
    <row r="374" spans="2:36" x14ac:dyDescent="0.2">
      <c r="B374" s="266"/>
      <c r="C374" s="274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5"/>
      <c r="O374" s="279"/>
      <c r="P374" s="284"/>
      <c r="Q374" s="277"/>
      <c r="R374" s="275"/>
      <c r="S374" s="275"/>
      <c r="T374" s="281"/>
      <c r="U374" s="275"/>
      <c r="V374" s="279"/>
      <c r="W374" s="275"/>
      <c r="X374" s="277"/>
      <c r="Y374" s="277"/>
      <c r="Z374" s="275"/>
      <c r="AA374" s="275"/>
      <c r="AB374" s="275"/>
      <c r="AC374" s="275"/>
      <c r="AD374" s="283"/>
      <c r="AE374" s="280"/>
      <c r="AF374" s="280"/>
      <c r="AG374" s="280"/>
      <c r="AH374" s="275"/>
      <c r="AI374" s="275"/>
      <c r="AJ374" s="275"/>
    </row>
    <row r="375" spans="2:36" x14ac:dyDescent="0.2">
      <c r="B375" s="266"/>
      <c r="C375" s="274"/>
      <c r="D375" s="275"/>
      <c r="E375" s="275"/>
      <c r="F375" s="275"/>
      <c r="G375" s="275"/>
      <c r="H375" s="275"/>
      <c r="I375" s="275"/>
      <c r="J375" s="275"/>
      <c r="K375" s="276"/>
      <c r="L375" s="275"/>
      <c r="M375" s="275"/>
      <c r="N375" s="276"/>
      <c r="O375" s="277"/>
      <c r="P375" s="278"/>
      <c r="Q375" s="277"/>
      <c r="R375" s="275"/>
      <c r="S375" s="275"/>
      <c r="T375" s="279"/>
      <c r="U375" s="276"/>
      <c r="V375" s="279"/>
      <c r="W375" s="275"/>
      <c r="X375" s="275"/>
      <c r="Y375" s="277"/>
      <c r="Z375" s="275"/>
      <c r="AA375" s="275"/>
      <c r="AB375" s="275"/>
      <c r="AC375" s="275"/>
      <c r="AD375" s="280"/>
      <c r="AE375" s="281"/>
      <c r="AF375" s="280"/>
      <c r="AG375" s="280"/>
      <c r="AH375" s="275"/>
      <c r="AI375" s="275"/>
      <c r="AJ375" s="275"/>
    </row>
    <row r="376" spans="2:36" x14ac:dyDescent="0.2">
      <c r="B376" s="266"/>
      <c r="C376" s="274"/>
      <c r="D376" s="275"/>
      <c r="E376" s="275"/>
      <c r="F376" s="275"/>
      <c r="G376" s="275"/>
      <c r="H376" s="275"/>
      <c r="I376" s="275"/>
      <c r="J376" s="275"/>
      <c r="K376" s="276"/>
      <c r="L376" s="275"/>
      <c r="M376" s="275"/>
      <c r="N376" s="276"/>
      <c r="O376" s="279"/>
      <c r="P376" s="284"/>
      <c r="Q376" s="277"/>
      <c r="R376" s="275"/>
      <c r="S376" s="275"/>
      <c r="T376" s="279"/>
      <c r="U376" s="276"/>
      <c r="V376" s="279"/>
      <c r="W376" s="275"/>
      <c r="X376" s="277"/>
      <c r="Y376" s="277"/>
      <c r="Z376" s="275"/>
      <c r="AA376" s="275"/>
      <c r="AB376" s="275"/>
      <c r="AC376" s="275"/>
      <c r="AD376" s="280"/>
      <c r="AE376" s="281"/>
      <c r="AF376" s="280"/>
      <c r="AG376" s="283"/>
      <c r="AH376" s="275"/>
      <c r="AI376" s="275"/>
      <c r="AJ376" s="275"/>
    </row>
    <row r="377" spans="2:36" x14ac:dyDescent="0.2">
      <c r="B377" s="266"/>
      <c r="C377" s="274"/>
      <c r="D377" s="275"/>
      <c r="E377" s="275"/>
      <c r="F377" s="275"/>
      <c r="G377" s="275"/>
      <c r="H377" s="275"/>
      <c r="I377" s="275"/>
      <c r="J377" s="275"/>
      <c r="K377" s="276"/>
      <c r="L377" s="275"/>
      <c r="M377" s="282"/>
      <c r="N377" s="276"/>
      <c r="O377" s="279"/>
      <c r="P377" s="278"/>
      <c r="Q377" s="277"/>
      <c r="R377" s="275"/>
      <c r="S377" s="275"/>
      <c r="T377" s="279"/>
      <c r="U377" s="276"/>
      <c r="V377" s="279"/>
      <c r="W377" s="275"/>
      <c r="X377" s="277"/>
      <c r="Y377" s="277"/>
      <c r="Z377" s="275"/>
      <c r="AA377" s="275"/>
      <c r="AB377" s="275"/>
      <c r="AC377" s="275"/>
      <c r="AD377" s="280"/>
      <c r="AE377" s="280"/>
      <c r="AF377" s="280"/>
      <c r="AG377" s="280"/>
      <c r="AH377" s="275"/>
      <c r="AI377" s="275"/>
      <c r="AJ377" s="275"/>
    </row>
    <row r="378" spans="2:36" x14ac:dyDescent="0.2">
      <c r="B378" s="266"/>
      <c r="C378" s="274"/>
      <c r="D378" s="275"/>
      <c r="E378" s="275"/>
      <c r="F378" s="275"/>
      <c r="G378" s="275"/>
      <c r="H378" s="275"/>
      <c r="I378" s="275"/>
      <c r="J378" s="275"/>
      <c r="K378" s="276"/>
      <c r="L378" s="275"/>
      <c r="M378" s="276"/>
      <c r="N378" s="276"/>
      <c r="O378" s="279"/>
      <c r="P378" s="278"/>
      <c r="Q378" s="277"/>
      <c r="R378" s="275"/>
      <c r="S378" s="275"/>
      <c r="T378" s="279"/>
      <c r="U378" s="276"/>
      <c r="V378" s="280"/>
      <c r="W378" s="277"/>
      <c r="X378" s="277"/>
      <c r="Y378" s="277"/>
      <c r="Z378" s="275"/>
      <c r="AA378" s="275"/>
      <c r="AB378" s="275"/>
      <c r="AC378" s="275"/>
      <c r="AD378" s="280"/>
      <c r="AE378" s="280"/>
      <c r="AF378" s="280"/>
      <c r="AG378" s="280"/>
      <c r="AH378" s="275"/>
      <c r="AI378" s="275"/>
      <c r="AJ378" s="275"/>
    </row>
    <row r="379" spans="2:36" x14ac:dyDescent="0.2">
      <c r="B379" s="266"/>
      <c r="C379" s="274"/>
      <c r="D379" s="275"/>
      <c r="E379" s="275"/>
      <c r="F379" s="275"/>
      <c r="G379" s="275"/>
      <c r="H379" s="275"/>
      <c r="I379" s="275"/>
      <c r="J379" s="275"/>
      <c r="K379" s="276"/>
      <c r="L379" s="275"/>
      <c r="M379" s="276"/>
      <c r="N379" s="276"/>
      <c r="O379" s="279"/>
      <c r="P379" s="278"/>
      <c r="Q379" s="277"/>
      <c r="R379" s="275"/>
      <c r="S379" s="275"/>
      <c r="T379" s="279"/>
      <c r="U379" s="276"/>
      <c r="V379" s="277"/>
      <c r="W379" s="277"/>
      <c r="X379" s="277"/>
      <c r="Y379" s="277"/>
      <c r="Z379" s="275"/>
      <c r="AA379" s="275"/>
      <c r="AB379" s="275"/>
      <c r="AC379" s="275"/>
      <c r="AD379" s="280"/>
      <c r="AE379" s="280"/>
      <c r="AF379" s="280"/>
      <c r="AG379" s="280"/>
      <c r="AH379" s="275"/>
      <c r="AI379" s="275"/>
      <c r="AJ379" s="275"/>
    </row>
    <row r="380" spans="2:36" x14ac:dyDescent="0.2">
      <c r="B380" s="266"/>
      <c r="C380" s="274"/>
      <c r="D380" s="275"/>
      <c r="E380" s="275"/>
      <c r="F380" s="275"/>
      <c r="G380" s="275"/>
      <c r="H380" s="275"/>
      <c r="I380" s="275"/>
      <c r="J380" s="275"/>
      <c r="K380" s="276"/>
      <c r="L380" s="275"/>
      <c r="M380" s="276"/>
      <c r="N380" s="280"/>
      <c r="O380" s="279"/>
      <c r="P380" s="278"/>
      <c r="Q380" s="277"/>
      <c r="R380" s="275"/>
      <c r="S380" s="275"/>
      <c r="T380" s="279"/>
      <c r="U380" s="276"/>
      <c r="V380" s="279"/>
      <c r="W380" s="275"/>
      <c r="X380" s="275"/>
      <c r="Y380" s="277"/>
      <c r="Z380" s="275"/>
      <c r="AA380" s="275"/>
      <c r="AB380" s="275"/>
      <c r="AC380" s="275"/>
      <c r="AD380" s="280"/>
      <c r="AE380" s="280"/>
      <c r="AF380" s="280"/>
      <c r="AG380" s="280"/>
      <c r="AH380" s="275"/>
      <c r="AI380" s="275"/>
      <c r="AJ380" s="275"/>
    </row>
    <row r="381" spans="2:36" x14ac:dyDescent="0.2">
      <c r="B381" s="266"/>
      <c r="C381" s="274"/>
      <c r="D381" s="275"/>
      <c r="E381" s="275"/>
      <c r="F381" s="275"/>
      <c r="G381" s="275"/>
      <c r="H381" s="275"/>
      <c r="I381" s="275"/>
      <c r="J381" s="275"/>
      <c r="K381" s="276"/>
      <c r="L381" s="275"/>
      <c r="M381" s="275"/>
      <c r="N381" s="276"/>
      <c r="O381" s="279"/>
      <c r="P381" s="278"/>
      <c r="Q381" s="277"/>
      <c r="R381" s="275"/>
      <c r="S381" s="275"/>
      <c r="T381" s="279"/>
      <c r="U381" s="276"/>
      <c r="V381" s="279"/>
      <c r="W381" s="277"/>
      <c r="X381" s="277"/>
      <c r="Y381" s="277"/>
      <c r="Z381" s="275"/>
      <c r="AA381" s="277"/>
      <c r="AB381" s="275"/>
      <c r="AC381" s="275"/>
      <c r="AD381" s="280"/>
      <c r="AE381" s="280"/>
      <c r="AF381" s="280"/>
      <c r="AG381" s="280"/>
      <c r="AH381" s="275"/>
      <c r="AI381" s="275"/>
      <c r="AJ381" s="275"/>
    </row>
    <row r="382" spans="2:36" x14ac:dyDescent="0.2">
      <c r="B382" s="266"/>
      <c r="C382" s="274"/>
      <c r="D382" s="275"/>
      <c r="E382" s="275"/>
      <c r="F382" s="275"/>
      <c r="G382" s="275"/>
      <c r="H382" s="275"/>
      <c r="I382" s="275"/>
      <c r="J382" s="275"/>
      <c r="K382" s="276"/>
      <c r="L382" s="275"/>
      <c r="M382" s="276"/>
      <c r="N382" s="276"/>
      <c r="O382" s="277"/>
      <c r="P382" s="278"/>
      <c r="Q382" s="277"/>
      <c r="R382" s="275"/>
      <c r="S382" s="275"/>
      <c r="T382" s="279"/>
      <c r="U382" s="276"/>
      <c r="V382" s="277"/>
      <c r="W382" s="275"/>
      <c r="X382" s="277"/>
      <c r="Y382" s="277"/>
      <c r="Z382" s="275"/>
      <c r="AA382" s="275"/>
      <c r="AB382" s="275"/>
      <c r="AC382" s="275"/>
      <c r="AD382" s="280"/>
      <c r="AE382" s="280"/>
      <c r="AF382" s="281"/>
      <c r="AG382" s="280"/>
      <c r="AH382" s="275"/>
      <c r="AI382" s="275"/>
      <c r="AJ382" s="275"/>
    </row>
    <row r="383" spans="2:36" x14ac:dyDescent="0.2">
      <c r="B383" s="266"/>
      <c r="C383" s="274"/>
      <c r="D383" s="275"/>
      <c r="E383" s="275"/>
      <c r="F383" s="275"/>
      <c r="G383" s="275"/>
      <c r="H383" s="275"/>
      <c r="I383" s="275"/>
      <c r="J383" s="275"/>
      <c r="K383" s="279"/>
      <c r="L383" s="275"/>
      <c r="M383" s="282"/>
      <c r="N383" s="280"/>
      <c r="O383" s="279"/>
      <c r="P383" s="278"/>
      <c r="Q383" s="277"/>
      <c r="R383" s="277"/>
      <c r="S383" s="275"/>
      <c r="T383" s="279"/>
      <c r="U383" s="276"/>
      <c r="V383" s="279"/>
      <c r="W383" s="275"/>
      <c r="X383" s="277"/>
      <c r="Y383" s="277"/>
      <c r="Z383" s="277"/>
      <c r="AA383" s="275"/>
      <c r="AB383" s="275"/>
      <c r="AC383" s="275"/>
      <c r="AD383" s="280"/>
      <c r="AE383" s="280"/>
      <c r="AF383" s="280"/>
      <c r="AG383" s="283"/>
      <c r="AH383" s="275"/>
      <c r="AI383" s="275"/>
      <c r="AJ383" s="275"/>
    </row>
    <row r="384" spans="2:36" x14ac:dyDescent="0.2">
      <c r="B384" s="266"/>
      <c r="C384" s="274"/>
      <c r="D384" s="275"/>
      <c r="E384" s="275"/>
      <c r="F384" s="275"/>
      <c r="G384" s="275"/>
      <c r="H384" s="275"/>
      <c r="I384" s="275"/>
      <c r="J384" s="275"/>
      <c r="K384" s="276"/>
      <c r="L384" s="275"/>
      <c r="M384" s="276"/>
      <c r="N384" s="282"/>
      <c r="O384" s="279"/>
      <c r="P384" s="278"/>
      <c r="Q384" s="277"/>
      <c r="R384" s="275"/>
      <c r="S384" s="275"/>
      <c r="T384" s="279"/>
      <c r="U384" s="276"/>
      <c r="V384" s="277"/>
      <c r="W384" s="275"/>
      <c r="X384" s="277"/>
      <c r="Y384" s="277"/>
      <c r="Z384" s="275"/>
      <c r="AA384" s="275"/>
      <c r="AB384" s="275"/>
      <c r="AC384" s="275"/>
      <c r="AD384" s="280"/>
      <c r="AE384" s="281"/>
      <c r="AF384" s="280"/>
      <c r="AG384" s="280"/>
      <c r="AH384" s="275"/>
      <c r="AI384" s="275"/>
      <c r="AJ384" s="275"/>
    </row>
    <row r="385" spans="2:36" x14ac:dyDescent="0.2">
      <c r="B385" s="266"/>
      <c r="C385" s="274"/>
      <c r="D385" s="275"/>
      <c r="E385" s="275"/>
      <c r="F385" s="275"/>
      <c r="G385" s="275"/>
      <c r="H385" s="275"/>
      <c r="I385" s="275"/>
      <c r="J385" s="275"/>
      <c r="K385" s="282"/>
      <c r="L385" s="275"/>
      <c r="M385" s="275"/>
      <c r="N385" s="282"/>
      <c r="O385" s="277"/>
      <c r="P385" s="278"/>
      <c r="Q385" s="277"/>
      <c r="R385" s="276"/>
      <c r="S385" s="275"/>
      <c r="T385" s="279"/>
      <c r="U385" s="282"/>
      <c r="V385" s="279"/>
      <c r="W385" s="277"/>
      <c r="X385" s="275"/>
      <c r="Y385" s="277"/>
      <c r="Z385" s="276"/>
      <c r="AA385" s="275"/>
      <c r="AB385" s="275"/>
      <c r="AC385" s="275"/>
      <c r="AD385" s="280"/>
      <c r="AE385" s="281"/>
      <c r="AF385" s="283"/>
      <c r="AG385" s="280"/>
      <c r="AH385" s="275"/>
      <c r="AI385" s="275"/>
      <c r="AJ385" s="275"/>
    </row>
    <row r="386" spans="2:36" x14ac:dyDescent="0.2">
      <c r="B386" s="266"/>
      <c r="C386" s="274"/>
      <c r="D386" s="275"/>
      <c r="E386" s="275"/>
      <c r="F386" s="275"/>
      <c r="G386" s="275"/>
      <c r="H386" s="275"/>
      <c r="I386" s="275"/>
      <c r="J386" s="275"/>
      <c r="K386" s="276"/>
      <c r="L386" s="275"/>
      <c r="M386" s="276"/>
      <c r="N386" s="276"/>
      <c r="O386" s="277"/>
      <c r="P386" s="278"/>
      <c r="Q386" s="277"/>
      <c r="R386" s="275"/>
      <c r="S386" s="275"/>
      <c r="T386" s="277"/>
      <c r="U386" s="276"/>
      <c r="V386" s="277"/>
      <c r="W386" s="275"/>
      <c r="X386" s="275"/>
      <c r="Y386" s="277"/>
      <c r="Z386" s="275"/>
      <c r="AA386" s="275"/>
      <c r="AB386" s="275"/>
      <c r="AC386" s="275"/>
      <c r="AD386" s="280"/>
      <c r="AE386" s="281"/>
      <c r="AF386" s="280"/>
      <c r="AG386" s="283"/>
      <c r="AH386" s="275"/>
      <c r="AI386" s="275"/>
      <c r="AJ386" s="275"/>
    </row>
    <row r="387" spans="2:36" x14ac:dyDescent="0.2">
      <c r="B387" s="266"/>
      <c r="C387" s="274"/>
      <c r="D387" s="275"/>
      <c r="E387" s="275"/>
      <c r="F387" s="275"/>
      <c r="G387" s="275"/>
      <c r="H387" s="275"/>
      <c r="I387" s="275"/>
      <c r="J387" s="275"/>
      <c r="K387" s="279"/>
      <c r="L387" s="275"/>
      <c r="M387" s="275"/>
      <c r="N387" s="281"/>
      <c r="O387" s="277"/>
      <c r="P387" s="278"/>
      <c r="Q387" s="275"/>
      <c r="R387" s="275"/>
      <c r="S387" s="275"/>
      <c r="T387" s="277"/>
      <c r="U387" s="276"/>
      <c r="V387" s="277"/>
      <c r="W387" s="275"/>
      <c r="X387" s="275"/>
      <c r="Y387" s="275"/>
      <c r="Z387" s="275"/>
      <c r="AA387" s="275"/>
      <c r="AB387" s="275"/>
      <c r="AC387" s="275"/>
      <c r="AD387" s="280"/>
      <c r="AE387" s="281"/>
      <c r="AF387" s="281"/>
      <c r="AG387" s="280"/>
      <c r="AH387" s="275"/>
      <c r="AI387" s="275"/>
      <c r="AJ387" s="275"/>
    </row>
    <row r="388" spans="2:36" x14ac:dyDescent="0.2">
      <c r="B388" s="266"/>
      <c r="C388" s="274"/>
      <c r="D388" s="275"/>
      <c r="E388" s="275"/>
      <c r="F388" s="275"/>
      <c r="G388" s="275"/>
      <c r="H388" s="275"/>
      <c r="I388" s="275"/>
      <c r="J388" s="275"/>
      <c r="K388" s="276"/>
      <c r="L388" s="275"/>
      <c r="M388" s="275"/>
      <c r="N388" s="276"/>
      <c r="O388" s="277"/>
      <c r="P388" s="278"/>
      <c r="Q388" s="275"/>
      <c r="R388" s="275"/>
      <c r="S388" s="275"/>
      <c r="T388" s="281"/>
      <c r="U388" s="276"/>
      <c r="V388" s="279"/>
      <c r="W388" s="275"/>
      <c r="X388" s="277"/>
      <c r="Y388" s="275"/>
      <c r="Z388" s="275"/>
      <c r="AA388" s="275"/>
      <c r="AB388" s="275"/>
      <c r="AC388" s="275"/>
      <c r="AD388" s="283"/>
      <c r="AE388" s="280"/>
      <c r="AF388" s="280"/>
      <c r="AG388" s="281"/>
      <c r="AH388" s="275"/>
      <c r="AI388" s="275"/>
      <c r="AJ388" s="275"/>
    </row>
    <row r="389" spans="2:36" x14ac:dyDescent="0.2">
      <c r="B389" s="266"/>
      <c r="C389" s="274"/>
      <c r="D389" s="275"/>
      <c r="E389" s="275"/>
      <c r="F389" s="275"/>
      <c r="G389" s="275"/>
      <c r="H389" s="275"/>
      <c r="I389" s="275"/>
      <c r="J389" s="275"/>
      <c r="K389" s="276"/>
      <c r="L389" s="275"/>
      <c r="M389" s="276"/>
      <c r="N389" s="276"/>
      <c r="O389" s="279"/>
      <c r="P389" s="278"/>
      <c r="Q389" s="277"/>
      <c r="R389" s="275"/>
      <c r="S389" s="275"/>
      <c r="T389" s="279"/>
      <c r="U389" s="276"/>
      <c r="V389" s="279"/>
      <c r="W389" s="275"/>
      <c r="X389" s="277"/>
      <c r="Y389" s="277"/>
      <c r="Z389" s="275"/>
      <c r="AA389" s="275"/>
      <c r="AB389" s="275"/>
      <c r="AC389" s="275"/>
      <c r="AD389" s="280"/>
      <c r="AE389" s="280"/>
      <c r="AF389" s="280"/>
      <c r="AG389" s="280"/>
      <c r="AH389" s="275"/>
      <c r="AI389" s="275"/>
      <c r="AJ389" s="275"/>
    </row>
    <row r="390" spans="2:36" x14ac:dyDescent="0.2">
      <c r="B390" s="266"/>
      <c r="C390" s="274"/>
      <c r="D390" s="275"/>
      <c r="E390" s="275"/>
      <c r="F390" s="275"/>
      <c r="G390" s="275"/>
      <c r="H390" s="275"/>
      <c r="I390" s="275"/>
      <c r="J390" s="275"/>
      <c r="K390" s="276"/>
      <c r="L390" s="275"/>
      <c r="M390" s="282"/>
      <c r="N390" s="276"/>
      <c r="O390" s="279"/>
      <c r="P390" s="278"/>
      <c r="Q390" s="277"/>
      <c r="R390" s="275"/>
      <c r="S390" s="275"/>
      <c r="T390" s="279"/>
      <c r="U390" s="276"/>
      <c r="V390" s="277"/>
      <c r="W390" s="275"/>
      <c r="X390" s="277"/>
      <c r="Y390" s="277"/>
      <c r="Z390" s="275"/>
      <c r="AA390" s="275"/>
      <c r="AB390" s="275"/>
      <c r="AC390" s="275"/>
      <c r="AD390" s="280"/>
      <c r="AE390" s="281"/>
      <c r="AF390" s="280"/>
      <c r="AG390" s="280"/>
      <c r="AH390" s="275"/>
      <c r="AI390" s="275"/>
      <c r="AJ390" s="275"/>
    </row>
    <row r="391" spans="2:36" x14ac:dyDescent="0.2">
      <c r="B391" s="266"/>
      <c r="C391" s="274"/>
      <c r="D391" s="275"/>
      <c r="E391" s="275"/>
      <c r="F391" s="275"/>
      <c r="G391" s="275"/>
      <c r="H391" s="275"/>
      <c r="I391" s="275"/>
      <c r="J391" s="275"/>
      <c r="K391" s="279"/>
      <c r="L391" s="275"/>
      <c r="M391" s="276"/>
      <c r="N391" s="276"/>
      <c r="O391" s="279"/>
      <c r="P391" s="278"/>
      <c r="Q391" s="277"/>
      <c r="R391" s="275"/>
      <c r="S391" s="275"/>
      <c r="T391" s="279"/>
      <c r="U391" s="276"/>
      <c r="V391" s="279"/>
      <c r="W391" s="277"/>
      <c r="X391" s="277"/>
      <c r="Y391" s="277"/>
      <c r="Z391" s="275"/>
      <c r="AA391" s="275"/>
      <c r="AB391" s="275"/>
      <c r="AC391" s="275"/>
      <c r="AD391" s="280"/>
      <c r="AE391" s="280"/>
      <c r="AF391" s="280"/>
      <c r="AG391" s="280"/>
      <c r="AH391" s="275"/>
      <c r="AI391" s="275"/>
      <c r="AJ391" s="275"/>
    </row>
    <row r="392" spans="2:36" x14ac:dyDescent="0.2">
      <c r="B392" s="266"/>
      <c r="C392" s="274"/>
      <c r="D392" s="275"/>
      <c r="E392" s="275"/>
      <c r="F392" s="275"/>
      <c r="G392" s="275"/>
      <c r="H392" s="275"/>
      <c r="I392" s="275"/>
      <c r="J392" s="275"/>
      <c r="K392" s="276"/>
      <c r="L392" s="275"/>
      <c r="M392" s="276"/>
      <c r="N392" s="276"/>
      <c r="O392" s="279"/>
      <c r="P392" s="278"/>
      <c r="Q392" s="275"/>
      <c r="R392" s="275"/>
      <c r="S392" s="275"/>
      <c r="T392" s="279"/>
      <c r="U392" s="276"/>
      <c r="V392" s="279"/>
      <c r="W392" s="275"/>
      <c r="X392" s="275"/>
      <c r="Y392" s="275"/>
      <c r="Z392" s="275"/>
      <c r="AA392" s="275"/>
      <c r="AB392" s="275"/>
      <c r="AC392" s="275"/>
      <c r="AD392" s="283"/>
      <c r="AE392" s="280"/>
      <c r="AF392" s="280"/>
      <c r="AG392" s="280"/>
      <c r="AH392" s="275"/>
      <c r="AI392" s="275"/>
      <c r="AJ392" s="275"/>
    </row>
    <row r="393" spans="2:36" x14ac:dyDescent="0.2">
      <c r="B393" s="266"/>
      <c r="C393" s="274"/>
      <c r="D393" s="275"/>
      <c r="E393" s="275"/>
      <c r="F393" s="275"/>
      <c r="G393" s="275"/>
      <c r="H393" s="275"/>
      <c r="I393" s="275"/>
      <c r="J393" s="275"/>
      <c r="K393" s="276"/>
      <c r="L393" s="275"/>
      <c r="M393" s="276"/>
      <c r="N393" s="276"/>
      <c r="O393" s="279"/>
      <c r="P393" s="278"/>
      <c r="Q393" s="275"/>
      <c r="R393" s="275"/>
      <c r="S393" s="275"/>
      <c r="T393" s="279"/>
      <c r="U393" s="276"/>
      <c r="V393" s="279"/>
      <c r="W393" s="275"/>
      <c r="X393" s="277"/>
      <c r="Y393" s="275"/>
      <c r="Z393" s="275"/>
      <c r="AA393" s="275"/>
      <c r="AB393" s="275"/>
      <c r="AC393" s="275"/>
      <c r="AD393" s="280"/>
      <c r="AE393" s="280"/>
      <c r="AF393" s="280"/>
      <c r="AG393" s="280"/>
      <c r="AH393" s="275"/>
      <c r="AI393" s="275"/>
      <c r="AJ393" s="275"/>
    </row>
    <row r="394" spans="2:36" x14ac:dyDescent="0.2">
      <c r="B394" s="266"/>
      <c r="C394" s="274"/>
      <c r="D394" s="275"/>
      <c r="E394" s="275"/>
      <c r="F394" s="275"/>
      <c r="G394" s="275"/>
      <c r="H394" s="275"/>
      <c r="I394" s="275"/>
      <c r="J394" s="275"/>
      <c r="K394" s="276"/>
      <c r="L394" s="275"/>
      <c r="M394" s="282"/>
      <c r="N394" s="276"/>
      <c r="O394" s="279"/>
      <c r="P394" s="278"/>
      <c r="Q394" s="277"/>
      <c r="R394" s="275"/>
      <c r="S394" s="275"/>
      <c r="T394" s="279"/>
      <c r="U394" s="276"/>
      <c r="V394" s="279"/>
      <c r="W394" s="275"/>
      <c r="X394" s="277"/>
      <c r="Y394" s="277"/>
      <c r="Z394" s="275"/>
      <c r="AA394" s="275"/>
      <c r="AB394" s="275"/>
      <c r="AC394" s="275"/>
      <c r="AD394" s="283"/>
      <c r="AE394" s="283"/>
      <c r="AF394" s="280"/>
      <c r="AG394" s="280"/>
      <c r="AH394" s="275"/>
      <c r="AI394" s="275"/>
      <c r="AJ394" s="275"/>
    </row>
    <row r="395" spans="2:36" x14ac:dyDescent="0.2">
      <c r="B395" s="266"/>
      <c r="C395" s="274"/>
      <c r="D395" s="275"/>
      <c r="E395" s="275"/>
      <c r="F395" s="275"/>
      <c r="G395" s="275"/>
      <c r="H395" s="275"/>
      <c r="I395" s="275"/>
      <c r="J395" s="275"/>
      <c r="K395" s="275"/>
      <c r="L395" s="275"/>
      <c r="M395" s="275"/>
      <c r="N395" s="275"/>
      <c r="O395" s="277"/>
      <c r="P395" s="278"/>
      <c r="Q395" s="277"/>
      <c r="R395" s="275"/>
      <c r="S395" s="275"/>
      <c r="T395" s="279"/>
      <c r="U395" s="275"/>
      <c r="V395" s="279"/>
      <c r="W395" s="275"/>
      <c r="X395" s="277"/>
      <c r="Y395" s="277"/>
      <c r="Z395" s="275"/>
      <c r="AA395" s="275"/>
      <c r="AB395" s="275"/>
      <c r="AC395" s="275"/>
      <c r="AD395" s="280"/>
      <c r="AE395" s="280"/>
      <c r="AF395" s="280"/>
      <c r="AG395" s="280"/>
      <c r="AH395" s="275"/>
      <c r="AI395" s="275"/>
      <c r="AJ395" s="275"/>
    </row>
    <row r="396" spans="2:36" x14ac:dyDescent="0.2">
      <c r="B396" s="266"/>
      <c r="C396" s="274"/>
      <c r="D396" s="275"/>
      <c r="E396" s="275"/>
      <c r="F396" s="275"/>
      <c r="G396" s="275"/>
      <c r="H396" s="275"/>
      <c r="I396" s="275"/>
      <c r="J396" s="275"/>
      <c r="K396" s="276"/>
      <c r="L396" s="275"/>
      <c r="M396" s="276"/>
      <c r="N396" s="282"/>
      <c r="O396" s="279"/>
      <c r="P396" s="278"/>
      <c r="Q396" s="275"/>
      <c r="R396" s="275"/>
      <c r="S396" s="275"/>
      <c r="T396" s="279"/>
      <c r="U396" s="276"/>
      <c r="V396" s="279"/>
      <c r="W396" s="275"/>
      <c r="X396" s="277"/>
      <c r="Y396" s="275"/>
      <c r="Z396" s="275"/>
      <c r="AA396" s="275"/>
      <c r="AB396" s="275"/>
      <c r="AC396" s="275"/>
      <c r="AD396" s="283"/>
      <c r="AE396" s="280"/>
      <c r="AF396" s="281"/>
      <c r="AG396" s="281"/>
      <c r="AH396" s="275"/>
      <c r="AI396" s="275"/>
      <c r="AJ396" s="275"/>
    </row>
    <row r="397" spans="2:36" x14ac:dyDescent="0.2">
      <c r="B397" s="266"/>
      <c r="C397" s="274"/>
      <c r="D397" s="275"/>
      <c r="E397" s="275"/>
      <c r="F397" s="275"/>
      <c r="G397" s="275"/>
      <c r="H397" s="275"/>
      <c r="I397" s="275"/>
      <c r="J397" s="275"/>
      <c r="K397" s="276"/>
      <c r="L397" s="275"/>
      <c r="M397" s="276"/>
      <c r="N397" s="276"/>
      <c r="O397" s="279"/>
      <c r="P397" s="278"/>
      <c r="Q397" s="277"/>
      <c r="R397" s="275"/>
      <c r="S397" s="275"/>
      <c r="T397" s="279"/>
      <c r="U397" s="276"/>
      <c r="V397" s="279"/>
      <c r="W397" s="275"/>
      <c r="X397" s="277"/>
      <c r="Y397" s="277"/>
      <c r="Z397" s="275"/>
      <c r="AA397" s="275"/>
      <c r="AB397" s="275"/>
      <c r="AC397" s="275"/>
      <c r="AD397" s="280"/>
      <c r="AE397" s="281"/>
      <c r="AF397" s="280"/>
      <c r="AG397" s="280"/>
      <c r="AH397" s="275"/>
      <c r="AI397" s="275"/>
      <c r="AJ397" s="275"/>
    </row>
    <row r="398" spans="2:36" x14ac:dyDescent="0.2">
      <c r="B398" s="266"/>
      <c r="C398" s="274"/>
      <c r="D398" s="275"/>
      <c r="E398" s="275"/>
      <c r="F398" s="275"/>
      <c r="G398" s="275"/>
      <c r="H398" s="275"/>
      <c r="I398" s="275"/>
      <c r="J398" s="275"/>
      <c r="K398" s="279"/>
      <c r="L398" s="275"/>
      <c r="M398" s="276"/>
      <c r="N398" s="276"/>
      <c r="O398" s="277"/>
      <c r="P398" s="278"/>
      <c r="Q398" s="275"/>
      <c r="R398" s="275"/>
      <c r="S398" s="275"/>
      <c r="T398" s="281"/>
      <c r="U398" s="276"/>
      <c r="V398" s="279"/>
      <c r="W398" s="275"/>
      <c r="X398" s="277"/>
      <c r="Y398" s="275"/>
      <c r="Z398" s="275"/>
      <c r="AA398" s="275"/>
      <c r="AB398" s="275"/>
      <c r="AC398" s="275"/>
      <c r="AD398" s="280"/>
      <c r="AE398" s="280"/>
      <c r="AF398" s="280"/>
      <c r="AG398" s="280"/>
      <c r="AH398" s="275"/>
      <c r="AI398" s="275"/>
      <c r="AJ398" s="275"/>
    </row>
    <row r="399" spans="2:36" x14ac:dyDescent="0.2">
      <c r="B399" s="266"/>
      <c r="C399" s="274"/>
      <c r="D399" s="275"/>
      <c r="E399" s="275"/>
      <c r="F399" s="275"/>
      <c r="G399" s="275"/>
      <c r="H399" s="275"/>
      <c r="I399" s="275"/>
      <c r="J399" s="275"/>
      <c r="K399" s="276"/>
      <c r="L399" s="275"/>
      <c r="M399" s="282"/>
      <c r="N399" s="276"/>
      <c r="O399" s="279"/>
      <c r="P399" s="278"/>
      <c r="Q399" s="277"/>
      <c r="R399" s="277"/>
      <c r="S399" s="275"/>
      <c r="T399" s="279"/>
      <c r="U399" s="276"/>
      <c r="V399" s="279"/>
      <c r="W399" s="275"/>
      <c r="X399" s="277"/>
      <c r="Y399" s="277"/>
      <c r="Z399" s="277"/>
      <c r="AA399" s="275"/>
      <c r="AB399" s="275"/>
      <c r="AC399" s="275"/>
      <c r="AD399" s="280"/>
      <c r="AE399" s="280"/>
      <c r="AF399" s="280"/>
      <c r="AG399" s="280"/>
      <c r="AH399" s="275"/>
      <c r="AI399" s="275"/>
      <c r="AJ399" s="275"/>
    </row>
    <row r="400" spans="2:36" x14ac:dyDescent="0.2">
      <c r="B400" s="266"/>
      <c r="C400" s="274"/>
      <c r="D400" s="275"/>
      <c r="E400" s="275"/>
      <c r="F400" s="275"/>
      <c r="G400" s="275"/>
      <c r="H400" s="275"/>
      <c r="I400" s="275"/>
      <c r="J400" s="275"/>
      <c r="K400" s="276"/>
      <c r="L400" s="275"/>
      <c r="M400" s="275"/>
      <c r="N400" s="276"/>
      <c r="O400" s="279"/>
      <c r="P400" s="278"/>
      <c r="Q400" s="277"/>
      <c r="R400" s="275"/>
      <c r="S400" s="275"/>
      <c r="T400" s="279"/>
      <c r="U400" s="276"/>
      <c r="V400" s="279"/>
      <c r="W400" s="275"/>
      <c r="X400" s="275"/>
      <c r="Y400" s="277"/>
      <c r="Z400" s="275"/>
      <c r="AA400" s="275"/>
      <c r="AB400" s="275"/>
      <c r="AC400" s="275"/>
      <c r="AD400" s="280"/>
      <c r="AE400" s="280"/>
      <c r="AF400" s="280"/>
      <c r="AG400" s="280"/>
      <c r="AH400" s="275"/>
      <c r="AI400" s="275"/>
      <c r="AJ400" s="275"/>
    </row>
    <row r="401" spans="2:36" x14ac:dyDescent="0.2">
      <c r="B401" s="266"/>
      <c r="C401" s="274"/>
      <c r="D401" s="275"/>
      <c r="E401" s="275"/>
      <c r="F401" s="275"/>
      <c r="G401" s="275"/>
      <c r="H401" s="275"/>
      <c r="I401" s="275"/>
      <c r="J401" s="275"/>
      <c r="K401" s="279"/>
      <c r="L401" s="275"/>
      <c r="M401" s="282"/>
      <c r="N401" s="276"/>
      <c r="O401" s="281"/>
      <c r="P401" s="278"/>
      <c r="Q401" s="277"/>
      <c r="R401" s="275"/>
      <c r="S401" s="275"/>
      <c r="T401" s="279"/>
      <c r="U401" s="276"/>
      <c r="V401" s="279"/>
      <c r="W401" s="277"/>
      <c r="X401" s="275"/>
      <c r="Y401" s="277"/>
      <c r="Z401" s="275"/>
      <c r="AA401" s="277"/>
      <c r="AB401" s="275"/>
      <c r="AC401" s="275"/>
      <c r="AD401" s="280"/>
      <c r="AE401" s="280"/>
      <c r="AF401" s="280"/>
      <c r="AG401" s="280"/>
      <c r="AH401" s="275"/>
      <c r="AI401" s="275"/>
      <c r="AJ401" s="275"/>
    </row>
    <row r="402" spans="2:36" x14ac:dyDescent="0.2">
      <c r="B402" s="266"/>
      <c r="C402" s="274"/>
      <c r="D402" s="275"/>
      <c r="E402" s="275"/>
      <c r="F402" s="275"/>
      <c r="G402" s="275"/>
      <c r="H402" s="275"/>
      <c r="I402" s="275"/>
      <c r="J402" s="275"/>
      <c r="K402" s="276"/>
      <c r="L402" s="275"/>
      <c r="M402" s="276"/>
      <c r="N402" s="276"/>
      <c r="O402" s="279"/>
      <c r="P402" s="278"/>
      <c r="Q402" s="277"/>
      <c r="R402" s="275"/>
      <c r="S402" s="275"/>
      <c r="T402" s="279"/>
      <c r="U402" s="276"/>
      <c r="V402" s="279"/>
      <c r="W402" s="275"/>
      <c r="X402" s="275"/>
      <c r="Y402" s="277"/>
      <c r="Z402" s="275"/>
      <c r="AA402" s="275"/>
      <c r="AB402" s="275"/>
      <c r="AC402" s="275"/>
      <c r="AD402" s="280"/>
      <c r="AE402" s="280"/>
      <c r="AF402" s="280"/>
      <c r="AG402" s="280"/>
      <c r="AH402" s="275"/>
      <c r="AI402" s="275"/>
      <c r="AJ402" s="275"/>
    </row>
    <row r="403" spans="2:36" x14ac:dyDescent="0.2">
      <c r="B403" s="266"/>
      <c r="C403" s="274"/>
      <c r="D403" s="275"/>
      <c r="E403" s="275"/>
      <c r="F403" s="275"/>
      <c r="G403" s="275"/>
      <c r="H403" s="275"/>
      <c r="I403" s="275"/>
      <c r="J403" s="275"/>
      <c r="K403" s="276"/>
      <c r="L403" s="275"/>
      <c r="M403" s="276"/>
      <c r="N403" s="280"/>
      <c r="O403" s="279"/>
      <c r="P403" s="278"/>
      <c r="Q403" s="277"/>
      <c r="R403" s="275"/>
      <c r="S403" s="275"/>
      <c r="T403" s="279"/>
      <c r="U403" s="276"/>
      <c r="V403" s="279"/>
      <c r="W403" s="275"/>
      <c r="X403" s="277"/>
      <c r="Y403" s="277"/>
      <c r="Z403" s="275"/>
      <c r="AA403" s="275"/>
      <c r="AB403" s="275"/>
      <c r="AC403" s="275"/>
      <c r="AD403" s="283"/>
      <c r="AE403" s="283"/>
      <c r="AF403" s="280"/>
      <c r="AG403" s="280"/>
      <c r="AH403" s="275"/>
      <c r="AI403" s="275"/>
      <c r="AJ403" s="275"/>
    </row>
    <row r="404" spans="2:36" x14ac:dyDescent="0.2">
      <c r="B404" s="266"/>
      <c r="C404" s="274"/>
      <c r="D404" s="275"/>
      <c r="E404" s="275"/>
      <c r="F404" s="275"/>
      <c r="G404" s="275"/>
      <c r="H404" s="275"/>
      <c r="I404" s="275"/>
      <c r="J404" s="275"/>
      <c r="K404" s="275"/>
      <c r="L404" s="275"/>
      <c r="M404" s="275"/>
      <c r="N404" s="275"/>
      <c r="O404" s="279"/>
      <c r="P404" s="284"/>
      <c r="Q404" s="276"/>
      <c r="R404" s="275"/>
      <c r="S404" s="275"/>
      <c r="T404" s="279"/>
      <c r="U404" s="275"/>
      <c r="V404" s="277"/>
      <c r="W404" s="275"/>
      <c r="X404" s="277"/>
      <c r="Y404" s="276"/>
      <c r="Z404" s="275"/>
      <c r="AA404" s="275"/>
      <c r="AB404" s="275"/>
      <c r="AC404" s="275"/>
      <c r="AD404" s="280"/>
      <c r="AE404" s="281"/>
      <c r="AF404" s="280"/>
      <c r="AG404" s="280"/>
      <c r="AH404" s="275"/>
      <c r="AI404" s="275"/>
      <c r="AJ404" s="275"/>
    </row>
    <row r="405" spans="2:36" x14ac:dyDescent="0.2">
      <c r="B405" s="266"/>
      <c r="C405" s="274"/>
      <c r="D405" s="275"/>
      <c r="E405" s="275"/>
      <c r="F405" s="275"/>
      <c r="G405" s="275"/>
      <c r="H405" s="275"/>
      <c r="I405" s="275"/>
      <c r="J405" s="275"/>
      <c r="K405" s="275"/>
      <c r="L405" s="275"/>
      <c r="M405" s="275"/>
      <c r="N405" s="275"/>
      <c r="O405" s="275"/>
      <c r="P405" s="278"/>
      <c r="Q405" s="275"/>
      <c r="R405" s="275"/>
      <c r="S405" s="275"/>
      <c r="T405" s="275"/>
      <c r="U405" s="275"/>
      <c r="V405" s="275"/>
      <c r="W405" s="275"/>
      <c r="X405" s="275"/>
      <c r="Y405" s="275"/>
      <c r="Z405" s="275"/>
      <c r="AA405" s="275"/>
      <c r="AB405" s="275"/>
      <c r="AC405" s="275"/>
      <c r="AD405" s="275"/>
      <c r="AE405" s="275"/>
      <c r="AF405" s="275"/>
      <c r="AG405" s="275"/>
      <c r="AH405" s="275"/>
      <c r="AI405" s="275"/>
      <c r="AJ405" s="275"/>
    </row>
    <row r="406" spans="2:36" x14ac:dyDescent="0.2">
      <c r="B406" s="266"/>
      <c r="C406" s="274"/>
      <c r="D406" s="275"/>
      <c r="E406" s="275"/>
      <c r="F406" s="275"/>
      <c r="G406" s="275"/>
      <c r="H406" s="275"/>
      <c r="I406" s="275"/>
      <c r="J406" s="275"/>
      <c r="K406" s="275"/>
      <c r="L406" s="275"/>
      <c r="M406" s="275"/>
      <c r="N406" s="275"/>
      <c r="O406" s="275"/>
      <c r="P406" s="278"/>
      <c r="Q406" s="275"/>
      <c r="R406" s="275"/>
      <c r="S406" s="275"/>
      <c r="T406" s="275"/>
      <c r="U406" s="275"/>
      <c r="V406" s="275"/>
      <c r="W406" s="275"/>
      <c r="X406" s="275"/>
      <c r="Y406" s="275"/>
      <c r="Z406" s="275"/>
      <c r="AA406" s="275"/>
      <c r="AB406" s="275"/>
      <c r="AC406" s="275"/>
      <c r="AD406" s="275"/>
      <c r="AE406" s="275"/>
      <c r="AF406" s="275"/>
      <c r="AG406" s="275"/>
      <c r="AH406" s="275"/>
      <c r="AI406" s="275"/>
      <c r="AJ406" s="275"/>
    </row>
    <row r="407" spans="2:36" x14ac:dyDescent="0.2">
      <c r="B407" s="266"/>
      <c r="C407" s="274"/>
      <c r="D407" s="275"/>
      <c r="E407" s="275"/>
      <c r="F407" s="275"/>
      <c r="G407" s="275"/>
      <c r="H407" s="275"/>
      <c r="I407" s="275"/>
      <c r="J407" s="275"/>
      <c r="K407" s="276"/>
      <c r="L407" s="275"/>
      <c r="M407" s="282"/>
      <c r="N407" s="276"/>
      <c r="O407" s="279"/>
      <c r="P407" s="278"/>
      <c r="Q407" s="275"/>
      <c r="R407" s="275"/>
      <c r="S407" s="275"/>
      <c r="T407" s="277"/>
      <c r="U407" s="276"/>
      <c r="V407" s="279"/>
      <c r="W407" s="275"/>
      <c r="X407" s="275"/>
      <c r="Y407" s="275"/>
      <c r="Z407" s="275"/>
      <c r="AA407" s="275"/>
      <c r="AB407" s="275"/>
      <c r="AC407" s="275"/>
      <c r="AD407" s="280"/>
      <c r="AE407" s="280"/>
      <c r="AF407" s="281"/>
      <c r="AG407" s="281"/>
      <c r="AH407" s="275"/>
      <c r="AI407" s="275"/>
      <c r="AJ407" s="275"/>
    </row>
    <row r="408" spans="2:36" x14ac:dyDescent="0.2">
      <c r="B408" s="266"/>
      <c r="C408" s="274"/>
      <c r="D408" s="275"/>
      <c r="E408" s="275"/>
      <c r="F408" s="275"/>
      <c r="G408" s="275"/>
      <c r="H408" s="275"/>
      <c r="I408" s="275"/>
      <c r="J408" s="275"/>
      <c r="K408" s="275"/>
      <c r="L408" s="275"/>
      <c r="M408" s="275"/>
      <c r="N408" s="275"/>
      <c r="O408" s="275"/>
      <c r="P408" s="278"/>
      <c r="Q408" s="275"/>
      <c r="R408" s="275"/>
      <c r="S408" s="275"/>
      <c r="T408" s="275"/>
      <c r="U408" s="275"/>
      <c r="V408" s="275"/>
      <c r="W408" s="275"/>
      <c r="X408" s="275"/>
      <c r="Y408" s="275"/>
      <c r="Z408" s="275"/>
      <c r="AA408" s="275"/>
      <c r="AB408" s="275"/>
      <c r="AC408" s="275"/>
      <c r="AD408" s="275"/>
      <c r="AE408" s="275"/>
      <c r="AF408" s="275"/>
      <c r="AG408" s="275"/>
      <c r="AH408" s="275"/>
      <c r="AI408" s="275"/>
      <c r="AJ408" s="275"/>
    </row>
    <row r="409" spans="2:36" x14ac:dyDescent="0.2">
      <c r="B409" s="266"/>
      <c r="C409" s="274"/>
      <c r="D409" s="275"/>
      <c r="E409" s="275"/>
      <c r="F409" s="275"/>
      <c r="G409" s="275"/>
      <c r="H409" s="275"/>
      <c r="I409" s="275"/>
      <c r="J409" s="275"/>
      <c r="K409" s="275"/>
      <c r="L409" s="275"/>
      <c r="M409" s="275"/>
      <c r="N409" s="275"/>
      <c r="O409" s="275"/>
      <c r="P409" s="278"/>
      <c r="Q409" s="275"/>
      <c r="R409" s="275"/>
      <c r="S409" s="275"/>
      <c r="T409" s="275"/>
      <c r="U409" s="275"/>
      <c r="V409" s="275"/>
      <c r="W409" s="275"/>
      <c r="X409" s="275"/>
      <c r="Y409" s="275"/>
      <c r="Z409" s="275"/>
      <c r="AA409" s="275"/>
      <c r="AB409" s="275"/>
      <c r="AC409" s="275"/>
      <c r="AD409" s="275"/>
      <c r="AE409" s="275"/>
      <c r="AF409" s="275"/>
      <c r="AG409" s="275"/>
      <c r="AH409" s="275"/>
      <c r="AI409" s="275"/>
      <c r="AJ409" s="275"/>
    </row>
    <row r="410" spans="2:36" x14ac:dyDescent="0.2">
      <c r="B410" s="266"/>
      <c r="C410" s="274"/>
      <c r="D410" s="275"/>
      <c r="E410" s="275"/>
      <c r="F410" s="275"/>
      <c r="G410" s="275"/>
      <c r="H410" s="275"/>
      <c r="I410" s="275"/>
      <c r="J410" s="275"/>
      <c r="K410" s="275"/>
      <c r="L410" s="275"/>
      <c r="M410" s="275"/>
      <c r="N410" s="275"/>
      <c r="O410" s="275"/>
      <c r="P410" s="284"/>
      <c r="Q410" s="275"/>
      <c r="R410" s="275"/>
      <c r="S410" s="275"/>
      <c r="T410" s="275"/>
      <c r="U410" s="275"/>
      <c r="V410" s="275"/>
      <c r="W410" s="275"/>
      <c r="X410" s="275"/>
      <c r="Y410" s="275"/>
      <c r="Z410" s="275"/>
      <c r="AA410" s="275"/>
      <c r="AB410" s="275"/>
      <c r="AC410" s="275"/>
      <c r="AD410" s="275"/>
      <c r="AE410" s="275"/>
      <c r="AF410" s="275"/>
      <c r="AG410" s="275"/>
      <c r="AH410" s="275"/>
      <c r="AI410" s="275"/>
      <c r="AJ410" s="275"/>
    </row>
    <row r="411" spans="2:36" x14ac:dyDescent="0.2">
      <c r="B411" s="266"/>
      <c r="C411" s="274"/>
      <c r="D411" s="275"/>
      <c r="E411" s="275"/>
      <c r="F411" s="275"/>
      <c r="G411" s="275"/>
      <c r="H411" s="275"/>
      <c r="I411" s="275"/>
      <c r="J411" s="275"/>
      <c r="K411" s="275"/>
      <c r="L411" s="275"/>
      <c r="M411" s="275"/>
      <c r="N411" s="275"/>
      <c r="O411" s="279"/>
      <c r="P411" s="284"/>
      <c r="Q411" s="277"/>
      <c r="R411" s="282"/>
      <c r="S411" s="275"/>
      <c r="T411" s="279"/>
      <c r="U411" s="275"/>
      <c r="V411" s="279"/>
      <c r="W411" s="275"/>
      <c r="X411" s="277"/>
      <c r="Y411" s="277"/>
      <c r="Z411" s="282"/>
      <c r="AA411" s="275"/>
      <c r="AB411" s="275"/>
      <c r="AC411" s="275"/>
      <c r="AD411" s="280"/>
      <c r="AE411" s="281"/>
      <c r="AF411" s="280"/>
      <c r="AG411" s="280"/>
      <c r="AH411" s="275"/>
      <c r="AI411" s="275"/>
      <c r="AJ411" s="275"/>
    </row>
    <row r="412" spans="2:36" x14ac:dyDescent="0.2">
      <c r="B412" s="266"/>
      <c r="C412" s="274"/>
      <c r="D412" s="275"/>
      <c r="E412" s="275"/>
      <c r="F412" s="275"/>
      <c r="G412" s="275"/>
      <c r="H412" s="275"/>
      <c r="I412" s="275"/>
      <c r="J412" s="275"/>
      <c r="K412" s="282"/>
      <c r="L412" s="275"/>
      <c r="M412" s="282"/>
      <c r="N412" s="281"/>
      <c r="O412" s="281"/>
      <c r="P412" s="278"/>
      <c r="Q412" s="275"/>
      <c r="R412" s="275"/>
      <c r="S412" s="275"/>
      <c r="T412" s="281"/>
      <c r="U412" s="282"/>
      <c r="V412" s="279"/>
      <c r="W412" s="275"/>
      <c r="X412" s="277"/>
      <c r="Y412" s="275"/>
      <c r="Z412" s="275"/>
      <c r="AA412" s="275"/>
      <c r="AB412" s="275"/>
      <c r="AC412" s="275"/>
      <c r="AD412" s="283"/>
      <c r="AE412" s="280"/>
      <c r="AF412" s="280"/>
      <c r="AG412" s="281"/>
      <c r="AH412" s="275"/>
      <c r="AI412" s="275"/>
      <c r="AJ412" s="275"/>
    </row>
    <row r="413" spans="2:36" x14ac:dyDescent="0.2">
      <c r="B413" s="266"/>
      <c r="C413" s="274"/>
      <c r="D413" s="275"/>
      <c r="E413" s="275"/>
      <c r="F413" s="275"/>
      <c r="G413" s="275"/>
      <c r="H413" s="275"/>
      <c r="I413" s="275"/>
      <c r="J413" s="275"/>
      <c r="K413" s="275"/>
      <c r="L413" s="275"/>
      <c r="M413" s="275"/>
      <c r="N413" s="275"/>
      <c r="O413" s="275"/>
      <c r="P413" s="284"/>
      <c r="Q413" s="275"/>
      <c r="R413" s="275"/>
      <c r="S413" s="275"/>
      <c r="T413" s="275"/>
      <c r="U413" s="275"/>
      <c r="V413" s="275"/>
      <c r="W413" s="275"/>
      <c r="X413" s="275"/>
      <c r="Y413" s="275"/>
      <c r="Z413" s="275"/>
      <c r="AA413" s="275"/>
      <c r="AB413" s="275"/>
      <c r="AC413" s="275"/>
      <c r="AD413" s="275"/>
      <c r="AE413" s="275"/>
      <c r="AF413" s="275"/>
      <c r="AG413" s="275"/>
      <c r="AH413" s="275"/>
      <c r="AI413" s="275"/>
      <c r="AJ413" s="275"/>
    </row>
    <row r="414" spans="2:36" x14ac:dyDescent="0.2">
      <c r="B414" s="266"/>
      <c r="C414" s="274"/>
      <c r="D414" s="275"/>
      <c r="E414" s="275"/>
      <c r="F414" s="275"/>
      <c r="G414" s="275"/>
      <c r="H414" s="275"/>
      <c r="I414" s="275"/>
      <c r="J414" s="275"/>
      <c r="K414" s="282"/>
      <c r="L414" s="275"/>
      <c r="M414" s="275"/>
      <c r="N414" s="281"/>
      <c r="O414" s="281"/>
      <c r="P414" s="278"/>
      <c r="Q414" s="275"/>
      <c r="R414" s="275"/>
      <c r="S414" s="275"/>
      <c r="T414" s="281"/>
      <c r="U414" s="282"/>
      <c r="V414" s="277"/>
      <c r="W414" s="275"/>
      <c r="X414" s="275"/>
      <c r="Y414" s="275"/>
      <c r="Z414" s="275"/>
      <c r="AA414" s="275"/>
      <c r="AB414" s="275"/>
      <c r="AC414" s="275"/>
      <c r="AD414" s="280"/>
      <c r="AE414" s="280"/>
      <c r="AF414" s="281"/>
      <c r="AG414" s="280"/>
      <c r="AH414" s="275"/>
      <c r="AI414" s="275"/>
      <c r="AJ414" s="275"/>
    </row>
    <row r="415" spans="2:36" x14ac:dyDescent="0.2">
      <c r="B415" s="266"/>
      <c r="C415" s="274"/>
      <c r="D415" s="275"/>
      <c r="E415" s="275"/>
      <c r="F415" s="275"/>
      <c r="G415" s="275"/>
      <c r="H415" s="275"/>
      <c r="I415" s="275"/>
      <c r="J415" s="275"/>
      <c r="K415" s="275"/>
      <c r="L415" s="275"/>
      <c r="M415" s="275"/>
      <c r="N415" s="275"/>
      <c r="O415" s="277"/>
      <c r="P415" s="284"/>
      <c r="Q415" s="275"/>
      <c r="R415" s="275"/>
      <c r="S415" s="275"/>
      <c r="T415" s="277"/>
      <c r="U415" s="275"/>
      <c r="V415" s="279"/>
      <c r="W415" s="275"/>
      <c r="X415" s="275"/>
      <c r="Y415" s="275"/>
      <c r="Z415" s="275"/>
      <c r="AA415" s="275"/>
      <c r="AB415" s="275"/>
      <c r="AC415" s="275"/>
      <c r="AD415" s="280"/>
      <c r="AE415" s="280"/>
      <c r="AF415" s="281"/>
      <c r="AG415" s="280"/>
      <c r="AH415" s="275"/>
      <c r="AI415" s="275"/>
      <c r="AJ415" s="275"/>
    </row>
    <row r="416" spans="2:36" x14ac:dyDescent="0.2">
      <c r="B416" s="266"/>
      <c r="C416" s="274"/>
      <c r="D416" s="275"/>
      <c r="E416" s="275"/>
      <c r="F416" s="275"/>
      <c r="G416" s="275"/>
      <c r="H416" s="275"/>
      <c r="I416" s="275"/>
      <c r="J416" s="275"/>
      <c r="K416" s="276"/>
      <c r="L416" s="275"/>
      <c r="M416" s="282"/>
      <c r="N416" s="276"/>
      <c r="O416" s="279"/>
      <c r="P416" s="278"/>
      <c r="Q416" s="277"/>
      <c r="R416" s="275"/>
      <c r="S416" s="275"/>
      <c r="T416" s="279"/>
      <c r="U416" s="276"/>
      <c r="V416" s="277"/>
      <c r="W416" s="277"/>
      <c r="X416" s="275"/>
      <c r="Y416" s="277"/>
      <c r="Z416" s="275"/>
      <c r="AA416" s="275"/>
      <c r="AB416" s="275"/>
      <c r="AC416" s="275"/>
      <c r="AD416" s="275"/>
      <c r="AE416" s="280"/>
      <c r="AF416" s="283"/>
      <c r="AG416" s="281"/>
      <c r="AH416" s="275"/>
      <c r="AI416" s="275"/>
      <c r="AJ416" s="275"/>
    </row>
    <row r="417" spans="2:36" x14ac:dyDescent="0.2">
      <c r="B417" s="266"/>
      <c r="C417" s="274"/>
      <c r="D417" s="275"/>
      <c r="E417" s="275"/>
      <c r="F417" s="275"/>
      <c r="G417" s="275"/>
      <c r="H417" s="275"/>
      <c r="I417" s="275"/>
      <c r="J417" s="275"/>
      <c r="K417" s="276"/>
      <c r="L417" s="275"/>
      <c r="M417" s="275"/>
      <c r="N417" s="276"/>
      <c r="O417" s="277"/>
      <c r="P417" s="278"/>
      <c r="Q417" s="277"/>
      <c r="R417" s="275"/>
      <c r="S417" s="275"/>
      <c r="T417" s="281"/>
      <c r="U417" s="276"/>
      <c r="V417" s="277"/>
      <c r="W417" s="275"/>
      <c r="X417" s="277"/>
      <c r="Y417" s="277"/>
      <c r="Z417" s="275"/>
      <c r="AA417" s="275"/>
      <c r="AB417" s="275"/>
      <c r="AC417" s="275"/>
      <c r="AD417" s="280"/>
      <c r="AE417" s="281"/>
      <c r="AF417" s="280"/>
      <c r="AG417" s="280"/>
      <c r="AH417" s="275"/>
      <c r="AI417" s="275"/>
      <c r="AJ417" s="275"/>
    </row>
    <row r="418" spans="2:36" x14ac:dyDescent="0.2">
      <c r="B418" s="266"/>
      <c r="C418" s="274"/>
      <c r="D418" s="275"/>
      <c r="E418" s="275"/>
      <c r="F418" s="275"/>
      <c r="G418" s="275"/>
      <c r="H418" s="275"/>
      <c r="I418" s="275"/>
      <c r="J418" s="275"/>
      <c r="K418" s="276"/>
      <c r="L418" s="275"/>
      <c r="M418" s="275"/>
      <c r="N418" s="276"/>
      <c r="O418" s="281"/>
      <c r="P418" s="278"/>
      <c r="Q418" s="275"/>
      <c r="R418" s="275"/>
      <c r="S418" s="275"/>
      <c r="T418" s="281"/>
      <c r="U418" s="276"/>
      <c r="V418" s="279"/>
      <c r="W418" s="275"/>
      <c r="X418" s="275"/>
      <c r="Y418" s="275"/>
      <c r="Z418" s="275"/>
      <c r="AA418" s="275"/>
      <c r="AB418" s="275"/>
      <c r="AC418" s="275"/>
      <c r="AD418" s="275"/>
      <c r="AE418" s="280"/>
      <c r="AF418" s="280"/>
      <c r="AG418" s="280"/>
      <c r="AH418" s="275"/>
      <c r="AI418" s="275"/>
      <c r="AJ418" s="275"/>
    </row>
    <row r="419" spans="2:36" x14ac:dyDescent="0.2">
      <c r="B419" s="266"/>
      <c r="C419" s="274"/>
      <c r="D419" s="275"/>
      <c r="E419" s="275"/>
      <c r="F419" s="275"/>
      <c r="G419" s="275"/>
      <c r="H419" s="275"/>
      <c r="I419" s="275"/>
      <c r="J419" s="275"/>
      <c r="K419" s="282"/>
      <c r="L419" s="275"/>
      <c r="M419" s="275"/>
      <c r="N419" s="281"/>
      <c r="O419" s="277"/>
      <c r="P419" s="278"/>
      <c r="Q419" s="277"/>
      <c r="R419" s="275"/>
      <c r="S419" s="275"/>
      <c r="T419" s="279"/>
      <c r="U419" s="282"/>
      <c r="V419" s="281"/>
      <c r="W419" s="275"/>
      <c r="X419" s="277"/>
      <c r="Y419" s="277"/>
      <c r="Z419" s="275"/>
      <c r="AA419" s="275"/>
      <c r="AB419" s="275"/>
      <c r="AC419" s="275"/>
      <c r="AD419" s="280"/>
      <c r="AE419" s="280"/>
      <c r="AF419" s="281"/>
      <c r="AG419" s="280"/>
      <c r="AH419" s="275"/>
      <c r="AI419" s="275"/>
      <c r="AJ419" s="275"/>
    </row>
    <row r="420" spans="2:36" x14ac:dyDescent="0.2">
      <c r="B420" s="266"/>
      <c r="C420" s="274"/>
      <c r="D420" s="275"/>
      <c r="E420" s="275"/>
      <c r="F420" s="275"/>
      <c r="G420" s="275"/>
      <c r="H420" s="275"/>
      <c r="I420" s="275"/>
      <c r="J420" s="275"/>
      <c r="K420" s="276"/>
      <c r="L420" s="275"/>
      <c r="M420" s="276"/>
      <c r="N420" s="276"/>
      <c r="O420" s="279"/>
      <c r="P420" s="278"/>
      <c r="Q420" s="275"/>
      <c r="R420" s="275"/>
      <c r="S420" s="275"/>
      <c r="T420" s="279"/>
      <c r="U420" s="276"/>
      <c r="V420" s="279"/>
      <c r="W420" s="275"/>
      <c r="X420" s="275"/>
      <c r="Y420" s="275"/>
      <c r="Z420" s="275"/>
      <c r="AA420" s="275"/>
      <c r="AB420" s="275"/>
      <c r="AC420" s="275"/>
      <c r="AD420" s="280"/>
      <c r="AE420" s="280"/>
      <c r="AF420" s="280"/>
      <c r="AG420" s="280"/>
      <c r="AH420" s="275"/>
      <c r="AI420" s="275"/>
      <c r="AJ420" s="275"/>
    </row>
    <row r="421" spans="2:36" x14ac:dyDescent="0.2">
      <c r="B421" s="266"/>
      <c r="C421" s="274"/>
      <c r="D421" s="275"/>
      <c r="E421" s="275"/>
      <c r="F421" s="275"/>
      <c r="G421" s="275"/>
      <c r="H421" s="275"/>
      <c r="I421" s="275"/>
      <c r="J421" s="275"/>
      <c r="K421" s="276"/>
      <c r="L421" s="275"/>
      <c r="M421" s="276"/>
      <c r="N421" s="281"/>
      <c r="O421" s="279"/>
      <c r="P421" s="278"/>
      <c r="Q421" s="275"/>
      <c r="R421" s="275"/>
      <c r="S421" s="275"/>
      <c r="T421" s="279"/>
      <c r="U421" s="276"/>
      <c r="V421" s="279"/>
      <c r="W421" s="275"/>
      <c r="X421" s="275"/>
      <c r="Y421" s="275"/>
      <c r="Z421" s="275"/>
      <c r="AA421" s="275"/>
      <c r="AB421" s="275"/>
      <c r="AC421" s="275"/>
      <c r="AD421" s="280"/>
      <c r="AE421" s="280"/>
      <c r="AF421" s="281"/>
      <c r="AG421" s="281"/>
      <c r="AH421" s="275"/>
      <c r="AI421" s="275"/>
      <c r="AJ421" s="275"/>
    </row>
    <row r="422" spans="2:36" x14ac:dyDescent="0.2">
      <c r="B422" s="266"/>
      <c r="C422" s="274"/>
      <c r="D422" s="275"/>
      <c r="E422" s="275"/>
      <c r="F422" s="275"/>
      <c r="G422" s="275"/>
      <c r="H422" s="275"/>
      <c r="I422" s="275"/>
      <c r="J422" s="275"/>
      <c r="K422" s="276"/>
      <c r="L422" s="275"/>
      <c r="M422" s="282"/>
      <c r="N422" s="281"/>
      <c r="O422" s="277"/>
      <c r="P422" s="278"/>
      <c r="Q422" s="275"/>
      <c r="R422" s="275"/>
      <c r="S422" s="275"/>
      <c r="T422" s="277"/>
      <c r="U422" s="276"/>
      <c r="V422" s="279"/>
      <c r="W422" s="275"/>
      <c r="X422" s="275"/>
      <c r="Y422" s="275"/>
      <c r="Z422" s="275"/>
      <c r="AA422" s="275"/>
      <c r="AB422" s="275"/>
      <c r="AC422" s="275"/>
      <c r="AD422" s="281"/>
      <c r="AE422" s="281"/>
      <c r="AF422" s="281"/>
      <c r="AG422" s="281"/>
      <c r="AH422" s="275"/>
      <c r="AI422" s="275"/>
      <c r="AJ422" s="275"/>
    </row>
    <row r="423" spans="2:36" x14ac:dyDescent="0.2">
      <c r="B423" s="266"/>
      <c r="C423" s="274"/>
      <c r="D423" s="275"/>
      <c r="E423" s="275"/>
      <c r="F423" s="275"/>
      <c r="G423" s="275"/>
      <c r="H423" s="275"/>
      <c r="I423" s="275"/>
      <c r="J423" s="275"/>
      <c r="K423" s="282"/>
      <c r="L423" s="275"/>
      <c r="M423" s="275"/>
      <c r="N423" s="282"/>
      <c r="O423" s="277"/>
      <c r="P423" s="278"/>
      <c r="Q423" s="275"/>
      <c r="R423" s="276"/>
      <c r="S423" s="275"/>
      <c r="T423" s="277"/>
      <c r="U423" s="282"/>
      <c r="V423" s="277"/>
      <c r="W423" s="275"/>
      <c r="X423" s="275"/>
      <c r="Y423" s="275"/>
      <c r="Z423" s="276"/>
      <c r="AA423" s="275"/>
      <c r="AB423" s="275"/>
      <c r="AC423" s="275"/>
      <c r="AD423" s="280"/>
      <c r="AE423" s="281"/>
      <c r="AF423" s="280"/>
      <c r="AG423" s="280"/>
      <c r="AH423" s="275"/>
      <c r="AI423" s="275"/>
      <c r="AJ423" s="275"/>
    </row>
    <row r="424" spans="2:36" x14ac:dyDescent="0.2">
      <c r="B424" s="266"/>
      <c r="C424" s="274"/>
      <c r="D424" s="275"/>
      <c r="E424" s="275"/>
      <c r="F424" s="275"/>
      <c r="G424" s="275"/>
      <c r="H424" s="275"/>
      <c r="I424" s="275"/>
      <c r="J424" s="275"/>
      <c r="K424" s="276"/>
      <c r="L424" s="275"/>
      <c r="M424" s="276"/>
      <c r="N424" s="276"/>
      <c r="O424" s="281"/>
      <c r="P424" s="278"/>
      <c r="Q424" s="277"/>
      <c r="R424" s="275"/>
      <c r="S424" s="275"/>
      <c r="T424" s="277"/>
      <c r="U424" s="276"/>
      <c r="V424" s="279"/>
      <c r="W424" s="275"/>
      <c r="X424" s="277"/>
      <c r="Y424" s="277"/>
      <c r="Z424" s="275"/>
      <c r="AA424" s="275"/>
      <c r="AB424" s="275"/>
      <c r="AC424" s="275"/>
      <c r="AD424" s="280"/>
      <c r="AE424" s="281"/>
      <c r="AF424" s="280"/>
      <c r="AG424" s="280"/>
      <c r="AH424" s="275"/>
      <c r="AI424" s="275"/>
      <c r="AJ424" s="275"/>
    </row>
    <row r="425" spans="2:36" x14ac:dyDescent="0.2">
      <c r="B425" s="266"/>
      <c r="C425" s="274"/>
      <c r="D425" s="275"/>
      <c r="E425" s="275"/>
      <c r="F425" s="275"/>
      <c r="G425" s="275"/>
      <c r="H425" s="275"/>
      <c r="I425" s="275"/>
      <c r="J425" s="275"/>
      <c r="K425" s="276"/>
      <c r="L425" s="275"/>
      <c r="M425" s="276"/>
      <c r="N425" s="276"/>
      <c r="O425" s="279"/>
      <c r="P425" s="284"/>
      <c r="Q425" s="275"/>
      <c r="R425" s="275"/>
      <c r="S425" s="275"/>
      <c r="T425" s="277"/>
      <c r="U425" s="276"/>
      <c r="V425" s="277"/>
      <c r="W425" s="275"/>
      <c r="X425" s="275"/>
      <c r="Y425" s="275"/>
      <c r="Z425" s="275"/>
      <c r="AA425" s="275"/>
      <c r="AB425" s="275"/>
      <c r="AC425" s="275"/>
      <c r="AD425" s="281"/>
      <c r="AE425" s="281"/>
      <c r="AF425" s="281"/>
      <c r="AG425" s="281"/>
      <c r="AH425" s="275"/>
      <c r="AI425" s="275"/>
      <c r="AJ425" s="275"/>
    </row>
    <row r="426" spans="2:36" x14ac:dyDescent="0.2">
      <c r="B426" s="266"/>
      <c r="C426" s="274"/>
      <c r="D426" s="275"/>
      <c r="E426" s="275"/>
      <c r="F426" s="275"/>
      <c r="G426" s="275"/>
      <c r="H426" s="275"/>
      <c r="I426" s="275"/>
      <c r="J426" s="275"/>
      <c r="K426" s="282"/>
      <c r="L426" s="275"/>
      <c r="M426" s="282"/>
      <c r="N426" s="281"/>
      <c r="O426" s="279"/>
      <c r="P426" s="278"/>
      <c r="Q426" s="277"/>
      <c r="R426" s="275"/>
      <c r="S426" s="275"/>
      <c r="T426" s="277"/>
      <c r="U426" s="282"/>
      <c r="V426" s="277"/>
      <c r="W426" s="275"/>
      <c r="X426" s="275"/>
      <c r="Y426" s="277"/>
      <c r="Z426" s="275"/>
      <c r="AA426" s="275"/>
      <c r="AB426" s="275"/>
      <c r="AC426" s="275"/>
      <c r="AD426" s="281"/>
      <c r="AE426" s="281"/>
      <c r="AF426" s="283"/>
      <c r="AG426" s="281"/>
      <c r="AH426" s="275"/>
      <c r="AI426" s="275"/>
      <c r="AJ426" s="275"/>
    </row>
    <row r="427" spans="2:36" x14ac:dyDescent="0.2">
      <c r="B427" s="266"/>
      <c r="C427" s="274"/>
      <c r="D427" s="275"/>
      <c r="E427" s="275"/>
      <c r="F427" s="275"/>
      <c r="G427" s="275"/>
      <c r="H427" s="275"/>
      <c r="I427" s="275"/>
      <c r="J427" s="275"/>
      <c r="K427" s="276"/>
      <c r="L427" s="275"/>
      <c r="M427" s="275"/>
      <c r="N427" s="276"/>
      <c r="O427" s="277"/>
      <c r="P427" s="278"/>
      <c r="Q427" s="277"/>
      <c r="R427" s="275"/>
      <c r="S427" s="275"/>
      <c r="T427" s="281"/>
      <c r="U427" s="276"/>
      <c r="V427" s="279"/>
      <c r="W427" s="277"/>
      <c r="X427" s="275"/>
      <c r="Y427" s="277"/>
      <c r="Z427" s="275"/>
      <c r="AA427" s="275"/>
      <c r="AB427" s="275"/>
      <c r="AC427" s="275"/>
      <c r="AD427" s="280"/>
      <c r="AE427" s="281"/>
      <c r="AF427" s="281"/>
      <c r="AG427" s="280"/>
      <c r="AH427" s="275"/>
      <c r="AI427" s="275"/>
      <c r="AJ427" s="275"/>
    </row>
    <row r="428" spans="2:36" x14ac:dyDescent="0.2">
      <c r="B428" s="266"/>
      <c r="C428" s="274"/>
      <c r="D428" s="275"/>
      <c r="E428" s="275"/>
      <c r="F428" s="275"/>
      <c r="G428" s="275"/>
      <c r="H428" s="275"/>
      <c r="I428" s="275"/>
      <c r="J428" s="275"/>
      <c r="K428" s="276"/>
      <c r="L428" s="275"/>
      <c r="M428" s="276"/>
      <c r="N428" s="281"/>
      <c r="O428" s="279"/>
      <c r="P428" s="278"/>
      <c r="Q428" s="275"/>
      <c r="R428" s="275"/>
      <c r="S428" s="275"/>
      <c r="T428" s="277"/>
      <c r="U428" s="276"/>
      <c r="V428" s="279"/>
      <c r="W428" s="275"/>
      <c r="X428" s="275"/>
      <c r="Y428" s="275"/>
      <c r="Z428" s="275"/>
      <c r="AA428" s="277"/>
      <c r="AB428" s="275"/>
      <c r="AC428" s="275"/>
      <c r="AD428" s="280"/>
      <c r="AE428" s="281"/>
      <c r="AF428" s="281"/>
      <c r="AG428" s="281"/>
      <c r="AH428" s="275"/>
      <c r="AI428" s="275"/>
      <c r="AJ428" s="275"/>
    </row>
    <row r="429" spans="2:36" x14ac:dyDescent="0.2">
      <c r="B429" s="266"/>
      <c r="C429" s="274"/>
      <c r="D429" s="275"/>
      <c r="E429" s="275"/>
      <c r="F429" s="275"/>
      <c r="G429" s="275"/>
      <c r="H429" s="275"/>
      <c r="I429" s="275"/>
      <c r="J429" s="275"/>
      <c r="K429" s="279"/>
      <c r="L429" s="275"/>
      <c r="M429" s="282"/>
      <c r="N429" s="276"/>
      <c r="O429" s="277"/>
      <c r="P429" s="278"/>
      <c r="Q429" s="275"/>
      <c r="R429" s="275"/>
      <c r="S429" s="275"/>
      <c r="T429" s="279"/>
      <c r="U429" s="276"/>
      <c r="V429" s="279"/>
      <c r="W429" s="275"/>
      <c r="X429" s="275"/>
      <c r="Y429" s="275"/>
      <c r="Z429" s="275"/>
      <c r="AA429" s="275"/>
      <c r="AB429" s="275"/>
      <c r="AC429" s="275"/>
      <c r="AD429" s="280"/>
      <c r="AE429" s="281"/>
      <c r="AF429" s="281"/>
      <c r="AG429" s="281"/>
      <c r="AH429" s="275"/>
      <c r="AI429" s="275"/>
      <c r="AJ429" s="275"/>
    </row>
    <row r="430" spans="2:36" x14ac:dyDescent="0.2">
      <c r="B430" s="266"/>
      <c r="C430" s="274"/>
      <c r="D430" s="275"/>
      <c r="E430" s="275"/>
      <c r="F430" s="275"/>
      <c r="G430" s="275"/>
      <c r="H430" s="275"/>
      <c r="I430" s="275"/>
      <c r="J430" s="275"/>
      <c r="K430" s="282"/>
      <c r="L430" s="275"/>
      <c r="M430" s="282"/>
      <c r="N430" s="275"/>
      <c r="O430" s="277"/>
      <c r="P430" s="278"/>
      <c r="Q430" s="275"/>
      <c r="R430" s="275"/>
      <c r="S430" s="275"/>
      <c r="T430" s="277"/>
      <c r="U430" s="282"/>
      <c r="V430" s="279"/>
      <c r="W430" s="275"/>
      <c r="X430" s="275"/>
      <c r="Y430" s="275"/>
      <c r="Z430" s="275"/>
      <c r="AA430" s="275"/>
      <c r="AB430" s="275"/>
      <c r="AC430" s="275"/>
      <c r="AD430" s="280"/>
      <c r="AE430" s="280"/>
      <c r="AF430" s="281"/>
      <c r="AG430" s="281"/>
      <c r="AH430" s="275"/>
      <c r="AI430" s="275"/>
      <c r="AJ430" s="275"/>
    </row>
    <row r="431" spans="2:36" x14ac:dyDescent="0.2">
      <c r="B431" s="266"/>
      <c r="C431" s="274"/>
      <c r="D431" s="275"/>
      <c r="E431" s="275"/>
      <c r="F431" s="275"/>
      <c r="G431" s="275"/>
      <c r="H431" s="275"/>
      <c r="I431" s="275"/>
      <c r="J431" s="275"/>
      <c r="K431" s="277"/>
      <c r="L431" s="275"/>
      <c r="M431" s="276"/>
      <c r="N431" s="276"/>
      <c r="O431" s="279"/>
      <c r="P431" s="278"/>
      <c r="Q431" s="275"/>
      <c r="R431" s="275"/>
      <c r="S431" s="275"/>
      <c r="T431" s="279"/>
      <c r="U431" s="276"/>
      <c r="V431" s="279"/>
      <c r="W431" s="275"/>
      <c r="X431" s="275"/>
      <c r="Y431" s="275"/>
      <c r="Z431" s="275"/>
      <c r="AA431" s="275"/>
      <c r="AB431" s="275"/>
      <c r="AC431" s="275"/>
      <c r="AD431" s="280"/>
      <c r="AE431" s="280"/>
      <c r="AF431" s="281"/>
      <c r="AG431" s="281"/>
      <c r="AH431" s="275"/>
      <c r="AI431" s="275"/>
      <c r="AJ431" s="275"/>
    </row>
    <row r="432" spans="2:36" x14ac:dyDescent="0.2">
      <c r="B432" s="266"/>
      <c r="C432" s="274"/>
      <c r="D432" s="275"/>
      <c r="E432" s="275"/>
      <c r="F432" s="275"/>
      <c r="G432" s="275"/>
      <c r="H432" s="275"/>
      <c r="I432" s="275"/>
      <c r="J432" s="275"/>
      <c r="K432" s="276"/>
      <c r="L432" s="275"/>
      <c r="M432" s="282"/>
      <c r="N432" s="276"/>
      <c r="O432" s="275"/>
      <c r="P432" s="284"/>
      <c r="Q432" s="275"/>
      <c r="R432" s="275"/>
      <c r="S432" s="275"/>
      <c r="T432" s="279"/>
      <c r="U432" s="276"/>
      <c r="V432" s="277"/>
      <c r="W432" s="275"/>
      <c r="X432" s="275"/>
      <c r="Y432" s="275"/>
      <c r="Z432" s="275"/>
      <c r="AA432" s="275"/>
      <c r="AB432" s="275"/>
      <c r="AC432" s="275"/>
      <c r="AD432" s="280"/>
      <c r="AE432" s="279"/>
      <c r="AF432" s="281"/>
      <c r="AG432" s="279"/>
      <c r="AH432" s="275"/>
      <c r="AI432" s="275"/>
      <c r="AJ432" s="275"/>
    </row>
    <row r="433" spans="2:36" x14ac:dyDescent="0.2">
      <c r="B433" s="266"/>
      <c r="C433" s="274"/>
      <c r="D433" s="275"/>
      <c r="E433" s="275"/>
      <c r="F433" s="275"/>
      <c r="G433" s="275"/>
      <c r="H433" s="275"/>
      <c r="I433" s="275"/>
      <c r="J433" s="275"/>
      <c r="K433" s="276"/>
      <c r="L433" s="275"/>
      <c r="M433" s="276"/>
      <c r="N433" s="281"/>
      <c r="O433" s="277"/>
      <c r="P433" s="278"/>
      <c r="Q433" s="275"/>
      <c r="R433" s="275"/>
      <c r="S433" s="275"/>
      <c r="T433" s="277"/>
      <c r="U433" s="276"/>
      <c r="V433" s="277"/>
      <c r="W433" s="275"/>
      <c r="X433" s="275"/>
      <c r="Y433" s="275"/>
      <c r="Z433" s="275"/>
      <c r="AA433" s="275"/>
      <c r="AB433" s="275"/>
      <c r="AC433" s="275"/>
      <c r="AD433" s="281"/>
      <c r="AE433" s="281"/>
      <c r="AF433" s="280"/>
      <c r="AG433" s="280"/>
      <c r="AH433" s="275"/>
      <c r="AI433" s="275"/>
      <c r="AJ433" s="275"/>
    </row>
    <row r="434" spans="2:36" x14ac:dyDescent="0.2">
      <c r="B434" s="266"/>
      <c r="C434" s="274"/>
      <c r="D434" s="275"/>
      <c r="E434" s="275"/>
      <c r="F434" s="275"/>
      <c r="G434" s="275"/>
      <c r="H434" s="275"/>
      <c r="I434" s="275"/>
      <c r="J434" s="275"/>
      <c r="K434" s="282"/>
      <c r="L434" s="275"/>
      <c r="M434" s="282"/>
      <c r="N434" s="281"/>
      <c r="O434" s="277"/>
      <c r="P434" s="278"/>
      <c r="Q434" s="275"/>
      <c r="R434" s="275"/>
      <c r="S434" s="275"/>
      <c r="T434" s="281"/>
      <c r="U434" s="282"/>
      <c r="V434" s="277"/>
      <c r="W434" s="275"/>
      <c r="X434" s="275"/>
      <c r="Y434" s="275"/>
      <c r="Z434" s="275"/>
      <c r="AA434" s="275"/>
      <c r="AB434" s="275"/>
      <c r="AC434" s="275"/>
      <c r="AD434" s="281"/>
      <c r="AE434" s="281"/>
      <c r="AF434" s="281"/>
      <c r="AG434" s="281"/>
      <c r="AH434" s="275"/>
      <c r="AI434" s="275"/>
      <c r="AJ434" s="275"/>
    </row>
    <row r="435" spans="2:36" x14ac:dyDescent="0.2">
      <c r="B435" s="266"/>
      <c r="C435" s="274"/>
      <c r="D435" s="275"/>
      <c r="E435" s="275"/>
      <c r="F435" s="275"/>
      <c r="G435" s="275"/>
      <c r="H435" s="275"/>
      <c r="I435" s="275"/>
      <c r="J435" s="275"/>
      <c r="K435" s="276"/>
      <c r="L435" s="275"/>
      <c r="M435" s="276"/>
      <c r="N435" s="281"/>
      <c r="O435" s="277"/>
      <c r="P435" s="278"/>
      <c r="Q435" s="275"/>
      <c r="R435" s="275"/>
      <c r="S435" s="275"/>
      <c r="T435" s="277"/>
      <c r="U435" s="276"/>
      <c r="V435" s="277"/>
      <c r="W435" s="275"/>
      <c r="X435" s="277"/>
      <c r="Y435" s="275"/>
      <c r="Z435" s="275"/>
      <c r="AA435" s="277"/>
      <c r="AB435" s="275"/>
      <c r="AC435" s="275"/>
      <c r="AD435" s="280"/>
      <c r="AE435" s="281"/>
      <c r="AF435" s="280"/>
      <c r="AG435" s="281"/>
      <c r="AH435" s="275"/>
      <c r="AI435" s="275"/>
      <c r="AJ435" s="275"/>
    </row>
    <row r="436" spans="2:36" x14ac:dyDescent="0.2">
      <c r="B436" s="266"/>
      <c r="C436" s="274"/>
      <c r="D436" s="275"/>
      <c r="E436" s="275"/>
      <c r="F436" s="275"/>
      <c r="G436" s="275"/>
      <c r="H436" s="275"/>
      <c r="I436" s="275"/>
      <c r="J436" s="275"/>
      <c r="K436" s="276"/>
      <c r="L436" s="275"/>
      <c r="M436" s="276"/>
      <c r="N436" s="281"/>
      <c r="O436" s="277"/>
      <c r="P436" s="278"/>
      <c r="Q436" s="277"/>
      <c r="R436" s="275"/>
      <c r="S436" s="275"/>
      <c r="T436" s="277"/>
      <c r="U436" s="276"/>
      <c r="V436" s="277"/>
      <c r="W436" s="275"/>
      <c r="X436" s="275"/>
      <c r="Y436" s="277"/>
      <c r="Z436" s="275"/>
      <c r="AA436" s="275"/>
      <c r="AB436" s="275"/>
      <c r="AC436" s="275"/>
      <c r="AD436" s="280"/>
      <c r="AE436" s="281"/>
      <c r="AF436" s="281"/>
      <c r="AG436" s="280"/>
      <c r="AH436" s="275"/>
      <c r="AI436" s="275"/>
      <c r="AJ436" s="275"/>
    </row>
    <row r="437" spans="2:36" x14ac:dyDescent="0.2">
      <c r="B437" s="266"/>
      <c r="C437" s="274"/>
      <c r="D437" s="275"/>
      <c r="E437" s="275"/>
      <c r="F437" s="275"/>
      <c r="G437" s="275"/>
      <c r="H437" s="275"/>
      <c r="I437" s="275"/>
      <c r="J437" s="275"/>
      <c r="K437" s="276"/>
      <c r="L437" s="275"/>
      <c r="M437" s="282"/>
      <c r="N437" s="276"/>
      <c r="O437" s="277"/>
      <c r="P437" s="278"/>
      <c r="Q437" s="275"/>
      <c r="R437" s="275"/>
      <c r="S437" s="275"/>
      <c r="T437" s="279"/>
      <c r="U437" s="276"/>
      <c r="V437" s="277"/>
      <c r="W437" s="275"/>
      <c r="X437" s="275"/>
      <c r="Y437" s="275"/>
      <c r="Z437" s="275"/>
      <c r="AA437" s="275"/>
      <c r="AB437" s="275"/>
      <c r="AC437" s="275"/>
      <c r="AD437" s="281"/>
      <c r="AE437" s="281"/>
      <c r="AF437" s="281"/>
      <c r="AG437" s="281"/>
      <c r="AH437" s="275"/>
      <c r="AI437" s="275"/>
      <c r="AJ437" s="275"/>
    </row>
    <row r="438" spans="2:36" x14ac:dyDescent="0.2">
      <c r="B438" s="266"/>
      <c r="C438" s="274"/>
      <c r="D438" s="275"/>
      <c r="E438" s="275"/>
      <c r="F438" s="275"/>
      <c r="G438" s="275"/>
      <c r="H438" s="275"/>
      <c r="I438" s="275"/>
      <c r="J438" s="275"/>
      <c r="K438" s="282"/>
      <c r="L438" s="275"/>
      <c r="M438" s="282"/>
      <c r="N438" s="282"/>
      <c r="O438" s="277"/>
      <c r="P438" s="284"/>
      <c r="Q438" s="277"/>
      <c r="R438" s="275"/>
      <c r="S438" s="275"/>
      <c r="T438" s="280"/>
      <c r="U438" s="282"/>
      <c r="V438" s="277"/>
      <c r="W438" s="275"/>
      <c r="X438" s="277"/>
      <c r="Y438" s="277"/>
      <c r="Z438" s="275"/>
      <c r="AA438" s="275"/>
      <c r="AB438" s="275"/>
      <c r="AC438" s="275"/>
      <c r="AD438" s="283"/>
      <c r="AE438" s="281"/>
      <c r="AF438" s="281"/>
      <c r="AG438" s="280"/>
      <c r="AH438" s="275"/>
      <c r="AI438" s="275"/>
      <c r="AJ438" s="275"/>
    </row>
    <row r="439" spans="2:36" x14ac:dyDescent="0.2">
      <c r="B439" s="266"/>
      <c r="C439" s="274"/>
      <c r="D439" s="275"/>
      <c r="E439" s="275"/>
      <c r="F439" s="275"/>
      <c r="G439" s="275"/>
      <c r="H439" s="275"/>
      <c r="I439" s="275"/>
      <c r="J439" s="275"/>
      <c r="K439" s="276"/>
      <c r="L439" s="275"/>
      <c r="M439" s="282"/>
      <c r="N439" s="281"/>
      <c r="O439" s="277"/>
      <c r="P439" s="278"/>
      <c r="Q439" s="275"/>
      <c r="R439" s="275"/>
      <c r="S439" s="275"/>
      <c r="T439" s="277"/>
      <c r="U439" s="276"/>
      <c r="V439" s="277"/>
      <c r="W439" s="277"/>
      <c r="X439" s="275"/>
      <c r="Y439" s="275"/>
      <c r="Z439" s="275"/>
      <c r="AA439" s="275"/>
      <c r="AB439" s="275"/>
      <c r="AC439" s="275"/>
      <c r="AD439" s="280"/>
      <c r="AE439" s="281"/>
      <c r="AF439" s="281"/>
      <c r="AG439" s="280"/>
      <c r="AH439" s="275"/>
      <c r="AI439" s="275"/>
      <c r="AJ439" s="275"/>
    </row>
    <row r="440" spans="2:36" x14ac:dyDescent="0.2">
      <c r="B440" s="266"/>
      <c r="C440" s="274"/>
      <c r="D440" s="275"/>
      <c r="E440" s="275"/>
      <c r="F440" s="275"/>
      <c r="G440" s="275"/>
      <c r="H440" s="275"/>
      <c r="I440" s="275"/>
      <c r="J440" s="275"/>
      <c r="K440" s="279"/>
      <c r="L440" s="275"/>
      <c r="M440" s="276"/>
      <c r="N440" s="276"/>
      <c r="O440" s="277"/>
      <c r="P440" s="278"/>
      <c r="Q440" s="275"/>
      <c r="R440" s="275"/>
      <c r="S440" s="275"/>
      <c r="T440" s="279"/>
      <c r="U440" s="276"/>
      <c r="V440" s="277"/>
      <c r="W440" s="275"/>
      <c r="X440" s="275"/>
      <c r="Y440" s="275"/>
      <c r="Z440" s="275"/>
      <c r="AA440" s="275"/>
      <c r="AB440" s="275"/>
      <c r="AC440" s="275"/>
      <c r="AD440" s="281"/>
      <c r="AE440" s="281"/>
      <c r="AF440" s="281"/>
      <c r="AG440" s="281"/>
      <c r="AH440" s="275"/>
      <c r="AI440" s="275"/>
      <c r="AJ440" s="275"/>
    </row>
    <row r="441" spans="2:36" x14ac:dyDescent="0.2">
      <c r="B441" s="266"/>
      <c r="C441" s="274"/>
      <c r="D441" s="275"/>
      <c r="E441" s="275"/>
      <c r="F441" s="275"/>
      <c r="G441" s="275"/>
      <c r="H441" s="275"/>
      <c r="I441" s="275"/>
      <c r="J441" s="275"/>
      <c r="K441" s="276"/>
      <c r="L441" s="275"/>
      <c r="M441" s="276"/>
      <c r="N441" s="276"/>
      <c r="O441" s="277"/>
      <c r="P441" s="278"/>
      <c r="Q441" s="275"/>
      <c r="R441" s="275"/>
      <c r="S441" s="275"/>
      <c r="T441" s="279"/>
      <c r="U441" s="276"/>
      <c r="V441" s="277"/>
      <c r="W441" s="275"/>
      <c r="X441" s="275"/>
      <c r="Y441" s="275"/>
      <c r="Z441" s="275"/>
      <c r="AA441" s="275"/>
      <c r="AB441" s="275"/>
      <c r="AC441" s="275"/>
      <c r="AD441" s="280"/>
      <c r="AE441" s="281"/>
      <c r="AF441" s="281"/>
      <c r="AG441" s="281"/>
      <c r="AH441" s="275"/>
      <c r="AI441" s="275"/>
      <c r="AJ441" s="275"/>
    </row>
    <row r="442" spans="2:36" x14ac:dyDescent="0.2">
      <c r="B442" s="266"/>
      <c r="C442" s="274"/>
      <c r="D442" s="275"/>
      <c r="E442" s="275"/>
      <c r="F442" s="275"/>
      <c r="G442" s="275"/>
      <c r="H442" s="275"/>
      <c r="I442" s="275"/>
      <c r="J442" s="275"/>
      <c r="K442" s="275"/>
      <c r="L442" s="275"/>
      <c r="M442" s="275"/>
      <c r="N442" s="275"/>
      <c r="O442" s="279"/>
      <c r="P442" s="284"/>
      <c r="Q442" s="276"/>
      <c r="R442" s="275"/>
      <c r="S442" s="275"/>
      <c r="T442" s="279"/>
      <c r="U442" s="275"/>
      <c r="V442" s="277"/>
      <c r="W442" s="275"/>
      <c r="X442" s="275"/>
      <c r="Y442" s="276"/>
      <c r="Z442" s="275"/>
      <c r="AA442" s="275"/>
      <c r="AB442" s="275"/>
      <c r="AC442" s="275"/>
      <c r="AD442" s="280"/>
      <c r="AE442" s="279"/>
      <c r="AF442" s="281"/>
      <c r="AG442" s="281"/>
      <c r="AH442" s="275"/>
      <c r="AI442" s="275"/>
      <c r="AJ442" s="275"/>
    </row>
    <row r="443" spans="2:36" x14ac:dyDescent="0.2">
      <c r="B443" s="266"/>
      <c r="C443" s="274"/>
      <c r="D443" s="275"/>
      <c r="E443" s="275"/>
      <c r="F443" s="275"/>
      <c r="G443" s="275"/>
      <c r="H443" s="275"/>
      <c r="I443" s="275"/>
      <c r="J443" s="275"/>
      <c r="K443" s="276"/>
      <c r="L443" s="275"/>
      <c r="M443" s="276"/>
      <c r="N443" s="281"/>
      <c r="O443" s="277"/>
      <c r="P443" s="284"/>
      <c r="Q443" s="275"/>
      <c r="R443" s="275"/>
      <c r="S443" s="275"/>
      <c r="T443" s="277"/>
      <c r="U443" s="276"/>
      <c r="V443" s="277"/>
      <c r="W443" s="275"/>
      <c r="X443" s="275"/>
      <c r="Y443" s="275"/>
      <c r="Z443" s="275"/>
      <c r="AA443" s="275"/>
      <c r="AB443" s="275"/>
      <c r="AC443" s="275"/>
      <c r="AD443" s="280"/>
      <c r="AE443" s="281"/>
      <c r="AF443" s="280"/>
      <c r="AG443" s="281"/>
      <c r="AH443" s="275"/>
      <c r="AI443" s="275"/>
      <c r="AJ443" s="275"/>
    </row>
    <row r="444" spans="2:36" x14ac:dyDescent="0.2">
      <c r="B444" s="266"/>
      <c r="C444" s="274"/>
      <c r="D444" s="275"/>
      <c r="E444" s="275"/>
      <c r="F444" s="275"/>
      <c r="G444" s="275"/>
      <c r="H444" s="275"/>
      <c r="I444" s="275"/>
      <c r="J444" s="275"/>
      <c r="K444" s="276"/>
      <c r="L444" s="275"/>
      <c r="M444" s="282"/>
      <c r="N444" s="276"/>
      <c r="O444" s="277"/>
      <c r="P444" s="278"/>
      <c r="Q444" s="277"/>
      <c r="R444" s="275"/>
      <c r="S444" s="275"/>
      <c r="T444" s="279"/>
      <c r="U444" s="276"/>
      <c r="V444" s="277"/>
      <c r="W444" s="275"/>
      <c r="X444" s="275"/>
      <c r="Y444" s="277"/>
      <c r="Z444" s="275"/>
      <c r="AA444" s="275"/>
      <c r="AB444" s="275"/>
      <c r="AC444" s="275"/>
      <c r="AD444" s="280"/>
      <c r="AE444" s="280"/>
      <c r="AF444" s="280"/>
      <c r="AG444" s="280"/>
      <c r="AH444" s="275"/>
      <c r="AI444" s="275"/>
      <c r="AJ444" s="275"/>
    </row>
    <row r="445" spans="2:36" x14ac:dyDescent="0.2">
      <c r="B445" s="266"/>
      <c r="C445" s="274"/>
      <c r="D445" s="275"/>
      <c r="E445" s="275"/>
      <c r="F445" s="275"/>
      <c r="G445" s="275"/>
      <c r="H445" s="275"/>
      <c r="I445" s="275"/>
      <c r="J445" s="275"/>
      <c r="K445" s="276"/>
      <c r="L445" s="275"/>
      <c r="M445" s="275"/>
      <c r="N445" s="281"/>
      <c r="O445" s="279"/>
      <c r="P445" s="278"/>
      <c r="Q445" s="275"/>
      <c r="R445" s="275"/>
      <c r="S445" s="275"/>
      <c r="T445" s="279"/>
      <c r="U445" s="276"/>
      <c r="V445" s="279"/>
      <c r="W445" s="275"/>
      <c r="X445" s="275"/>
      <c r="Y445" s="275"/>
      <c r="Z445" s="275"/>
      <c r="AA445" s="277"/>
      <c r="AB445" s="275"/>
      <c r="AC445" s="275"/>
      <c r="AD445" s="280"/>
      <c r="AE445" s="281"/>
      <c r="AF445" s="280"/>
      <c r="AG445" s="281"/>
      <c r="AH445" s="275"/>
      <c r="AI445" s="275"/>
      <c r="AJ445" s="275"/>
    </row>
    <row r="446" spans="2:36" x14ac:dyDescent="0.2">
      <c r="B446" s="266"/>
      <c r="C446" s="274"/>
      <c r="D446" s="275"/>
      <c r="E446" s="275"/>
      <c r="F446" s="275"/>
      <c r="G446" s="275"/>
      <c r="H446" s="275"/>
      <c r="I446" s="275"/>
      <c r="J446" s="275"/>
      <c r="K446" s="276"/>
      <c r="L446" s="275"/>
      <c r="M446" s="276"/>
      <c r="N446" s="276"/>
      <c r="O446" s="277"/>
      <c r="P446" s="278"/>
      <c r="Q446" s="277"/>
      <c r="R446" s="275"/>
      <c r="S446" s="275"/>
      <c r="T446" s="279"/>
      <c r="U446" s="276"/>
      <c r="V446" s="279"/>
      <c r="W446" s="275"/>
      <c r="X446" s="277"/>
      <c r="Y446" s="277"/>
      <c r="Z446" s="275"/>
      <c r="AA446" s="277"/>
      <c r="AB446" s="275"/>
      <c r="AC446" s="275"/>
      <c r="AD446" s="280"/>
      <c r="AE446" s="280"/>
      <c r="AF446" s="280"/>
      <c r="AG446" s="280"/>
      <c r="AH446" s="275"/>
      <c r="AI446" s="275"/>
      <c r="AJ446" s="275"/>
    </row>
    <row r="447" spans="2:36" x14ac:dyDescent="0.2">
      <c r="B447" s="266"/>
      <c r="C447" s="274"/>
      <c r="D447" s="275"/>
      <c r="E447" s="275"/>
      <c r="F447" s="275"/>
      <c r="G447" s="275"/>
      <c r="H447" s="275"/>
      <c r="I447" s="275"/>
      <c r="J447" s="275"/>
      <c r="K447" s="276"/>
      <c r="L447" s="275"/>
      <c r="M447" s="275"/>
      <c r="N447" s="276"/>
      <c r="O447" s="275"/>
      <c r="P447" s="284"/>
      <c r="Q447" s="275"/>
      <c r="R447" s="275"/>
      <c r="S447" s="275"/>
      <c r="T447" s="275"/>
      <c r="U447" s="276"/>
      <c r="V447" s="275"/>
      <c r="W447" s="275"/>
      <c r="X447" s="275"/>
      <c r="Y447" s="275"/>
      <c r="Z447" s="275"/>
      <c r="AA447" s="275"/>
      <c r="AB447" s="275"/>
      <c r="AC447" s="275"/>
      <c r="AD447" s="281"/>
      <c r="AE447" s="281"/>
      <c r="AF447" s="279"/>
      <c r="AG447" s="279"/>
      <c r="AH447" s="275"/>
      <c r="AI447" s="275"/>
      <c r="AJ447" s="275"/>
    </row>
    <row r="448" spans="2:36" x14ac:dyDescent="0.2">
      <c r="B448" s="266"/>
      <c r="C448" s="274"/>
      <c r="D448" s="275"/>
      <c r="E448" s="275"/>
      <c r="F448" s="275"/>
      <c r="G448" s="275"/>
      <c r="H448" s="275"/>
      <c r="I448" s="275"/>
      <c r="J448" s="275"/>
      <c r="K448" s="282"/>
      <c r="L448" s="275"/>
      <c r="M448" s="282"/>
      <c r="N448" s="275"/>
      <c r="O448" s="277"/>
      <c r="P448" s="284"/>
      <c r="Q448" s="275"/>
      <c r="R448" s="275"/>
      <c r="S448" s="275"/>
      <c r="T448" s="277"/>
      <c r="U448" s="282"/>
      <c r="V448" s="279"/>
      <c r="W448" s="275"/>
      <c r="X448" s="275"/>
      <c r="Y448" s="275"/>
      <c r="Z448" s="275"/>
      <c r="AA448" s="275"/>
      <c r="AB448" s="275"/>
      <c r="AC448" s="275"/>
      <c r="AD448" s="281"/>
      <c r="AE448" s="281"/>
      <c r="AF448" s="281"/>
      <c r="AG448" s="280"/>
      <c r="AH448" s="275"/>
      <c r="AI448" s="275"/>
      <c r="AJ448" s="275"/>
    </row>
    <row r="449" spans="2:36" x14ac:dyDescent="0.2">
      <c r="B449" s="266"/>
      <c r="C449" s="274"/>
      <c r="D449" s="275"/>
      <c r="E449" s="275"/>
      <c r="F449" s="275"/>
      <c r="G449" s="275"/>
      <c r="H449" s="275"/>
      <c r="I449" s="275"/>
      <c r="J449" s="275"/>
      <c r="K449" s="276"/>
      <c r="L449" s="275"/>
      <c r="M449" s="276"/>
      <c r="N449" s="276"/>
      <c r="O449" s="277"/>
      <c r="P449" s="284"/>
      <c r="Q449" s="275"/>
      <c r="R449" s="275"/>
      <c r="S449" s="275"/>
      <c r="T449" s="277"/>
      <c r="U449" s="276"/>
      <c r="V449" s="279"/>
      <c r="W449" s="275"/>
      <c r="X449" s="277"/>
      <c r="Y449" s="275"/>
      <c r="Z449" s="275"/>
      <c r="AA449" s="275"/>
      <c r="AB449" s="275"/>
      <c r="AC449" s="275"/>
      <c r="AD449" s="280"/>
      <c r="AE449" s="281"/>
      <c r="AF449" s="280"/>
      <c r="AG449" s="280"/>
      <c r="AH449" s="275"/>
      <c r="AI449" s="275"/>
      <c r="AJ449" s="275"/>
    </row>
    <row r="450" spans="2:36" x14ac:dyDescent="0.2">
      <c r="B450" s="266"/>
      <c r="C450" s="274"/>
      <c r="D450" s="275"/>
      <c r="E450" s="275"/>
      <c r="F450" s="275"/>
      <c r="G450" s="275"/>
      <c r="H450" s="275"/>
      <c r="I450" s="275"/>
      <c r="J450" s="275"/>
      <c r="K450" s="279"/>
      <c r="L450" s="275"/>
      <c r="M450" s="282"/>
      <c r="N450" s="276"/>
      <c r="O450" s="279"/>
      <c r="P450" s="278"/>
      <c r="Q450" s="277"/>
      <c r="R450" s="275"/>
      <c r="S450" s="275"/>
      <c r="T450" s="279"/>
      <c r="U450" s="276"/>
      <c r="V450" s="277"/>
      <c r="W450" s="275"/>
      <c r="X450" s="277"/>
      <c r="Y450" s="277"/>
      <c r="Z450" s="275"/>
      <c r="AA450" s="275"/>
      <c r="AB450" s="275"/>
      <c r="AC450" s="275"/>
      <c r="AD450" s="280"/>
      <c r="AE450" s="280"/>
      <c r="AF450" s="280"/>
      <c r="AG450" s="280"/>
      <c r="AH450" s="275"/>
      <c r="AI450" s="275"/>
      <c r="AJ450" s="275"/>
    </row>
    <row r="451" spans="2:36" x14ac:dyDescent="0.2">
      <c r="B451" s="266"/>
      <c r="C451" s="274"/>
      <c r="D451" s="275"/>
      <c r="E451" s="275"/>
      <c r="F451" s="275"/>
      <c r="G451" s="275"/>
      <c r="H451" s="275"/>
      <c r="I451" s="275"/>
      <c r="J451" s="275"/>
      <c r="K451" s="276"/>
      <c r="L451" s="275"/>
      <c r="M451" s="276"/>
      <c r="N451" s="275"/>
      <c r="O451" s="277"/>
      <c r="P451" s="284"/>
      <c r="Q451" s="275"/>
      <c r="R451" s="275"/>
      <c r="S451" s="275"/>
      <c r="T451" s="277"/>
      <c r="U451" s="276"/>
      <c r="V451" s="277"/>
      <c r="W451" s="275"/>
      <c r="X451" s="275"/>
      <c r="Y451" s="275"/>
      <c r="Z451" s="275"/>
      <c r="AA451" s="275"/>
      <c r="AB451" s="275"/>
      <c r="AC451" s="275"/>
      <c r="AD451" s="281"/>
      <c r="AE451" s="281"/>
      <c r="AF451" s="280"/>
      <c r="AG451" s="281"/>
      <c r="AH451" s="275"/>
      <c r="AI451" s="275"/>
      <c r="AJ451" s="275"/>
    </row>
    <row r="452" spans="2:36" x14ac:dyDescent="0.2">
      <c r="B452" s="266"/>
      <c r="C452" s="274"/>
      <c r="D452" s="275"/>
      <c r="E452" s="275"/>
      <c r="F452" s="275"/>
      <c r="G452" s="275"/>
      <c r="H452" s="275"/>
      <c r="I452" s="275"/>
      <c r="J452" s="275"/>
      <c r="K452" s="276"/>
      <c r="L452" s="275"/>
      <c r="M452" s="276"/>
      <c r="N452" s="276"/>
      <c r="O452" s="277"/>
      <c r="P452" s="278"/>
      <c r="Q452" s="275"/>
      <c r="R452" s="275"/>
      <c r="S452" s="275"/>
      <c r="T452" s="277"/>
      <c r="U452" s="276"/>
      <c r="V452" s="277"/>
      <c r="W452" s="275"/>
      <c r="X452" s="275"/>
      <c r="Y452" s="275"/>
      <c r="Z452" s="275"/>
      <c r="AA452" s="275"/>
      <c r="AB452" s="275"/>
      <c r="AC452" s="275"/>
      <c r="AD452" s="281"/>
      <c r="AE452" s="281"/>
      <c r="AF452" s="283"/>
      <c r="AG452" s="281"/>
      <c r="AH452" s="275"/>
      <c r="AI452" s="275"/>
      <c r="AJ452" s="275"/>
    </row>
    <row r="453" spans="2:36" x14ac:dyDescent="0.2">
      <c r="B453" s="266"/>
      <c r="C453" s="274"/>
      <c r="D453" s="275"/>
      <c r="E453" s="275"/>
      <c r="F453" s="275"/>
      <c r="G453" s="275"/>
      <c r="H453" s="275"/>
      <c r="I453" s="275"/>
      <c r="J453" s="275"/>
      <c r="K453" s="276"/>
      <c r="L453" s="275"/>
      <c r="M453" s="276"/>
      <c r="N453" s="276"/>
      <c r="O453" s="277"/>
      <c r="P453" s="284"/>
      <c r="Q453" s="275"/>
      <c r="R453" s="275"/>
      <c r="S453" s="275"/>
      <c r="T453" s="279"/>
      <c r="U453" s="276"/>
      <c r="V453" s="279"/>
      <c r="W453" s="275"/>
      <c r="X453" s="275"/>
      <c r="Y453" s="275"/>
      <c r="Z453" s="275"/>
      <c r="AA453" s="275"/>
      <c r="AB453" s="275"/>
      <c r="AC453" s="275"/>
      <c r="AD453" s="280"/>
      <c r="AE453" s="281"/>
      <c r="AF453" s="280"/>
      <c r="AG453" s="281"/>
      <c r="AH453" s="275"/>
      <c r="AI453" s="275"/>
      <c r="AJ453" s="275"/>
    </row>
    <row r="454" spans="2:36" x14ac:dyDescent="0.2">
      <c r="B454" s="266"/>
      <c r="C454" s="274"/>
      <c r="D454" s="275"/>
      <c r="E454" s="275"/>
      <c r="F454" s="275"/>
      <c r="G454" s="275"/>
      <c r="H454" s="275"/>
      <c r="I454" s="275"/>
      <c r="J454" s="275"/>
      <c r="K454" s="276"/>
      <c r="L454" s="275"/>
      <c r="M454" s="275"/>
      <c r="N454" s="276"/>
      <c r="O454" s="279"/>
      <c r="P454" s="278"/>
      <c r="Q454" s="275"/>
      <c r="R454" s="275"/>
      <c r="S454" s="275"/>
      <c r="T454" s="277"/>
      <c r="U454" s="276"/>
      <c r="V454" s="277"/>
      <c r="W454" s="275"/>
      <c r="X454" s="275"/>
      <c r="Y454" s="275"/>
      <c r="Z454" s="275"/>
      <c r="AA454" s="275"/>
      <c r="AB454" s="275"/>
      <c r="AC454" s="275"/>
      <c r="AD454" s="283"/>
      <c r="AE454" s="281"/>
      <c r="AF454" s="281"/>
      <c r="AG454" s="280"/>
      <c r="AH454" s="275"/>
      <c r="AI454" s="275"/>
      <c r="AJ454" s="275"/>
    </row>
    <row r="455" spans="2:36" x14ac:dyDescent="0.2">
      <c r="B455" s="266"/>
      <c r="C455" s="274"/>
      <c r="D455" s="275"/>
      <c r="E455" s="275"/>
      <c r="F455" s="275"/>
      <c r="G455" s="275"/>
      <c r="H455" s="275"/>
      <c r="I455" s="275"/>
      <c r="J455" s="275"/>
      <c r="K455" s="279"/>
      <c r="L455" s="275"/>
      <c r="M455" s="276"/>
      <c r="N455" s="282"/>
      <c r="O455" s="277"/>
      <c r="P455" s="278"/>
      <c r="Q455" s="275"/>
      <c r="R455" s="275"/>
      <c r="S455" s="275"/>
      <c r="T455" s="277"/>
      <c r="U455" s="276"/>
      <c r="V455" s="277"/>
      <c r="W455" s="275"/>
      <c r="X455" s="275"/>
      <c r="Y455" s="275"/>
      <c r="Z455" s="275"/>
      <c r="AA455" s="275"/>
      <c r="AB455" s="275"/>
      <c r="AC455" s="275"/>
      <c r="AD455" s="281"/>
      <c r="AE455" s="281"/>
      <c r="AF455" s="281"/>
      <c r="AG455" s="281"/>
      <c r="AH455" s="275"/>
      <c r="AI455" s="275"/>
      <c r="AJ455" s="275"/>
    </row>
    <row r="456" spans="2:36" x14ac:dyDescent="0.2">
      <c r="B456" s="266"/>
      <c r="C456" s="274"/>
      <c r="D456" s="275"/>
      <c r="E456" s="275"/>
      <c r="F456" s="275"/>
      <c r="G456" s="275"/>
      <c r="H456" s="275"/>
      <c r="I456" s="275"/>
      <c r="J456" s="275"/>
      <c r="K456" s="275"/>
      <c r="L456" s="275"/>
      <c r="M456" s="275"/>
      <c r="N456" s="275"/>
      <c r="O456" s="279"/>
      <c r="P456" s="278"/>
      <c r="Q456" s="277"/>
      <c r="R456" s="275"/>
      <c r="S456" s="275"/>
      <c r="T456" s="279"/>
      <c r="U456" s="275"/>
      <c r="V456" s="279"/>
      <c r="W456" s="275"/>
      <c r="X456" s="277"/>
      <c r="Y456" s="277"/>
      <c r="Z456" s="275"/>
      <c r="AA456" s="277"/>
      <c r="AB456" s="275"/>
      <c r="AC456" s="275"/>
      <c r="AD456" s="280"/>
      <c r="AE456" s="280"/>
      <c r="AF456" s="280"/>
      <c r="AG456" s="280"/>
      <c r="AH456" s="275"/>
      <c r="AI456" s="275"/>
      <c r="AJ456" s="275"/>
    </row>
    <row r="457" spans="2:36" x14ac:dyDescent="0.2">
      <c r="B457" s="266"/>
      <c r="C457" s="274"/>
      <c r="D457" s="275"/>
      <c r="E457" s="275"/>
      <c r="F457" s="275"/>
      <c r="G457" s="275"/>
      <c r="H457" s="275"/>
      <c r="I457" s="275"/>
      <c r="J457" s="275"/>
      <c r="K457" s="276"/>
      <c r="L457" s="275"/>
      <c r="M457" s="276"/>
      <c r="N457" s="276"/>
      <c r="O457" s="277"/>
      <c r="P457" s="284"/>
      <c r="Q457" s="275"/>
      <c r="R457" s="275"/>
      <c r="S457" s="275"/>
      <c r="T457" s="277"/>
      <c r="U457" s="276"/>
      <c r="V457" s="277"/>
      <c r="W457" s="275"/>
      <c r="X457" s="275"/>
      <c r="Y457" s="275"/>
      <c r="Z457" s="275"/>
      <c r="AA457" s="275"/>
      <c r="AB457" s="275"/>
      <c r="AC457" s="275"/>
      <c r="AD457" s="281"/>
      <c r="AE457" s="281"/>
      <c r="AF457" s="281"/>
      <c r="AG457" s="281"/>
      <c r="AH457" s="275"/>
      <c r="AI457" s="275"/>
      <c r="AJ457" s="275"/>
    </row>
    <row r="458" spans="2:36" x14ac:dyDescent="0.2">
      <c r="B458" s="266"/>
      <c r="C458" s="274"/>
      <c r="D458" s="275"/>
      <c r="E458" s="275"/>
      <c r="F458" s="275"/>
      <c r="G458" s="275"/>
      <c r="H458" s="275"/>
      <c r="I458" s="275"/>
      <c r="J458" s="275"/>
      <c r="K458" s="276"/>
      <c r="L458" s="275"/>
      <c r="M458" s="282"/>
      <c r="N458" s="281"/>
      <c r="O458" s="277"/>
      <c r="P458" s="278"/>
      <c r="Q458" s="275"/>
      <c r="R458" s="275"/>
      <c r="S458" s="275"/>
      <c r="T458" s="279"/>
      <c r="U458" s="276"/>
      <c r="V458" s="277"/>
      <c r="W458" s="275"/>
      <c r="X458" s="275"/>
      <c r="Y458" s="275"/>
      <c r="Z458" s="275"/>
      <c r="AA458" s="275"/>
      <c r="AB458" s="275"/>
      <c r="AC458" s="275"/>
      <c r="AD458" s="280"/>
      <c r="AE458" s="280"/>
      <c r="AF458" s="280"/>
      <c r="AG458" s="280"/>
      <c r="AH458" s="275"/>
      <c r="AI458" s="275"/>
      <c r="AJ458" s="275"/>
    </row>
    <row r="459" spans="2:36" x14ac:dyDescent="0.2">
      <c r="B459" s="266"/>
      <c r="C459" s="274"/>
      <c r="D459" s="275"/>
      <c r="E459" s="275"/>
      <c r="F459" s="275"/>
      <c r="G459" s="275"/>
      <c r="H459" s="275"/>
      <c r="I459" s="275"/>
      <c r="J459" s="275"/>
      <c r="K459" s="279"/>
      <c r="L459" s="275"/>
      <c r="M459" s="276"/>
      <c r="N459" s="276"/>
      <c r="O459" s="279"/>
      <c r="P459" s="284"/>
      <c r="Q459" s="277"/>
      <c r="R459" s="275"/>
      <c r="S459" s="275"/>
      <c r="T459" s="277"/>
      <c r="U459" s="276"/>
      <c r="V459" s="279"/>
      <c r="W459" s="275"/>
      <c r="X459" s="275"/>
      <c r="Y459" s="277"/>
      <c r="Z459" s="275"/>
      <c r="AA459" s="275"/>
      <c r="AB459" s="275"/>
      <c r="AC459" s="275"/>
      <c r="AD459" s="280"/>
      <c r="AE459" s="281"/>
      <c r="AF459" s="280"/>
      <c r="AG459" s="280"/>
      <c r="AH459" s="275"/>
      <c r="AI459" s="275"/>
      <c r="AJ459" s="275"/>
    </row>
    <row r="460" spans="2:36" x14ac:dyDescent="0.2">
      <c r="B460" s="266"/>
      <c r="C460" s="274"/>
      <c r="D460" s="275"/>
      <c r="E460" s="275"/>
      <c r="F460" s="275"/>
      <c r="G460" s="275"/>
      <c r="H460" s="275"/>
      <c r="I460" s="275"/>
      <c r="J460" s="275"/>
      <c r="K460" s="276"/>
      <c r="L460" s="275"/>
      <c r="M460" s="276"/>
      <c r="N460" s="276"/>
      <c r="O460" s="275"/>
      <c r="P460" s="278"/>
      <c r="Q460" s="275"/>
      <c r="R460" s="275"/>
      <c r="S460" s="275"/>
      <c r="T460" s="277"/>
      <c r="U460" s="276"/>
      <c r="V460" s="277"/>
      <c r="W460" s="275"/>
      <c r="X460" s="275"/>
      <c r="Y460" s="275"/>
      <c r="Z460" s="275"/>
      <c r="AA460" s="275"/>
      <c r="AB460" s="275"/>
      <c r="AC460" s="275"/>
      <c r="AD460" s="281"/>
      <c r="AE460" s="279"/>
      <c r="AF460" s="279"/>
      <c r="AG460" s="281"/>
      <c r="AH460" s="275"/>
      <c r="AI460" s="275"/>
      <c r="AJ460" s="275"/>
    </row>
    <row r="461" spans="2:36" x14ac:dyDescent="0.2">
      <c r="B461" s="266"/>
      <c r="C461" s="274"/>
      <c r="D461" s="275"/>
      <c r="E461" s="275"/>
      <c r="F461" s="275"/>
      <c r="G461" s="275"/>
      <c r="H461" s="275"/>
      <c r="I461" s="275"/>
      <c r="J461" s="275"/>
      <c r="K461" s="276"/>
      <c r="L461" s="275"/>
      <c r="M461" s="276"/>
      <c r="N461" s="281"/>
      <c r="O461" s="277"/>
      <c r="P461" s="278"/>
      <c r="Q461" s="275"/>
      <c r="R461" s="275"/>
      <c r="S461" s="275"/>
      <c r="T461" s="283"/>
      <c r="U461" s="276"/>
      <c r="V461" s="277"/>
      <c r="W461" s="275"/>
      <c r="X461" s="275"/>
      <c r="Y461" s="275"/>
      <c r="Z461" s="275"/>
      <c r="AA461" s="277"/>
      <c r="AB461" s="275"/>
      <c r="AC461" s="275"/>
      <c r="AD461" s="280"/>
      <c r="AE461" s="281"/>
      <c r="AF461" s="283"/>
      <c r="AG461" s="280"/>
      <c r="AH461" s="275"/>
      <c r="AI461" s="275"/>
      <c r="AJ461" s="275"/>
    </row>
    <row r="462" spans="2:36" x14ac:dyDescent="0.2">
      <c r="B462" s="266"/>
      <c r="C462" s="274"/>
      <c r="D462" s="275"/>
      <c r="E462" s="275"/>
      <c r="F462" s="275"/>
      <c r="G462" s="275"/>
      <c r="H462" s="275"/>
      <c r="I462" s="275"/>
      <c r="J462" s="275"/>
      <c r="K462" s="279"/>
      <c r="L462" s="275"/>
      <c r="M462" s="282"/>
      <c r="N462" s="276"/>
      <c r="O462" s="279"/>
      <c r="P462" s="278"/>
      <c r="Q462" s="275"/>
      <c r="R462" s="275"/>
      <c r="S462" s="275"/>
      <c r="T462" s="279"/>
      <c r="U462" s="276"/>
      <c r="V462" s="279"/>
      <c r="W462" s="275"/>
      <c r="X462" s="275"/>
      <c r="Y462" s="275"/>
      <c r="Z462" s="275"/>
      <c r="AA462" s="275"/>
      <c r="AB462" s="275"/>
      <c r="AC462" s="275"/>
      <c r="AD462" s="281"/>
      <c r="AE462" s="281"/>
      <c r="AF462" s="280"/>
      <c r="AG462" s="281"/>
      <c r="AH462" s="275"/>
      <c r="AI462" s="275"/>
      <c r="AJ462" s="275"/>
    </row>
    <row r="463" spans="2:36" x14ac:dyDescent="0.2">
      <c r="B463" s="266"/>
      <c r="C463" s="274"/>
      <c r="D463" s="275"/>
      <c r="E463" s="275"/>
      <c r="F463" s="275"/>
      <c r="G463" s="275"/>
      <c r="H463" s="275"/>
      <c r="I463" s="275"/>
      <c r="J463" s="275"/>
      <c r="K463" s="279"/>
      <c r="L463" s="275"/>
      <c r="M463" s="282"/>
      <c r="N463" s="276"/>
      <c r="O463" s="277"/>
      <c r="P463" s="284"/>
      <c r="Q463" s="275"/>
      <c r="R463" s="275"/>
      <c r="S463" s="275"/>
      <c r="T463" s="277"/>
      <c r="U463" s="276"/>
      <c r="V463" s="277"/>
      <c r="W463" s="275"/>
      <c r="X463" s="275"/>
      <c r="Y463" s="275"/>
      <c r="Z463" s="275"/>
      <c r="AA463" s="275"/>
      <c r="AB463" s="275"/>
      <c r="AC463" s="275"/>
      <c r="AD463" s="280"/>
      <c r="AE463" s="281"/>
      <c r="AF463" s="280"/>
      <c r="AG463" s="280"/>
      <c r="AH463" s="275"/>
      <c r="AI463" s="275"/>
      <c r="AJ463" s="275"/>
    </row>
    <row r="464" spans="2:36" x14ac:dyDescent="0.2">
      <c r="B464" s="266"/>
      <c r="C464" s="274"/>
      <c r="D464" s="275"/>
      <c r="E464" s="275"/>
      <c r="F464" s="275"/>
      <c r="G464" s="275"/>
      <c r="H464" s="275"/>
      <c r="I464" s="275"/>
      <c r="J464" s="275"/>
      <c r="K464" s="275"/>
      <c r="L464" s="275"/>
      <c r="M464" s="275"/>
      <c r="N464" s="275"/>
      <c r="O464" s="277"/>
      <c r="P464" s="284"/>
      <c r="Q464" s="275"/>
      <c r="R464" s="282"/>
      <c r="S464" s="275"/>
      <c r="T464" s="277"/>
      <c r="U464" s="275"/>
      <c r="V464" s="275"/>
      <c r="W464" s="275"/>
      <c r="X464" s="275"/>
      <c r="Y464" s="275"/>
      <c r="Z464" s="282"/>
      <c r="AA464" s="275"/>
      <c r="AB464" s="275"/>
      <c r="AC464" s="275"/>
      <c r="AD464" s="281"/>
      <c r="AE464" s="279"/>
      <c r="AF464" s="279"/>
      <c r="AG464" s="279"/>
      <c r="AH464" s="275"/>
      <c r="AI464" s="275"/>
      <c r="AJ464" s="275"/>
    </row>
    <row r="465" spans="2:36" x14ac:dyDescent="0.2">
      <c r="B465" s="266"/>
      <c r="C465" s="274"/>
      <c r="D465" s="275"/>
      <c r="E465" s="275"/>
      <c r="F465" s="275"/>
      <c r="G465" s="275"/>
      <c r="H465" s="275"/>
      <c r="I465" s="275"/>
      <c r="J465" s="275"/>
      <c r="K465" s="279"/>
      <c r="L465" s="275"/>
      <c r="M465" s="276"/>
      <c r="N465" s="282"/>
      <c r="O465" s="277"/>
      <c r="P465" s="284"/>
      <c r="Q465" s="275"/>
      <c r="R465" s="275"/>
      <c r="S465" s="275"/>
      <c r="T465" s="279"/>
      <c r="U465" s="276"/>
      <c r="V465" s="281"/>
      <c r="W465" s="275"/>
      <c r="X465" s="277"/>
      <c r="Y465" s="275"/>
      <c r="Z465" s="275"/>
      <c r="AA465" s="275"/>
      <c r="AB465" s="275"/>
      <c r="AC465" s="275"/>
      <c r="AD465" s="280"/>
      <c r="AE465" s="280"/>
      <c r="AF465" s="281"/>
      <c r="AG465" s="280"/>
      <c r="AH465" s="275"/>
      <c r="AI465" s="275"/>
      <c r="AJ465" s="275"/>
    </row>
    <row r="466" spans="2:36" x14ac:dyDescent="0.2">
      <c r="B466" s="266"/>
      <c r="C466" s="274"/>
      <c r="D466" s="275"/>
      <c r="E466" s="275"/>
      <c r="F466" s="275"/>
      <c r="G466" s="275"/>
      <c r="H466" s="275"/>
      <c r="I466" s="275"/>
      <c r="J466" s="275"/>
      <c r="K466" s="279"/>
      <c r="L466" s="275"/>
      <c r="M466" s="275"/>
      <c r="N466" s="276"/>
      <c r="O466" s="277"/>
      <c r="P466" s="284"/>
      <c r="Q466" s="275"/>
      <c r="R466" s="275"/>
      <c r="S466" s="275"/>
      <c r="T466" s="279"/>
      <c r="U466" s="276"/>
      <c r="V466" s="277"/>
      <c r="W466" s="275"/>
      <c r="X466" s="277"/>
      <c r="Y466" s="275"/>
      <c r="Z466" s="275"/>
      <c r="AA466" s="275"/>
      <c r="AB466" s="275"/>
      <c r="AC466" s="275"/>
      <c r="AD466" s="280"/>
      <c r="AE466" s="281"/>
      <c r="AF466" s="281"/>
      <c r="AG466" s="280"/>
      <c r="AH466" s="275"/>
      <c r="AI466" s="275"/>
      <c r="AJ466" s="275"/>
    </row>
    <row r="467" spans="2:36" x14ac:dyDescent="0.2">
      <c r="B467" s="266"/>
      <c r="C467" s="274"/>
      <c r="D467" s="275"/>
      <c r="E467" s="275"/>
      <c r="F467" s="275"/>
      <c r="G467" s="275"/>
      <c r="H467" s="275"/>
      <c r="I467" s="275"/>
      <c r="J467" s="275"/>
      <c r="K467" s="276"/>
      <c r="L467" s="275"/>
      <c r="M467" s="275"/>
      <c r="N467" s="276"/>
      <c r="O467" s="279"/>
      <c r="P467" s="278"/>
      <c r="Q467" s="277"/>
      <c r="R467" s="275"/>
      <c r="S467" s="275"/>
      <c r="T467" s="279"/>
      <c r="U467" s="276"/>
      <c r="V467" s="277"/>
      <c r="W467" s="277"/>
      <c r="X467" s="275"/>
      <c r="Y467" s="277"/>
      <c r="Z467" s="275"/>
      <c r="AA467" s="275"/>
      <c r="AB467" s="275"/>
      <c r="AC467" s="275"/>
      <c r="AD467" s="280"/>
      <c r="AE467" s="281"/>
      <c r="AF467" s="281"/>
      <c r="AG467" s="281"/>
      <c r="AH467" s="275"/>
      <c r="AI467" s="275"/>
      <c r="AJ467" s="275"/>
    </row>
    <row r="468" spans="2:36" x14ac:dyDescent="0.2">
      <c r="B468" s="266"/>
      <c r="C468" s="274"/>
      <c r="D468" s="275"/>
      <c r="E468" s="275"/>
      <c r="F468" s="275"/>
      <c r="G468" s="275"/>
      <c r="H468" s="275"/>
      <c r="I468" s="275"/>
      <c r="J468" s="275"/>
      <c r="K468" s="276"/>
      <c r="L468" s="275"/>
      <c r="M468" s="276"/>
      <c r="N468" s="276"/>
      <c r="O468" s="275"/>
      <c r="P468" s="284"/>
      <c r="Q468" s="275"/>
      <c r="R468" s="275"/>
      <c r="S468" s="275"/>
      <c r="T468" s="277"/>
      <c r="U468" s="276"/>
      <c r="V468" s="281"/>
      <c r="W468" s="275"/>
      <c r="X468" s="275"/>
      <c r="Y468" s="275"/>
      <c r="Z468" s="275"/>
      <c r="AA468" s="275"/>
      <c r="AB468" s="275"/>
      <c r="AC468" s="275"/>
      <c r="AD468" s="281"/>
      <c r="AE468" s="279"/>
      <c r="AF468" s="279"/>
      <c r="AG468" s="279"/>
      <c r="AH468" s="275"/>
      <c r="AI468" s="275"/>
      <c r="AJ468" s="275"/>
    </row>
    <row r="469" spans="2:36" x14ac:dyDescent="0.2">
      <c r="B469" s="266"/>
      <c r="C469" s="274"/>
      <c r="D469" s="275"/>
      <c r="E469" s="275"/>
      <c r="F469" s="275"/>
      <c r="G469" s="275"/>
      <c r="H469" s="275"/>
      <c r="I469" s="275"/>
      <c r="J469" s="275"/>
      <c r="K469" s="276"/>
      <c r="L469" s="275"/>
      <c r="M469" s="276"/>
      <c r="N469" s="276"/>
      <c r="O469" s="277"/>
      <c r="P469" s="278"/>
      <c r="Q469" s="275"/>
      <c r="R469" s="275"/>
      <c r="S469" s="275"/>
      <c r="T469" s="279"/>
      <c r="U469" s="276"/>
      <c r="V469" s="277"/>
      <c r="W469" s="275"/>
      <c r="X469" s="275"/>
      <c r="Y469" s="275"/>
      <c r="Z469" s="275"/>
      <c r="AA469" s="275"/>
      <c r="AB469" s="275"/>
      <c r="AC469" s="275"/>
      <c r="AD469" s="280"/>
      <c r="AE469" s="281"/>
      <c r="AF469" s="281"/>
      <c r="AG469" s="281"/>
      <c r="AH469" s="275"/>
      <c r="AI469" s="275"/>
      <c r="AJ469" s="275"/>
    </row>
    <row r="470" spans="2:36" x14ac:dyDescent="0.2">
      <c r="B470" s="266"/>
      <c r="C470" s="274"/>
      <c r="D470" s="275"/>
      <c r="E470" s="275"/>
      <c r="F470" s="275"/>
      <c r="G470" s="275"/>
      <c r="H470" s="275"/>
      <c r="I470" s="275"/>
      <c r="J470" s="275"/>
      <c r="K470" s="276"/>
      <c r="L470" s="275"/>
      <c r="M470" s="276"/>
      <c r="N470" s="281"/>
      <c r="O470" s="277"/>
      <c r="P470" s="278"/>
      <c r="Q470" s="275"/>
      <c r="R470" s="275"/>
      <c r="S470" s="275"/>
      <c r="T470" s="277"/>
      <c r="U470" s="276"/>
      <c r="V470" s="277"/>
      <c r="W470" s="275"/>
      <c r="X470" s="275"/>
      <c r="Y470" s="275"/>
      <c r="Z470" s="275"/>
      <c r="AA470" s="275"/>
      <c r="AB470" s="275"/>
      <c r="AC470" s="275"/>
      <c r="AD470" s="280"/>
      <c r="AE470" s="279"/>
      <c r="AF470" s="281"/>
      <c r="AG470" s="281"/>
      <c r="AH470" s="275"/>
      <c r="AI470" s="275"/>
      <c r="AJ470" s="275"/>
    </row>
    <row r="471" spans="2:36" x14ac:dyDescent="0.2">
      <c r="B471" s="266"/>
      <c r="C471" s="274"/>
      <c r="D471" s="275"/>
      <c r="E471" s="275"/>
      <c r="F471" s="275"/>
      <c r="G471" s="275"/>
      <c r="H471" s="275"/>
      <c r="I471" s="275"/>
      <c r="J471" s="275"/>
      <c r="K471" s="279"/>
      <c r="L471" s="275"/>
      <c r="M471" s="276"/>
      <c r="N471" s="276"/>
      <c r="O471" s="279"/>
      <c r="P471" s="278"/>
      <c r="Q471" s="275"/>
      <c r="R471" s="275"/>
      <c r="S471" s="275"/>
      <c r="T471" s="277"/>
      <c r="U471" s="276"/>
      <c r="V471" s="277"/>
      <c r="W471" s="275"/>
      <c r="X471" s="277"/>
      <c r="Y471" s="275"/>
      <c r="Z471" s="275"/>
      <c r="AA471" s="275"/>
      <c r="AB471" s="275"/>
      <c r="AC471" s="275"/>
      <c r="AD471" s="280"/>
      <c r="AE471" s="280"/>
      <c r="AF471" s="283"/>
      <c r="AG471" s="281"/>
      <c r="AH471" s="275"/>
      <c r="AI471" s="275"/>
      <c r="AJ471" s="275"/>
    </row>
    <row r="472" spans="2:36" x14ac:dyDescent="0.2">
      <c r="B472" s="266"/>
      <c r="C472" s="274"/>
      <c r="D472" s="275"/>
      <c r="E472" s="275"/>
      <c r="F472" s="275"/>
      <c r="G472" s="275"/>
      <c r="H472" s="275"/>
      <c r="I472" s="275"/>
      <c r="J472" s="275"/>
      <c r="K472" s="276"/>
      <c r="L472" s="275"/>
      <c r="M472" s="282"/>
      <c r="N472" s="281"/>
      <c r="O472" s="277"/>
      <c r="P472" s="278"/>
      <c r="Q472" s="275"/>
      <c r="R472" s="275"/>
      <c r="S472" s="275"/>
      <c r="T472" s="277"/>
      <c r="U472" s="276"/>
      <c r="V472" s="279"/>
      <c r="W472" s="275"/>
      <c r="X472" s="277"/>
      <c r="Y472" s="275"/>
      <c r="Z472" s="275"/>
      <c r="AA472" s="275"/>
      <c r="AB472" s="275"/>
      <c r="AC472" s="275"/>
      <c r="AD472" s="280"/>
      <c r="AE472" s="280"/>
      <c r="AF472" s="281"/>
      <c r="AG472" s="281"/>
      <c r="AH472" s="275"/>
      <c r="AI472" s="275"/>
      <c r="AJ472" s="275"/>
    </row>
    <row r="473" spans="2:36" x14ac:dyDescent="0.2">
      <c r="B473" s="266"/>
      <c r="C473" s="274"/>
      <c r="D473" s="275"/>
      <c r="E473" s="275"/>
      <c r="F473" s="275"/>
      <c r="G473" s="275"/>
      <c r="H473" s="275"/>
      <c r="I473" s="275"/>
      <c r="J473" s="275"/>
      <c r="K473" s="276"/>
      <c r="L473" s="275"/>
      <c r="M473" s="282"/>
      <c r="N473" s="276"/>
      <c r="O473" s="279"/>
      <c r="P473" s="278"/>
      <c r="Q473" s="277"/>
      <c r="R473" s="275"/>
      <c r="S473" s="275"/>
      <c r="T473" s="277"/>
      <c r="U473" s="276"/>
      <c r="V473" s="279"/>
      <c r="W473" s="275"/>
      <c r="X473" s="277"/>
      <c r="Y473" s="277"/>
      <c r="Z473" s="275"/>
      <c r="AA473" s="275"/>
      <c r="AB473" s="275"/>
      <c r="AC473" s="275"/>
      <c r="AD473" s="280"/>
      <c r="AE473" s="280"/>
      <c r="AF473" s="281"/>
      <c r="AG473" s="280"/>
      <c r="AH473" s="275"/>
      <c r="AI473" s="275"/>
      <c r="AJ473" s="275"/>
    </row>
    <row r="474" spans="2:36" x14ac:dyDescent="0.2">
      <c r="B474" s="266"/>
      <c r="C474" s="274"/>
      <c r="D474" s="275"/>
      <c r="E474" s="275"/>
      <c r="F474" s="275"/>
      <c r="G474" s="275"/>
      <c r="H474" s="275"/>
      <c r="I474" s="275"/>
      <c r="J474" s="275"/>
      <c r="K474" s="282"/>
      <c r="L474" s="275"/>
      <c r="M474" s="282"/>
      <c r="N474" s="282"/>
      <c r="O474" s="279"/>
      <c r="P474" s="278"/>
      <c r="Q474" s="275"/>
      <c r="R474" s="275"/>
      <c r="S474" s="275"/>
      <c r="T474" s="279"/>
      <c r="U474" s="282"/>
      <c r="V474" s="277"/>
      <c r="W474" s="275"/>
      <c r="X474" s="275"/>
      <c r="Y474" s="275"/>
      <c r="Z474" s="275"/>
      <c r="AA474" s="275"/>
      <c r="AB474" s="275"/>
      <c r="AC474" s="275"/>
      <c r="AD474" s="280"/>
      <c r="AE474" s="280"/>
      <c r="AF474" s="280"/>
      <c r="AG474" s="280"/>
      <c r="AH474" s="275"/>
      <c r="AI474" s="275"/>
      <c r="AJ474" s="275"/>
    </row>
    <row r="475" spans="2:36" x14ac:dyDescent="0.2">
      <c r="B475" s="266"/>
      <c r="C475" s="274"/>
      <c r="D475" s="275"/>
      <c r="E475" s="275"/>
      <c r="F475" s="275"/>
      <c r="G475" s="275"/>
      <c r="H475" s="275"/>
      <c r="I475" s="275"/>
      <c r="J475" s="275"/>
      <c r="K475" s="276"/>
      <c r="L475" s="275"/>
      <c r="M475" s="276"/>
      <c r="N475" s="281"/>
      <c r="O475" s="277"/>
      <c r="P475" s="284"/>
      <c r="Q475" s="275"/>
      <c r="R475" s="275"/>
      <c r="S475" s="275"/>
      <c r="T475" s="277"/>
      <c r="U475" s="276"/>
      <c r="V475" s="279"/>
      <c r="W475" s="275"/>
      <c r="X475" s="275"/>
      <c r="Y475" s="275"/>
      <c r="Z475" s="275"/>
      <c r="AA475" s="275"/>
      <c r="AB475" s="275"/>
      <c r="AC475" s="275"/>
      <c r="AD475" s="280"/>
      <c r="AE475" s="281"/>
      <c r="AF475" s="281"/>
      <c r="AG475" s="280"/>
      <c r="AH475" s="275"/>
      <c r="AI475" s="275"/>
      <c r="AJ475" s="275"/>
    </row>
    <row r="476" spans="2:36" x14ac:dyDescent="0.2">
      <c r="B476" s="266"/>
      <c r="C476" s="274"/>
      <c r="D476" s="275"/>
      <c r="E476" s="275"/>
      <c r="F476" s="275"/>
      <c r="G476" s="275"/>
      <c r="H476" s="275"/>
      <c r="I476" s="275"/>
      <c r="J476" s="275"/>
      <c r="K476" s="275"/>
      <c r="L476" s="275"/>
      <c r="M476" s="275"/>
      <c r="N476" s="275"/>
      <c r="O476" s="277"/>
      <c r="P476" s="284"/>
      <c r="Q476" s="277"/>
      <c r="R476" s="282"/>
      <c r="S476" s="275"/>
      <c r="T476" s="279"/>
      <c r="U476" s="275"/>
      <c r="V476" s="277"/>
      <c r="W476" s="275"/>
      <c r="X476" s="277"/>
      <c r="Y476" s="277"/>
      <c r="Z476" s="282"/>
      <c r="AA476" s="275"/>
      <c r="AB476" s="275"/>
      <c r="AC476" s="275"/>
      <c r="AD476" s="280"/>
      <c r="AE476" s="280"/>
      <c r="AF476" s="280"/>
      <c r="AG476" s="281"/>
      <c r="AH476" s="275"/>
      <c r="AI476" s="275"/>
      <c r="AJ476" s="275"/>
    </row>
    <row r="477" spans="2:36" x14ac:dyDescent="0.2">
      <c r="B477" s="266"/>
      <c r="C477" s="274"/>
      <c r="D477" s="275"/>
      <c r="E477" s="275"/>
      <c r="F477" s="275"/>
      <c r="G477" s="275"/>
      <c r="H477" s="275"/>
      <c r="I477" s="275"/>
      <c r="J477" s="275"/>
      <c r="K477" s="279"/>
      <c r="L477" s="275"/>
      <c r="M477" s="275"/>
      <c r="N477" s="282"/>
      <c r="O477" s="281"/>
      <c r="P477" s="278"/>
      <c r="Q477" s="275"/>
      <c r="R477" s="276"/>
      <c r="S477" s="275"/>
      <c r="T477" s="277"/>
      <c r="U477" s="282"/>
      <c r="V477" s="279"/>
      <c r="W477" s="275"/>
      <c r="X477" s="275"/>
      <c r="Y477" s="275"/>
      <c r="Z477" s="276"/>
      <c r="AA477" s="279"/>
      <c r="AB477" s="275"/>
      <c r="AC477" s="275"/>
      <c r="AD477" s="280"/>
      <c r="AE477" s="280"/>
      <c r="AF477" s="280"/>
      <c r="AG477" s="281"/>
      <c r="AH477" s="275"/>
      <c r="AI477" s="275"/>
      <c r="AJ477" s="275"/>
    </row>
    <row r="478" spans="2:36" x14ac:dyDescent="0.2">
      <c r="B478" s="266"/>
      <c r="C478" s="274"/>
      <c r="D478" s="275"/>
      <c r="E478" s="275"/>
      <c r="F478" s="275"/>
      <c r="G478" s="275"/>
      <c r="H478" s="275"/>
      <c r="I478" s="275"/>
      <c r="J478" s="275"/>
      <c r="K478" s="276"/>
      <c r="L478" s="275"/>
      <c r="M478" s="282"/>
      <c r="N478" s="276"/>
      <c r="O478" s="277"/>
      <c r="P478" s="284"/>
      <c r="Q478" s="275"/>
      <c r="R478" s="275"/>
      <c r="S478" s="275"/>
      <c r="T478" s="279"/>
      <c r="U478" s="276"/>
      <c r="V478" s="279"/>
      <c r="W478" s="275"/>
      <c r="X478" s="275"/>
      <c r="Y478" s="275"/>
      <c r="Z478" s="275"/>
      <c r="AA478" s="275"/>
      <c r="AB478" s="275"/>
      <c r="AC478" s="275"/>
      <c r="AD478" s="280"/>
      <c r="AE478" s="280"/>
      <c r="AF478" s="280"/>
      <c r="AG478" s="280"/>
      <c r="AH478" s="275"/>
      <c r="AI478" s="275"/>
      <c r="AJ478" s="275"/>
    </row>
    <row r="479" spans="2:36" x14ac:dyDescent="0.2">
      <c r="B479" s="266"/>
      <c r="C479" s="274"/>
      <c r="D479" s="275"/>
      <c r="E479" s="275"/>
      <c r="F479" s="275"/>
      <c r="G479" s="275"/>
      <c r="H479" s="275"/>
      <c r="I479" s="275"/>
      <c r="J479" s="275"/>
      <c r="K479" s="276"/>
      <c r="L479" s="275"/>
      <c r="M479" s="282"/>
      <c r="N479" s="281"/>
      <c r="O479" s="279"/>
      <c r="P479" s="284"/>
      <c r="Q479" s="275"/>
      <c r="R479" s="275"/>
      <c r="S479" s="275"/>
      <c r="T479" s="279"/>
      <c r="U479" s="276"/>
      <c r="V479" s="279"/>
      <c r="W479" s="275"/>
      <c r="X479" s="275"/>
      <c r="Y479" s="275"/>
      <c r="Z479" s="275"/>
      <c r="AA479" s="275"/>
      <c r="AB479" s="275"/>
      <c r="AC479" s="275"/>
      <c r="AD479" s="280"/>
      <c r="AE479" s="281"/>
      <c r="AF479" s="281"/>
      <c r="AG479" s="281"/>
      <c r="AH479" s="275"/>
      <c r="AI479" s="275"/>
      <c r="AJ479" s="275"/>
    </row>
    <row r="480" spans="2:36" x14ac:dyDescent="0.2">
      <c r="B480" s="266"/>
      <c r="C480" s="274"/>
      <c r="D480" s="275"/>
      <c r="E480" s="275"/>
      <c r="F480" s="275"/>
      <c r="G480" s="275"/>
      <c r="H480" s="275"/>
      <c r="I480" s="275"/>
      <c r="J480" s="275"/>
      <c r="K480" s="282"/>
      <c r="L480" s="275"/>
      <c r="M480" s="282"/>
      <c r="N480" s="275"/>
      <c r="O480" s="279"/>
      <c r="P480" s="278"/>
      <c r="Q480" s="275"/>
      <c r="R480" s="275"/>
      <c r="S480" s="275"/>
      <c r="T480" s="279"/>
      <c r="U480" s="282"/>
      <c r="V480" s="277"/>
      <c r="W480" s="277"/>
      <c r="X480" s="275"/>
      <c r="Y480" s="275"/>
      <c r="Z480" s="275"/>
      <c r="AA480" s="275"/>
      <c r="AB480" s="275"/>
      <c r="AC480" s="275"/>
      <c r="AD480" s="280"/>
      <c r="AE480" s="281"/>
      <c r="AF480" s="281"/>
      <c r="AG480" s="281"/>
      <c r="AH480" s="275"/>
      <c r="AI480" s="275"/>
      <c r="AJ480" s="275"/>
    </row>
    <row r="481" spans="2:36" x14ac:dyDescent="0.2">
      <c r="B481" s="266"/>
      <c r="C481" s="274"/>
      <c r="D481" s="275"/>
      <c r="E481" s="275"/>
      <c r="F481" s="275"/>
      <c r="G481" s="275"/>
      <c r="H481" s="275"/>
      <c r="I481" s="275"/>
      <c r="J481" s="275"/>
      <c r="K481" s="279"/>
      <c r="L481" s="275"/>
      <c r="M481" s="275"/>
      <c r="N481" s="276"/>
      <c r="O481" s="279"/>
      <c r="P481" s="278"/>
      <c r="Q481" s="277"/>
      <c r="R481" s="275"/>
      <c r="S481" s="275"/>
      <c r="T481" s="277"/>
      <c r="U481" s="276"/>
      <c r="V481" s="279"/>
      <c r="W481" s="275"/>
      <c r="X481" s="275"/>
      <c r="Y481" s="277"/>
      <c r="Z481" s="275"/>
      <c r="AA481" s="275"/>
      <c r="AB481" s="275"/>
      <c r="AC481" s="275"/>
      <c r="AD481" s="280"/>
      <c r="AE481" s="280"/>
      <c r="AF481" s="283"/>
      <c r="AG481" s="281"/>
      <c r="AH481" s="275"/>
      <c r="AI481" s="275"/>
      <c r="AJ481" s="275"/>
    </row>
    <row r="482" spans="2:36" x14ac:dyDescent="0.2">
      <c r="B482" s="266"/>
      <c r="C482" s="274"/>
      <c r="D482" s="275"/>
      <c r="E482" s="275"/>
      <c r="F482" s="275"/>
      <c r="G482" s="275"/>
      <c r="H482" s="275"/>
      <c r="I482" s="275"/>
      <c r="J482" s="275"/>
      <c r="K482" s="275"/>
      <c r="L482" s="275"/>
      <c r="M482" s="275"/>
      <c r="N482" s="275"/>
      <c r="O482" s="277"/>
      <c r="P482" s="284"/>
      <c r="Q482" s="275"/>
      <c r="R482" s="282"/>
      <c r="S482" s="275"/>
      <c r="T482" s="279"/>
      <c r="U482" s="275"/>
      <c r="V482" s="277"/>
      <c r="W482" s="275"/>
      <c r="X482" s="275"/>
      <c r="Y482" s="275"/>
      <c r="Z482" s="282"/>
      <c r="AA482" s="275"/>
      <c r="AB482" s="275"/>
      <c r="AC482" s="275"/>
      <c r="AD482" s="281"/>
      <c r="AE482" s="281"/>
      <c r="AF482" s="281"/>
      <c r="AG482" s="281"/>
      <c r="AH482" s="275"/>
      <c r="AI482" s="275"/>
      <c r="AJ482" s="275"/>
    </row>
    <row r="483" spans="2:36" x14ac:dyDescent="0.2">
      <c r="B483" s="266"/>
      <c r="C483" s="274"/>
      <c r="D483" s="275"/>
      <c r="E483" s="275"/>
      <c r="F483" s="275"/>
      <c r="G483" s="275"/>
      <c r="H483" s="275"/>
      <c r="I483" s="275"/>
      <c r="J483" s="275"/>
      <c r="K483" s="276"/>
      <c r="L483" s="275"/>
      <c r="M483" s="275"/>
      <c r="N483" s="276"/>
      <c r="O483" s="277"/>
      <c r="P483" s="284"/>
      <c r="Q483" s="275"/>
      <c r="R483" s="275"/>
      <c r="S483" s="275"/>
      <c r="T483" s="277"/>
      <c r="U483" s="276"/>
      <c r="V483" s="277"/>
      <c r="W483" s="275"/>
      <c r="X483" s="275"/>
      <c r="Y483" s="275"/>
      <c r="Z483" s="275"/>
      <c r="AA483" s="275"/>
      <c r="AB483" s="275"/>
      <c r="AC483" s="275"/>
      <c r="AD483" s="281"/>
      <c r="AE483" s="279"/>
      <c r="AF483" s="280"/>
      <c r="AG483" s="281"/>
      <c r="AH483" s="275"/>
      <c r="AI483" s="275"/>
      <c r="AJ483" s="275"/>
    </row>
    <row r="484" spans="2:36" x14ac:dyDescent="0.2">
      <c r="B484" s="266"/>
      <c r="C484" s="274"/>
      <c r="D484" s="275"/>
      <c r="E484" s="275"/>
      <c r="F484" s="275"/>
      <c r="G484" s="275"/>
      <c r="H484" s="275"/>
      <c r="I484" s="275"/>
      <c r="J484" s="275"/>
      <c r="K484" s="275"/>
      <c r="L484" s="275"/>
      <c r="M484" s="275"/>
      <c r="N484" s="275"/>
      <c r="O484" s="277"/>
      <c r="P484" s="284"/>
      <c r="Q484" s="275"/>
      <c r="R484" s="275"/>
      <c r="S484" s="275"/>
      <c r="T484" s="279"/>
      <c r="U484" s="275"/>
      <c r="V484" s="277"/>
      <c r="W484" s="275"/>
      <c r="X484" s="275"/>
      <c r="Y484" s="275"/>
      <c r="Z484" s="275"/>
      <c r="AA484" s="275"/>
      <c r="AB484" s="275"/>
      <c r="AC484" s="275"/>
      <c r="AD484" s="280"/>
      <c r="AE484" s="281"/>
      <c r="AF484" s="281"/>
      <c r="AG484" s="281"/>
      <c r="AH484" s="275"/>
      <c r="AI484" s="275"/>
      <c r="AJ484" s="275"/>
    </row>
    <row r="485" spans="2:36" x14ac:dyDescent="0.2">
      <c r="B485" s="266"/>
      <c r="C485" s="274"/>
      <c r="D485" s="275"/>
      <c r="E485" s="275"/>
      <c r="F485" s="275"/>
      <c r="G485" s="275"/>
      <c r="H485" s="275"/>
      <c r="I485" s="275"/>
      <c r="J485" s="275"/>
      <c r="K485" s="276"/>
      <c r="L485" s="275"/>
      <c r="M485" s="276"/>
      <c r="N485" s="276"/>
      <c r="O485" s="279"/>
      <c r="P485" s="284"/>
      <c r="Q485" s="277"/>
      <c r="R485" s="275"/>
      <c r="S485" s="275"/>
      <c r="T485" s="279"/>
      <c r="U485" s="276"/>
      <c r="V485" s="277"/>
      <c r="W485" s="275"/>
      <c r="X485" s="277"/>
      <c r="Y485" s="277"/>
      <c r="Z485" s="275"/>
      <c r="AA485" s="275"/>
      <c r="AB485" s="275"/>
      <c r="AC485" s="275"/>
      <c r="AD485" s="280"/>
      <c r="AE485" s="281"/>
      <c r="AF485" s="280"/>
      <c r="AG485" s="281"/>
      <c r="AH485" s="275"/>
      <c r="AI485" s="275"/>
      <c r="AJ485" s="275"/>
    </row>
    <row r="486" spans="2:36" x14ac:dyDescent="0.2">
      <c r="B486" s="266"/>
      <c r="C486" s="274"/>
      <c r="D486" s="275"/>
      <c r="E486" s="275"/>
      <c r="F486" s="275"/>
      <c r="G486" s="275"/>
      <c r="H486" s="275"/>
      <c r="I486" s="275"/>
      <c r="J486" s="275"/>
      <c r="K486" s="276"/>
      <c r="L486" s="275"/>
      <c r="M486" s="276"/>
      <c r="N486" s="276"/>
      <c r="O486" s="277"/>
      <c r="P486" s="278"/>
      <c r="Q486" s="275"/>
      <c r="R486" s="275"/>
      <c r="S486" s="275"/>
      <c r="T486" s="277"/>
      <c r="U486" s="276"/>
      <c r="V486" s="277"/>
      <c r="W486" s="275"/>
      <c r="X486" s="275"/>
      <c r="Y486" s="275"/>
      <c r="Z486" s="275"/>
      <c r="AA486" s="275"/>
      <c r="AB486" s="275"/>
      <c r="AC486" s="275"/>
      <c r="AD486" s="280"/>
      <c r="AE486" s="281"/>
      <c r="AF486" s="283"/>
      <c r="AG486" s="280"/>
      <c r="AH486" s="275"/>
      <c r="AI486" s="275"/>
      <c r="AJ486" s="275"/>
    </row>
    <row r="487" spans="2:36" x14ac:dyDescent="0.2">
      <c r="B487" s="266"/>
      <c r="C487" s="274"/>
      <c r="D487" s="275"/>
      <c r="E487" s="275"/>
      <c r="F487" s="275"/>
      <c r="G487" s="275"/>
      <c r="H487" s="275"/>
      <c r="I487" s="275"/>
      <c r="J487" s="275"/>
      <c r="K487" s="279"/>
      <c r="L487" s="275"/>
      <c r="M487" s="276"/>
      <c r="N487" s="281"/>
      <c r="O487" s="277"/>
      <c r="P487" s="278"/>
      <c r="Q487" s="275"/>
      <c r="R487" s="275"/>
      <c r="S487" s="275"/>
      <c r="T487" s="279"/>
      <c r="U487" s="276"/>
      <c r="V487" s="279"/>
      <c r="W487" s="275"/>
      <c r="X487" s="277"/>
      <c r="Y487" s="275"/>
      <c r="Z487" s="275"/>
      <c r="AA487" s="275"/>
      <c r="AB487" s="275"/>
      <c r="AC487" s="275"/>
      <c r="AD487" s="280"/>
      <c r="AE487" s="280"/>
      <c r="AF487" s="281"/>
      <c r="AG487" s="281"/>
      <c r="AH487" s="275"/>
      <c r="AI487" s="275"/>
      <c r="AJ487" s="275"/>
    </row>
    <row r="488" spans="2:36" x14ac:dyDescent="0.2">
      <c r="B488" s="266"/>
      <c r="C488" s="274"/>
      <c r="D488" s="275"/>
      <c r="E488" s="275"/>
      <c r="F488" s="275"/>
      <c r="G488" s="275"/>
      <c r="H488" s="275"/>
      <c r="I488" s="275"/>
      <c r="J488" s="275"/>
      <c r="K488" s="279"/>
      <c r="L488" s="275"/>
      <c r="M488" s="276"/>
      <c r="N488" s="276"/>
      <c r="O488" s="277"/>
      <c r="P488" s="278"/>
      <c r="Q488" s="277"/>
      <c r="R488" s="275"/>
      <c r="S488" s="275"/>
      <c r="T488" s="281"/>
      <c r="U488" s="276"/>
      <c r="V488" s="277"/>
      <c r="W488" s="275"/>
      <c r="X488" s="275"/>
      <c r="Y488" s="277"/>
      <c r="Z488" s="275"/>
      <c r="AA488" s="275"/>
      <c r="AB488" s="275"/>
      <c r="AC488" s="275"/>
      <c r="AD488" s="280"/>
      <c r="AE488" s="280"/>
      <c r="AF488" s="280"/>
      <c r="AG488" s="281"/>
      <c r="AH488" s="275"/>
      <c r="AI488" s="275"/>
      <c r="AJ488" s="275"/>
    </row>
    <row r="489" spans="2:36" x14ac:dyDescent="0.2">
      <c r="B489" s="266"/>
      <c r="C489" s="274"/>
      <c r="D489" s="275"/>
      <c r="E489" s="275"/>
      <c r="F489" s="275"/>
      <c r="G489" s="275"/>
      <c r="H489" s="275"/>
      <c r="I489" s="275"/>
      <c r="J489" s="275"/>
      <c r="K489" s="275"/>
      <c r="L489" s="275"/>
      <c r="M489" s="275"/>
      <c r="N489" s="275"/>
      <c r="O489" s="277"/>
      <c r="P489" s="284"/>
      <c r="Q489" s="275"/>
      <c r="R489" s="275"/>
      <c r="S489" s="275"/>
      <c r="T489" s="279"/>
      <c r="U489" s="275"/>
      <c r="V489" s="277"/>
      <c r="W489" s="275"/>
      <c r="X489" s="275"/>
      <c r="Y489" s="275"/>
      <c r="Z489" s="275"/>
      <c r="AA489" s="275"/>
      <c r="AB489" s="275"/>
      <c r="AC489" s="275"/>
      <c r="AD489" s="280"/>
      <c r="AE489" s="280"/>
      <c r="AF489" s="281"/>
      <c r="AG489" s="281"/>
      <c r="AH489" s="275"/>
      <c r="AI489" s="275"/>
      <c r="AJ489" s="275"/>
    </row>
    <row r="490" spans="2:36" x14ac:dyDescent="0.2">
      <c r="B490" s="266"/>
      <c r="C490" s="274"/>
      <c r="D490" s="275"/>
      <c r="E490" s="275"/>
      <c r="F490" s="275"/>
      <c r="G490" s="275"/>
      <c r="H490" s="275"/>
      <c r="I490" s="275"/>
      <c r="J490" s="275"/>
      <c r="K490" s="276"/>
      <c r="L490" s="275"/>
      <c r="M490" s="276"/>
      <c r="N490" s="281"/>
      <c r="O490" s="279"/>
      <c r="P490" s="284"/>
      <c r="Q490" s="277"/>
      <c r="R490" s="275"/>
      <c r="S490" s="275"/>
      <c r="T490" s="279"/>
      <c r="U490" s="276"/>
      <c r="V490" s="279"/>
      <c r="W490" s="275"/>
      <c r="X490" s="277"/>
      <c r="Y490" s="277"/>
      <c r="Z490" s="275"/>
      <c r="AA490" s="275"/>
      <c r="AB490" s="275"/>
      <c r="AC490" s="275"/>
      <c r="AD490" s="283"/>
      <c r="AE490" s="283"/>
      <c r="AF490" s="280"/>
      <c r="AG490" s="280"/>
      <c r="AH490" s="275"/>
      <c r="AI490" s="275"/>
      <c r="AJ490" s="275"/>
    </row>
    <row r="491" spans="2:36" x14ac:dyDescent="0.2">
      <c r="B491" s="266"/>
      <c r="C491" s="274"/>
      <c r="D491" s="275"/>
      <c r="E491" s="275"/>
      <c r="F491" s="275"/>
      <c r="G491" s="275"/>
      <c r="H491" s="275"/>
      <c r="I491" s="275"/>
      <c r="J491" s="275"/>
      <c r="K491" s="279"/>
      <c r="L491" s="275"/>
      <c r="M491" s="282"/>
      <c r="N491" s="276"/>
      <c r="O491" s="277"/>
      <c r="P491" s="284"/>
      <c r="Q491" s="275"/>
      <c r="R491" s="275"/>
      <c r="S491" s="275"/>
      <c r="T491" s="279"/>
      <c r="U491" s="276"/>
      <c r="V491" s="277"/>
      <c r="W491" s="275"/>
      <c r="X491" s="275"/>
      <c r="Y491" s="275"/>
      <c r="Z491" s="275"/>
      <c r="AA491" s="275"/>
      <c r="AB491" s="275"/>
      <c r="AC491" s="275"/>
      <c r="AD491" s="280"/>
      <c r="AE491" s="280"/>
      <c r="AF491" s="280"/>
      <c r="AG491" s="281"/>
      <c r="AH491" s="275"/>
      <c r="AI491" s="275"/>
      <c r="AJ491" s="275"/>
    </row>
    <row r="492" spans="2:36" x14ac:dyDescent="0.2">
      <c r="B492" s="266"/>
      <c r="C492" s="274"/>
      <c r="D492" s="275"/>
      <c r="E492" s="275"/>
      <c r="F492" s="275"/>
      <c r="G492" s="275"/>
      <c r="H492" s="275"/>
      <c r="I492" s="275"/>
      <c r="J492" s="275"/>
      <c r="K492" s="276"/>
      <c r="L492" s="275"/>
      <c r="M492" s="276"/>
      <c r="N492" s="281"/>
      <c r="O492" s="277"/>
      <c r="P492" s="278"/>
      <c r="Q492" s="275"/>
      <c r="R492" s="275"/>
      <c r="S492" s="275"/>
      <c r="T492" s="277"/>
      <c r="U492" s="276"/>
      <c r="V492" s="279"/>
      <c r="W492" s="275"/>
      <c r="X492" s="275"/>
      <c r="Y492" s="275"/>
      <c r="Z492" s="275"/>
      <c r="AA492" s="275"/>
      <c r="AB492" s="275"/>
      <c r="AC492" s="275"/>
      <c r="AD492" s="280"/>
      <c r="AE492" s="281"/>
      <c r="AF492" s="281"/>
      <c r="AG492" s="281"/>
      <c r="AH492" s="275"/>
      <c r="AI492" s="275"/>
      <c r="AJ492" s="275"/>
    </row>
    <row r="493" spans="2:36" x14ac:dyDescent="0.2">
      <c r="B493" s="266"/>
      <c r="C493" s="274"/>
      <c r="D493" s="275"/>
      <c r="E493" s="275"/>
      <c r="F493" s="275"/>
      <c r="G493" s="275"/>
      <c r="H493" s="275"/>
      <c r="I493" s="275"/>
      <c r="J493" s="275"/>
      <c r="K493" s="276"/>
      <c r="L493" s="275"/>
      <c r="M493" s="276"/>
      <c r="N493" s="276"/>
      <c r="O493" s="277"/>
      <c r="P493" s="278"/>
      <c r="Q493" s="275"/>
      <c r="R493" s="275"/>
      <c r="S493" s="275"/>
      <c r="T493" s="279"/>
      <c r="U493" s="276"/>
      <c r="V493" s="281"/>
      <c r="W493" s="275"/>
      <c r="X493" s="277"/>
      <c r="Y493" s="275"/>
      <c r="Z493" s="275"/>
      <c r="AA493" s="275"/>
      <c r="AB493" s="275"/>
      <c r="AC493" s="275"/>
      <c r="AD493" s="280"/>
      <c r="AE493" s="281"/>
      <c r="AF493" s="280"/>
      <c r="AG493" s="281"/>
      <c r="AH493" s="275"/>
      <c r="AI493" s="275"/>
      <c r="AJ493" s="275"/>
    </row>
    <row r="494" spans="2:36" x14ac:dyDescent="0.2">
      <c r="B494" s="266"/>
      <c r="C494" s="274"/>
      <c r="D494" s="275"/>
      <c r="E494" s="275"/>
      <c r="F494" s="275"/>
      <c r="G494" s="275"/>
      <c r="H494" s="275"/>
      <c r="I494" s="275"/>
      <c r="J494" s="275"/>
      <c r="K494" s="276"/>
      <c r="L494" s="275"/>
      <c r="M494" s="276"/>
      <c r="N494" s="276"/>
      <c r="O494" s="277"/>
      <c r="P494" s="278"/>
      <c r="Q494" s="275"/>
      <c r="R494" s="275"/>
      <c r="S494" s="275"/>
      <c r="T494" s="277"/>
      <c r="U494" s="276"/>
      <c r="V494" s="277"/>
      <c r="W494" s="275"/>
      <c r="X494" s="275"/>
      <c r="Y494" s="275"/>
      <c r="Z494" s="275"/>
      <c r="AA494" s="277"/>
      <c r="AB494" s="275"/>
      <c r="AC494" s="275"/>
      <c r="AD494" s="275"/>
      <c r="AE494" s="275"/>
      <c r="AF494" s="281"/>
      <c r="AG494" s="281"/>
      <c r="AH494" s="275"/>
      <c r="AI494" s="275"/>
      <c r="AJ494" s="275"/>
    </row>
    <row r="495" spans="2:36" x14ac:dyDescent="0.2">
      <c r="B495" s="266"/>
      <c r="C495" s="274"/>
      <c r="D495" s="275"/>
      <c r="E495" s="275"/>
      <c r="F495" s="275"/>
      <c r="G495" s="275"/>
      <c r="H495" s="275"/>
      <c r="I495" s="275"/>
      <c r="J495" s="275"/>
      <c r="K495" s="279"/>
      <c r="L495" s="275"/>
      <c r="M495" s="276"/>
      <c r="N495" s="276"/>
      <c r="O495" s="279"/>
      <c r="P495" s="278"/>
      <c r="Q495" s="275"/>
      <c r="R495" s="275"/>
      <c r="S495" s="275"/>
      <c r="T495" s="277"/>
      <c r="U495" s="276"/>
      <c r="V495" s="279"/>
      <c r="W495" s="275"/>
      <c r="X495" s="277"/>
      <c r="Y495" s="275"/>
      <c r="Z495" s="275"/>
      <c r="AA495" s="275"/>
      <c r="AB495" s="275"/>
      <c r="AC495" s="275"/>
      <c r="AD495" s="280"/>
      <c r="AE495" s="281"/>
      <c r="AF495" s="280"/>
      <c r="AG495" s="281"/>
      <c r="AH495" s="275"/>
      <c r="AI495" s="275"/>
      <c r="AJ495" s="275"/>
    </row>
    <row r="496" spans="2:36" x14ac:dyDescent="0.2">
      <c r="B496" s="266"/>
      <c r="C496" s="274"/>
      <c r="D496" s="275"/>
      <c r="E496" s="275"/>
      <c r="F496" s="275"/>
      <c r="G496" s="275"/>
      <c r="H496" s="275"/>
      <c r="I496" s="275"/>
      <c r="J496" s="275"/>
      <c r="K496" s="276"/>
      <c r="L496" s="275"/>
      <c r="M496" s="275"/>
      <c r="N496" s="281"/>
      <c r="O496" s="275"/>
      <c r="P496" s="284"/>
      <c r="Q496" s="275"/>
      <c r="R496" s="275"/>
      <c r="S496" s="275"/>
      <c r="T496" s="275"/>
      <c r="U496" s="276"/>
      <c r="V496" s="277"/>
      <c r="W496" s="275"/>
      <c r="X496" s="275"/>
      <c r="Y496" s="275"/>
      <c r="Z496" s="275"/>
      <c r="AA496" s="275"/>
      <c r="AB496" s="275"/>
      <c r="AC496" s="275"/>
      <c r="AD496" s="280"/>
      <c r="AE496" s="281"/>
      <c r="AF496" s="281"/>
      <c r="AG496" s="281"/>
      <c r="AH496" s="275"/>
      <c r="AI496" s="275"/>
      <c r="AJ496" s="275"/>
    </row>
    <row r="497" spans="2:36" x14ac:dyDescent="0.2">
      <c r="B497" s="266"/>
      <c r="C497" s="274"/>
      <c r="D497" s="275"/>
      <c r="E497" s="275"/>
      <c r="F497" s="275"/>
      <c r="G497" s="275"/>
      <c r="H497" s="275"/>
      <c r="I497" s="275"/>
      <c r="J497" s="275"/>
      <c r="K497" s="275"/>
      <c r="L497" s="275"/>
      <c r="M497" s="275"/>
      <c r="N497" s="275"/>
      <c r="O497" s="275"/>
      <c r="P497" s="284"/>
      <c r="Q497" s="275"/>
      <c r="R497" s="275"/>
      <c r="S497" s="275"/>
      <c r="T497" s="275"/>
      <c r="U497" s="275"/>
      <c r="V497" s="275"/>
      <c r="W497" s="275"/>
      <c r="X497" s="275"/>
      <c r="Y497" s="275"/>
      <c r="Z497" s="275"/>
      <c r="AA497" s="275"/>
      <c r="AB497" s="275"/>
      <c r="AC497" s="275"/>
      <c r="AD497" s="275"/>
      <c r="AE497" s="275"/>
      <c r="AF497" s="275"/>
      <c r="AG497" s="275"/>
      <c r="AH497" s="275"/>
      <c r="AI497" s="275"/>
      <c r="AJ497" s="275"/>
    </row>
    <row r="498" spans="2:36" x14ac:dyDescent="0.2">
      <c r="B498" s="266"/>
      <c r="C498" s="274"/>
      <c r="D498" s="275"/>
      <c r="E498" s="275"/>
      <c r="F498" s="275"/>
      <c r="G498" s="275"/>
      <c r="H498" s="275"/>
      <c r="I498" s="275"/>
      <c r="J498" s="275"/>
      <c r="K498" s="276"/>
      <c r="L498" s="275"/>
      <c r="M498" s="275"/>
      <c r="N498" s="281"/>
      <c r="O498" s="277"/>
      <c r="P498" s="278"/>
      <c r="Q498" s="277"/>
      <c r="R498" s="275"/>
      <c r="S498" s="275"/>
      <c r="T498" s="279"/>
      <c r="U498" s="276"/>
      <c r="V498" s="279"/>
      <c r="W498" s="275"/>
      <c r="X498" s="277"/>
      <c r="Y498" s="277"/>
      <c r="Z498" s="275"/>
      <c r="AA498" s="275"/>
      <c r="AB498" s="275"/>
      <c r="AC498" s="275"/>
      <c r="AD498" s="280"/>
      <c r="AE498" s="280"/>
      <c r="AF498" s="281"/>
      <c r="AG498" s="280"/>
      <c r="AH498" s="275"/>
      <c r="AI498" s="275"/>
      <c r="AJ498" s="275"/>
    </row>
    <row r="499" spans="2:36" x14ac:dyDescent="0.2">
      <c r="B499" s="266"/>
      <c r="C499" s="274"/>
      <c r="D499" s="275"/>
      <c r="E499" s="275"/>
      <c r="F499" s="275"/>
      <c r="G499" s="275"/>
      <c r="H499" s="275"/>
      <c r="I499" s="275"/>
      <c r="J499" s="275"/>
      <c r="K499" s="276"/>
      <c r="L499" s="275"/>
      <c r="M499" s="275"/>
      <c r="N499" s="281"/>
      <c r="O499" s="279"/>
      <c r="P499" s="278"/>
      <c r="Q499" s="275"/>
      <c r="R499" s="275"/>
      <c r="S499" s="275"/>
      <c r="T499" s="279"/>
      <c r="U499" s="276"/>
      <c r="V499" s="277"/>
      <c r="W499" s="275"/>
      <c r="X499" s="277"/>
      <c r="Y499" s="275"/>
      <c r="Z499" s="275"/>
      <c r="AA499" s="275"/>
      <c r="AB499" s="275"/>
      <c r="AC499" s="275"/>
      <c r="AD499" s="280"/>
      <c r="AE499" s="281"/>
      <c r="AF499" s="280"/>
      <c r="AG499" s="280"/>
      <c r="AH499" s="275"/>
      <c r="AI499" s="275"/>
      <c r="AJ499" s="275"/>
    </row>
    <row r="500" spans="2:36" x14ac:dyDescent="0.2">
      <c r="B500" s="266"/>
      <c r="C500" s="274"/>
      <c r="D500" s="275"/>
      <c r="E500" s="275"/>
      <c r="F500" s="275"/>
      <c r="G500" s="275"/>
      <c r="H500" s="275"/>
      <c r="I500" s="275"/>
      <c r="J500" s="275"/>
      <c r="K500" s="279"/>
      <c r="L500" s="275"/>
      <c r="M500" s="275"/>
      <c r="N500" s="276"/>
      <c r="O500" s="277"/>
      <c r="P500" s="278"/>
      <c r="Q500" s="275"/>
      <c r="R500" s="275"/>
      <c r="S500" s="275"/>
      <c r="T500" s="277"/>
      <c r="U500" s="276"/>
      <c r="V500" s="277"/>
      <c r="W500" s="275"/>
      <c r="X500" s="275"/>
      <c r="Y500" s="275"/>
      <c r="Z500" s="275"/>
      <c r="AA500" s="275"/>
      <c r="AB500" s="275"/>
      <c r="AC500" s="275"/>
      <c r="AD500" s="280"/>
      <c r="AE500" s="281"/>
      <c r="AF500" s="283"/>
      <c r="AG500" s="281"/>
      <c r="AH500" s="275"/>
      <c r="AI500" s="275"/>
      <c r="AJ500" s="275"/>
    </row>
    <row r="501" spans="2:36" x14ac:dyDescent="0.2">
      <c r="B501" s="266"/>
      <c r="C501" s="274"/>
      <c r="D501" s="275"/>
      <c r="E501" s="275"/>
      <c r="F501" s="275"/>
      <c r="G501" s="275"/>
      <c r="H501" s="275"/>
      <c r="I501" s="275"/>
      <c r="J501" s="275"/>
      <c r="K501" s="276"/>
      <c r="L501" s="275"/>
      <c r="M501" s="282"/>
      <c r="N501" s="281"/>
      <c r="O501" s="277"/>
      <c r="P501" s="284"/>
      <c r="Q501" s="275"/>
      <c r="R501" s="275"/>
      <c r="S501" s="275"/>
      <c r="T501" s="277"/>
      <c r="U501" s="276"/>
      <c r="V501" s="279"/>
      <c r="W501" s="275"/>
      <c r="X501" s="277"/>
      <c r="Y501" s="275"/>
      <c r="Z501" s="275"/>
      <c r="AA501" s="275"/>
      <c r="AB501" s="275"/>
      <c r="AC501" s="275"/>
      <c r="AD501" s="280"/>
      <c r="AE501" s="280"/>
      <c r="AF501" s="280"/>
      <c r="AG501" s="281"/>
      <c r="AH501" s="275"/>
      <c r="AI501" s="275"/>
      <c r="AJ501" s="275"/>
    </row>
    <row r="502" spans="2:36" x14ac:dyDescent="0.2">
      <c r="B502" s="266"/>
      <c r="C502" s="274"/>
      <c r="D502" s="275"/>
      <c r="E502" s="275"/>
      <c r="F502" s="275"/>
      <c r="G502" s="275"/>
      <c r="H502" s="275"/>
      <c r="I502" s="275"/>
      <c r="J502" s="275"/>
      <c r="K502" s="276"/>
      <c r="L502" s="275"/>
      <c r="M502" s="282"/>
      <c r="N502" s="276"/>
      <c r="O502" s="279"/>
      <c r="P502" s="278"/>
      <c r="Q502" s="275"/>
      <c r="R502" s="275"/>
      <c r="S502" s="275"/>
      <c r="T502" s="279"/>
      <c r="U502" s="276"/>
      <c r="V502" s="277"/>
      <c r="W502" s="275"/>
      <c r="X502" s="275"/>
      <c r="Y502" s="275"/>
      <c r="Z502" s="275"/>
      <c r="AA502" s="275"/>
      <c r="AB502" s="275"/>
      <c r="AC502" s="275"/>
      <c r="AD502" s="283"/>
      <c r="AE502" s="280"/>
      <c r="AF502" s="280"/>
      <c r="AG502" s="280"/>
      <c r="AH502" s="275"/>
      <c r="AI502" s="275"/>
      <c r="AJ502" s="275"/>
    </row>
    <row r="503" spans="2:36" x14ac:dyDescent="0.2">
      <c r="B503" s="266"/>
      <c r="C503" s="274"/>
      <c r="D503" s="275"/>
      <c r="E503" s="275"/>
      <c r="F503" s="275"/>
      <c r="G503" s="275"/>
      <c r="H503" s="275"/>
      <c r="I503" s="275"/>
      <c r="J503" s="275"/>
      <c r="K503" s="277"/>
      <c r="L503" s="275"/>
      <c r="M503" s="275"/>
      <c r="N503" s="276"/>
      <c r="O503" s="279"/>
      <c r="P503" s="278"/>
      <c r="Q503" s="275"/>
      <c r="R503" s="275"/>
      <c r="S503" s="275"/>
      <c r="T503" s="277"/>
      <c r="U503" s="276"/>
      <c r="V503" s="277"/>
      <c r="W503" s="275"/>
      <c r="X503" s="275"/>
      <c r="Y503" s="275"/>
      <c r="Z503" s="275"/>
      <c r="AA503" s="275"/>
      <c r="AB503" s="275"/>
      <c r="AC503" s="275"/>
      <c r="AD503" s="281"/>
      <c r="AE503" s="281"/>
      <c r="AF503" s="281"/>
      <c r="AG503" s="281"/>
      <c r="AH503" s="275"/>
      <c r="AI503" s="275"/>
      <c r="AJ503" s="275"/>
    </row>
    <row r="504" spans="2:36" x14ac:dyDescent="0.2">
      <c r="B504" s="266"/>
      <c r="C504" s="274"/>
      <c r="D504" s="275"/>
      <c r="E504" s="275"/>
      <c r="F504" s="275"/>
      <c r="G504" s="275"/>
      <c r="H504" s="275"/>
      <c r="I504" s="275"/>
      <c r="J504" s="275"/>
      <c r="K504" s="275"/>
      <c r="L504" s="275"/>
      <c r="M504" s="275"/>
      <c r="N504" s="275"/>
      <c r="O504" s="277"/>
      <c r="P504" s="284"/>
      <c r="Q504" s="275"/>
      <c r="R504" s="276"/>
      <c r="S504" s="275"/>
      <c r="T504" s="277"/>
      <c r="U504" s="275"/>
      <c r="V504" s="277"/>
      <c r="W504" s="275"/>
      <c r="X504" s="275"/>
      <c r="Y504" s="275"/>
      <c r="Z504" s="276"/>
      <c r="AA504" s="275"/>
      <c r="AB504" s="275"/>
      <c r="AC504" s="275"/>
      <c r="AD504" s="281"/>
      <c r="AE504" s="281"/>
      <c r="AF504" s="281"/>
      <c r="AG504" s="281"/>
      <c r="AH504" s="275"/>
      <c r="AI504" s="275"/>
      <c r="AJ504" s="275"/>
    </row>
    <row r="505" spans="2:36" x14ac:dyDescent="0.2">
      <c r="B505" s="266"/>
      <c r="C505" s="274"/>
      <c r="D505" s="275"/>
      <c r="E505" s="275"/>
      <c r="F505" s="275"/>
      <c r="G505" s="275"/>
      <c r="H505" s="275"/>
      <c r="I505" s="275"/>
      <c r="J505" s="275"/>
      <c r="K505" s="276"/>
      <c r="L505" s="275"/>
      <c r="M505" s="276"/>
      <c r="N505" s="282"/>
      <c r="O505" s="277"/>
      <c r="P505" s="278"/>
      <c r="Q505" s="275"/>
      <c r="R505" s="275"/>
      <c r="S505" s="275"/>
      <c r="T505" s="277"/>
      <c r="U505" s="276"/>
      <c r="V505" s="277"/>
      <c r="W505" s="275"/>
      <c r="X505" s="275"/>
      <c r="Y505" s="275"/>
      <c r="Z505" s="275"/>
      <c r="AA505" s="275"/>
      <c r="AB505" s="275"/>
      <c r="AC505" s="275"/>
      <c r="AD505" s="281"/>
      <c r="AE505" s="279"/>
      <c r="AF505" s="281"/>
      <c r="AG505" s="281"/>
      <c r="AH505" s="275"/>
      <c r="AI505" s="275"/>
      <c r="AJ505" s="275"/>
    </row>
    <row r="506" spans="2:36" x14ac:dyDescent="0.2">
      <c r="B506" s="266"/>
      <c r="C506" s="274"/>
      <c r="D506" s="275"/>
      <c r="E506" s="275"/>
      <c r="F506" s="275"/>
      <c r="G506" s="275"/>
      <c r="H506" s="275"/>
      <c r="I506" s="275"/>
      <c r="J506" s="275"/>
      <c r="K506" s="276"/>
      <c r="L506" s="275"/>
      <c r="M506" s="276"/>
      <c r="N506" s="276"/>
      <c r="O506" s="279"/>
      <c r="P506" s="284"/>
      <c r="Q506" s="275"/>
      <c r="R506" s="275"/>
      <c r="S506" s="275"/>
      <c r="T506" s="277"/>
      <c r="U506" s="276"/>
      <c r="V506" s="277"/>
      <c r="W506" s="275"/>
      <c r="X506" s="277"/>
      <c r="Y506" s="275"/>
      <c r="Z506" s="275"/>
      <c r="AA506" s="275"/>
      <c r="AB506" s="275"/>
      <c r="AC506" s="275"/>
      <c r="AD506" s="280"/>
      <c r="AE506" s="280"/>
      <c r="AF506" s="281"/>
      <c r="AG506" s="280"/>
      <c r="AH506" s="275"/>
      <c r="AI506" s="275"/>
      <c r="AJ506" s="275"/>
    </row>
    <row r="507" spans="2:36" x14ac:dyDescent="0.2">
      <c r="B507" s="266"/>
      <c r="C507" s="274"/>
      <c r="D507" s="275"/>
      <c r="E507" s="275"/>
      <c r="F507" s="275"/>
      <c r="G507" s="275"/>
      <c r="H507" s="275"/>
      <c r="I507" s="275"/>
      <c r="J507" s="275"/>
      <c r="K507" s="279"/>
      <c r="L507" s="275"/>
      <c r="M507" s="276"/>
      <c r="N507" s="276"/>
      <c r="O507" s="279"/>
      <c r="P507" s="278"/>
      <c r="Q507" s="275"/>
      <c r="R507" s="275"/>
      <c r="S507" s="275"/>
      <c r="T507" s="277"/>
      <c r="U507" s="276"/>
      <c r="V507" s="279"/>
      <c r="W507" s="275"/>
      <c r="X507" s="275"/>
      <c r="Y507" s="275"/>
      <c r="Z507" s="275"/>
      <c r="AA507" s="275"/>
      <c r="AB507" s="275"/>
      <c r="AC507" s="275"/>
      <c r="AD507" s="280"/>
      <c r="AE507" s="281"/>
      <c r="AF507" s="281"/>
      <c r="AG507" s="281"/>
      <c r="AH507" s="275"/>
      <c r="AI507" s="275"/>
      <c r="AJ507" s="275"/>
    </row>
    <row r="508" spans="2:36" x14ac:dyDescent="0.2">
      <c r="B508" s="266"/>
      <c r="C508" s="274"/>
      <c r="D508" s="275"/>
      <c r="E508" s="275"/>
      <c r="F508" s="275"/>
      <c r="G508" s="275"/>
      <c r="H508" s="275"/>
      <c r="I508" s="275"/>
      <c r="J508" s="275"/>
      <c r="K508" s="276"/>
      <c r="L508" s="275"/>
      <c r="M508" s="276"/>
      <c r="N508" s="276"/>
      <c r="O508" s="281"/>
      <c r="P508" s="278"/>
      <c r="Q508" s="277"/>
      <c r="R508" s="275"/>
      <c r="S508" s="275"/>
      <c r="T508" s="279"/>
      <c r="U508" s="276"/>
      <c r="V508" s="279"/>
      <c r="W508" s="275"/>
      <c r="X508" s="275"/>
      <c r="Y508" s="277"/>
      <c r="Z508" s="275"/>
      <c r="AA508" s="275"/>
      <c r="AB508" s="275"/>
      <c r="AC508" s="275"/>
      <c r="AD508" s="280"/>
      <c r="AE508" s="281"/>
      <c r="AF508" s="281"/>
      <c r="AG508" s="281"/>
      <c r="AH508" s="275"/>
      <c r="AI508" s="275"/>
      <c r="AJ508" s="275"/>
    </row>
    <row r="509" spans="2:36" x14ac:dyDescent="0.2">
      <c r="B509" s="266"/>
      <c r="C509" s="274"/>
      <c r="D509" s="275"/>
      <c r="E509" s="275"/>
      <c r="F509" s="275"/>
      <c r="G509" s="275"/>
      <c r="H509" s="275"/>
      <c r="I509" s="275"/>
      <c r="J509" s="275"/>
      <c r="K509" s="276"/>
      <c r="L509" s="275"/>
      <c r="M509" s="282"/>
      <c r="N509" s="281"/>
      <c r="O509" s="277"/>
      <c r="P509" s="278"/>
      <c r="Q509" s="275"/>
      <c r="R509" s="275"/>
      <c r="S509" s="275"/>
      <c r="T509" s="281"/>
      <c r="U509" s="276"/>
      <c r="V509" s="279"/>
      <c r="W509" s="275"/>
      <c r="X509" s="275"/>
      <c r="Y509" s="275"/>
      <c r="Z509" s="275"/>
      <c r="AA509" s="275"/>
      <c r="AB509" s="275"/>
      <c r="AC509" s="275"/>
      <c r="AD509" s="280"/>
      <c r="AE509" s="281"/>
      <c r="AF509" s="281"/>
      <c r="AG509" s="280"/>
      <c r="AH509" s="275"/>
      <c r="AI509" s="275"/>
      <c r="AJ509" s="275"/>
    </row>
    <row r="510" spans="2:36" x14ac:dyDescent="0.2">
      <c r="B510" s="266"/>
      <c r="C510" s="274"/>
      <c r="D510" s="275"/>
      <c r="E510" s="275"/>
      <c r="F510" s="275"/>
      <c r="G510" s="275"/>
      <c r="H510" s="275"/>
      <c r="I510" s="275"/>
      <c r="J510" s="275"/>
      <c r="K510" s="276"/>
      <c r="L510" s="275"/>
      <c r="M510" s="275"/>
      <c r="N510" s="276"/>
      <c r="O510" s="277"/>
      <c r="P510" s="278"/>
      <c r="Q510" s="275"/>
      <c r="R510" s="275"/>
      <c r="S510" s="275"/>
      <c r="T510" s="277"/>
      <c r="U510" s="276"/>
      <c r="V510" s="279"/>
      <c r="W510" s="275"/>
      <c r="X510" s="277"/>
      <c r="Y510" s="275"/>
      <c r="Z510" s="275"/>
      <c r="AA510" s="275"/>
      <c r="AB510" s="275"/>
      <c r="AC510" s="275"/>
      <c r="AD510" s="280"/>
      <c r="AE510" s="280"/>
      <c r="AF510" s="281"/>
      <c r="AG510" s="280"/>
      <c r="AH510" s="275"/>
      <c r="AI510" s="275"/>
      <c r="AJ510" s="275"/>
    </row>
    <row r="511" spans="2:36" x14ac:dyDescent="0.2">
      <c r="B511" s="266"/>
      <c r="C511" s="274"/>
      <c r="D511" s="275"/>
      <c r="E511" s="275"/>
      <c r="F511" s="275"/>
      <c r="G511" s="275"/>
      <c r="H511" s="275"/>
      <c r="I511" s="275"/>
      <c r="J511" s="275"/>
      <c r="K511" s="276"/>
      <c r="L511" s="275"/>
      <c r="M511" s="276"/>
      <c r="N511" s="276"/>
      <c r="O511" s="277"/>
      <c r="P511" s="278"/>
      <c r="Q511" s="275"/>
      <c r="R511" s="275"/>
      <c r="S511" s="275"/>
      <c r="T511" s="277"/>
      <c r="U511" s="276"/>
      <c r="V511" s="277"/>
      <c r="W511" s="275"/>
      <c r="X511" s="277"/>
      <c r="Y511" s="275"/>
      <c r="Z511" s="275"/>
      <c r="AA511" s="275"/>
      <c r="AB511" s="275"/>
      <c r="AC511" s="275"/>
      <c r="AD511" s="280"/>
      <c r="AE511" s="280"/>
      <c r="AF511" s="281"/>
      <c r="AG511" s="280"/>
      <c r="AH511" s="275"/>
      <c r="AI511" s="275"/>
      <c r="AJ511" s="275"/>
    </row>
    <row r="512" spans="2:36" x14ac:dyDescent="0.2">
      <c r="B512" s="266"/>
      <c r="C512" s="274"/>
      <c r="D512" s="275"/>
      <c r="E512" s="275"/>
      <c r="F512" s="275"/>
      <c r="G512" s="275"/>
      <c r="H512" s="275"/>
      <c r="I512" s="275"/>
      <c r="J512" s="275"/>
      <c r="K512" s="276"/>
      <c r="L512" s="275"/>
      <c r="M512" s="276"/>
      <c r="N512" s="281"/>
      <c r="O512" s="279"/>
      <c r="P512" s="278"/>
      <c r="Q512" s="277"/>
      <c r="R512" s="275"/>
      <c r="S512" s="275"/>
      <c r="T512" s="277"/>
      <c r="U512" s="276"/>
      <c r="V512" s="279"/>
      <c r="W512" s="275"/>
      <c r="X512" s="275"/>
      <c r="Y512" s="277"/>
      <c r="Z512" s="275"/>
      <c r="AA512" s="275"/>
      <c r="AB512" s="275"/>
      <c r="AC512" s="275"/>
      <c r="AD512" s="283"/>
      <c r="AE512" s="280"/>
      <c r="AF512" s="280"/>
      <c r="AG512" s="281"/>
      <c r="AH512" s="275"/>
      <c r="AI512" s="275"/>
      <c r="AJ512" s="275"/>
    </row>
    <row r="513" spans="2:36" x14ac:dyDescent="0.2">
      <c r="B513" s="266"/>
      <c r="C513" s="274"/>
      <c r="D513" s="275"/>
      <c r="E513" s="275"/>
      <c r="F513" s="275"/>
      <c r="G513" s="275"/>
      <c r="H513" s="275"/>
      <c r="I513" s="275"/>
      <c r="J513" s="275"/>
      <c r="K513" s="276"/>
      <c r="L513" s="275"/>
      <c r="M513" s="275"/>
      <c r="N513" s="281"/>
      <c r="O513" s="277"/>
      <c r="P513" s="284"/>
      <c r="Q513" s="277"/>
      <c r="R513" s="275"/>
      <c r="S513" s="275"/>
      <c r="T513" s="277"/>
      <c r="U513" s="276"/>
      <c r="V513" s="279"/>
      <c r="W513" s="275"/>
      <c r="X513" s="277"/>
      <c r="Y513" s="277"/>
      <c r="Z513" s="275"/>
      <c r="AA513" s="275"/>
      <c r="AB513" s="275"/>
      <c r="AC513" s="275"/>
      <c r="AD513" s="280"/>
      <c r="AE513" s="280"/>
      <c r="AF513" s="280"/>
      <c r="AG513" s="281"/>
      <c r="AH513" s="275"/>
      <c r="AI513" s="275"/>
      <c r="AJ513" s="275"/>
    </row>
    <row r="514" spans="2:36" x14ac:dyDescent="0.2">
      <c r="B514" s="266"/>
      <c r="C514" s="274"/>
      <c r="D514" s="275"/>
      <c r="E514" s="275"/>
      <c r="F514" s="275"/>
      <c r="G514" s="275"/>
      <c r="H514" s="275"/>
      <c r="I514" s="275"/>
      <c r="J514" s="275"/>
      <c r="K514" s="276"/>
      <c r="L514" s="275"/>
      <c r="M514" s="276"/>
      <c r="N514" s="276"/>
      <c r="O514" s="277"/>
      <c r="P514" s="278"/>
      <c r="Q514" s="275"/>
      <c r="R514" s="275"/>
      <c r="S514" s="275"/>
      <c r="T514" s="277"/>
      <c r="U514" s="276"/>
      <c r="V514" s="279"/>
      <c r="W514" s="275"/>
      <c r="X514" s="275"/>
      <c r="Y514" s="275"/>
      <c r="Z514" s="275"/>
      <c r="AA514" s="275"/>
      <c r="AB514" s="275"/>
      <c r="AC514" s="275"/>
      <c r="AD514" s="280"/>
      <c r="AE514" s="281"/>
      <c r="AF514" s="281"/>
      <c r="AG514" s="281"/>
      <c r="AH514" s="275"/>
      <c r="AI514" s="275"/>
      <c r="AJ514" s="275"/>
    </row>
    <row r="515" spans="2:36" x14ac:dyDescent="0.2">
      <c r="B515" s="266"/>
      <c r="C515" s="274"/>
      <c r="D515" s="275"/>
      <c r="E515" s="275"/>
      <c r="F515" s="275"/>
      <c r="G515" s="275"/>
      <c r="H515" s="275"/>
      <c r="I515" s="275"/>
      <c r="J515" s="275"/>
      <c r="K515" s="275"/>
      <c r="L515" s="275"/>
      <c r="M515" s="275"/>
      <c r="N515" s="275"/>
      <c r="O515" s="277"/>
      <c r="P515" s="284"/>
      <c r="Q515" s="275"/>
      <c r="R515" s="276"/>
      <c r="S515" s="275"/>
      <c r="T515" s="277"/>
      <c r="U515" s="275"/>
      <c r="V515" s="277"/>
      <c r="W515" s="275"/>
      <c r="X515" s="275"/>
      <c r="Y515" s="275"/>
      <c r="Z515" s="276"/>
      <c r="AA515" s="275"/>
      <c r="AB515" s="275"/>
      <c r="AC515" s="275"/>
      <c r="AD515" s="281"/>
      <c r="AE515" s="281"/>
      <c r="AF515" s="281"/>
      <c r="AG515" s="281"/>
      <c r="AH515" s="275"/>
      <c r="AI515" s="275"/>
      <c r="AJ515" s="275"/>
    </row>
    <row r="516" spans="2:36" x14ac:dyDescent="0.2">
      <c r="B516" s="266"/>
      <c r="C516" s="274"/>
      <c r="D516" s="275"/>
      <c r="E516" s="275"/>
      <c r="F516" s="275"/>
      <c r="G516" s="275"/>
      <c r="H516" s="275"/>
      <c r="I516" s="275"/>
      <c r="J516" s="275"/>
      <c r="K516" s="276"/>
      <c r="L516" s="275"/>
      <c r="M516" s="276"/>
      <c r="N516" s="276"/>
      <c r="O516" s="277"/>
      <c r="P516" s="284"/>
      <c r="Q516" s="275"/>
      <c r="R516" s="275"/>
      <c r="S516" s="275"/>
      <c r="T516" s="279"/>
      <c r="U516" s="276"/>
      <c r="V516" s="279"/>
      <c r="W516" s="275"/>
      <c r="X516" s="277"/>
      <c r="Y516" s="275"/>
      <c r="Z516" s="275"/>
      <c r="AA516" s="275"/>
      <c r="AB516" s="275"/>
      <c r="AC516" s="275"/>
      <c r="AD516" s="280"/>
      <c r="AE516" s="281"/>
      <c r="AF516" s="280"/>
      <c r="AG516" s="280"/>
      <c r="AH516" s="275"/>
      <c r="AI516" s="275"/>
      <c r="AJ516" s="275"/>
    </row>
    <row r="517" spans="2:36" x14ac:dyDescent="0.2">
      <c r="B517" s="266"/>
      <c r="C517" s="274"/>
      <c r="D517" s="275"/>
      <c r="E517" s="275"/>
      <c r="F517" s="275"/>
      <c r="G517" s="275"/>
      <c r="H517" s="275"/>
      <c r="I517" s="275"/>
      <c r="J517" s="275"/>
      <c r="K517" s="282"/>
      <c r="L517" s="275"/>
      <c r="M517" s="275"/>
      <c r="N517" s="282"/>
      <c r="O517" s="279"/>
      <c r="P517" s="278"/>
      <c r="Q517" s="275"/>
      <c r="R517" s="275"/>
      <c r="S517" s="275"/>
      <c r="T517" s="277"/>
      <c r="U517" s="282"/>
      <c r="V517" s="279"/>
      <c r="W517" s="275"/>
      <c r="X517" s="275"/>
      <c r="Y517" s="275"/>
      <c r="Z517" s="275"/>
      <c r="AA517" s="275"/>
      <c r="AB517" s="275"/>
      <c r="AC517" s="275"/>
      <c r="AD517" s="275"/>
      <c r="AE517" s="283"/>
      <c r="AF517" s="281"/>
      <c r="AG517" s="281"/>
      <c r="AH517" s="275"/>
      <c r="AI517" s="275"/>
      <c r="AJ517" s="275"/>
    </row>
    <row r="518" spans="2:36" x14ac:dyDescent="0.2">
      <c r="B518" s="266"/>
      <c r="C518" s="274"/>
      <c r="D518" s="275"/>
      <c r="E518" s="275"/>
      <c r="F518" s="275"/>
      <c r="G518" s="275"/>
      <c r="H518" s="275"/>
      <c r="I518" s="275"/>
      <c r="J518" s="275"/>
      <c r="K518" s="276"/>
      <c r="L518" s="275"/>
      <c r="M518" s="276"/>
      <c r="N518" s="275"/>
      <c r="O518" s="277"/>
      <c r="P518" s="284"/>
      <c r="Q518" s="275"/>
      <c r="R518" s="275"/>
      <c r="S518" s="275"/>
      <c r="T518" s="277"/>
      <c r="U518" s="276"/>
      <c r="V518" s="277"/>
      <c r="W518" s="275"/>
      <c r="X518" s="275"/>
      <c r="Y518" s="275"/>
      <c r="Z518" s="275"/>
      <c r="AA518" s="275"/>
      <c r="AB518" s="275"/>
      <c r="AC518" s="275"/>
      <c r="AD518" s="280"/>
      <c r="AE518" s="281"/>
      <c r="AF518" s="281"/>
      <c r="AG518" s="281"/>
      <c r="AH518" s="275"/>
      <c r="AI518" s="275"/>
      <c r="AJ518" s="275"/>
    </row>
    <row r="519" spans="2:36" x14ac:dyDescent="0.2">
      <c r="B519" s="266"/>
      <c r="C519" s="274"/>
      <c r="D519" s="275"/>
      <c r="E519" s="275"/>
      <c r="F519" s="275"/>
      <c r="G519" s="275"/>
      <c r="H519" s="275"/>
      <c r="I519" s="275"/>
      <c r="J519" s="275"/>
      <c r="K519" s="282"/>
      <c r="L519" s="275"/>
      <c r="M519" s="282"/>
      <c r="N519" s="281"/>
      <c r="O519" s="279"/>
      <c r="P519" s="278"/>
      <c r="Q519" s="275"/>
      <c r="R519" s="275"/>
      <c r="S519" s="275"/>
      <c r="T519" s="277"/>
      <c r="U519" s="282"/>
      <c r="V519" s="279"/>
      <c r="W519" s="277"/>
      <c r="X519" s="277"/>
      <c r="Y519" s="275"/>
      <c r="Z519" s="275"/>
      <c r="AA519" s="275"/>
      <c r="AB519" s="275"/>
      <c r="AC519" s="275"/>
      <c r="AD519" s="280"/>
      <c r="AE519" s="280"/>
      <c r="AF519" s="281"/>
      <c r="AG519" s="281"/>
      <c r="AH519" s="275"/>
      <c r="AI519" s="275"/>
      <c r="AJ519" s="275"/>
    </row>
    <row r="520" spans="2:36" x14ac:dyDescent="0.2">
      <c r="B520" s="266"/>
      <c r="C520" s="274"/>
      <c r="D520" s="275"/>
      <c r="E520" s="275"/>
      <c r="F520" s="275"/>
      <c r="G520" s="275"/>
      <c r="H520" s="275"/>
      <c r="I520" s="275"/>
      <c r="J520" s="275"/>
      <c r="K520" s="276"/>
      <c r="L520" s="275"/>
      <c r="M520" s="276"/>
      <c r="N520" s="276"/>
      <c r="O520" s="277"/>
      <c r="P520" s="278"/>
      <c r="Q520" s="275"/>
      <c r="R520" s="275"/>
      <c r="S520" s="275"/>
      <c r="T520" s="279"/>
      <c r="U520" s="276"/>
      <c r="V520" s="277"/>
      <c r="W520" s="275"/>
      <c r="X520" s="275"/>
      <c r="Y520" s="275"/>
      <c r="Z520" s="275"/>
      <c r="AA520" s="275"/>
      <c r="AB520" s="275"/>
      <c r="AC520" s="275"/>
      <c r="AD520" s="280"/>
      <c r="AE520" s="281"/>
      <c r="AF520" s="281"/>
      <c r="AG520" s="281"/>
      <c r="AH520" s="275"/>
      <c r="AI520" s="275"/>
      <c r="AJ520" s="275"/>
    </row>
    <row r="521" spans="2:36" x14ac:dyDescent="0.2">
      <c r="B521" s="266"/>
      <c r="C521" s="274"/>
      <c r="D521" s="275"/>
      <c r="E521" s="275"/>
      <c r="F521" s="275"/>
      <c r="G521" s="275"/>
      <c r="H521" s="275"/>
      <c r="I521" s="275"/>
      <c r="J521" s="275"/>
      <c r="K521" s="279"/>
      <c r="L521" s="275"/>
      <c r="M521" s="275"/>
      <c r="N521" s="281"/>
      <c r="O521" s="281"/>
      <c r="P521" s="278"/>
      <c r="Q521" s="275"/>
      <c r="R521" s="275"/>
      <c r="S521" s="275"/>
      <c r="T521" s="281"/>
      <c r="U521" s="276"/>
      <c r="V521" s="281"/>
      <c r="W521" s="275"/>
      <c r="X521" s="277"/>
      <c r="Y521" s="275"/>
      <c r="Z521" s="275"/>
      <c r="AA521" s="275"/>
      <c r="AB521" s="275"/>
      <c r="AC521" s="275"/>
      <c r="AD521" s="283"/>
      <c r="AE521" s="281"/>
      <c r="AF521" s="281"/>
      <c r="AG521" s="281"/>
      <c r="AH521" s="275"/>
      <c r="AI521" s="275"/>
      <c r="AJ521" s="275"/>
    </row>
    <row r="522" spans="2:36" x14ac:dyDescent="0.2">
      <c r="B522" s="266"/>
      <c r="C522" s="274"/>
      <c r="D522" s="275"/>
      <c r="E522" s="275"/>
      <c r="F522" s="275"/>
      <c r="G522" s="275"/>
      <c r="H522" s="275"/>
      <c r="I522" s="275"/>
      <c r="J522" s="275"/>
      <c r="K522" s="282"/>
      <c r="L522" s="275"/>
      <c r="M522" s="275"/>
      <c r="N522" s="282"/>
      <c r="O522" s="277"/>
      <c r="P522" s="278"/>
      <c r="Q522" s="275"/>
      <c r="R522" s="276"/>
      <c r="S522" s="275"/>
      <c r="T522" s="277"/>
      <c r="U522" s="282"/>
      <c r="V522" s="277"/>
      <c r="W522" s="275"/>
      <c r="X522" s="275"/>
      <c r="Y522" s="275"/>
      <c r="Z522" s="276"/>
      <c r="AA522" s="277"/>
      <c r="AB522" s="275"/>
      <c r="AC522" s="275"/>
      <c r="AD522" s="280"/>
      <c r="AE522" s="281"/>
      <c r="AF522" s="281"/>
      <c r="AG522" s="281"/>
      <c r="AH522" s="275"/>
      <c r="AI522" s="275"/>
      <c r="AJ522" s="275"/>
    </row>
    <row r="523" spans="2:36" x14ac:dyDescent="0.2">
      <c r="B523" s="266"/>
      <c r="C523" s="274"/>
      <c r="D523" s="275"/>
      <c r="E523" s="275"/>
      <c r="F523" s="275"/>
      <c r="G523" s="275"/>
      <c r="H523" s="275"/>
      <c r="I523" s="275"/>
      <c r="J523" s="275"/>
      <c r="K523" s="276"/>
      <c r="L523" s="275"/>
      <c r="M523" s="282"/>
      <c r="N523" s="276"/>
      <c r="O523" s="277"/>
      <c r="P523" s="278"/>
      <c r="Q523" s="275"/>
      <c r="R523" s="275"/>
      <c r="S523" s="275"/>
      <c r="T523" s="277"/>
      <c r="U523" s="276"/>
      <c r="V523" s="279"/>
      <c r="W523" s="275"/>
      <c r="X523" s="275"/>
      <c r="Y523" s="275"/>
      <c r="Z523" s="275"/>
      <c r="AA523" s="275"/>
      <c r="AB523" s="275"/>
      <c r="AC523" s="275"/>
      <c r="AD523" s="280"/>
      <c r="AE523" s="281"/>
      <c r="AF523" s="281"/>
      <c r="AG523" s="281"/>
      <c r="AH523" s="275"/>
      <c r="AI523" s="275"/>
      <c r="AJ523" s="275"/>
    </row>
    <row r="524" spans="2:36" x14ac:dyDescent="0.2">
      <c r="B524" s="266"/>
      <c r="C524" s="274"/>
      <c r="D524" s="275"/>
      <c r="E524" s="275"/>
      <c r="F524" s="275"/>
      <c r="G524" s="275"/>
      <c r="H524" s="275"/>
      <c r="I524" s="275"/>
      <c r="J524" s="275"/>
      <c r="K524" s="276"/>
      <c r="L524" s="275"/>
      <c r="M524" s="276"/>
      <c r="N524" s="282"/>
      <c r="O524" s="277"/>
      <c r="P524" s="284"/>
      <c r="Q524" s="275"/>
      <c r="R524" s="275"/>
      <c r="S524" s="275"/>
      <c r="T524" s="277"/>
      <c r="U524" s="276"/>
      <c r="V524" s="277"/>
      <c r="W524" s="275"/>
      <c r="X524" s="275"/>
      <c r="Y524" s="275"/>
      <c r="Z524" s="275"/>
      <c r="AA524" s="275"/>
      <c r="AB524" s="275"/>
      <c r="AC524" s="275"/>
      <c r="AD524" s="281"/>
      <c r="AE524" s="279"/>
      <c r="AF524" s="281"/>
      <c r="AG524" s="279"/>
      <c r="AH524" s="275"/>
      <c r="AI524" s="275"/>
      <c r="AJ524" s="275"/>
    </row>
    <row r="525" spans="2:36" x14ac:dyDescent="0.2">
      <c r="B525" s="266"/>
      <c r="C525" s="274"/>
      <c r="D525" s="275"/>
      <c r="E525" s="275"/>
      <c r="F525" s="275"/>
      <c r="G525" s="275"/>
      <c r="H525" s="275"/>
      <c r="I525" s="275"/>
      <c r="J525" s="275"/>
      <c r="K525" s="276"/>
      <c r="L525" s="275"/>
      <c r="M525" s="276"/>
      <c r="N525" s="276"/>
      <c r="O525" s="277"/>
      <c r="P525" s="278"/>
      <c r="Q525" s="275"/>
      <c r="R525" s="275"/>
      <c r="S525" s="275"/>
      <c r="T525" s="277"/>
      <c r="U525" s="276"/>
      <c r="V525" s="279"/>
      <c r="W525" s="275"/>
      <c r="X525" s="277"/>
      <c r="Y525" s="275"/>
      <c r="Z525" s="275"/>
      <c r="AA525" s="275"/>
      <c r="AB525" s="275"/>
      <c r="AC525" s="275"/>
      <c r="AD525" s="280"/>
      <c r="AE525" s="281"/>
      <c r="AF525" s="281"/>
      <c r="AG525" s="281"/>
      <c r="AH525" s="275"/>
      <c r="AI525" s="275"/>
      <c r="AJ525" s="275"/>
    </row>
    <row r="526" spans="2:36" x14ac:dyDescent="0.2">
      <c r="B526" s="266"/>
      <c r="C526" s="274"/>
      <c r="D526" s="275"/>
      <c r="E526" s="275"/>
      <c r="F526" s="275"/>
      <c r="G526" s="275"/>
      <c r="H526" s="275"/>
      <c r="I526" s="275"/>
      <c r="J526" s="275"/>
      <c r="K526" s="276"/>
      <c r="L526" s="275"/>
      <c r="M526" s="276"/>
      <c r="N526" s="281"/>
      <c r="O526" s="277"/>
      <c r="P526" s="284"/>
      <c r="Q526" s="275"/>
      <c r="R526" s="275"/>
      <c r="S526" s="275"/>
      <c r="T526" s="277"/>
      <c r="U526" s="276"/>
      <c r="V526" s="277"/>
      <c r="W526" s="275"/>
      <c r="X526" s="275"/>
      <c r="Y526" s="275"/>
      <c r="Z526" s="275"/>
      <c r="AA526" s="275"/>
      <c r="AB526" s="275"/>
      <c r="AC526" s="275"/>
      <c r="AD526" s="281"/>
      <c r="AE526" s="281"/>
      <c r="AF526" s="281"/>
      <c r="AG526" s="281"/>
      <c r="AH526" s="275"/>
      <c r="AI526" s="275"/>
      <c r="AJ526" s="275"/>
    </row>
    <row r="527" spans="2:36" x14ac:dyDescent="0.2">
      <c r="B527" s="266"/>
      <c r="C527" s="274"/>
      <c r="D527" s="275"/>
      <c r="E527" s="275"/>
      <c r="F527" s="275"/>
      <c r="G527" s="275"/>
      <c r="H527" s="275"/>
      <c r="I527" s="275"/>
      <c r="J527" s="275"/>
      <c r="K527" s="276"/>
      <c r="L527" s="275"/>
      <c r="M527" s="276"/>
      <c r="N527" s="276"/>
      <c r="O527" s="277"/>
      <c r="P527" s="278"/>
      <c r="Q527" s="275"/>
      <c r="R527" s="275"/>
      <c r="S527" s="275"/>
      <c r="T527" s="277"/>
      <c r="U527" s="276"/>
      <c r="V527" s="277"/>
      <c r="W527" s="275"/>
      <c r="X527" s="275"/>
      <c r="Y527" s="275"/>
      <c r="Z527" s="275"/>
      <c r="AA527" s="275"/>
      <c r="AB527" s="275"/>
      <c r="AC527" s="275"/>
      <c r="AD527" s="280"/>
      <c r="AE527" s="280"/>
      <c r="AF527" s="280"/>
      <c r="AG527" s="280"/>
      <c r="AH527" s="275"/>
      <c r="AI527" s="275"/>
      <c r="AJ527" s="275"/>
    </row>
    <row r="528" spans="2:36" x14ac:dyDescent="0.2">
      <c r="B528" s="266"/>
      <c r="C528" s="274"/>
      <c r="D528" s="275"/>
      <c r="E528" s="275"/>
      <c r="F528" s="275"/>
      <c r="G528" s="275"/>
      <c r="H528" s="275"/>
      <c r="I528" s="275"/>
      <c r="J528" s="275"/>
      <c r="K528" s="276"/>
      <c r="L528" s="275"/>
      <c r="M528" s="276"/>
      <c r="N528" s="276"/>
      <c r="O528" s="277"/>
      <c r="P528" s="278"/>
      <c r="Q528" s="275"/>
      <c r="R528" s="275"/>
      <c r="S528" s="275"/>
      <c r="T528" s="277"/>
      <c r="U528" s="276"/>
      <c r="V528" s="277"/>
      <c r="W528" s="275"/>
      <c r="X528" s="277"/>
      <c r="Y528" s="275"/>
      <c r="Z528" s="275"/>
      <c r="AA528" s="275"/>
      <c r="AB528" s="275"/>
      <c r="AC528" s="275"/>
      <c r="AD528" s="280"/>
      <c r="AE528" s="281"/>
      <c r="AF528" s="280"/>
      <c r="AG528" s="281"/>
      <c r="AH528" s="275"/>
      <c r="AI528" s="275"/>
      <c r="AJ528" s="275"/>
    </row>
    <row r="529" spans="2:36" x14ac:dyDescent="0.2">
      <c r="B529" s="266"/>
      <c r="C529" s="274"/>
      <c r="D529" s="275"/>
      <c r="E529" s="275"/>
      <c r="F529" s="275"/>
      <c r="G529" s="275"/>
      <c r="H529" s="275"/>
      <c r="I529" s="275"/>
      <c r="J529" s="275"/>
      <c r="K529" s="275"/>
      <c r="L529" s="275"/>
      <c r="M529" s="275"/>
      <c r="N529" s="275"/>
      <c r="O529" s="279"/>
      <c r="P529" s="278"/>
      <c r="Q529" s="277"/>
      <c r="R529" s="275"/>
      <c r="S529" s="275"/>
      <c r="T529" s="277"/>
      <c r="U529" s="275"/>
      <c r="V529" s="279"/>
      <c r="W529" s="275"/>
      <c r="X529" s="275"/>
      <c r="Y529" s="277"/>
      <c r="Z529" s="275"/>
      <c r="AA529" s="275"/>
      <c r="AB529" s="275"/>
      <c r="AC529" s="275"/>
      <c r="AD529" s="280"/>
      <c r="AE529" s="281"/>
      <c r="AF529" s="280"/>
      <c r="AG529" s="281"/>
      <c r="AH529" s="275"/>
      <c r="AI529" s="275"/>
      <c r="AJ529" s="275"/>
    </row>
    <row r="530" spans="2:36" x14ac:dyDescent="0.2">
      <c r="B530" s="266"/>
      <c r="C530" s="274"/>
      <c r="D530" s="275"/>
      <c r="E530" s="275"/>
      <c r="F530" s="275"/>
      <c r="G530" s="275"/>
      <c r="H530" s="275"/>
      <c r="I530" s="275"/>
      <c r="J530" s="275"/>
      <c r="K530" s="276"/>
      <c r="L530" s="275"/>
      <c r="M530" s="276"/>
      <c r="N530" s="276"/>
      <c r="O530" s="277"/>
      <c r="P530" s="278"/>
      <c r="Q530" s="277"/>
      <c r="R530" s="275"/>
      <c r="S530" s="275"/>
      <c r="T530" s="279"/>
      <c r="U530" s="276"/>
      <c r="V530" s="279"/>
      <c r="W530" s="275"/>
      <c r="X530" s="275"/>
      <c r="Y530" s="277"/>
      <c r="Z530" s="275"/>
      <c r="AA530" s="275"/>
      <c r="AB530" s="275"/>
      <c r="AC530" s="275"/>
      <c r="AD530" s="280"/>
      <c r="AE530" s="281"/>
      <c r="AF530" s="280"/>
      <c r="AG530" s="280"/>
      <c r="AH530" s="275"/>
      <c r="AI530" s="275"/>
      <c r="AJ530" s="275"/>
    </row>
    <row r="531" spans="2:36" x14ac:dyDescent="0.2">
      <c r="B531" s="266"/>
      <c r="C531" s="274"/>
      <c r="D531" s="275"/>
      <c r="E531" s="275"/>
      <c r="F531" s="275"/>
      <c r="G531" s="275"/>
      <c r="H531" s="275"/>
      <c r="I531" s="275"/>
      <c r="J531" s="275"/>
      <c r="K531" s="279"/>
      <c r="L531" s="275"/>
      <c r="M531" s="276"/>
      <c r="N531" s="276"/>
      <c r="O531" s="277"/>
      <c r="P531" s="278"/>
      <c r="Q531" s="275"/>
      <c r="R531" s="275"/>
      <c r="S531" s="275"/>
      <c r="T531" s="277"/>
      <c r="U531" s="276"/>
      <c r="V531" s="277"/>
      <c r="W531" s="275"/>
      <c r="X531" s="275"/>
      <c r="Y531" s="275"/>
      <c r="Z531" s="275"/>
      <c r="AA531" s="275"/>
      <c r="AB531" s="275"/>
      <c r="AC531" s="275"/>
      <c r="AD531" s="280"/>
      <c r="AE531" s="281"/>
      <c r="AF531" s="281"/>
      <c r="AG531" s="281"/>
      <c r="AH531" s="275"/>
      <c r="AI531" s="275"/>
      <c r="AJ531" s="275"/>
    </row>
    <row r="532" spans="2:36" x14ac:dyDescent="0.2">
      <c r="B532" s="266"/>
      <c r="C532" s="274"/>
      <c r="D532" s="275"/>
      <c r="E532" s="275"/>
      <c r="F532" s="275"/>
      <c r="G532" s="275"/>
      <c r="H532" s="275"/>
      <c r="I532" s="275"/>
      <c r="J532" s="275"/>
      <c r="K532" s="276"/>
      <c r="L532" s="275"/>
      <c r="M532" s="275"/>
      <c r="N532" s="276"/>
      <c r="O532" s="277"/>
      <c r="P532" s="278"/>
      <c r="Q532" s="275"/>
      <c r="R532" s="275"/>
      <c r="S532" s="275"/>
      <c r="T532" s="279"/>
      <c r="U532" s="276"/>
      <c r="V532" s="279"/>
      <c r="W532" s="275"/>
      <c r="X532" s="275"/>
      <c r="Y532" s="275"/>
      <c r="Z532" s="275"/>
      <c r="AA532" s="275"/>
      <c r="AB532" s="275"/>
      <c r="AC532" s="275"/>
      <c r="AD532" s="280"/>
      <c r="AE532" s="280"/>
      <c r="AF532" s="281"/>
      <c r="AG532" s="281"/>
      <c r="AH532" s="275"/>
      <c r="AI532" s="275"/>
      <c r="AJ532" s="275"/>
    </row>
    <row r="533" spans="2:36" x14ac:dyDescent="0.2">
      <c r="B533" s="266"/>
      <c r="C533" s="274"/>
      <c r="D533" s="275"/>
      <c r="E533" s="275"/>
      <c r="F533" s="275"/>
      <c r="G533" s="275"/>
      <c r="H533" s="275"/>
      <c r="I533" s="275"/>
      <c r="J533" s="275"/>
      <c r="K533" s="276"/>
      <c r="L533" s="275"/>
      <c r="M533" s="276"/>
      <c r="N533" s="276"/>
      <c r="O533" s="279"/>
      <c r="P533" s="278"/>
      <c r="Q533" s="275"/>
      <c r="R533" s="275"/>
      <c r="S533" s="275"/>
      <c r="T533" s="279"/>
      <c r="U533" s="276"/>
      <c r="V533" s="277"/>
      <c r="W533" s="275"/>
      <c r="X533" s="277"/>
      <c r="Y533" s="275"/>
      <c r="Z533" s="275"/>
      <c r="AA533" s="275"/>
      <c r="AB533" s="275"/>
      <c r="AC533" s="275"/>
      <c r="AD533" s="280"/>
      <c r="AE533" s="281"/>
      <c r="AF533" s="281"/>
      <c r="AG533" s="280"/>
      <c r="AH533" s="275"/>
      <c r="AI533" s="275"/>
      <c r="AJ533" s="275"/>
    </row>
    <row r="534" spans="2:36" x14ac:dyDescent="0.2">
      <c r="B534" s="266"/>
      <c r="C534" s="274"/>
      <c r="D534" s="275"/>
      <c r="E534" s="275"/>
      <c r="F534" s="275"/>
      <c r="G534" s="275"/>
      <c r="H534" s="275"/>
      <c r="I534" s="275"/>
      <c r="J534" s="275"/>
      <c r="K534" s="276"/>
      <c r="L534" s="275"/>
      <c r="M534" s="276"/>
      <c r="N534" s="281"/>
      <c r="O534" s="279"/>
      <c r="P534" s="278"/>
      <c r="Q534" s="277"/>
      <c r="R534" s="275"/>
      <c r="S534" s="275"/>
      <c r="T534" s="277"/>
      <c r="U534" s="276"/>
      <c r="V534" s="279"/>
      <c r="W534" s="275"/>
      <c r="X534" s="277"/>
      <c r="Y534" s="277"/>
      <c r="Z534" s="275"/>
      <c r="AA534" s="275"/>
      <c r="AB534" s="275"/>
      <c r="AC534" s="275"/>
      <c r="AD534" s="280"/>
      <c r="AE534" s="281"/>
      <c r="AF534" s="281"/>
      <c r="AG534" s="281"/>
      <c r="AH534" s="275"/>
      <c r="AI534" s="275"/>
      <c r="AJ534" s="275"/>
    </row>
    <row r="535" spans="2:36" x14ac:dyDescent="0.2">
      <c r="B535" s="266"/>
      <c r="C535" s="274"/>
      <c r="D535" s="275"/>
      <c r="E535" s="275"/>
      <c r="F535" s="275"/>
      <c r="G535" s="275"/>
      <c r="H535" s="275"/>
      <c r="I535" s="275"/>
      <c r="J535" s="275"/>
      <c r="K535" s="276"/>
      <c r="L535" s="275"/>
      <c r="M535" s="276"/>
      <c r="N535" s="281"/>
      <c r="O535" s="277"/>
      <c r="P535" s="278"/>
      <c r="Q535" s="275"/>
      <c r="R535" s="275"/>
      <c r="S535" s="275"/>
      <c r="T535" s="279"/>
      <c r="U535" s="276"/>
      <c r="V535" s="277"/>
      <c r="W535" s="275"/>
      <c r="X535" s="277"/>
      <c r="Y535" s="275"/>
      <c r="Z535" s="275"/>
      <c r="AA535" s="275"/>
      <c r="AB535" s="275"/>
      <c r="AC535" s="275"/>
      <c r="AD535" s="280"/>
      <c r="AE535" s="281"/>
      <c r="AF535" s="280"/>
      <c r="AG535" s="280"/>
      <c r="AH535" s="275"/>
      <c r="AI535" s="275"/>
      <c r="AJ535" s="275"/>
    </row>
    <row r="536" spans="2:36" x14ac:dyDescent="0.2">
      <c r="B536" s="266"/>
      <c r="C536" s="274"/>
      <c r="D536" s="275"/>
      <c r="E536" s="275"/>
      <c r="F536" s="275"/>
      <c r="G536" s="275"/>
      <c r="H536" s="275"/>
      <c r="I536" s="275"/>
      <c r="J536" s="275"/>
      <c r="K536" s="279"/>
      <c r="L536" s="275"/>
      <c r="M536" s="275"/>
      <c r="N536" s="282"/>
      <c r="O536" s="281"/>
      <c r="P536" s="278"/>
      <c r="Q536" s="275"/>
      <c r="R536" s="276"/>
      <c r="S536" s="275"/>
      <c r="T536" s="279"/>
      <c r="U536" s="282"/>
      <c r="V536" s="279"/>
      <c r="W536" s="275"/>
      <c r="X536" s="277"/>
      <c r="Y536" s="275"/>
      <c r="Z536" s="276"/>
      <c r="AA536" s="275"/>
      <c r="AB536" s="275"/>
      <c r="AC536" s="275"/>
      <c r="AD536" s="280"/>
      <c r="AE536" s="280"/>
      <c r="AF536" s="281"/>
      <c r="AG536" s="280"/>
      <c r="AH536" s="275"/>
      <c r="AI536" s="275"/>
      <c r="AJ536" s="275"/>
    </row>
    <row r="537" spans="2:36" x14ac:dyDescent="0.2">
      <c r="B537" s="266"/>
      <c r="C537" s="274"/>
      <c r="D537" s="275"/>
      <c r="E537" s="275"/>
      <c r="F537" s="275"/>
      <c r="G537" s="275"/>
      <c r="H537" s="275"/>
      <c r="I537" s="275"/>
      <c r="J537" s="275"/>
      <c r="K537" s="276"/>
      <c r="L537" s="275"/>
      <c r="M537" s="276"/>
      <c r="N537" s="281"/>
      <c r="O537" s="277"/>
      <c r="P537" s="278"/>
      <c r="Q537" s="275"/>
      <c r="R537" s="275"/>
      <c r="S537" s="275"/>
      <c r="T537" s="279"/>
      <c r="U537" s="276"/>
      <c r="V537" s="279"/>
      <c r="W537" s="277"/>
      <c r="X537" s="277"/>
      <c r="Y537" s="275"/>
      <c r="Z537" s="275"/>
      <c r="AA537" s="275"/>
      <c r="AB537" s="275"/>
      <c r="AC537" s="275"/>
      <c r="AD537" s="280"/>
      <c r="AE537" s="280"/>
      <c r="AF537" s="281"/>
      <c r="AG537" s="280"/>
      <c r="AH537" s="275"/>
      <c r="AI537" s="275"/>
      <c r="AJ537" s="275"/>
    </row>
    <row r="538" spans="2:36" x14ac:dyDescent="0.2">
      <c r="B538" s="266"/>
      <c r="C538" s="274"/>
      <c r="D538" s="275"/>
      <c r="E538" s="275"/>
      <c r="F538" s="275"/>
      <c r="G538" s="275"/>
      <c r="H538" s="275"/>
      <c r="I538" s="275"/>
      <c r="J538" s="275"/>
      <c r="K538" s="279"/>
      <c r="L538" s="275"/>
      <c r="M538" s="282"/>
      <c r="N538" s="276"/>
      <c r="O538" s="277"/>
      <c r="P538" s="278"/>
      <c r="Q538" s="275"/>
      <c r="R538" s="275"/>
      <c r="S538" s="275"/>
      <c r="T538" s="279"/>
      <c r="U538" s="276"/>
      <c r="V538" s="279"/>
      <c r="W538" s="275"/>
      <c r="X538" s="277"/>
      <c r="Y538" s="275"/>
      <c r="Z538" s="275"/>
      <c r="AA538" s="275"/>
      <c r="AB538" s="275"/>
      <c r="AC538" s="275"/>
      <c r="AD538" s="280"/>
      <c r="AE538" s="281"/>
      <c r="AF538" s="280"/>
      <c r="AG538" s="280"/>
      <c r="AH538" s="275"/>
      <c r="AI538" s="275"/>
      <c r="AJ538" s="275"/>
    </row>
    <row r="539" spans="2:36" x14ac:dyDescent="0.2">
      <c r="B539" s="266"/>
      <c r="C539" s="274"/>
      <c r="D539" s="275"/>
      <c r="E539" s="275"/>
      <c r="F539" s="275"/>
      <c r="G539" s="275"/>
      <c r="H539" s="275"/>
      <c r="I539" s="275"/>
      <c r="J539" s="275"/>
      <c r="K539" s="276"/>
      <c r="L539" s="275"/>
      <c r="M539" s="276"/>
      <c r="N539" s="281"/>
      <c r="O539" s="277"/>
      <c r="P539" s="278"/>
      <c r="Q539" s="277"/>
      <c r="R539" s="275"/>
      <c r="S539" s="275"/>
      <c r="T539" s="279"/>
      <c r="U539" s="276"/>
      <c r="V539" s="279"/>
      <c r="W539" s="275"/>
      <c r="X539" s="275"/>
      <c r="Y539" s="277"/>
      <c r="Z539" s="275"/>
      <c r="AA539" s="275"/>
      <c r="AB539" s="275"/>
      <c r="AC539" s="275"/>
      <c r="AD539" s="280"/>
      <c r="AE539" s="280"/>
      <c r="AF539" s="281"/>
      <c r="AG539" s="281"/>
      <c r="AH539" s="275"/>
      <c r="AI539" s="275"/>
      <c r="AJ539" s="275"/>
    </row>
    <row r="540" spans="2:36" x14ac:dyDescent="0.2">
      <c r="B540" s="266"/>
      <c r="C540" s="274"/>
      <c r="D540" s="275"/>
      <c r="E540" s="275"/>
      <c r="F540" s="275"/>
      <c r="G540" s="275"/>
      <c r="H540" s="275"/>
      <c r="I540" s="275"/>
      <c r="J540" s="275"/>
      <c r="K540" s="276"/>
      <c r="L540" s="275"/>
      <c r="M540" s="276"/>
      <c r="N540" s="276"/>
      <c r="O540" s="277"/>
      <c r="P540" s="284"/>
      <c r="Q540" s="275"/>
      <c r="R540" s="275"/>
      <c r="S540" s="275"/>
      <c r="T540" s="277"/>
      <c r="U540" s="276"/>
      <c r="V540" s="279"/>
      <c r="W540" s="275"/>
      <c r="X540" s="275"/>
      <c r="Y540" s="275"/>
      <c r="Z540" s="275"/>
      <c r="AA540" s="275"/>
      <c r="AB540" s="275"/>
      <c r="AC540" s="275"/>
      <c r="AD540" s="283"/>
      <c r="AE540" s="281"/>
      <c r="AF540" s="281"/>
      <c r="AG540" s="280"/>
      <c r="AH540" s="275"/>
      <c r="AI540" s="275"/>
      <c r="AJ540" s="275"/>
    </row>
    <row r="541" spans="2:36" x14ac:dyDescent="0.2">
      <c r="B541" s="266"/>
      <c r="C541" s="274"/>
      <c r="D541" s="275"/>
      <c r="E541" s="275"/>
      <c r="F541" s="275"/>
      <c r="G541" s="275"/>
      <c r="H541" s="275"/>
      <c r="I541" s="275"/>
      <c r="J541" s="275"/>
      <c r="K541" s="275"/>
      <c r="L541" s="275"/>
      <c r="M541" s="275"/>
      <c r="N541" s="275"/>
      <c r="O541" s="275"/>
      <c r="P541" s="284"/>
      <c r="Q541" s="275"/>
      <c r="R541" s="275"/>
      <c r="S541" s="275"/>
      <c r="T541" s="275"/>
      <c r="U541" s="275"/>
      <c r="V541" s="275"/>
      <c r="W541" s="275"/>
      <c r="X541" s="275"/>
      <c r="Y541" s="275"/>
      <c r="Z541" s="275"/>
      <c r="AA541" s="275"/>
      <c r="AB541" s="275"/>
      <c r="AC541" s="275"/>
      <c r="AD541" s="275"/>
      <c r="AE541" s="275"/>
      <c r="AF541" s="275"/>
      <c r="AG541" s="275"/>
      <c r="AH541" s="275"/>
      <c r="AI541" s="275"/>
      <c r="AJ541" s="275"/>
    </row>
    <row r="542" spans="2:36" x14ac:dyDescent="0.2">
      <c r="B542" s="266"/>
      <c r="C542" s="274"/>
      <c r="D542" s="275"/>
      <c r="E542" s="275"/>
      <c r="F542" s="275"/>
      <c r="G542" s="275"/>
      <c r="H542" s="275"/>
      <c r="I542" s="275"/>
      <c r="J542" s="275"/>
      <c r="K542" s="275"/>
      <c r="L542" s="275"/>
      <c r="M542" s="275"/>
      <c r="N542" s="275"/>
      <c r="O542" s="275"/>
      <c r="P542" s="278"/>
      <c r="Q542" s="275"/>
      <c r="R542" s="275"/>
      <c r="S542" s="275"/>
      <c r="T542" s="275"/>
      <c r="U542" s="275"/>
      <c r="V542" s="275"/>
      <c r="W542" s="275"/>
      <c r="X542" s="275"/>
      <c r="Y542" s="275"/>
      <c r="Z542" s="275"/>
      <c r="AA542" s="275"/>
      <c r="AB542" s="275"/>
      <c r="AC542" s="275"/>
      <c r="AD542" s="275"/>
      <c r="AE542" s="275"/>
      <c r="AF542" s="275"/>
      <c r="AG542" s="275"/>
      <c r="AH542" s="275"/>
      <c r="AI542" s="275"/>
      <c r="AJ542" s="275"/>
    </row>
    <row r="543" spans="2:36" x14ac:dyDescent="0.2">
      <c r="B543" s="266"/>
      <c r="C543" s="274"/>
      <c r="D543" s="275"/>
      <c r="E543" s="275"/>
      <c r="F543" s="275"/>
      <c r="G543" s="275"/>
      <c r="H543" s="275"/>
      <c r="I543" s="275"/>
      <c r="J543" s="275"/>
      <c r="K543" s="276"/>
      <c r="L543" s="275"/>
      <c r="M543" s="275"/>
      <c r="N543" s="276"/>
      <c r="O543" s="277"/>
      <c r="P543" s="278"/>
      <c r="Q543" s="275"/>
      <c r="R543" s="275"/>
      <c r="S543" s="275"/>
      <c r="T543" s="279"/>
      <c r="U543" s="276"/>
      <c r="V543" s="279"/>
      <c r="W543" s="277"/>
      <c r="X543" s="277"/>
      <c r="Y543" s="275"/>
      <c r="Z543" s="275"/>
      <c r="AA543" s="275"/>
      <c r="AB543" s="275"/>
      <c r="AC543" s="275"/>
      <c r="AD543" s="283"/>
      <c r="AE543" s="281"/>
      <c r="AF543" s="281"/>
      <c r="AG543" s="281"/>
      <c r="AH543" s="275"/>
      <c r="AI543" s="275"/>
      <c r="AJ543" s="275"/>
    </row>
    <row r="544" spans="2:36" x14ac:dyDescent="0.2">
      <c r="B544" s="266"/>
      <c r="C544" s="274"/>
      <c r="D544" s="275"/>
      <c r="E544" s="275"/>
      <c r="F544" s="275"/>
      <c r="G544" s="275"/>
      <c r="H544" s="275"/>
      <c r="I544" s="275"/>
      <c r="J544" s="275"/>
      <c r="K544" s="276"/>
      <c r="L544" s="275"/>
      <c r="M544" s="276"/>
      <c r="N544" s="281"/>
      <c r="O544" s="277"/>
      <c r="P544" s="278"/>
      <c r="Q544" s="275"/>
      <c r="R544" s="275"/>
      <c r="S544" s="275"/>
      <c r="T544" s="277"/>
      <c r="U544" s="276"/>
      <c r="V544" s="279"/>
      <c r="W544" s="275"/>
      <c r="X544" s="277"/>
      <c r="Y544" s="275"/>
      <c r="Z544" s="275"/>
      <c r="AA544" s="275"/>
      <c r="AB544" s="275"/>
      <c r="AC544" s="275"/>
      <c r="AD544" s="280"/>
      <c r="AE544" s="281"/>
      <c r="AF544" s="280"/>
      <c r="AG544" s="281"/>
      <c r="AH544" s="275"/>
      <c r="AI544" s="275"/>
      <c r="AJ544" s="275"/>
    </row>
    <row r="545" spans="2:36" x14ac:dyDescent="0.2">
      <c r="B545" s="266"/>
      <c r="C545" s="274"/>
      <c r="D545" s="275"/>
      <c r="E545" s="275"/>
      <c r="F545" s="275"/>
      <c r="G545" s="275"/>
      <c r="H545" s="275"/>
      <c r="I545" s="275"/>
      <c r="J545" s="275"/>
      <c r="K545" s="279"/>
      <c r="L545" s="275"/>
      <c r="M545" s="275"/>
      <c r="N545" s="282"/>
      <c r="O545" s="279"/>
      <c r="P545" s="278"/>
      <c r="Q545" s="277"/>
      <c r="R545" s="276"/>
      <c r="S545" s="275"/>
      <c r="T545" s="279"/>
      <c r="U545" s="282"/>
      <c r="V545" s="277"/>
      <c r="W545" s="275"/>
      <c r="X545" s="277"/>
      <c r="Y545" s="277"/>
      <c r="Z545" s="276"/>
      <c r="AA545" s="275"/>
      <c r="AB545" s="275"/>
      <c r="AC545" s="275"/>
      <c r="AD545" s="280"/>
      <c r="AE545" s="281"/>
      <c r="AF545" s="280"/>
      <c r="AG545" s="281"/>
      <c r="AH545" s="275"/>
      <c r="AI545" s="275"/>
      <c r="AJ545" s="275"/>
    </row>
    <row r="546" spans="2:36" x14ac:dyDescent="0.2">
      <c r="B546" s="266"/>
      <c r="C546" s="274"/>
      <c r="D546" s="275"/>
      <c r="E546" s="275"/>
      <c r="F546" s="275"/>
      <c r="G546" s="275"/>
      <c r="H546" s="275"/>
      <c r="I546" s="275"/>
      <c r="J546" s="275"/>
      <c r="K546" s="276"/>
      <c r="L546" s="275"/>
      <c r="M546" s="276"/>
      <c r="N546" s="276"/>
      <c r="O546" s="279"/>
      <c r="P546" s="278"/>
      <c r="Q546" s="275"/>
      <c r="R546" s="275"/>
      <c r="S546" s="275"/>
      <c r="T546" s="277"/>
      <c r="U546" s="276"/>
      <c r="V546" s="277"/>
      <c r="W546" s="275"/>
      <c r="X546" s="275"/>
      <c r="Y546" s="275"/>
      <c r="Z546" s="275"/>
      <c r="AA546" s="275"/>
      <c r="AB546" s="275"/>
      <c r="AC546" s="275"/>
      <c r="AD546" s="280"/>
      <c r="AE546" s="281"/>
      <c r="AF546" s="281"/>
      <c r="AG546" s="280"/>
      <c r="AH546" s="275"/>
      <c r="AI546" s="275"/>
      <c r="AJ546" s="275"/>
    </row>
    <row r="547" spans="2:36" x14ac:dyDescent="0.2">
      <c r="B547" s="266"/>
      <c r="C547" s="274"/>
      <c r="D547" s="275"/>
      <c r="E547" s="275"/>
      <c r="F547" s="275"/>
      <c r="G547" s="275"/>
      <c r="H547" s="275"/>
      <c r="I547" s="275"/>
      <c r="J547" s="275"/>
      <c r="K547" s="282"/>
      <c r="L547" s="275"/>
      <c r="M547" s="275"/>
      <c r="N547" s="282"/>
      <c r="O547" s="277"/>
      <c r="P547" s="284"/>
      <c r="Q547" s="275"/>
      <c r="R547" s="276"/>
      <c r="S547" s="275"/>
      <c r="T547" s="277"/>
      <c r="U547" s="282"/>
      <c r="V547" s="277"/>
      <c r="W547" s="275"/>
      <c r="X547" s="275"/>
      <c r="Y547" s="275"/>
      <c r="Z547" s="276"/>
      <c r="AA547" s="275"/>
      <c r="AB547" s="275"/>
      <c r="AC547" s="275"/>
      <c r="AD547" s="280"/>
      <c r="AE547" s="281"/>
      <c r="AF547" s="281"/>
      <c r="AG547" s="281"/>
      <c r="AH547" s="275"/>
      <c r="AI547" s="275"/>
      <c r="AJ547" s="275"/>
    </row>
    <row r="548" spans="2:36" x14ac:dyDescent="0.2">
      <c r="B548" s="266"/>
      <c r="C548" s="274"/>
      <c r="D548" s="275"/>
      <c r="E548" s="275"/>
      <c r="F548" s="275"/>
      <c r="G548" s="275"/>
      <c r="H548" s="275"/>
      <c r="I548" s="275"/>
      <c r="J548" s="275"/>
      <c r="K548" s="276"/>
      <c r="L548" s="275"/>
      <c r="M548" s="276"/>
      <c r="N548" s="276"/>
      <c r="O548" s="277"/>
      <c r="P548" s="278"/>
      <c r="Q548" s="275"/>
      <c r="R548" s="275"/>
      <c r="S548" s="275"/>
      <c r="T548" s="277"/>
      <c r="U548" s="276"/>
      <c r="V548" s="279"/>
      <c r="W548" s="277"/>
      <c r="X548" s="275"/>
      <c r="Y548" s="275"/>
      <c r="Z548" s="275"/>
      <c r="AA548" s="275"/>
      <c r="AB548" s="275"/>
      <c r="AC548" s="275"/>
      <c r="AD548" s="280"/>
      <c r="AE548" s="281"/>
      <c r="AF548" s="281"/>
      <c r="AG548" s="280"/>
      <c r="AH548" s="275"/>
      <c r="AI548" s="275"/>
      <c r="AJ548" s="275"/>
    </row>
    <row r="549" spans="2:36" x14ac:dyDescent="0.2">
      <c r="B549" s="266"/>
      <c r="C549" s="274"/>
      <c r="D549" s="275"/>
      <c r="E549" s="275"/>
      <c r="F549" s="275"/>
      <c r="G549" s="275"/>
      <c r="H549" s="275"/>
      <c r="I549" s="275"/>
      <c r="J549" s="275"/>
      <c r="K549" s="276"/>
      <c r="L549" s="275"/>
      <c r="M549" s="276"/>
      <c r="N549" s="276"/>
      <c r="O549" s="277"/>
      <c r="P549" s="278"/>
      <c r="Q549" s="275"/>
      <c r="R549" s="275"/>
      <c r="S549" s="275"/>
      <c r="T549" s="277"/>
      <c r="U549" s="276"/>
      <c r="V549" s="277"/>
      <c r="W549" s="275"/>
      <c r="X549" s="275"/>
      <c r="Y549" s="275"/>
      <c r="Z549" s="275"/>
      <c r="AA549" s="275"/>
      <c r="AB549" s="275"/>
      <c r="AC549" s="275"/>
      <c r="AD549" s="283"/>
      <c r="AE549" s="281"/>
      <c r="AF549" s="280"/>
      <c r="AG549" s="281"/>
      <c r="AH549" s="275"/>
      <c r="AI549" s="275"/>
      <c r="AJ549" s="275"/>
    </row>
    <row r="550" spans="2:36" x14ac:dyDescent="0.2">
      <c r="B550" s="266"/>
      <c r="C550" s="274"/>
      <c r="D550" s="275"/>
      <c r="E550" s="275"/>
      <c r="F550" s="275"/>
      <c r="G550" s="275"/>
      <c r="H550" s="275"/>
      <c r="I550" s="275"/>
      <c r="J550" s="275"/>
      <c r="K550" s="276"/>
      <c r="L550" s="275"/>
      <c r="M550" s="276"/>
      <c r="N550" s="276"/>
      <c r="O550" s="277"/>
      <c r="P550" s="278"/>
      <c r="Q550" s="275"/>
      <c r="R550" s="275"/>
      <c r="S550" s="275"/>
      <c r="T550" s="277"/>
      <c r="U550" s="276"/>
      <c r="V550" s="279"/>
      <c r="W550" s="275"/>
      <c r="X550" s="275"/>
      <c r="Y550" s="275"/>
      <c r="Z550" s="275"/>
      <c r="AA550" s="275"/>
      <c r="AB550" s="275"/>
      <c r="AC550" s="275"/>
      <c r="AD550" s="280"/>
      <c r="AE550" s="280"/>
      <c r="AF550" s="281"/>
      <c r="AG550" s="281"/>
      <c r="AH550" s="275"/>
      <c r="AI550" s="275"/>
      <c r="AJ550" s="275"/>
    </row>
    <row r="551" spans="2:36" x14ac:dyDescent="0.2">
      <c r="B551" s="266"/>
      <c r="C551" s="274"/>
      <c r="D551" s="275"/>
      <c r="E551" s="275"/>
      <c r="F551" s="275"/>
      <c r="G551" s="275"/>
      <c r="H551" s="275"/>
      <c r="I551" s="275"/>
      <c r="J551" s="275"/>
      <c r="K551" s="282"/>
      <c r="L551" s="275"/>
      <c r="M551" s="282"/>
      <c r="N551" s="281"/>
      <c r="O551" s="277"/>
      <c r="P551" s="278"/>
      <c r="Q551" s="275"/>
      <c r="R551" s="275"/>
      <c r="S551" s="275"/>
      <c r="T551" s="279"/>
      <c r="U551" s="282"/>
      <c r="V551" s="277"/>
      <c r="W551" s="275"/>
      <c r="X551" s="277"/>
      <c r="Y551" s="275"/>
      <c r="Z551" s="275"/>
      <c r="AA551" s="275"/>
      <c r="AB551" s="275"/>
      <c r="AC551" s="275"/>
      <c r="AD551" s="280"/>
      <c r="AE551" s="281"/>
      <c r="AF551" s="281"/>
      <c r="AG551" s="281"/>
      <c r="AH551" s="275"/>
      <c r="AI551" s="275"/>
      <c r="AJ551" s="275"/>
    </row>
    <row r="552" spans="2:36" x14ac:dyDescent="0.2">
      <c r="B552" s="266"/>
      <c r="C552" s="274"/>
      <c r="D552" s="275"/>
      <c r="E552" s="275"/>
      <c r="F552" s="275"/>
      <c r="G552" s="275"/>
      <c r="H552" s="275"/>
      <c r="I552" s="275"/>
      <c r="J552" s="275"/>
      <c r="K552" s="279"/>
      <c r="L552" s="275"/>
      <c r="M552" s="276"/>
      <c r="N552" s="276"/>
      <c r="O552" s="279"/>
      <c r="P552" s="278"/>
      <c r="Q552" s="277"/>
      <c r="R552" s="275"/>
      <c r="S552" s="275"/>
      <c r="T552" s="279"/>
      <c r="U552" s="276"/>
      <c r="V552" s="279"/>
      <c r="W552" s="275"/>
      <c r="X552" s="275"/>
      <c r="Y552" s="277"/>
      <c r="Z552" s="275"/>
      <c r="AA552" s="277"/>
      <c r="AB552" s="275"/>
      <c r="AC552" s="275"/>
      <c r="AD552" s="280"/>
      <c r="AE552" s="281"/>
      <c r="AF552" s="281"/>
      <c r="AG552" s="280"/>
      <c r="AH552" s="275"/>
      <c r="AI552" s="275"/>
      <c r="AJ552" s="275"/>
    </row>
    <row r="553" spans="2:36" x14ac:dyDescent="0.2">
      <c r="B553" s="266"/>
      <c r="C553" s="274"/>
      <c r="D553" s="275"/>
      <c r="E553" s="275"/>
      <c r="F553" s="275"/>
      <c r="G553" s="275"/>
      <c r="H553" s="275"/>
      <c r="I553" s="275"/>
      <c r="J553" s="275"/>
      <c r="K553" s="282"/>
      <c r="L553" s="275"/>
      <c r="M553" s="275"/>
      <c r="N553" s="282"/>
      <c r="O553" s="277"/>
      <c r="P553" s="278"/>
      <c r="Q553" s="275"/>
      <c r="R553" s="276"/>
      <c r="S553" s="275"/>
      <c r="T553" s="277"/>
      <c r="U553" s="282"/>
      <c r="V553" s="279"/>
      <c r="W553" s="275"/>
      <c r="X553" s="275"/>
      <c r="Y553" s="275"/>
      <c r="Z553" s="276"/>
      <c r="AA553" s="275"/>
      <c r="AB553" s="275"/>
      <c r="AC553" s="275"/>
      <c r="AD553" s="280"/>
      <c r="AE553" s="280"/>
      <c r="AF553" s="281"/>
      <c r="AG553" s="280"/>
      <c r="AH553" s="275"/>
      <c r="AI553" s="275"/>
      <c r="AJ553" s="275"/>
    </row>
    <row r="554" spans="2:36" x14ac:dyDescent="0.2">
      <c r="B554" s="266"/>
      <c r="C554" s="274"/>
      <c r="D554" s="275"/>
      <c r="E554" s="275"/>
      <c r="F554" s="275"/>
      <c r="G554" s="275"/>
      <c r="H554" s="275"/>
      <c r="I554" s="275"/>
      <c r="J554" s="275"/>
      <c r="K554" s="279"/>
      <c r="L554" s="275"/>
      <c r="M554" s="276"/>
      <c r="N554" s="282"/>
      <c r="O554" s="277"/>
      <c r="P554" s="278"/>
      <c r="Q554" s="277"/>
      <c r="R554" s="275"/>
      <c r="S554" s="275"/>
      <c r="T554" s="279"/>
      <c r="U554" s="276"/>
      <c r="V554" s="277"/>
      <c r="W554" s="275"/>
      <c r="X554" s="277"/>
      <c r="Y554" s="277"/>
      <c r="Z554" s="275"/>
      <c r="AA554" s="277"/>
      <c r="AB554" s="275"/>
      <c r="AC554" s="275"/>
      <c r="AD554" s="280"/>
      <c r="AE554" s="281"/>
      <c r="AF554" s="280"/>
      <c r="AG554" s="280"/>
      <c r="AH554" s="275"/>
      <c r="AI554" s="275"/>
      <c r="AJ554" s="275"/>
    </row>
    <row r="555" spans="2:36" x14ac:dyDescent="0.2">
      <c r="B555" s="266"/>
      <c r="C555" s="274"/>
      <c r="D555" s="275"/>
      <c r="E555" s="275"/>
      <c r="F555" s="275"/>
      <c r="G555" s="275"/>
      <c r="H555" s="275"/>
      <c r="I555" s="275"/>
      <c r="J555" s="275"/>
      <c r="K555" s="276"/>
      <c r="L555" s="275"/>
      <c r="M555" s="275"/>
      <c r="N555" s="276"/>
      <c r="O555" s="279"/>
      <c r="P555" s="278"/>
      <c r="Q555" s="277"/>
      <c r="R555" s="275"/>
      <c r="S555" s="275"/>
      <c r="T555" s="277"/>
      <c r="U555" s="276"/>
      <c r="V555" s="277"/>
      <c r="W555" s="275"/>
      <c r="X555" s="275"/>
      <c r="Y555" s="277"/>
      <c r="Z555" s="275"/>
      <c r="AA555" s="275"/>
      <c r="AB555" s="275"/>
      <c r="AC555" s="275"/>
      <c r="AD555" s="280"/>
      <c r="AE555" s="280"/>
      <c r="AF555" s="280"/>
      <c r="AG555" s="280"/>
      <c r="AH555" s="275"/>
      <c r="AI555" s="275"/>
      <c r="AJ555" s="275"/>
    </row>
    <row r="556" spans="2:36" x14ac:dyDescent="0.2">
      <c r="B556" s="266"/>
      <c r="C556" s="274"/>
      <c r="D556" s="275"/>
      <c r="E556" s="275"/>
      <c r="F556" s="275"/>
      <c r="G556" s="275"/>
      <c r="H556" s="275"/>
      <c r="I556" s="275"/>
      <c r="J556" s="275"/>
      <c r="K556" s="276"/>
      <c r="L556" s="275"/>
      <c r="M556" s="276"/>
      <c r="N556" s="282"/>
      <c r="O556" s="279"/>
      <c r="P556" s="284"/>
      <c r="Q556" s="275"/>
      <c r="R556" s="275"/>
      <c r="S556" s="275"/>
      <c r="T556" s="279"/>
      <c r="U556" s="276"/>
      <c r="V556" s="279"/>
      <c r="W556" s="275"/>
      <c r="X556" s="275"/>
      <c r="Y556" s="275"/>
      <c r="Z556" s="275"/>
      <c r="AA556" s="275"/>
      <c r="AB556" s="275"/>
      <c r="AC556" s="275"/>
      <c r="AD556" s="280"/>
      <c r="AE556" s="281"/>
      <c r="AF556" s="281"/>
      <c r="AG556" s="280"/>
      <c r="AH556" s="275"/>
      <c r="AI556" s="275"/>
      <c r="AJ556" s="275"/>
    </row>
    <row r="557" spans="2:36" x14ac:dyDescent="0.2">
      <c r="B557" s="266"/>
      <c r="C557" s="274"/>
      <c r="D557" s="275"/>
      <c r="E557" s="275"/>
      <c r="F557" s="275"/>
      <c r="G557" s="275"/>
      <c r="H557" s="275"/>
      <c r="I557" s="275"/>
      <c r="J557" s="275"/>
      <c r="K557" s="276"/>
      <c r="L557" s="275"/>
      <c r="M557" s="282"/>
      <c r="N557" s="281"/>
      <c r="O557" s="279"/>
      <c r="P557" s="278"/>
      <c r="Q557" s="275"/>
      <c r="R557" s="275"/>
      <c r="S557" s="275"/>
      <c r="T557" s="279"/>
      <c r="U557" s="276"/>
      <c r="V557" s="279"/>
      <c r="W557" s="275"/>
      <c r="X557" s="275"/>
      <c r="Y557" s="275"/>
      <c r="Z557" s="275"/>
      <c r="AA557" s="275"/>
      <c r="AB557" s="275"/>
      <c r="AC557" s="275"/>
      <c r="AD557" s="280"/>
      <c r="AE557" s="281"/>
      <c r="AF557" s="280"/>
      <c r="AG557" s="280"/>
      <c r="AH557" s="275"/>
      <c r="AI557" s="275"/>
      <c r="AJ557" s="275"/>
    </row>
    <row r="558" spans="2:36" x14ac:dyDescent="0.2">
      <c r="B558" s="266"/>
      <c r="C558" s="274"/>
      <c r="D558" s="275"/>
      <c r="E558" s="275"/>
      <c r="F558" s="275"/>
      <c r="G558" s="275"/>
      <c r="H558" s="275"/>
      <c r="I558" s="275"/>
      <c r="J558" s="275"/>
      <c r="K558" s="276"/>
      <c r="L558" s="275"/>
      <c r="M558" s="275"/>
      <c r="N558" s="276"/>
      <c r="O558" s="277"/>
      <c r="P558" s="278"/>
      <c r="Q558" s="275"/>
      <c r="R558" s="275"/>
      <c r="S558" s="275"/>
      <c r="T558" s="277"/>
      <c r="U558" s="276"/>
      <c r="V558" s="279"/>
      <c r="W558" s="275"/>
      <c r="X558" s="277"/>
      <c r="Y558" s="275"/>
      <c r="Z558" s="275"/>
      <c r="AA558" s="275"/>
      <c r="AB558" s="275"/>
      <c r="AC558" s="275"/>
      <c r="AD558" s="280"/>
      <c r="AE558" s="280"/>
      <c r="AF558" s="280"/>
      <c r="AG558" s="280"/>
      <c r="AH558" s="275"/>
      <c r="AI558" s="275"/>
      <c r="AJ558" s="275"/>
    </row>
    <row r="559" spans="2:36" x14ac:dyDescent="0.2">
      <c r="B559" s="266"/>
      <c r="C559" s="274"/>
      <c r="D559" s="275"/>
      <c r="E559" s="275"/>
      <c r="F559" s="275"/>
      <c r="G559" s="275"/>
      <c r="H559" s="275"/>
      <c r="I559" s="275"/>
      <c r="J559" s="275"/>
      <c r="K559" s="282"/>
      <c r="L559" s="275"/>
      <c r="M559" s="282"/>
      <c r="N559" s="275"/>
      <c r="O559" s="277"/>
      <c r="P559" s="278"/>
      <c r="Q559" s="277"/>
      <c r="R559" s="275"/>
      <c r="S559" s="275"/>
      <c r="T559" s="277"/>
      <c r="U559" s="282"/>
      <c r="V559" s="281"/>
      <c r="W559" s="275"/>
      <c r="X559" s="275"/>
      <c r="Y559" s="277"/>
      <c r="Z559" s="275"/>
      <c r="AA559" s="275"/>
      <c r="AB559" s="275"/>
      <c r="AC559" s="275"/>
      <c r="AD559" s="280"/>
      <c r="AE559" s="281"/>
      <c r="AF559" s="283"/>
      <c r="AG559" s="280"/>
      <c r="AH559" s="275"/>
      <c r="AI559" s="275"/>
      <c r="AJ559" s="275"/>
    </row>
    <row r="560" spans="2:36" x14ac:dyDescent="0.2">
      <c r="B560" s="266"/>
      <c r="C560" s="274"/>
      <c r="D560" s="275"/>
      <c r="E560" s="275"/>
      <c r="F560" s="275"/>
      <c r="G560" s="275"/>
      <c r="H560" s="275"/>
      <c r="I560" s="275"/>
      <c r="J560" s="275"/>
      <c r="K560" s="282"/>
      <c r="L560" s="275"/>
      <c r="M560" s="282"/>
      <c r="N560" s="281"/>
      <c r="O560" s="277"/>
      <c r="P560" s="278"/>
      <c r="Q560" s="275"/>
      <c r="R560" s="275"/>
      <c r="S560" s="275"/>
      <c r="T560" s="277"/>
      <c r="U560" s="282"/>
      <c r="V560" s="279"/>
      <c r="W560" s="275"/>
      <c r="X560" s="275"/>
      <c r="Y560" s="275"/>
      <c r="Z560" s="275"/>
      <c r="AA560" s="275"/>
      <c r="AB560" s="275"/>
      <c r="AC560" s="275"/>
      <c r="AD560" s="280"/>
      <c r="AE560" s="281"/>
      <c r="AF560" s="283"/>
      <c r="AG560" s="281"/>
      <c r="AH560" s="275"/>
      <c r="AI560" s="275"/>
      <c r="AJ560" s="275"/>
    </row>
    <row r="561" spans="2:36" x14ac:dyDescent="0.2">
      <c r="B561" s="266"/>
      <c r="C561" s="274"/>
      <c r="D561" s="275"/>
      <c r="E561" s="275"/>
      <c r="F561" s="275"/>
      <c r="G561" s="275"/>
      <c r="H561" s="275"/>
      <c r="I561" s="275"/>
      <c r="J561" s="275"/>
      <c r="K561" s="279"/>
      <c r="L561" s="275"/>
      <c r="M561" s="276"/>
      <c r="N561" s="282"/>
      <c r="O561" s="279"/>
      <c r="P561" s="278"/>
      <c r="Q561" s="275"/>
      <c r="R561" s="275"/>
      <c r="S561" s="275"/>
      <c r="T561" s="279"/>
      <c r="U561" s="276"/>
      <c r="V561" s="279"/>
      <c r="W561" s="275"/>
      <c r="X561" s="275"/>
      <c r="Y561" s="275"/>
      <c r="Z561" s="275"/>
      <c r="AA561" s="275"/>
      <c r="AB561" s="275"/>
      <c r="AC561" s="275"/>
      <c r="AD561" s="280"/>
      <c r="AE561" s="281"/>
      <c r="AF561" s="281"/>
      <c r="AG561" s="281"/>
      <c r="AH561" s="275"/>
      <c r="AI561" s="275"/>
      <c r="AJ561" s="275"/>
    </row>
    <row r="562" spans="2:36" x14ac:dyDescent="0.2">
      <c r="B562" s="266"/>
      <c r="C562" s="274"/>
      <c r="D562" s="275"/>
      <c r="E562" s="275"/>
      <c r="F562" s="275"/>
      <c r="G562" s="275"/>
      <c r="H562" s="275"/>
      <c r="I562" s="275"/>
      <c r="J562" s="275"/>
      <c r="K562" s="276"/>
      <c r="L562" s="275"/>
      <c r="M562" s="276"/>
      <c r="N562" s="276"/>
      <c r="O562" s="277"/>
      <c r="P562" s="278"/>
      <c r="Q562" s="277"/>
      <c r="R562" s="275"/>
      <c r="S562" s="275"/>
      <c r="T562" s="281"/>
      <c r="U562" s="276"/>
      <c r="V562" s="279"/>
      <c r="W562" s="275"/>
      <c r="X562" s="277"/>
      <c r="Y562" s="277"/>
      <c r="Z562" s="275"/>
      <c r="AA562" s="275"/>
      <c r="AB562" s="275"/>
      <c r="AC562" s="275"/>
      <c r="AD562" s="280"/>
      <c r="AE562" s="280"/>
      <c r="AF562" s="281"/>
      <c r="AG562" s="281"/>
      <c r="AH562" s="275"/>
      <c r="AI562" s="275"/>
      <c r="AJ562" s="275"/>
    </row>
    <row r="563" spans="2:36" x14ac:dyDescent="0.2">
      <c r="B563" s="266"/>
      <c r="C563" s="274"/>
      <c r="D563" s="275"/>
      <c r="E563" s="275"/>
      <c r="F563" s="275"/>
      <c r="G563" s="275"/>
      <c r="H563" s="275"/>
      <c r="I563" s="275"/>
      <c r="J563" s="275"/>
      <c r="K563" s="276"/>
      <c r="L563" s="275"/>
      <c r="M563" s="275"/>
      <c r="N563" s="276"/>
      <c r="O563" s="277"/>
      <c r="P563" s="278"/>
      <c r="Q563" s="275"/>
      <c r="R563" s="275"/>
      <c r="S563" s="275"/>
      <c r="T563" s="277"/>
      <c r="U563" s="276"/>
      <c r="V563" s="277"/>
      <c r="W563" s="275"/>
      <c r="X563" s="275"/>
      <c r="Y563" s="275"/>
      <c r="Z563" s="275"/>
      <c r="AA563" s="275"/>
      <c r="AB563" s="275"/>
      <c r="AC563" s="275"/>
      <c r="AD563" s="280"/>
      <c r="AE563" s="281"/>
      <c r="AF563" s="280"/>
      <c r="AG563" s="281"/>
      <c r="AH563" s="275"/>
      <c r="AI563" s="275"/>
      <c r="AJ563" s="275"/>
    </row>
    <row r="564" spans="2:36" x14ac:dyDescent="0.2">
      <c r="B564" s="266"/>
      <c r="C564" s="274"/>
      <c r="D564" s="275"/>
      <c r="E564" s="275"/>
      <c r="F564" s="275"/>
      <c r="G564" s="275"/>
      <c r="H564" s="275"/>
      <c r="I564" s="275"/>
      <c r="J564" s="275"/>
      <c r="K564" s="276"/>
      <c r="L564" s="275"/>
      <c r="M564" s="276"/>
      <c r="N564" s="281"/>
      <c r="O564" s="279"/>
      <c r="P564" s="278"/>
      <c r="Q564" s="275"/>
      <c r="R564" s="275"/>
      <c r="S564" s="275"/>
      <c r="T564" s="277"/>
      <c r="U564" s="276"/>
      <c r="V564" s="277"/>
      <c r="W564" s="275"/>
      <c r="X564" s="275"/>
      <c r="Y564" s="275"/>
      <c r="Z564" s="275"/>
      <c r="AA564" s="275"/>
      <c r="AB564" s="275"/>
      <c r="AC564" s="275"/>
      <c r="AD564" s="280"/>
      <c r="AE564" s="280"/>
      <c r="AF564" s="280"/>
      <c r="AG564" s="281"/>
      <c r="AH564" s="275"/>
      <c r="AI564" s="275"/>
      <c r="AJ564" s="275"/>
    </row>
    <row r="565" spans="2:36" x14ac:dyDescent="0.2">
      <c r="B565" s="266"/>
      <c r="C565" s="274"/>
      <c r="D565" s="275"/>
      <c r="E565" s="275"/>
      <c r="F565" s="275"/>
      <c r="G565" s="275"/>
      <c r="H565" s="275"/>
      <c r="I565" s="275"/>
      <c r="J565" s="275"/>
      <c r="K565" s="279"/>
      <c r="L565" s="275"/>
      <c r="M565" s="276"/>
      <c r="N565" s="282"/>
      <c r="O565" s="279"/>
      <c r="P565" s="278"/>
      <c r="Q565" s="275"/>
      <c r="R565" s="275"/>
      <c r="S565" s="275"/>
      <c r="T565" s="277"/>
      <c r="U565" s="276"/>
      <c r="V565" s="279"/>
      <c r="W565" s="275"/>
      <c r="X565" s="275"/>
      <c r="Y565" s="275"/>
      <c r="Z565" s="275"/>
      <c r="AA565" s="275"/>
      <c r="AB565" s="275"/>
      <c r="AC565" s="275"/>
      <c r="AD565" s="280"/>
      <c r="AE565" s="281"/>
      <c r="AF565" s="280"/>
      <c r="AG565" s="281"/>
      <c r="AH565" s="275"/>
      <c r="AI565" s="275"/>
      <c r="AJ565" s="275"/>
    </row>
    <row r="566" spans="2:36" x14ac:dyDescent="0.2">
      <c r="B566" s="266"/>
      <c r="C566" s="274"/>
      <c r="D566" s="275"/>
      <c r="E566" s="275"/>
      <c r="F566" s="275"/>
      <c r="G566" s="275"/>
      <c r="H566" s="275"/>
      <c r="I566" s="275"/>
      <c r="J566" s="275"/>
      <c r="K566" s="276"/>
      <c r="L566" s="275"/>
      <c r="M566" s="276"/>
      <c r="N566" s="276"/>
      <c r="O566" s="277"/>
      <c r="P566" s="278"/>
      <c r="Q566" s="275"/>
      <c r="R566" s="275"/>
      <c r="S566" s="275"/>
      <c r="T566" s="277"/>
      <c r="U566" s="276"/>
      <c r="V566" s="281"/>
      <c r="W566" s="275"/>
      <c r="X566" s="277"/>
      <c r="Y566" s="275"/>
      <c r="Z566" s="275"/>
      <c r="AA566" s="275"/>
      <c r="AB566" s="275"/>
      <c r="AC566" s="275"/>
      <c r="AD566" s="280"/>
      <c r="AE566" s="280"/>
      <c r="AF566" s="283"/>
      <c r="AG566" s="281"/>
      <c r="AH566" s="275"/>
      <c r="AI566" s="275"/>
      <c r="AJ566" s="275"/>
    </row>
    <row r="567" spans="2:36" x14ac:dyDescent="0.2">
      <c r="B567" s="266"/>
      <c r="C567" s="274"/>
      <c r="D567" s="275"/>
      <c r="E567" s="275"/>
      <c r="F567" s="275"/>
      <c r="G567" s="275"/>
      <c r="H567" s="275"/>
      <c r="I567" s="275"/>
      <c r="J567" s="275"/>
      <c r="K567" s="276"/>
      <c r="L567" s="275"/>
      <c r="M567" s="276"/>
      <c r="N567" s="281"/>
      <c r="O567" s="277"/>
      <c r="P567" s="278"/>
      <c r="Q567" s="275"/>
      <c r="R567" s="275"/>
      <c r="S567" s="275"/>
      <c r="T567" s="279"/>
      <c r="U567" s="276"/>
      <c r="V567" s="279"/>
      <c r="W567" s="275"/>
      <c r="X567" s="275"/>
      <c r="Y567" s="275"/>
      <c r="Z567" s="275"/>
      <c r="AA567" s="277"/>
      <c r="AB567" s="275"/>
      <c r="AC567" s="275"/>
      <c r="AD567" s="275"/>
      <c r="AE567" s="280"/>
      <c r="AF567" s="281"/>
      <c r="AG567" s="280"/>
      <c r="AH567" s="275"/>
      <c r="AI567" s="275"/>
      <c r="AJ567" s="275"/>
    </row>
    <row r="568" spans="2:36" x14ac:dyDescent="0.2">
      <c r="B568" s="266"/>
      <c r="C568" s="274"/>
      <c r="D568" s="275"/>
      <c r="E568" s="275"/>
      <c r="F568" s="275"/>
      <c r="G568" s="275"/>
      <c r="H568" s="275"/>
      <c r="I568" s="275"/>
      <c r="J568" s="275"/>
      <c r="K568" s="279"/>
      <c r="L568" s="275"/>
      <c r="M568" s="276"/>
      <c r="N568" s="282"/>
      <c r="O568" s="279"/>
      <c r="P568" s="278"/>
      <c r="Q568" s="277"/>
      <c r="R568" s="275"/>
      <c r="S568" s="275"/>
      <c r="T568" s="279"/>
      <c r="U568" s="276"/>
      <c r="V568" s="279"/>
      <c r="W568" s="275"/>
      <c r="X568" s="275"/>
      <c r="Y568" s="277"/>
      <c r="Z568" s="275"/>
      <c r="AA568" s="275"/>
      <c r="AB568" s="275"/>
      <c r="AC568" s="275"/>
      <c r="AD568" s="283"/>
      <c r="AE568" s="283"/>
      <c r="AF568" s="280"/>
      <c r="AG568" s="283"/>
      <c r="AH568" s="275"/>
      <c r="AI568" s="275"/>
      <c r="AJ568" s="275"/>
    </row>
    <row r="569" spans="2:36" x14ac:dyDescent="0.2">
      <c r="B569" s="266"/>
      <c r="C569" s="274"/>
      <c r="D569" s="275"/>
      <c r="E569" s="275"/>
      <c r="F569" s="275"/>
      <c r="G569" s="275"/>
      <c r="H569" s="275"/>
      <c r="I569" s="275"/>
      <c r="J569" s="275"/>
      <c r="K569" s="276"/>
      <c r="L569" s="275"/>
      <c r="M569" s="282"/>
      <c r="N569" s="281"/>
      <c r="O569" s="279"/>
      <c r="P569" s="278"/>
      <c r="Q569" s="277"/>
      <c r="R569" s="275"/>
      <c r="S569" s="275"/>
      <c r="T569" s="279"/>
      <c r="U569" s="276"/>
      <c r="V569" s="279"/>
      <c r="W569" s="275"/>
      <c r="X569" s="275"/>
      <c r="Y569" s="277"/>
      <c r="Z569" s="275"/>
      <c r="AA569" s="275"/>
      <c r="AB569" s="275"/>
      <c r="AC569" s="275"/>
      <c r="AD569" s="283"/>
      <c r="AE569" s="283"/>
      <c r="AF569" s="280"/>
      <c r="AG569" s="280"/>
      <c r="AH569" s="275"/>
      <c r="AI569" s="275"/>
      <c r="AJ569" s="275"/>
    </row>
    <row r="570" spans="2:36" x14ac:dyDescent="0.2">
      <c r="B570" s="266"/>
      <c r="C570" s="274"/>
      <c r="D570" s="275"/>
      <c r="E570" s="275"/>
      <c r="F570" s="275"/>
      <c r="G570" s="275"/>
      <c r="H570" s="275"/>
      <c r="I570" s="275"/>
      <c r="J570" s="275"/>
      <c r="K570" s="279"/>
      <c r="L570" s="275"/>
      <c r="M570" s="276"/>
      <c r="N570" s="276"/>
      <c r="O570" s="279"/>
      <c r="P570" s="278"/>
      <c r="Q570" s="275"/>
      <c r="R570" s="275"/>
      <c r="S570" s="275"/>
      <c r="T570" s="277"/>
      <c r="U570" s="276"/>
      <c r="V570" s="279"/>
      <c r="W570" s="275"/>
      <c r="X570" s="275"/>
      <c r="Y570" s="275"/>
      <c r="Z570" s="275"/>
      <c r="AA570" s="275"/>
      <c r="AB570" s="275"/>
      <c r="AC570" s="275"/>
      <c r="AD570" s="280"/>
      <c r="AE570" s="281"/>
      <c r="AF570" s="280"/>
      <c r="AG570" s="280"/>
      <c r="AH570" s="275"/>
      <c r="AI570" s="275"/>
      <c r="AJ570" s="275"/>
    </row>
    <row r="571" spans="2:36" x14ac:dyDescent="0.2">
      <c r="B571" s="266"/>
      <c r="C571" s="274"/>
      <c r="D571" s="275"/>
      <c r="E571" s="275"/>
      <c r="F571" s="275"/>
      <c r="G571" s="275"/>
      <c r="H571" s="275"/>
      <c r="I571" s="275"/>
      <c r="J571" s="275"/>
      <c r="K571" s="282"/>
      <c r="L571" s="275"/>
      <c r="M571" s="275"/>
      <c r="N571" s="281"/>
      <c r="O571" s="279"/>
      <c r="P571" s="278"/>
      <c r="Q571" s="277"/>
      <c r="R571" s="276"/>
      <c r="S571" s="275"/>
      <c r="T571" s="279"/>
      <c r="U571" s="282"/>
      <c r="V571" s="277"/>
      <c r="W571" s="275"/>
      <c r="X571" s="277"/>
      <c r="Y571" s="277"/>
      <c r="Z571" s="276"/>
      <c r="AA571" s="275"/>
      <c r="AB571" s="275"/>
      <c r="AC571" s="275"/>
      <c r="AD571" s="280"/>
      <c r="AE571" s="280"/>
      <c r="AF571" s="280"/>
      <c r="AG571" s="281"/>
      <c r="AH571" s="275"/>
      <c r="AI571" s="275"/>
      <c r="AJ571" s="275"/>
    </row>
    <row r="572" spans="2:36" x14ac:dyDescent="0.2">
      <c r="B572" s="266"/>
      <c r="C572" s="274"/>
      <c r="D572" s="275"/>
      <c r="E572" s="275"/>
      <c r="F572" s="275"/>
      <c r="G572" s="275"/>
      <c r="H572" s="275"/>
      <c r="I572" s="275"/>
      <c r="J572" s="275"/>
      <c r="K572" s="276"/>
      <c r="L572" s="275"/>
      <c r="M572" s="275"/>
      <c r="N572" s="276"/>
      <c r="O572" s="277"/>
      <c r="P572" s="284"/>
      <c r="Q572" s="275"/>
      <c r="R572" s="275"/>
      <c r="S572" s="275"/>
      <c r="T572" s="277"/>
      <c r="U572" s="276"/>
      <c r="V572" s="277"/>
      <c r="W572" s="277"/>
      <c r="X572" s="275"/>
      <c r="Y572" s="275"/>
      <c r="Z572" s="275"/>
      <c r="AA572" s="277"/>
      <c r="AB572" s="275"/>
      <c r="AC572" s="275"/>
      <c r="AD572" s="280"/>
      <c r="AE572" s="281"/>
      <c r="AF572" s="280"/>
      <c r="AG572" s="280"/>
      <c r="AH572" s="275"/>
      <c r="AI572" s="275"/>
      <c r="AJ572" s="275"/>
    </row>
    <row r="573" spans="2:36" x14ac:dyDescent="0.2">
      <c r="B573" s="266"/>
      <c r="C573" s="274"/>
      <c r="D573" s="275"/>
      <c r="E573" s="275"/>
      <c r="F573" s="275"/>
      <c r="G573" s="275"/>
      <c r="H573" s="275"/>
      <c r="I573" s="275"/>
      <c r="J573" s="275"/>
      <c r="K573" s="276"/>
      <c r="L573" s="275"/>
      <c r="M573" s="275"/>
      <c r="N573" s="280"/>
      <c r="O573" s="279"/>
      <c r="P573" s="278"/>
      <c r="Q573" s="275"/>
      <c r="R573" s="275"/>
      <c r="S573" s="275"/>
      <c r="T573" s="279"/>
      <c r="U573" s="276"/>
      <c r="V573" s="279"/>
      <c r="W573" s="277"/>
      <c r="X573" s="277"/>
      <c r="Y573" s="275"/>
      <c r="Z573" s="275"/>
      <c r="AA573" s="275"/>
      <c r="AB573" s="275"/>
      <c r="AC573" s="275"/>
      <c r="AD573" s="283"/>
      <c r="AE573" s="283"/>
      <c r="AF573" s="283"/>
      <c r="AG573" s="280"/>
      <c r="AH573" s="275"/>
      <c r="AI573" s="275"/>
      <c r="AJ573" s="275"/>
    </row>
    <row r="574" spans="2:36" x14ac:dyDescent="0.2">
      <c r="B574" s="266"/>
      <c r="C574" s="274"/>
      <c r="D574" s="275"/>
      <c r="E574" s="275"/>
      <c r="F574" s="275"/>
      <c r="G574" s="275"/>
      <c r="H574" s="275"/>
      <c r="I574" s="275"/>
      <c r="J574" s="275"/>
      <c r="K574" s="276"/>
      <c r="L574" s="275"/>
      <c r="M574" s="282"/>
      <c r="N574" s="276"/>
      <c r="O574" s="281"/>
      <c r="P574" s="278"/>
      <c r="Q574" s="277"/>
      <c r="R574" s="275"/>
      <c r="S574" s="275"/>
      <c r="T574" s="279"/>
      <c r="U574" s="276"/>
      <c r="V574" s="279"/>
      <c r="W574" s="275"/>
      <c r="X574" s="277"/>
      <c r="Y574" s="277"/>
      <c r="Z574" s="275"/>
      <c r="AA574" s="275"/>
      <c r="AB574" s="275"/>
      <c r="AC574" s="275"/>
      <c r="AD574" s="280"/>
      <c r="AE574" s="280"/>
      <c r="AF574" s="280"/>
      <c r="AG574" s="283"/>
      <c r="AH574" s="275"/>
      <c r="AI574" s="275"/>
      <c r="AJ574" s="275"/>
    </row>
    <row r="575" spans="2:36" x14ac:dyDescent="0.2">
      <c r="B575" s="266"/>
      <c r="C575" s="274"/>
      <c r="D575" s="275"/>
      <c r="E575" s="275"/>
      <c r="F575" s="275"/>
      <c r="G575" s="275"/>
      <c r="H575" s="275"/>
      <c r="I575" s="275"/>
      <c r="J575" s="275"/>
      <c r="K575" s="279"/>
      <c r="L575" s="275"/>
      <c r="M575" s="275"/>
      <c r="N575" s="282"/>
      <c r="O575" s="279"/>
      <c r="P575" s="278"/>
      <c r="Q575" s="277"/>
      <c r="R575" s="276"/>
      <c r="S575" s="275"/>
      <c r="T575" s="279"/>
      <c r="U575" s="282"/>
      <c r="V575" s="279"/>
      <c r="W575" s="275"/>
      <c r="X575" s="277"/>
      <c r="Y575" s="277"/>
      <c r="Z575" s="276"/>
      <c r="AA575" s="275"/>
      <c r="AB575" s="275"/>
      <c r="AC575" s="275"/>
      <c r="AD575" s="275"/>
      <c r="AE575" s="275"/>
      <c r="AF575" s="280"/>
      <c r="AG575" s="280"/>
      <c r="AH575" s="275"/>
      <c r="AI575" s="275"/>
      <c r="AJ575" s="275"/>
    </row>
    <row r="576" spans="2:36" x14ac:dyDescent="0.2">
      <c r="B576" s="266"/>
      <c r="C576" s="274"/>
      <c r="D576" s="275"/>
      <c r="E576" s="275"/>
      <c r="F576" s="275"/>
      <c r="G576" s="275"/>
      <c r="H576" s="275"/>
      <c r="I576" s="275"/>
      <c r="J576" s="275"/>
      <c r="K576" s="276"/>
      <c r="L576" s="275"/>
      <c r="M576" s="275"/>
      <c r="N576" s="276"/>
      <c r="O576" s="279"/>
      <c r="P576" s="278"/>
      <c r="Q576" s="275"/>
      <c r="R576" s="275"/>
      <c r="S576" s="275"/>
      <c r="T576" s="279"/>
      <c r="U576" s="276"/>
      <c r="V576" s="279"/>
      <c r="W576" s="275"/>
      <c r="X576" s="277"/>
      <c r="Y576" s="275"/>
      <c r="Z576" s="275"/>
      <c r="AA576" s="275"/>
      <c r="AB576" s="275"/>
      <c r="AC576" s="275"/>
      <c r="AD576" s="280"/>
      <c r="AE576" s="280"/>
      <c r="AF576" s="280"/>
      <c r="AG576" s="280"/>
      <c r="AH576" s="275"/>
      <c r="AI576" s="275"/>
      <c r="AJ576" s="275"/>
    </row>
    <row r="577" spans="2:36" x14ac:dyDescent="0.2">
      <c r="B577" s="266"/>
      <c r="C577" s="274"/>
      <c r="D577" s="275"/>
      <c r="E577" s="275"/>
      <c r="F577" s="275"/>
      <c r="G577" s="275"/>
      <c r="H577" s="275"/>
      <c r="I577" s="275"/>
      <c r="J577" s="275"/>
      <c r="K577" s="279"/>
      <c r="L577" s="275"/>
      <c r="M577" s="275"/>
      <c r="N577" s="276"/>
      <c r="O577" s="279"/>
      <c r="P577" s="278"/>
      <c r="Q577" s="277"/>
      <c r="R577" s="275"/>
      <c r="S577" s="275"/>
      <c r="T577" s="277"/>
      <c r="U577" s="276"/>
      <c r="V577" s="279"/>
      <c r="W577" s="275"/>
      <c r="X577" s="275"/>
      <c r="Y577" s="277"/>
      <c r="Z577" s="275"/>
      <c r="AA577" s="275"/>
      <c r="AB577" s="275"/>
      <c r="AC577" s="275"/>
      <c r="AD577" s="280"/>
      <c r="AE577" s="280"/>
      <c r="AF577" s="280"/>
      <c r="AG577" s="280"/>
      <c r="AH577" s="275"/>
      <c r="AI577" s="275"/>
      <c r="AJ577" s="275"/>
    </row>
    <row r="578" spans="2:36" x14ac:dyDescent="0.2">
      <c r="B578" s="266"/>
      <c r="C578" s="274"/>
      <c r="D578" s="275"/>
      <c r="E578" s="275"/>
      <c r="F578" s="275"/>
      <c r="G578" s="275"/>
      <c r="H578" s="275"/>
      <c r="I578" s="275"/>
      <c r="J578" s="275"/>
      <c r="K578" s="276"/>
      <c r="L578" s="275"/>
      <c r="M578" s="276"/>
      <c r="N578" s="276"/>
      <c r="O578" s="279"/>
      <c r="P578" s="278"/>
      <c r="Q578" s="277"/>
      <c r="R578" s="275"/>
      <c r="S578" s="275"/>
      <c r="T578" s="279"/>
      <c r="U578" s="276"/>
      <c r="V578" s="279"/>
      <c r="W578" s="275"/>
      <c r="X578" s="275"/>
      <c r="Y578" s="277"/>
      <c r="Z578" s="275"/>
      <c r="AA578" s="275"/>
      <c r="AB578" s="275"/>
      <c r="AC578" s="275"/>
      <c r="AD578" s="280"/>
      <c r="AE578" s="281"/>
      <c r="AF578" s="280"/>
      <c r="AG578" s="280"/>
      <c r="AH578" s="275"/>
      <c r="AI578" s="275"/>
      <c r="AJ578" s="275"/>
    </row>
    <row r="579" spans="2:36" x14ac:dyDescent="0.2">
      <c r="B579" s="266"/>
      <c r="C579" s="274"/>
      <c r="D579" s="275"/>
      <c r="E579" s="275"/>
      <c r="F579" s="275"/>
      <c r="G579" s="275"/>
      <c r="H579" s="275"/>
      <c r="I579" s="275"/>
      <c r="J579" s="275"/>
      <c r="K579" s="276"/>
      <c r="L579" s="275"/>
      <c r="M579" s="275"/>
      <c r="N579" s="276"/>
      <c r="O579" s="279"/>
      <c r="P579" s="278"/>
      <c r="Q579" s="277"/>
      <c r="R579" s="275"/>
      <c r="S579" s="275"/>
      <c r="T579" s="279"/>
      <c r="U579" s="276"/>
      <c r="V579" s="279"/>
      <c r="W579" s="275"/>
      <c r="X579" s="275"/>
      <c r="Y579" s="277"/>
      <c r="Z579" s="275"/>
      <c r="AA579" s="277"/>
      <c r="AB579" s="275"/>
      <c r="AC579" s="275"/>
      <c r="AD579" s="280"/>
      <c r="AE579" s="280"/>
      <c r="AF579" s="280"/>
      <c r="AG579" s="280"/>
      <c r="AH579" s="275"/>
      <c r="AI579" s="275"/>
      <c r="AJ579" s="275"/>
    </row>
    <row r="580" spans="2:36" x14ac:dyDescent="0.2">
      <c r="B580" s="266"/>
      <c r="C580" s="274"/>
      <c r="D580" s="275"/>
      <c r="E580" s="275"/>
      <c r="F580" s="275"/>
      <c r="G580" s="275"/>
      <c r="H580" s="275"/>
      <c r="I580" s="275"/>
      <c r="J580" s="275"/>
      <c r="K580" s="279"/>
      <c r="L580" s="275"/>
      <c r="M580" s="276"/>
      <c r="N580" s="276"/>
      <c r="O580" s="277"/>
      <c r="P580" s="278"/>
      <c r="Q580" s="275"/>
      <c r="R580" s="275"/>
      <c r="S580" s="275"/>
      <c r="T580" s="281"/>
      <c r="U580" s="276"/>
      <c r="V580" s="279"/>
      <c r="W580" s="275"/>
      <c r="X580" s="277"/>
      <c r="Y580" s="275"/>
      <c r="Z580" s="275"/>
      <c r="AA580" s="275"/>
      <c r="AB580" s="275"/>
      <c r="AC580" s="275"/>
      <c r="AD580" s="283"/>
      <c r="AE580" s="281"/>
      <c r="AF580" s="280"/>
      <c r="AG580" s="280"/>
      <c r="AH580" s="275"/>
      <c r="AI580" s="275"/>
      <c r="AJ580" s="275"/>
    </row>
    <row r="581" spans="2:36" x14ac:dyDescent="0.2">
      <c r="B581" s="266"/>
      <c r="C581" s="274"/>
      <c r="D581" s="275"/>
      <c r="E581" s="275"/>
      <c r="F581" s="275"/>
      <c r="G581" s="275"/>
      <c r="H581" s="275"/>
      <c r="I581" s="275"/>
      <c r="J581" s="275"/>
      <c r="K581" s="276"/>
      <c r="L581" s="275"/>
      <c r="M581" s="275"/>
      <c r="N581" s="280"/>
      <c r="O581" s="279"/>
      <c r="P581" s="278"/>
      <c r="Q581" s="277"/>
      <c r="R581" s="275"/>
      <c r="S581" s="275"/>
      <c r="T581" s="277"/>
      <c r="U581" s="276"/>
      <c r="V581" s="279"/>
      <c r="W581" s="275"/>
      <c r="X581" s="277"/>
      <c r="Y581" s="277"/>
      <c r="Z581" s="275"/>
      <c r="AA581" s="275"/>
      <c r="AB581" s="275"/>
      <c r="AC581" s="275"/>
      <c r="AD581" s="283"/>
      <c r="AE581" s="280"/>
      <c r="AF581" s="280"/>
      <c r="AG581" s="280"/>
      <c r="AH581" s="275"/>
      <c r="AI581" s="275"/>
      <c r="AJ581" s="275"/>
    </row>
    <row r="582" spans="2:36" x14ac:dyDescent="0.2">
      <c r="B582" s="266"/>
      <c r="C582" s="274"/>
      <c r="D582" s="275"/>
      <c r="E582" s="275"/>
      <c r="F582" s="275"/>
      <c r="G582" s="275"/>
      <c r="H582" s="275"/>
      <c r="I582" s="275"/>
      <c r="J582" s="275"/>
      <c r="K582" s="279"/>
      <c r="L582" s="275"/>
      <c r="M582" s="282"/>
      <c r="N582" s="280"/>
      <c r="O582" s="279"/>
      <c r="P582" s="278"/>
      <c r="Q582" s="277"/>
      <c r="R582" s="275"/>
      <c r="S582" s="275"/>
      <c r="T582" s="281"/>
      <c r="U582" s="276"/>
      <c r="V582" s="279"/>
      <c r="W582" s="275"/>
      <c r="X582" s="277"/>
      <c r="Y582" s="277"/>
      <c r="Z582" s="275"/>
      <c r="AA582" s="275"/>
      <c r="AB582" s="275"/>
      <c r="AC582" s="275"/>
      <c r="AD582" s="283"/>
      <c r="AE582" s="280"/>
      <c r="AF582" s="280"/>
      <c r="AG582" s="280"/>
      <c r="AH582" s="275"/>
      <c r="AI582" s="275"/>
      <c r="AJ582" s="275"/>
    </row>
    <row r="583" spans="2:36" x14ac:dyDescent="0.2">
      <c r="B583" s="266"/>
      <c r="C583" s="274"/>
      <c r="D583" s="275"/>
      <c r="E583" s="275"/>
      <c r="F583" s="275"/>
      <c r="G583" s="275"/>
      <c r="H583" s="275"/>
      <c r="I583" s="275"/>
      <c r="J583" s="275"/>
      <c r="K583" s="276"/>
      <c r="L583" s="275"/>
      <c r="M583" s="275"/>
      <c r="N583" s="276"/>
      <c r="O583" s="277"/>
      <c r="P583" s="278"/>
      <c r="Q583" s="277"/>
      <c r="R583" s="277"/>
      <c r="S583" s="275"/>
      <c r="T583" s="279"/>
      <c r="U583" s="276"/>
      <c r="V583" s="279"/>
      <c r="W583" s="275"/>
      <c r="X583" s="277"/>
      <c r="Y583" s="277"/>
      <c r="Z583" s="277"/>
      <c r="AA583" s="277"/>
      <c r="AB583" s="275"/>
      <c r="AC583" s="275"/>
      <c r="AD583" s="275"/>
      <c r="AE583" s="280"/>
      <c r="AF583" s="283"/>
      <c r="AG583" s="280"/>
      <c r="AH583" s="275"/>
      <c r="AI583" s="275"/>
      <c r="AJ583" s="275"/>
    </row>
    <row r="584" spans="2:36" x14ac:dyDescent="0.2">
      <c r="B584" s="266"/>
      <c r="C584" s="274"/>
      <c r="D584" s="275"/>
      <c r="E584" s="275"/>
      <c r="F584" s="275"/>
      <c r="G584" s="275"/>
      <c r="H584" s="275"/>
      <c r="I584" s="275"/>
      <c r="J584" s="275"/>
      <c r="K584" s="276"/>
      <c r="L584" s="275"/>
      <c r="M584" s="276"/>
      <c r="N584" s="276"/>
      <c r="O584" s="281"/>
      <c r="P584" s="278"/>
      <c r="Q584" s="275"/>
      <c r="R584" s="275"/>
      <c r="S584" s="275"/>
      <c r="T584" s="281"/>
      <c r="U584" s="276"/>
      <c r="V584" s="279"/>
      <c r="W584" s="275"/>
      <c r="X584" s="277"/>
      <c r="Y584" s="275"/>
      <c r="Z584" s="275"/>
      <c r="AA584" s="275"/>
      <c r="AB584" s="275"/>
      <c r="AC584" s="275"/>
      <c r="AD584" s="283"/>
      <c r="AE584" s="280"/>
      <c r="AF584" s="280"/>
      <c r="AG584" s="280"/>
      <c r="AH584" s="275"/>
      <c r="AI584" s="275"/>
      <c r="AJ584" s="275"/>
    </row>
    <row r="585" spans="2:36" x14ac:dyDescent="0.2">
      <c r="B585" s="266"/>
      <c r="C585" s="274"/>
      <c r="D585" s="275"/>
      <c r="E585" s="275"/>
      <c r="F585" s="275"/>
      <c r="G585" s="275"/>
      <c r="H585" s="275"/>
      <c r="I585" s="275"/>
      <c r="J585" s="275"/>
      <c r="K585" s="279"/>
      <c r="L585" s="275"/>
      <c r="M585" s="276"/>
      <c r="N585" s="282"/>
      <c r="O585" s="279"/>
      <c r="P585" s="278"/>
      <c r="Q585" s="277"/>
      <c r="R585" s="275"/>
      <c r="S585" s="275"/>
      <c r="T585" s="279"/>
      <c r="U585" s="276"/>
      <c r="V585" s="279"/>
      <c r="W585" s="275"/>
      <c r="X585" s="277"/>
      <c r="Y585" s="277"/>
      <c r="Z585" s="275"/>
      <c r="AA585" s="275"/>
      <c r="AB585" s="275"/>
      <c r="AC585" s="275"/>
      <c r="AD585" s="280"/>
      <c r="AE585" s="281"/>
      <c r="AF585" s="280"/>
      <c r="AG585" s="280"/>
      <c r="AH585" s="275"/>
      <c r="AI585" s="275"/>
      <c r="AJ585" s="275"/>
    </row>
    <row r="586" spans="2:36" x14ac:dyDescent="0.2">
      <c r="B586" s="266"/>
      <c r="C586" s="274"/>
      <c r="D586" s="275"/>
      <c r="E586" s="275"/>
      <c r="F586" s="275"/>
      <c r="G586" s="275"/>
      <c r="H586" s="275"/>
      <c r="I586" s="275"/>
      <c r="J586" s="275"/>
      <c r="K586" s="279"/>
      <c r="L586" s="275"/>
      <c r="M586" s="275"/>
      <c r="N586" s="276"/>
      <c r="O586" s="279"/>
      <c r="P586" s="278"/>
      <c r="Q586" s="277"/>
      <c r="R586" s="275"/>
      <c r="S586" s="275"/>
      <c r="T586" s="279"/>
      <c r="U586" s="276"/>
      <c r="V586" s="279"/>
      <c r="W586" s="275"/>
      <c r="X586" s="277"/>
      <c r="Y586" s="277"/>
      <c r="Z586" s="275"/>
      <c r="AA586" s="275"/>
      <c r="AB586" s="275"/>
      <c r="AC586" s="275"/>
      <c r="AD586" s="280"/>
      <c r="AE586" s="280"/>
      <c r="AF586" s="280"/>
      <c r="AG586" s="280"/>
      <c r="AH586" s="275"/>
      <c r="AI586" s="275"/>
      <c r="AJ586" s="275"/>
    </row>
    <row r="587" spans="2:36" x14ac:dyDescent="0.2">
      <c r="B587" s="266"/>
      <c r="C587" s="274"/>
      <c r="D587" s="275"/>
      <c r="E587" s="275"/>
      <c r="F587" s="275"/>
      <c r="G587" s="275"/>
      <c r="H587" s="275"/>
      <c r="I587" s="275"/>
      <c r="J587" s="275"/>
      <c r="K587" s="276"/>
      <c r="L587" s="275"/>
      <c r="M587" s="276"/>
      <c r="N587" s="280"/>
      <c r="O587" s="279"/>
      <c r="P587" s="278"/>
      <c r="Q587" s="275"/>
      <c r="R587" s="275"/>
      <c r="S587" s="275"/>
      <c r="T587" s="279"/>
      <c r="U587" s="276"/>
      <c r="V587" s="279"/>
      <c r="W587" s="275"/>
      <c r="X587" s="275"/>
      <c r="Y587" s="275"/>
      <c r="Z587" s="275"/>
      <c r="AA587" s="275"/>
      <c r="AB587" s="275"/>
      <c r="AC587" s="275"/>
      <c r="AD587" s="283"/>
      <c r="AE587" s="280"/>
      <c r="AF587" s="280"/>
      <c r="AG587" s="280"/>
      <c r="AH587" s="275"/>
      <c r="AI587" s="275"/>
      <c r="AJ587" s="275"/>
    </row>
    <row r="588" spans="2:36" x14ac:dyDescent="0.2">
      <c r="B588" s="266"/>
      <c r="C588" s="274"/>
      <c r="D588" s="275"/>
      <c r="E588" s="275"/>
      <c r="F588" s="275"/>
      <c r="G588" s="275"/>
      <c r="H588" s="275"/>
      <c r="I588" s="275"/>
      <c r="J588" s="275"/>
      <c r="K588" s="279"/>
      <c r="L588" s="275"/>
      <c r="M588" s="275"/>
      <c r="N588" s="276"/>
      <c r="O588" s="279"/>
      <c r="P588" s="278"/>
      <c r="Q588" s="277"/>
      <c r="R588" s="275"/>
      <c r="S588" s="275"/>
      <c r="T588" s="279"/>
      <c r="U588" s="276"/>
      <c r="V588" s="279"/>
      <c r="W588" s="275"/>
      <c r="X588" s="277"/>
      <c r="Y588" s="277"/>
      <c r="Z588" s="275"/>
      <c r="AA588" s="275"/>
      <c r="AB588" s="275"/>
      <c r="AC588" s="275"/>
      <c r="AD588" s="280"/>
      <c r="AE588" s="280"/>
      <c r="AF588" s="280"/>
      <c r="AG588" s="280"/>
      <c r="AH588" s="275"/>
      <c r="AI588" s="275"/>
      <c r="AJ588" s="275"/>
    </row>
    <row r="589" spans="2:36" x14ac:dyDescent="0.2">
      <c r="B589" s="266"/>
      <c r="C589" s="274"/>
      <c r="D589" s="275"/>
      <c r="E589" s="275"/>
      <c r="F589" s="275"/>
      <c r="G589" s="275"/>
      <c r="H589" s="275"/>
      <c r="I589" s="275"/>
      <c r="J589" s="275"/>
      <c r="K589" s="279"/>
      <c r="L589" s="275"/>
      <c r="M589" s="276"/>
      <c r="N589" s="276"/>
      <c r="O589" s="279"/>
      <c r="P589" s="278"/>
      <c r="Q589" s="275"/>
      <c r="R589" s="275"/>
      <c r="S589" s="275"/>
      <c r="T589" s="277"/>
      <c r="U589" s="276"/>
      <c r="V589" s="277"/>
      <c r="W589" s="275"/>
      <c r="X589" s="277"/>
      <c r="Y589" s="275"/>
      <c r="Z589" s="275"/>
      <c r="AA589" s="275"/>
      <c r="AB589" s="275"/>
      <c r="AC589" s="275"/>
      <c r="AD589" s="280"/>
      <c r="AE589" s="281"/>
      <c r="AF589" s="281"/>
      <c r="AG589" s="281"/>
      <c r="AH589" s="275"/>
      <c r="AI589" s="275"/>
      <c r="AJ589" s="275"/>
    </row>
    <row r="590" spans="2:36" x14ac:dyDescent="0.2">
      <c r="B590" s="266"/>
      <c r="C590" s="274"/>
      <c r="D590" s="275"/>
      <c r="E590" s="275"/>
      <c r="F590" s="275"/>
      <c r="G590" s="275"/>
      <c r="H590" s="275"/>
      <c r="I590" s="275"/>
      <c r="J590" s="275"/>
      <c r="K590" s="276"/>
      <c r="L590" s="275"/>
      <c r="M590" s="275"/>
      <c r="N590" s="280"/>
      <c r="O590" s="279"/>
      <c r="P590" s="278"/>
      <c r="Q590" s="275"/>
      <c r="R590" s="275"/>
      <c r="S590" s="275"/>
      <c r="T590" s="279"/>
      <c r="U590" s="276"/>
      <c r="V590" s="279"/>
      <c r="W590" s="275"/>
      <c r="X590" s="277"/>
      <c r="Y590" s="275"/>
      <c r="Z590" s="275"/>
      <c r="AA590" s="275"/>
      <c r="AB590" s="275"/>
      <c r="AC590" s="275"/>
      <c r="AD590" s="280"/>
      <c r="AE590" s="280"/>
      <c r="AF590" s="283"/>
      <c r="AG590" s="280"/>
      <c r="AH590" s="275"/>
      <c r="AI590" s="275"/>
      <c r="AJ590" s="275"/>
    </row>
    <row r="591" spans="2:36" x14ac:dyDescent="0.2">
      <c r="B591" s="266"/>
      <c r="C591" s="274"/>
      <c r="D591" s="275"/>
      <c r="E591" s="275"/>
      <c r="F591" s="275"/>
      <c r="G591" s="275"/>
      <c r="H591" s="275"/>
      <c r="I591" s="275"/>
      <c r="J591" s="275"/>
      <c r="K591" s="279"/>
      <c r="L591" s="275"/>
      <c r="M591" s="275"/>
      <c r="N591" s="276"/>
      <c r="O591" s="279"/>
      <c r="P591" s="278"/>
      <c r="Q591" s="277"/>
      <c r="R591" s="275"/>
      <c r="S591" s="275"/>
      <c r="T591" s="279"/>
      <c r="U591" s="276"/>
      <c r="V591" s="279"/>
      <c r="W591" s="275"/>
      <c r="X591" s="277"/>
      <c r="Y591" s="277"/>
      <c r="Z591" s="275"/>
      <c r="AA591" s="275"/>
      <c r="AB591" s="275"/>
      <c r="AC591" s="275"/>
      <c r="AD591" s="283"/>
      <c r="AE591" s="280"/>
      <c r="AF591" s="280"/>
      <c r="AG591" s="280"/>
      <c r="AH591" s="275"/>
      <c r="AI591" s="275"/>
      <c r="AJ591" s="275"/>
    </row>
    <row r="592" spans="2:36" x14ac:dyDescent="0.2">
      <c r="B592" s="266"/>
      <c r="C592" s="274"/>
      <c r="D592" s="275"/>
      <c r="E592" s="275"/>
      <c r="F592" s="275"/>
      <c r="G592" s="275"/>
      <c r="H592" s="275"/>
      <c r="I592" s="275"/>
      <c r="J592" s="275"/>
      <c r="K592" s="276"/>
      <c r="L592" s="275"/>
      <c r="M592" s="276"/>
      <c r="N592" s="275"/>
      <c r="O592" s="281"/>
      <c r="P592" s="278"/>
      <c r="Q592" s="275"/>
      <c r="R592" s="277"/>
      <c r="S592" s="275"/>
      <c r="T592" s="281"/>
      <c r="U592" s="276"/>
      <c r="V592" s="279"/>
      <c r="W592" s="275"/>
      <c r="X592" s="275"/>
      <c r="Y592" s="275"/>
      <c r="Z592" s="277"/>
      <c r="AA592" s="277"/>
      <c r="AB592" s="275"/>
      <c r="AC592" s="275"/>
      <c r="AD592" s="280"/>
      <c r="AE592" s="280"/>
      <c r="AF592" s="280"/>
      <c r="AG592" s="280"/>
      <c r="AH592" s="275"/>
      <c r="AI592" s="275"/>
      <c r="AJ592" s="275"/>
    </row>
    <row r="593" spans="2:36" x14ac:dyDescent="0.2">
      <c r="B593" s="266"/>
      <c r="C593" s="274"/>
      <c r="D593" s="275"/>
      <c r="E593" s="275"/>
      <c r="F593" s="275"/>
      <c r="G593" s="275"/>
      <c r="H593" s="275"/>
      <c r="I593" s="275"/>
      <c r="J593" s="275"/>
      <c r="K593" s="276"/>
      <c r="L593" s="275"/>
      <c r="M593" s="276"/>
      <c r="N593" s="280"/>
      <c r="O593" s="279"/>
      <c r="P593" s="278"/>
      <c r="Q593" s="277"/>
      <c r="R593" s="275"/>
      <c r="S593" s="275"/>
      <c r="T593" s="279"/>
      <c r="U593" s="276"/>
      <c r="V593" s="279"/>
      <c r="W593" s="275"/>
      <c r="X593" s="275"/>
      <c r="Y593" s="277"/>
      <c r="Z593" s="275"/>
      <c r="AA593" s="275"/>
      <c r="AB593" s="275"/>
      <c r="AC593" s="275"/>
      <c r="AD593" s="280"/>
      <c r="AE593" s="281"/>
      <c r="AF593" s="280"/>
      <c r="AG593" s="280"/>
      <c r="AH593" s="275"/>
      <c r="AI593" s="275"/>
      <c r="AJ593" s="275"/>
    </row>
    <row r="594" spans="2:36" x14ac:dyDescent="0.2">
      <c r="B594" s="266"/>
      <c r="C594" s="274"/>
      <c r="D594" s="275"/>
      <c r="E594" s="275"/>
      <c r="F594" s="275"/>
      <c r="G594" s="275"/>
      <c r="H594" s="275"/>
      <c r="I594" s="275"/>
      <c r="J594" s="275"/>
      <c r="K594" s="276"/>
      <c r="L594" s="275"/>
      <c r="M594" s="276"/>
      <c r="N594" s="276"/>
      <c r="O594" s="281"/>
      <c r="P594" s="278"/>
      <c r="Q594" s="275"/>
      <c r="R594" s="275"/>
      <c r="S594" s="275"/>
      <c r="T594" s="281"/>
      <c r="U594" s="276"/>
      <c r="V594" s="279"/>
      <c r="W594" s="275"/>
      <c r="X594" s="277"/>
      <c r="Y594" s="275"/>
      <c r="Z594" s="275"/>
      <c r="AA594" s="275"/>
      <c r="AB594" s="275"/>
      <c r="AC594" s="275"/>
      <c r="AD594" s="283"/>
      <c r="AE594" s="280"/>
      <c r="AF594" s="280"/>
      <c r="AG594" s="280"/>
      <c r="AH594" s="275"/>
      <c r="AI594" s="275"/>
      <c r="AJ594" s="275"/>
    </row>
    <row r="595" spans="2:36" x14ac:dyDescent="0.2">
      <c r="B595" s="266"/>
      <c r="C595" s="274"/>
      <c r="D595" s="275"/>
      <c r="E595" s="275"/>
      <c r="F595" s="275"/>
      <c r="G595" s="275"/>
      <c r="H595" s="275"/>
      <c r="I595" s="275"/>
      <c r="J595" s="275"/>
      <c r="K595" s="279"/>
      <c r="L595" s="275"/>
      <c r="M595" s="275"/>
      <c r="N595" s="276"/>
      <c r="O595" s="281"/>
      <c r="P595" s="278"/>
      <c r="Q595" s="277"/>
      <c r="R595" s="275"/>
      <c r="S595" s="275"/>
      <c r="T595" s="279"/>
      <c r="U595" s="276"/>
      <c r="V595" s="281"/>
      <c r="W595" s="275"/>
      <c r="X595" s="277"/>
      <c r="Y595" s="277"/>
      <c r="Z595" s="275"/>
      <c r="AA595" s="275"/>
      <c r="AB595" s="275"/>
      <c r="AC595" s="275"/>
      <c r="AD595" s="283"/>
      <c r="AE595" s="280"/>
      <c r="AF595" s="280"/>
      <c r="AG595" s="280"/>
      <c r="AH595" s="275"/>
      <c r="AI595" s="275"/>
      <c r="AJ595" s="275"/>
    </row>
    <row r="596" spans="2:36" x14ac:dyDescent="0.2">
      <c r="B596" s="266"/>
      <c r="C596" s="274"/>
      <c r="D596" s="275"/>
      <c r="E596" s="275"/>
      <c r="F596" s="275"/>
      <c r="G596" s="275"/>
      <c r="H596" s="275"/>
      <c r="I596" s="275"/>
      <c r="J596" s="275"/>
      <c r="K596" s="276"/>
      <c r="L596" s="275"/>
      <c r="M596" s="276"/>
      <c r="N596" s="276"/>
      <c r="O596" s="279"/>
      <c r="P596" s="278"/>
      <c r="Q596" s="277"/>
      <c r="R596" s="275"/>
      <c r="S596" s="275"/>
      <c r="T596" s="281"/>
      <c r="U596" s="276"/>
      <c r="V596" s="279"/>
      <c r="W596" s="275"/>
      <c r="X596" s="275"/>
      <c r="Y596" s="277"/>
      <c r="Z596" s="275"/>
      <c r="AA596" s="275"/>
      <c r="AB596" s="275"/>
      <c r="AC596" s="275"/>
      <c r="AD596" s="280"/>
      <c r="AE596" s="280"/>
      <c r="AF596" s="280"/>
      <c r="AG596" s="280"/>
      <c r="AH596" s="275"/>
      <c r="AI596" s="275"/>
      <c r="AJ596" s="275"/>
    </row>
    <row r="597" spans="2:36" x14ac:dyDescent="0.2">
      <c r="B597" s="266"/>
      <c r="C597" s="274"/>
      <c r="D597" s="275"/>
      <c r="E597" s="275"/>
      <c r="F597" s="275"/>
      <c r="G597" s="275"/>
      <c r="H597" s="275"/>
      <c r="I597" s="275"/>
      <c r="J597" s="275"/>
      <c r="K597" s="276"/>
      <c r="L597" s="275"/>
      <c r="M597" s="282"/>
      <c r="N597" s="276"/>
      <c r="O597" s="279"/>
      <c r="P597" s="278"/>
      <c r="Q597" s="277"/>
      <c r="R597" s="275"/>
      <c r="S597" s="275"/>
      <c r="T597" s="279"/>
      <c r="U597" s="276"/>
      <c r="V597" s="279"/>
      <c r="W597" s="275"/>
      <c r="X597" s="277"/>
      <c r="Y597" s="277"/>
      <c r="Z597" s="275"/>
      <c r="AA597" s="275"/>
      <c r="AB597" s="275"/>
      <c r="AC597" s="275"/>
      <c r="AD597" s="280"/>
      <c r="AE597" s="280"/>
      <c r="AF597" s="280"/>
      <c r="AG597" s="280"/>
      <c r="AH597" s="275"/>
      <c r="AI597" s="275"/>
      <c r="AJ597" s="275"/>
    </row>
    <row r="598" spans="2:36" x14ac:dyDescent="0.2">
      <c r="B598" s="266"/>
      <c r="C598" s="274"/>
      <c r="D598" s="275"/>
      <c r="E598" s="275"/>
      <c r="F598" s="275"/>
      <c r="G598" s="275"/>
      <c r="H598" s="275"/>
      <c r="I598" s="275"/>
      <c r="J598" s="275"/>
      <c r="K598" s="276"/>
      <c r="L598" s="275"/>
      <c r="M598" s="276"/>
      <c r="N598" s="276"/>
      <c r="O598" s="281"/>
      <c r="P598" s="278"/>
      <c r="Q598" s="275"/>
      <c r="R598" s="275"/>
      <c r="S598" s="275"/>
      <c r="T598" s="281"/>
      <c r="U598" s="276"/>
      <c r="V598" s="279"/>
      <c r="W598" s="275"/>
      <c r="X598" s="277"/>
      <c r="Y598" s="275"/>
      <c r="Z598" s="275"/>
      <c r="AA598" s="275"/>
      <c r="AB598" s="275"/>
      <c r="AC598" s="275"/>
      <c r="AD598" s="283"/>
      <c r="AE598" s="280"/>
      <c r="AF598" s="280"/>
      <c r="AG598" s="280"/>
      <c r="AH598" s="275"/>
      <c r="AI598" s="275"/>
      <c r="AJ598" s="275"/>
    </row>
    <row r="599" spans="2:36" x14ac:dyDescent="0.2">
      <c r="B599" s="266"/>
      <c r="C599" s="274"/>
      <c r="D599" s="275"/>
      <c r="E599" s="275"/>
      <c r="F599" s="275"/>
      <c r="G599" s="275"/>
      <c r="H599" s="275"/>
      <c r="I599" s="275"/>
      <c r="J599" s="275"/>
      <c r="K599" s="276"/>
      <c r="L599" s="275"/>
      <c r="M599" s="276"/>
      <c r="N599" s="276"/>
      <c r="O599" s="281"/>
      <c r="P599" s="278"/>
      <c r="Q599" s="275"/>
      <c r="R599" s="275"/>
      <c r="S599" s="275"/>
      <c r="T599" s="281"/>
      <c r="U599" s="276"/>
      <c r="V599" s="279"/>
      <c r="W599" s="275"/>
      <c r="X599" s="277"/>
      <c r="Y599" s="275"/>
      <c r="Z599" s="275"/>
      <c r="AA599" s="275"/>
      <c r="AB599" s="275"/>
      <c r="AC599" s="275"/>
      <c r="AD599" s="283"/>
      <c r="AE599" s="280"/>
      <c r="AF599" s="280"/>
      <c r="AG599" s="280"/>
      <c r="AH599" s="275"/>
      <c r="AI599" s="275"/>
      <c r="AJ599" s="275"/>
    </row>
    <row r="600" spans="2:36" x14ac:dyDescent="0.2">
      <c r="B600" s="266"/>
      <c r="C600" s="274"/>
      <c r="D600" s="275"/>
      <c r="E600" s="275"/>
      <c r="F600" s="275"/>
      <c r="G600" s="275"/>
      <c r="H600" s="275"/>
      <c r="I600" s="275"/>
      <c r="J600" s="275"/>
      <c r="K600" s="276"/>
      <c r="L600" s="275"/>
      <c r="M600" s="276"/>
      <c r="N600" s="276"/>
      <c r="O600" s="281"/>
      <c r="P600" s="278"/>
      <c r="Q600" s="275"/>
      <c r="R600" s="275"/>
      <c r="S600" s="275"/>
      <c r="T600" s="281"/>
      <c r="U600" s="276"/>
      <c r="V600" s="279"/>
      <c r="W600" s="275"/>
      <c r="X600" s="277"/>
      <c r="Y600" s="275"/>
      <c r="Z600" s="275"/>
      <c r="AA600" s="275"/>
      <c r="AB600" s="275"/>
      <c r="AC600" s="275"/>
      <c r="AD600" s="283"/>
      <c r="AE600" s="280"/>
      <c r="AF600" s="280"/>
      <c r="AG600" s="280"/>
      <c r="AH600" s="275"/>
      <c r="AI600" s="275"/>
      <c r="AJ600" s="275"/>
    </row>
    <row r="601" spans="2:36" x14ac:dyDescent="0.2">
      <c r="B601" s="266"/>
      <c r="C601" s="274"/>
      <c r="D601" s="275"/>
      <c r="E601" s="275"/>
      <c r="F601" s="275"/>
      <c r="G601" s="275"/>
      <c r="H601" s="275"/>
      <c r="I601" s="275"/>
      <c r="J601" s="275"/>
      <c r="K601" s="276"/>
      <c r="L601" s="275"/>
      <c r="M601" s="276"/>
      <c r="N601" s="276"/>
      <c r="O601" s="281"/>
      <c r="P601" s="278"/>
      <c r="Q601" s="275"/>
      <c r="R601" s="275"/>
      <c r="S601" s="275"/>
      <c r="T601" s="281"/>
      <c r="U601" s="276"/>
      <c r="V601" s="279"/>
      <c r="W601" s="275"/>
      <c r="X601" s="277"/>
      <c r="Y601" s="275"/>
      <c r="Z601" s="275"/>
      <c r="AA601" s="275"/>
      <c r="AB601" s="275"/>
      <c r="AC601" s="275"/>
      <c r="AD601" s="283"/>
      <c r="AE601" s="280"/>
      <c r="AF601" s="280"/>
      <c r="AG601" s="280"/>
      <c r="AH601" s="275"/>
      <c r="AI601" s="275"/>
      <c r="AJ601" s="275"/>
    </row>
    <row r="602" spans="2:36" x14ac:dyDescent="0.2">
      <c r="B602" s="266"/>
      <c r="C602" s="274"/>
      <c r="D602" s="275"/>
      <c r="E602" s="275"/>
      <c r="F602" s="275"/>
      <c r="G602" s="275"/>
      <c r="H602" s="275"/>
      <c r="I602" s="275"/>
      <c r="J602" s="275"/>
      <c r="K602" s="276"/>
      <c r="L602" s="275"/>
      <c r="M602" s="275"/>
      <c r="N602" s="276"/>
      <c r="O602" s="279"/>
      <c r="P602" s="278"/>
      <c r="Q602" s="275"/>
      <c r="R602" s="277"/>
      <c r="S602" s="275"/>
      <c r="T602" s="279"/>
      <c r="U602" s="276"/>
      <c r="V602" s="281"/>
      <c r="W602" s="275"/>
      <c r="X602" s="277"/>
      <c r="Y602" s="275"/>
      <c r="Z602" s="277"/>
      <c r="AA602" s="275"/>
      <c r="AB602" s="275"/>
      <c r="AC602" s="275"/>
      <c r="AD602" s="283"/>
      <c r="AE602" s="280"/>
      <c r="AF602" s="280"/>
      <c r="AG602" s="283"/>
      <c r="AH602" s="275"/>
      <c r="AI602" s="275"/>
      <c r="AJ602" s="275"/>
    </row>
    <row r="603" spans="2:36" x14ac:dyDescent="0.2">
      <c r="B603" s="266"/>
      <c r="C603" s="274"/>
      <c r="D603" s="275"/>
      <c r="E603" s="275"/>
      <c r="F603" s="275"/>
      <c r="G603" s="275"/>
      <c r="H603" s="275"/>
      <c r="I603" s="275"/>
      <c r="J603" s="275"/>
      <c r="K603" s="276"/>
      <c r="L603" s="275"/>
      <c r="M603" s="276"/>
      <c r="N603" s="282"/>
      <c r="O603" s="279"/>
      <c r="P603" s="278"/>
      <c r="Q603" s="277"/>
      <c r="R603" s="277"/>
      <c r="S603" s="275"/>
      <c r="T603" s="279"/>
      <c r="U603" s="276"/>
      <c r="V603" s="279"/>
      <c r="W603" s="277"/>
      <c r="X603" s="275"/>
      <c r="Y603" s="277"/>
      <c r="Z603" s="277"/>
      <c r="AA603" s="275"/>
      <c r="AB603" s="275"/>
      <c r="AC603" s="275"/>
      <c r="AD603" s="283"/>
      <c r="AE603" s="283"/>
      <c r="AF603" s="280"/>
      <c r="AG603" s="283"/>
      <c r="AH603" s="275"/>
      <c r="AI603" s="275"/>
      <c r="AJ603" s="275"/>
    </row>
    <row r="604" spans="2:36" x14ac:dyDescent="0.2">
      <c r="B604" s="266"/>
      <c r="C604" s="274"/>
      <c r="D604" s="275"/>
      <c r="E604" s="275"/>
      <c r="F604" s="275"/>
      <c r="G604" s="275"/>
      <c r="H604" s="275"/>
      <c r="I604" s="275"/>
      <c r="J604" s="275"/>
      <c r="K604" s="282"/>
      <c r="L604" s="275"/>
      <c r="M604" s="275"/>
      <c r="N604" s="280"/>
      <c r="O604" s="279"/>
      <c r="P604" s="278"/>
      <c r="Q604" s="275"/>
      <c r="R604" s="277"/>
      <c r="S604" s="275"/>
      <c r="T604" s="279"/>
      <c r="U604" s="282"/>
      <c r="V604" s="279"/>
      <c r="W604" s="275"/>
      <c r="X604" s="277"/>
      <c r="Y604" s="275"/>
      <c r="Z604" s="277"/>
      <c r="AA604" s="275"/>
      <c r="AB604" s="275"/>
      <c r="AC604" s="275"/>
      <c r="AD604" s="280"/>
      <c r="AE604" s="280"/>
      <c r="AF604" s="280"/>
      <c r="AG604" s="280"/>
      <c r="AH604" s="275"/>
      <c r="AI604" s="275"/>
      <c r="AJ604" s="275"/>
    </row>
    <row r="605" spans="2:36" x14ac:dyDescent="0.2">
      <c r="B605" s="266"/>
      <c r="C605" s="274"/>
      <c r="D605" s="275"/>
      <c r="E605" s="275"/>
      <c r="F605" s="275"/>
      <c r="G605" s="275"/>
      <c r="H605" s="275"/>
      <c r="I605" s="275"/>
      <c r="J605" s="275"/>
      <c r="K605" s="276"/>
      <c r="L605" s="275"/>
      <c r="M605" s="275"/>
      <c r="N605" s="280"/>
      <c r="O605" s="279"/>
      <c r="P605" s="278"/>
      <c r="Q605" s="277"/>
      <c r="R605" s="275"/>
      <c r="S605" s="275"/>
      <c r="T605" s="279"/>
      <c r="U605" s="276"/>
      <c r="V605" s="279"/>
      <c r="W605" s="275"/>
      <c r="X605" s="277"/>
      <c r="Y605" s="277"/>
      <c r="Z605" s="275"/>
      <c r="AA605" s="275"/>
      <c r="AB605" s="275"/>
      <c r="AC605" s="275"/>
      <c r="AD605" s="280"/>
      <c r="AE605" s="281"/>
      <c r="AF605" s="280"/>
      <c r="AG605" s="280"/>
      <c r="AH605" s="275"/>
      <c r="AI605" s="275"/>
      <c r="AJ605" s="275"/>
    </row>
    <row r="606" spans="2:36" x14ac:dyDescent="0.2">
      <c r="B606" s="266"/>
      <c r="C606" s="274"/>
      <c r="D606" s="275"/>
      <c r="E606" s="275"/>
      <c r="F606" s="275"/>
      <c r="G606" s="275"/>
      <c r="H606" s="275"/>
      <c r="I606" s="275"/>
      <c r="J606" s="275"/>
      <c r="K606" s="276"/>
      <c r="L606" s="275"/>
      <c r="M606" s="276"/>
      <c r="N606" s="280"/>
      <c r="O606" s="279"/>
      <c r="P606" s="284"/>
      <c r="Q606" s="277"/>
      <c r="R606" s="275"/>
      <c r="S606" s="275"/>
      <c r="T606" s="281"/>
      <c r="U606" s="276"/>
      <c r="V606" s="279"/>
      <c r="W606" s="275"/>
      <c r="X606" s="277"/>
      <c r="Y606" s="277"/>
      <c r="Z606" s="275"/>
      <c r="AA606" s="275"/>
      <c r="AB606" s="275"/>
      <c r="AC606" s="275"/>
      <c r="AD606" s="280"/>
      <c r="AE606" s="280"/>
      <c r="AF606" s="280"/>
      <c r="AG606" s="280"/>
      <c r="AH606" s="275"/>
      <c r="AI606" s="275"/>
      <c r="AJ606" s="275"/>
    </row>
    <row r="607" spans="2:36" x14ac:dyDescent="0.2">
      <c r="B607" s="266"/>
      <c r="C607" s="274"/>
      <c r="D607" s="275"/>
      <c r="E607" s="275"/>
      <c r="F607" s="275"/>
      <c r="G607" s="275"/>
      <c r="H607" s="275"/>
      <c r="I607" s="275"/>
      <c r="J607" s="275"/>
      <c r="K607" s="276"/>
      <c r="L607" s="275"/>
      <c r="M607" s="276"/>
      <c r="N607" s="280"/>
      <c r="O607" s="281"/>
      <c r="P607" s="278"/>
      <c r="Q607" s="277"/>
      <c r="R607" s="275"/>
      <c r="S607" s="275"/>
      <c r="T607" s="279"/>
      <c r="U607" s="276"/>
      <c r="V607" s="279"/>
      <c r="W607" s="275"/>
      <c r="X607" s="277"/>
      <c r="Y607" s="277"/>
      <c r="Z607" s="275"/>
      <c r="AA607" s="275"/>
      <c r="AB607" s="275"/>
      <c r="AC607" s="275"/>
      <c r="AD607" s="280"/>
      <c r="AE607" s="280"/>
      <c r="AF607" s="283"/>
      <c r="AG607" s="280"/>
      <c r="AH607" s="275"/>
      <c r="AI607" s="275"/>
      <c r="AJ607" s="275"/>
    </row>
    <row r="608" spans="2:36" x14ac:dyDescent="0.2">
      <c r="B608" s="266"/>
      <c r="C608" s="274"/>
      <c r="D608" s="275"/>
      <c r="E608" s="275"/>
      <c r="F608" s="275"/>
      <c r="G608" s="275"/>
      <c r="H608" s="275"/>
      <c r="I608" s="275"/>
      <c r="J608" s="275"/>
      <c r="K608" s="276"/>
      <c r="L608" s="275"/>
      <c r="M608" s="282"/>
      <c r="N608" s="280"/>
      <c r="O608" s="279"/>
      <c r="P608" s="278"/>
      <c r="Q608" s="277"/>
      <c r="R608" s="275"/>
      <c r="S608" s="275"/>
      <c r="T608" s="279"/>
      <c r="U608" s="276"/>
      <c r="V608" s="279"/>
      <c r="W608" s="275"/>
      <c r="X608" s="277"/>
      <c r="Y608" s="277"/>
      <c r="Z608" s="275"/>
      <c r="AA608" s="275"/>
      <c r="AB608" s="275"/>
      <c r="AC608" s="275"/>
      <c r="AD608" s="280"/>
      <c r="AE608" s="281"/>
      <c r="AF608" s="283"/>
      <c r="AG608" s="280"/>
      <c r="AH608" s="275"/>
      <c r="AI608" s="275"/>
      <c r="AJ608" s="275"/>
    </row>
    <row r="609" spans="2:36" x14ac:dyDescent="0.2">
      <c r="B609" s="266"/>
      <c r="C609" s="274"/>
      <c r="D609" s="275"/>
      <c r="E609" s="275"/>
      <c r="F609" s="275"/>
      <c r="G609" s="275"/>
      <c r="H609" s="275"/>
      <c r="I609" s="275"/>
      <c r="J609" s="275"/>
      <c r="K609" s="276"/>
      <c r="L609" s="275"/>
      <c r="M609" s="276"/>
      <c r="N609" s="276"/>
      <c r="O609" s="279"/>
      <c r="P609" s="278"/>
      <c r="Q609" s="275"/>
      <c r="R609" s="275"/>
      <c r="S609" s="275"/>
      <c r="T609" s="279"/>
      <c r="U609" s="276"/>
      <c r="V609" s="279"/>
      <c r="W609" s="275"/>
      <c r="X609" s="277"/>
      <c r="Y609" s="275"/>
      <c r="Z609" s="275"/>
      <c r="AA609" s="275"/>
      <c r="AB609" s="275"/>
      <c r="AC609" s="275"/>
      <c r="AD609" s="280"/>
      <c r="AE609" s="280"/>
      <c r="AF609" s="280"/>
      <c r="AG609" s="280"/>
      <c r="AH609" s="275"/>
      <c r="AI609" s="275"/>
      <c r="AJ609" s="275"/>
    </row>
    <row r="610" spans="2:36" x14ac:dyDescent="0.2">
      <c r="B610" s="266"/>
      <c r="C610" s="274"/>
      <c r="D610" s="275"/>
      <c r="E610" s="275"/>
      <c r="F610" s="275"/>
      <c r="G610" s="275"/>
      <c r="H610" s="275"/>
      <c r="I610" s="275"/>
      <c r="J610" s="275"/>
      <c r="K610" s="276"/>
      <c r="L610" s="275"/>
      <c r="M610" s="275"/>
      <c r="N610" s="276"/>
      <c r="O610" s="279"/>
      <c r="P610" s="278"/>
      <c r="Q610" s="277"/>
      <c r="R610" s="275"/>
      <c r="S610" s="275"/>
      <c r="T610" s="279"/>
      <c r="U610" s="276"/>
      <c r="V610" s="279"/>
      <c r="W610" s="275"/>
      <c r="X610" s="277"/>
      <c r="Y610" s="277"/>
      <c r="Z610" s="275"/>
      <c r="AA610" s="277"/>
      <c r="AB610" s="275"/>
      <c r="AC610" s="275"/>
      <c r="AD610" s="283"/>
      <c r="AE610" s="280"/>
      <c r="AF610" s="280"/>
      <c r="AG610" s="280"/>
      <c r="AH610" s="275"/>
      <c r="AI610" s="275"/>
      <c r="AJ610" s="275"/>
    </row>
    <row r="611" spans="2:36" x14ac:dyDescent="0.2">
      <c r="B611" s="266"/>
      <c r="C611" s="274"/>
      <c r="D611" s="275"/>
      <c r="E611" s="275"/>
      <c r="F611" s="275"/>
      <c r="G611" s="275"/>
      <c r="H611" s="275"/>
      <c r="I611" s="275"/>
      <c r="J611" s="275"/>
      <c r="K611" s="282"/>
      <c r="L611" s="275"/>
      <c r="M611" s="282"/>
      <c r="N611" s="282"/>
      <c r="O611" s="279"/>
      <c r="P611" s="278"/>
      <c r="Q611" s="277"/>
      <c r="R611" s="275"/>
      <c r="S611" s="275"/>
      <c r="T611" s="279"/>
      <c r="U611" s="282"/>
      <c r="V611" s="279"/>
      <c r="W611" s="275"/>
      <c r="X611" s="277"/>
      <c r="Y611" s="277"/>
      <c r="Z611" s="275"/>
      <c r="AA611" s="275"/>
      <c r="AB611" s="275"/>
      <c r="AC611" s="275"/>
      <c r="AD611" s="280"/>
      <c r="AE611" s="281"/>
      <c r="AF611" s="283"/>
      <c r="AG611" s="280"/>
      <c r="AH611" s="275"/>
      <c r="AI611" s="275"/>
      <c r="AJ611" s="275"/>
    </row>
    <row r="612" spans="2:36" x14ac:dyDescent="0.2">
      <c r="B612" s="266"/>
      <c r="C612" s="274"/>
      <c r="D612" s="275"/>
      <c r="E612" s="275"/>
      <c r="F612" s="275"/>
      <c r="G612" s="275"/>
      <c r="H612" s="275"/>
      <c r="I612" s="275"/>
      <c r="J612" s="275"/>
      <c r="K612" s="282"/>
      <c r="L612" s="275"/>
      <c r="M612" s="282"/>
      <c r="N612" s="275"/>
      <c r="O612" s="279"/>
      <c r="P612" s="278"/>
      <c r="Q612" s="277"/>
      <c r="R612" s="275"/>
      <c r="S612" s="275"/>
      <c r="T612" s="279"/>
      <c r="U612" s="282"/>
      <c r="V612" s="279"/>
      <c r="W612" s="275"/>
      <c r="X612" s="277"/>
      <c r="Y612" s="277"/>
      <c r="Z612" s="275"/>
      <c r="AA612" s="275"/>
      <c r="AB612" s="275"/>
      <c r="AC612" s="275"/>
      <c r="AD612" s="280"/>
      <c r="AE612" s="281"/>
      <c r="AF612" s="280"/>
      <c r="AG612" s="280"/>
      <c r="AH612" s="275"/>
      <c r="AI612" s="275"/>
      <c r="AJ612" s="275"/>
    </row>
    <row r="613" spans="2:36" x14ac:dyDescent="0.2">
      <c r="B613" s="266"/>
      <c r="C613" s="274"/>
      <c r="D613" s="275"/>
      <c r="E613" s="275"/>
      <c r="F613" s="275"/>
      <c r="G613" s="275"/>
      <c r="H613" s="275"/>
      <c r="I613" s="275"/>
      <c r="J613" s="275"/>
      <c r="K613" s="276"/>
      <c r="L613" s="275"/>
      <c r="M613" s="275"/>
      <c r="N613" s="280"/>
      <c r="O613" s="277"/>
      <c r="P613" s="284"/>
      <c r="Q613" s="277"/>
      <c r="R613" s="275"/>
      <c r="S613" s="275"/>
      <c r="T613" s="279"/>
      <c r="U613" s="276"/>
      <c r="V613" s="279"/>
      <c r="W613" s="275"/>
      <c r="X613" s="275"/>
      <c r="Y613" s="277"/>
      <c r="Z613" s="275"/>
      <c r="AA613" s="275"/>
      <c r="AB613" s="275"/>
      <c r="AC613" s="275"/>
      <c r="AD613" s="283"/>
      <c r="AE613" s="283"/>
      <c r="AF613" s="280"/>
      <c r="AG613" s="280"/>
      <c r="AH613" s="275"/>
      <c r="AI613" s="275"/>
      <c r="AJ613" s="275"/>
    </row>
    <row r="614" spans="2:36" x14ac:dyDescent="0.2">
      <c r="B614" s="266"/>
      <c r="C614" s="274"/>
      <c r="D614" s="275"/>
      <c r="E614" s="275"/>
      <c r="F614" s="275"/>
      <c r="G614" s="275"/>
      <c r="H614" s="275"/>
      <c r="I614" s="275"/>
      <c r="J614" s="275"/>
      <c r="K614" s="275"/>
      <c r="L614" s="275"/>
      <c r="M614" s="275"/>
      <c r="N614" s="275"/>
      <c r="O614" s="275"/>
      <c r="P614" s="284"/>
      <c r="Q614" s="275"/>
      <c r="R614" s="275"/>
      <c r="S614" s="275"/>
      <c r="T614" s="275"/>
      <c r="U614" s="275"/>
      <c r="V614" s="275"/>
      <c r="W614" s="275"/>
      <c r="X614" s="275"/>
      <c r="Y614" s="275"/>
      <c r="Z614" s="275"/>
      <c r="AA614" s="275"/>
      <c r="AB614" s="275"/>
      <c r="AC614" s="275"/>
      <c r="AD614" s="275"/>
      <c r="AE614" s="275"/>
      <c r="AF614" s="275"/>
      <c r="AG614" s="275"/>
      <c r="AH614" s="275"/>
      <c r="AI614" s="275"/>
      <c r="AJ614" s="275"/>
    </row>
    <row r="615" spans="2:36" x14ac:dyDescent="0.2">
      <c r="B615" s="266"/>
      <c r="C615" s="274"/>
      <c r="D615" s="275"/>
      <c r="E615" s="275"/>
      <c r="F615" s="275"/>
      <c r="G615" s="275"/>
      <c r="H615" s="275"/>
      <c r="I615" s="275"/>
      <c r="J615" s="275"/>
      <c r="K615" s="279"/>
      <c r="L615" s="275"/>
      <c r="M615" s="282"/>
      <c r="N615" s="276"/>
      <c r="O615" s="279"/>
      <c r="P615" s="278"/>
      <c r="Q615" s="275"/>
      <c r="R615" s="275"/>
      <c r="S615" s="275"/>
      <c r="T615" s="277"/>
      <c r="U615" s="276"/>
      <c r="V615" s="279"/>
      <c r="W615" s="275"/>
      <c r="X615" s="275"/>
      <c r="Y615" s="275"/>
      <c r="Z615" s="275"/>
      <c r="AA615" s="275"/>
      <c r="AB615" s="275"/>
      <c r="AC615" s="275"/>
      <c r="AD615" s="283"/>
      <c r="AE615" s="280"/>
      <c r="AF615" s="281"/>
      <c r="AG615" s="281"/>
      <c r="AH615" s="275"/>
      <c r="AI615" s="275"/>
      <c r="AJ615" s="275"/>
    </row>
    <row r="616" spans="2:36" x14ac:dyDescent="0.2">
      <c r="B616" s="266"/>
      <c r="C616" s="274"/>
      <c r="D616" s="275"/>
      <c r="E616" s="275"/>
      <c r="F616" s="275"/>
      <c r="G616" s="275"/>
      <c r="H616" s="275"/>
      <c r="I616" s="275"/>
      <c r="J616" s="275"/>
      <c r="K616" s="279"/>
      <c r="L616" s="275"/>
      <c r="M616" s="282"/>
      <c r="N616" s="281"/>
      <c r="O616" s="277"/>
      <c r="P616" s="278"/>
      <c r="Q616" s="275"/>
      <c r="R616" s="275"/>
      <c r="S616" s="275"/>
      <c r="T616" s="277"/>
      <c r="U616" s="276"/>
      <c r="V616" s="277"/>
      <c r="W616" s="277"/>
      <c r="X616" s="275"/>
      <c r="Y616" s="275"/>
      <c r="Z616" s="275"/>
      <c r="AA616" s="275"/>
      <c r="AB616" s="275"/>
      <c r="AC616" s="275"/>
      <c r="AD616" s="283"/>
      <c r="AE616" s="280"/>
      <c r="AF616" s="280"/>
      <c r="AG616" s="280"/>
      <c r="AH616" s="275"/>
      <c r="AI616" s="275"/>
      <c r="AJ616" s="275"/>
    </row>
    <row r="617" spans="2:36" x14ac:dyDescent="0.2">
      <c r="B617" s="266"/>
      <c r="C617" s="274"/>
      <c r="D617" s="275"/>
      <c r="E617" s="275"/>
      <c r="F617" s="275"/>
      <c r="G617" s="275"/>
      <c r="H617" s="275"/>
      <c r="I617" s="275"/>
      <c r="J617" s="275"/>
      <c r="K617" s="282"/>
      <c r="L617" s="275"/>
      <c r="M617" s="275"/>
      <c r="N617" s="282"/>
      <c r="O617" s="277"/>
      <c r="P617" s="278"/>
      <c r="Q617" s="275"/>
      <c r="R617" s="276"/>
      <c r="S617" s="275"/>
      <c r="T617" s="279"/>
      <c r="U617" s="282"/>
      <c r="V617" s="279"/>
      <c r="W617" s="275"/>
      <c r="X617" s="275"/>
      <c r="Y617" s="275"/>
      <c r="Z617" s="276"/>
      <c r="AA617" s="275"/>
      <c r="AB617" s="275"/>
      <c r="AC617" s="275"/>
      <c r="AD617" s="280"/>
      <c r="AE617" s="280"/>
      <c r="AF617" s="281"/>
      <c r="AG617" s="281"/>
      <c r="AH617" s="275"/>
      <c r="AI617" s="275"/>
      <c r="AJ617" s="275"/>
    </row>
    <row r="618" spans="2:36" x14ac:dyDescent="0.2">
      <c r="B618" s="266"/>
      <c r="C618" s="274"/>
      <c r="D618" s="275"/>
      <c r="E618" s="275"/>
      <c r="F618" s="275"/>
      <c r="G618" s="275"/>
      <c r="H618" s="275"/>
      <c r="I618" s="275"/>
      <c r="J618" s="275"/>
      <c r="K618" s="276"/>
      <c r="L618" s="275"/>
      <c r="M618" s="276"/>
      <c r="N618" s="276"/>
      <c r="O618" s="279"/>
      <c r="P618" s="278"/>
      <c r="Q618" s="277"/>
      <c r="R618" s="275"/>
      <c r="S618" s="275"/>
      <c r="T618" s="279"/>
      <c r="U618" s="276"/>
      <c r="V618" s="279"/>
      <c r="W618" s="275"/>
      <c r="X618" s="275"/>
      <c r="Y618" s="277"/>
      <c r="Z618" s="275"/>
      <c r="AA618" s="275"/>
      <c r="AB618" s="275"/>
      <c r="AC618" s="275"/>
      <c r="AD618" s="280"/>
      <c r="AE618" s="280"/>
      <c r="AF618" s="280"/>
      <c r="AG618" s="283"/>
      <c r="AH618" s="275"/>
      <c r="AI618" s="275"/>
      <c r="AJ618" s="275"/>
    </row>
    <row r="619" spans="2:36" x14ac:dyDescent="0.2">
      <c r="B619" s="266"/>
      <c r="C619" s="274"/>
      <c r="D619" s="275"/>
      <c r="E619" s="275"/>
      <c r="F619" s="275"/>
      <c r="G619" s="275"/>
      <c r="H619" s="275"/>
      <c r="I619" s="275"/>
      <c r="J619" s="275"/>
      <c r="K619" s="279"/>
      <c r="L619" s="275"/>
      <c r="M619" s="282"/>
      <c r="N619" s="276"/>
      <c r="O619" s="279"/>
      <c r="P619" s="278"/>
      <c r="Q619" s="275"/>
      <c r="R619" s="275"/>
      <c r="S619" s="275"/>
      <c r="T619" s="279"/>
      <c r="U619" s="276"/>
      <c r="V619" s="279"/>
      <c r="W619" s="275"/>
      <c r="X619" s="277"/>
      <c r="Y619" s="275"/>
      <c r="Z619" s="275"/>
      <c r="AA619" s="275"/>
      <c r="AB619" s="275"/>
      <c r="AC619" s="275"/>
      <c r="AD619" s="283"/>
      <c r="AE619" s="281"/>
      <c r="AF619" s="280"/>
      <c r="AG619" s="280"/>
      <c r="AH619" s="275"/>
      <c r="AI619" s="275"/>
      <c r="AJ619" s="275"/>
    </row>
    <row r="620" spans="2:36" x14ac:dyDescent="0.2">
      <c r="B620" s="266"/>
      <c r="C620" s="274"/>
      <c r="D620" s="275"/>
      <c r="E620" s="275"/>
      <c r="F620" s="275"/>
      <c r="G620" s="275"/>
      <c r="H620" s="275"/>
      <c r="I620" s="275"/>
      <c r="J620" s="275"/>
      <c r="K620" s="282"/>
      <c r="L620" s="275"/>
      <c r="M620" s="282"/>
      <c r="N620" s="281"/>
      <c r="O620" s="277"/>
      <c r="P620" s="278"/>
      <c r="Q620" s="277"/>
      <c r="R620" s="275"/>
      <c r="S620" s="275"/>
      <c r="T620" s="279"/>
      <c r="U620" s="282"/>
      <c r="V620" s="281"/>
      <c r="W620" s="275"/>
      <c r="X620" s="277"/>
      <c r="Y620" s="277"/>
      <c r="Z620" s="275"/>
      <c r="AA620" s="275"/>
      <c r="AB620" s="275"/>
      <c r="AC620" s="275"/>
      <c r="AD620" s="280"/>
      <c r="AE620" s="280"/>
      <c r="AF620" s="280"/>
      <c r="AG620" s="281"/>
      <c r="AH620" s="275"/>
      <c r="AI620" s="275"/>
      <c r="AJ620" s="275"/>
    </row>
    <row r="621" spans="2:36" x14ac:dyDescent="0.2">
      <c r="B621" s="266"/>
      <c r="C621" s="274"/>
      <c r="D621" s="275"/>
      <c r="E621" s="275"/>
      <c r="F621" s="275"/>
      <c r="G621" s="275"/>
      <c r="H621" s="275"/>
      <c r="I621" s="275"/>
      <c r="J621" s="275"/>
      <c r="K621" s="279"/>
      <c r="L621" s="275"/>
      <c r="M621" s="275"/>
      <c r="N621" s="276"/>
      <c r="O621" s="279"/>
      <c r="P621" s="278"/>
      <c r="Q621" s="277"/>
      <c r="R621" s="275"/>
      <c r="S621" s="275"/>
      <c r="T621" s="279"/>
      <c r="U621" s="276"/>
      <c r="V621" s="279"/>
      <c r="W621" s="275"/>
      <c r="X621" s="277"/>
      <c r="Y621" s="277"/>
      <c r="Z621" s="275"/>
      <c r="AA621" s="275"/>
      <c r="AB621" s="275"/>
      <c r="AC621" s="275"/>
      <c r="AD621" s="280"/>
      <c r="AE621" s="281"/>
      <c r="AF621" s="283"/>
      <c r="AG621" s="280"/>
      <c r="AH621" s="275"/>
      <c r="AI621" s="275"/>
      <c r="AJ621" s="275"/>
    </row>
    <row r="622" spans="2:36" x14ac:dyDescent="0.2">
      <c r="B622" s="266"/>
      <c r="C622" s="274"/>
      <c r="D622" s="275"/>
      <c r="E622" s="275"/>
      <c r="F622" s="275"/>
      <c r="G622" s="275"/>
      <c r="H622" s="275"/>
      <c r="I622" s="275"/>
      <c r="J622" s="275"/>
      <c r="K622" s="276"/>
      <c r="L622" s="275"/>
      <c r="M622" s="276"/>
      <c r="N622" s="282"/>
      <c r="O622" s="277"/>
      <c r="P622" s="278"/>
      <c r="Q622" s="277"/>
      <c r="R622" s="275"/>
      <c r="S622" s="275"/>
      <c r="T622" s="279"/>
      <c r="U622" s="276"/>
      <c r="V622" s="279"/>
      <c r="W622" s="275"/>
      <c r="X622" s="275"/>
      <c r="Y622" s="277"/>
      <c r="Z622" s="275"/>
      <c r="AA622" s="277"/>
      <c r="AB622" s="275"/>
      <c r="AC622" s="275"/>
      <c r="AD622" s="280"/>
      <c r="AE622" s="281"/>
      <c r="AF622" s="280"/>
      <c r="AG622" s="281"/>
      <c r="AH622" s="275"/>
      <c r="AI622" s="275"/>
      <c r="AJ622" s="275"/>
    </row>
    <row r="623" spans="2:36" x14ac:dyDescent="0.2">
      <c r="B623" s="266"/>
      <c r="C623" s="274"/>
      <c r="D623" s="275"/>
      <c r="E623" s="275"/>
      <c r="F623" s="275"/>
      <c r="G623" s="275"/>
      <c r="H623" s="275"/>
      <c r="I623" s="275"/>
      <c r="J623" s="275"/>
      <c r="K623" s="276"/>
      <c r="L623" s="275"/>
      <c r="M623" s="275"/>
      <c r="N623" s="276"/>
      <c r="O623" s="279"/>
      <c r="P623" s="278"/>
      <c r="Q623" s="277"/>
      <c r="R623" s="275"/>
      <c r="S623" s="275"/>
      <c r="T623" s="279"/>
      <c r="U623" s="276"/>
      <c r="V623" s="279"/>
      <c r="W623" s="275"/>
      <c r="X623" s="275"/>
      <c r="Y623" s="277"/>
      <c r="Z623" s="275"/>
      <c r="AA623" s="275"/>
      <c r="AB623" s="275"/>
      <c r="AC623" s="275"/>
      <c r="AD623" s="283"/>
      <c r="AE623" s="283"/>
      <c r="AF623" s="280"/>
      <c r="AG623" s="280"/>
      <c r="AH623" s="275"/>
      <c r="AI623" s="275"/>
      <c r="AJ623" s="275"/>
    </row>
    <row r="624" spans="2:36" x14ac:dyDescent="0.2">
      <c r="B624" s="266"/>
      <c r="C624" s="274"/>
      <c r="D624" s="275"/>
      <c r="E624" s="275"/>
      <c r="F624" s="275"/>
      <c r="G624" s="275"/>
      <c r="H624" s="275"/>
      <c r="I624" s="275"/>
      <c r="J624" s="275"/>
      <c r="K624" s="276"/>
      <c r="L624" s="275"/>
      <c r="M624" s="276"/>
      <c r="N624" s="276"/>
      <c r="O624" s="277"/>
      <c r="P624" s="278"/>
      <c r="Q624" s="275"/>
      <c r="R624" s="275"/>
      <c r="S624" s="275"/>
      <c r="T624" s="277"/>
      <c r="U624" s="276"/>
      <c r="V624" s="279"/>
      <c r="W624" s="275"/>
      <c r="X624" s="277"/>
      <c r="Y624" s="275"/>
      <c r="Z624" s="275"/>
      <c r="AA624" s="275"/>
      <c r="AB624" s="275"/>
      <c r="AC624" s="275"/>
      <c r="AD624" s="280"/>
      <c r="AE624" s="281"/>
      <c r="AF624" s="281"/>
      <c r="AG624" s="280"/>
      <c r="AH624" s="275"/>
      <c r="AI624" s="275"/>
      <c r="AJ624" s="275"/>
    </row>
    <row r="625" spans="2:36" x14ac:dyDescent="0.2">
      <c r="B625" s="266"/>
      <c r="C625" s="274"/>
      <c r="D625" s="275"/>
      <c r="E625" s="275"/>
      <c r="F625" s="275"/>
      <c r="G625" s="275"/>
      <c r="H625" s="275"/>
      <c r="I625" s="275"/>
      <c r="J625" s="275"/>
      <c r="K625" s="279"/>
      <c r="L625" s="275"/>
      <c r="M625" s="275"/>
      <c r="N625" s="276"/>
      <c r="O625" s="277"/>
      <c r="P625" s="284"/>
      <c r="Q625" s="275"/>
      <c r="R625" s="275"/>
      <c r="S625" s="275"/>
      <c r="T625" s="279"/>
      <c r="U625" s="276"/>
      <c r="V625" s="279"/>
      <c r="W625" s="275"/>
      <c r="X625" s="277"/>
      <c r="Y625" s="275"/>
      <c r="Z625" s="275"/>
      <c r="AA625" s="275"/>
      <c r="AB625" s="275"/>
      <c r="AC625" s="275"/>
      <c r="AD625" s="280"/>
      <c r="AE625" s="280"/>
      <c r="AF625" s="281"/>
      <c r="AG625" s="280"/>
      <c r="AH625" s="275"/>
      <c r="AI625" s="275"/>
      <c r="AJ625" s="275"/>
    </row>
    <row r="626" spans="2:36" x14ac:dyDescent="0.2">
      <c r="B626" s="266"/>
      <c r="C626" s="274"/>
      <c r="D626" s="275"/>
      <c r="E626" s="275"/>
      <c r="F626" s="275"/>
      <c r="G626" s="275"/>
      <c r="H626" s="275"/>
      <c r="I626" s="275"/>
      <c r="J626" s="275"/>
      <c r="K626" s="276"/>
      <c r="L626" s="275"/>
      <c r="M626" s="276"/>
      <c r="N626" s="281"/>
      <c r="O626" s="281"/>
      <c r="P626" s="278"/>
      <c r="Q626" s="275"/>
      <c r="R626" s="275"/>
      <c r="S626" s="275"/>
      <c r="T626" s="277"/>
      <c r="U626" s="276"/>
      <c r="V626" s="279"/>
      <c r="W626" s="275"/>
      <c r="X626" s="275"/>
      <c r="Y626" s="275"/>
      <c r="Z626" s="275"/>
      <c r="AA626" s="277"/>
      <c r="AB626" s="275"/>
      <c r="AC626" s="275"/>
      <c r="AD626" s="283"/>
      <c r="AE626" s="281"/>
      <c r="AF626" s="280"/>
      <c r="AG626" s="280"/>
      <c r="AH626" s="275"/>
      <c r="AI626" s="275"/>
      <c r="AJ626" s="275"/>
    </row>
    <row r="627" spans="2:36" x14ac:dyDescent="0.2">
      <c r="B627" s="266"/>
      <c r="C627" s="274"/>
      <c r="D627" s="275"/>
      <c r="E627" s="275"/>
      <c r="F627" s="275"/>
      <c r="G627" s="275"/>
      <c r="H627" s="275"/>
      <c r="I627" s="275"/>
      <c r="J627" s="275"/>
      <c r="K627" s="282"/>
      <c r="L627" s="275"/>
      <c r="M627" s="282"/>
      <c r="N627" s="282"/>
      <c r="O627" s="279"/>
      <c r="P627" s="284"/>
      <c r="Q627" s="277"/>
      <c r="R627" s="275"/>
      <c r="S627" s="275"/>
      <c r="T627" s="279"/>
      <c r="U627" s="282"/>
      <c r="V627" s="279"/>
      <c r="W627" s="275"/>
      <c r="X627" s="275"/>
      <c r="Y627" s="277"/>
      <c r="Z627" s="275"/>
      <c r="AA627" s="275"/>
      <c r="AB627" s="275"/>
      <c r="AC627" s="275"/>
      <c r="AD627" s="280"/>
      <c r="AE627" s="281"/>
      <c r="AF627" s="281"/>
      <c r="AG627" s="280"/>
      <c r="AH627" s="275"/>
      <c r="AI627" s="275"/>
      <c r="AJ627" s="275"/>
    </row>
    <row r="628" spans="2:36" x14ac:dyDescent="0.2">
      <c r="B628" s="266"/>
      <c r="C628" s="274"/>
      <c r="D628" s="275"/>
      <c r="E628" s="275"/>
      <c r="F628" s="275"/>
      <c r="G628" s="275"/>
      <c r="H628" s="275"/>
      <c r="I628" s="275"/>
      <c r="J628" s="275"/>
      <c r="K628" s="276"/>
      <c r="L628" s="275"/>
      <c r="M628" s="282"/>
      <c r="N628" s="276"/>
      <c r="O628" s="277"/>
      <c r="P628" s="284"/>
      <c r="Q628" s="277"/>
      <c r="R628" s="275"/>
      <c r="S628" s="275"/>
      <c r="T628" s="279"/>
      <c r="U628" s="276"/>
      <c r="V628" s="279"/>
      <c r="W628" s="275"/>
      <c r="X628" s="277"/>
      <c r="Y628" s="277"/>
      <c r="Z628" s="275"/>
      <c r="AA628" s="275"/>
      <c r="AB628" s="275"/>
      <c r="AC628" s="275"/>
      <c r="AD628" s="280"/>
      <c r="AE628" s="281"/>
      <c r="AF628" s="281"/>
      <c r="AG628" s="280"/>
      <c r="AH628" s="275"/>
      <c r="AI628" s="275"/>
      <c r="AJ628" s="275"/>
    </row>
    <row r="629" spans="2:36" x14ac:dyDescent="0.2">
      <c r="B629" s="266"/>
      <c r="C629" s="274"/>
      <c r="D629" s="275"/>
      <c r="E629" s="275"/>
      <c r="F629" s="275"/>
      <c r="G629" s="275"/>
      <c r="H629" s="275"/>
      <c r="I629" s="275"/>
      <c r="J629" s="275"/>
      <c r="K629" s="276"/>
      <c r="L629" s="275"/>
      <c r="M629" s="282"/>
      <c r="N629" s="276"/>
      <c r="O629" s="279"/>
      <c r="P629" s="278"/>
      <c r="Q629" s="277"/>
      <c r="R629" s="275"/>
      <c r="S629" s="275"/>
      <c r="T629" s="279"/>
      <c r="U629" s="276"/>
      <c r="V629" s="279"/>
      <c r="W629" s="275"/>
      <c r="X629" s="277"/>
      <c r="Y629" s="277"/>
      <c r="Z629" s="275"/>
      <c r="AA629" s="275"/>
      <c r="AB629" s="275"/>
      <c r="AC629" s="275"/>
      <c r="AD629" s="280"/>
      <c r="AE629" s="280"/>
      <c r="AF629" s="283"/>
      <c r="AG629" s="280"/>
      <c r="AH629" s="275"/>
      <c r="AI629" s="275"/>
      <c r="AJ629" s="275"/>
    </row>
    <row r="630" spans="2:36" x14ac:dyDescent="0.2">
      <c r="B630" s="266"/>
      <c r="C630" s="274"/>
      <c r="D630" s="275"/>
      <c r="E630" s="275"/>
      <c r="F630" s="275"/>
      <c r="G630" s="275"/>
      <c r="H630" s="275"/>
      <c r="I630" s="275"/>
      <c r="J630" s="275"/>
      <c r="K630" s="279"/>
      <c r="L630" s="275"/>
      <c r="M630" s="276"/>
      <c r="N630" s="276"/>
      <c r="O630" s="277"/>
      <c r="P630" s="278"/>
      <c r="Q630" s="277"/>
      <c r="R630" s="275"/>
      <c r="S630" s="275"/>
      <c r="T630" s="279"/>
      <c r="U630" s="276"/>
      <c r="V630" s="277"/>
      <c r="W630" s="275"/>
      <c r="X630" s="277"/>
      <c r="Y630" s="277"/>
      <c r="Z630" s="275"/>
      <c r="AA630" s="275"/>
      <c r="AB630" s="275"/>
      <c r="AC630" s="275"/>
      <c r="AD630" s="283"/>
      <c r="AE630" s="280"/>
      <c r="AF630" s="280"/>
      <c r="AG630" s="280"/>
      <c r="AH630" s="275"/>
      <c r="AI630" s="275"/>
      <c r="AJ630" s="275"/>
    </row>
    <row r="631" spans="2:36" x14ac:dyDescent="0.2">
      <c r="B631" s="266"/>
      <c r="C631" s="274"/>
      <c r="D631" s="275"/>
      <c r="E631" s="275"/>
      <c r="F631" s="275"/>
      <c r="G631" s="275"/>
      <c r="H631" s="275"/>
      <c r="I631" s="275"/>
      <c r="J631" s="275"/>
      <c r="K631" s="276"/>
      <c r="L631" s="275"/>
      <c r="M631" s="276"/>
      <c r="N631" s="275"/>
      <c r="O631" s="279"/>
      <c r="P631" s="278"/>
      <c r="Q631" s="275"/>
      <c r="R631" s="275"/>
      <c r="S631" s="275"/>
      <c r="T631" s="279"/>
      <c r="U631" s="276"/>
      <c r="V631" s="279"/>
      <c r="W631" s="275"/>
      <c r="X631" s="275"/>
      <c r="Y631" s="275"/>
      <c r="Z631" s="275"/>
      <c r="AA631" s="275"/>
      <c r="AB631" s="275"/>
      <c r="AC631" s="275"/>
      <c r="AD631" s="280"/>
      <c r="AE631" s="280"/>
      <c r="AF631" s="280"/>
      <c r="AG631" s="280"/>
      <c r="AH631" s="275"/>
      <c r="AI631" s="275"/>
      <c r="AJ631" s="275"/>
    </row>
    <row r="632" spans="2:36" x14ac:dyDescent="0.2">
      <c r="B632" s="266"/>
      <c r="C632" s="274"/>
      <c r="D632" s="275"/>
      <c r="E632" s="275"/>
      <c r="F632" s="275"/>
      <c r="G632" s="275"/>
      <c r="H632" s="275"/>
      <c r="I632" s="275"/>
      <c r="J632" s="275"/>
      <c r="K632" s="276"/>
      <c r="L632" s="275"/>
      <c r="M632" s="276"/>
      <c r="N632" s="282"/>
      <c r="O632" s="279"/>
      <c r="P632" s="278"/>
      <c r="Q632" s="275"/>
      <c r="R632" s="275"/>
      <c r="S632" s="275"/>
      <c r="T632" s="279"/>
      <c r="U632" s="276"/>
      <c r="V632" s="279"/>
      <c r="W632" s="275"/>
      <c r="X632" s="277"/>
      <c r="Y632" s="275"/>
      <c r="Z632" s="275"/>
      <c r="AA632" s="275"/>
      <c r="AB632" s="275"/>
      <c r="AC632" s="275"/>
      <c r="AD632" s="280"/>
      <c r="AE632" s="280"/>
      <c r="AF632" s="280"/>
      <c r="AG632" s="280"/>
      <c r="AH632" s="275"/>
      <c r="AI632" s="275"/>
      <c r="AJ632" s="275"/>
    </row>
    <row r="633" spans="2:36" x14ac:dyDescent="0.2">
      <c r="B633" s="266"/>
      <c r="C633" s="274"/>
      <c r="D633" s="275"/>
      <c r="E633" s="275"/>
      <c r="F633" s="275"/>
      <c r="G633" s="275"/>
      <c r="H633" s="275"/>
      <c r="I633" s="275"/>
      <c r="J633" s="275"/>
      <c r="K633" s="279"/>
      <c r="L633" s="275"/>
      <c r="M633" s="275"/>
      <c r="N633" s="276"/>
      <c r="O633" s="279"/>
      <c r="P633" s="284"/>
      <c r="Q633" s="275"/>
      <c r="R633" s="275"/>
      <c r="S633" s="275"/>
      <c r="T633" s="279"/>
      <c r="U633" s="276"/>
      <c r="V633" s="279"/>
      <c r="W633" s="277"/>
      <c r="X633" s="275"/>
      <c r="Y633" s="275"/>
      <c r="Z633" s="275"/>
      <c r="AA633" s="275"/>
      <c r="AB633" s="275"/>
      <c r="AC633" s="275"/>
      <c r="AD633" s="280"/>
      <c r="AE633" s="281"/>
      <c r="AF633" s="280"/>
      <c r="AG633" s="280"/>
      <c r="AH633" s="275"/>
      <c r="AI633" s="275"/>
      <c r="AJ633" s="275"/>
    </row>
    <row r="634" spans="2:36" x14ac:dyDescent="0.2">
      <c r="B634" s="266"/>
      <c r="C634" s="274"/>
      <c r="D634" s="275"/>
      <c r="E634" s="275"/>
      <c r="F634" s="275"/>
      <c r="G634" s="275"/>
      <c r="H634" s="275"/>
      <c r="I634" s="275"/>
      <c r="J634" s="275"/>
      <c r="K634" s="276"/>
      <c r="L634" s="275"/>
      <c r="M634" s="275"/>
      <c r="N634" s="276"/>
      <c r="O634" s="277"/>
      <c r="P634" s="278"/>
      <c r="Q634" s="275"/>
      <c r="R634" s="275"/>
      <c r="S634" s="275"/>
      <c r="T634" s="279"/>
      <c r="U634" s="276"/>
      <c r="V634" s="279"/>
      <c r="W634" s="275"/>
      <c r="X634" s="277"/>
      <c r="Y634" s="275"/>
      <c r="Z634" s="275"/>
      <c r="AA634" s="275"/>
      <c r="AB634" s="275"/>
      <c r="AC634" s="275"/>
      <c r="AD634" s="280"/>
      <c r="AE634" s="281"/>
      <c r="AF634" s="281"/>
      <c r="AG634" s="280"/>
      <c r="AH634" s="275"/>
      <c r="AI634" s="275"/>
      <c r="AJ634" s="275"/>
    </row>
    <row r="635" spans="2:36" x14ac:dyDescent="0.2">
      <c r="B635" s="266"/>
      <c r="C635" s="274"/>
      <c r="D635" s="275"/>
      <c r="E635" s="275"/>
      <c r="F635" s="275"/>
      <c r="G635" s="275"/>
      <c r="H635" s="275"/>
      <c r="I635" s="275"/>
      <c r="J635" s="275"/>
      <c r="K635" s="279"/>
      <c r="L635" s="275"/>
      <c r="M635" s="275"/>
      <c r="N635" s="276"/>
      <c r="O635" s="279"/>
      <c r="P635" s="278"/>
      <c r="Q635" s="277"/>
      <c r="R635" s="275"/>
      <c r="S635" s="275"/>
      <c r="T635" s="277"/>
      <c r="U635" s="276"/>
      <c r="V635" s="279"/>
      <c r="W635" s="275"/>
      <c r="X635" s="277"/>
      <c r="Y635" s="277"/>
      <c r="Z635" s="275"/>
      <c r="AA635" s="275"/>
      <c r="AB635" s="275"/>
      <c r="AC635" s="275"/>
      <c r="AD635" s="280"/>
      <c r="AE635" s="281"/>
      <c r="AF635" s="280"/>
      <c r="AG635" s="280"/>
      <c r="AH635" s="275"/>
      <c r="AI635" s="275"/>
      <c r="AJ635" s="275"/>
    </row>
    <row r="636" spans="2:36" x14ac:dyDescent="0.2">
      <c r="B636" s="266"/>
      <c r="C636" s="274"/>
      <c r="D636" s="275"/>
      <c r="E636" s="275"/>
      <c r="F636" s="275"/>
      <c r="G636" s="275"/>
      <c r="H636" s="275"/>
      <c r="I636" s="275"/>
      <c r="J636" s="275"/>
      <c r="K636" s="282"/>
      <c r="L636" s="275"/>
      <c r="M636" s="275"/>
      <c r="N636" s="282"/>
      <c r="O636" s="279"/>
      <c r="P636" s="278"/>
      <c r="Q636" s="277"/>
      <c r="R636" s="276"/>
      <c r="S636" s="275"/>
      <c r="T636" s="281"/>
      <c r="U636" s="282"/>
      <c r="V636" s="279"/>
      <c r="W636" s="275"/>
      <c r="X636" s="277"/>
      <c r="Y636" s="277"/>
      <c r="Z636" s="276"/>
      <c r="AA636" s="277"/>
      <c r="AB636" s="275"/>
      <c r="AC636" s="275"/>
      <c r="AD636" s="280"/>
      <c r="AE636" s="281"/>
      <c r="AF636" s="280"/>
      <c r="AG636" s="280"/>
      <c r="AH636" s="275"/>
      <c r="AI636" s="275"/>
      <c r="AJ636" s="275"/>
    </row>
    <row r="637" spans="2:36" x14ac:dyDescent="0.2">
      <c r="B637" s="266"/>
      <c r="C637" s="274"/>
      <c r="D637" s="275"/>
      <c r="E637" s="275"/>
      <c r="F637" s="275"/>
      <c r="G637" s="275"/>
      <c r="H637" s="275"/>
      <c r="I637" s="275"/>
      <c r="J637" s="275"/>
      <c r="K637" s="276"/>
      <c r="L637" s="275"/>
      <c r="M637" s="276"/>
      <c r="N637" s="276"/>
      <c r="O637" s="277"/>
      <c r="P637" s="278"/>
      <c r="Q637" s="277"/>
      <c r="R637" s="275"/>
      <c r="S637" s="275"/>
      <c r="T637" s="279"/>
      <c r="U637" s="276"/>
      <c r="V637" s="279"/>
      <c r="W637" s="275"/>
      <c r="X637" s="275"/>
      <c r="Y637" s="277"/>
      <c r="Z637" s="275"/>
      <c r="AA637" s="275"/>
      <c r="AB637" s="275"/>
      <c r="AC637" s="275"/>
      <c r="AD637" s="280"/>
      <c r="AE637" s="281"/>
      <c r="AF637" s="280"/>
      <c r="AG637" s="281"/>
      <c r="AH637" s="275"/>
      <c r="AI637" s="275"/>
      <c r="AJ637" s="275"/>
    </row>
    <row r="638" spans="2:36" x14ac:dyDescent="0.2">
      <c r="B638" s="266"/>
      <c r="C638" s="274"/>
      <c r="D638" s="275"/>
      <c r="E638" s="275"/>
      <c r="F638" s="275"/>
      <c r="G638" s="275"/>
      <c r="H638" s="275"/>
      <c r="I638" s="275"/>
      <c r="J638" s="275"/>
      <c r="K638" s="276"/>
      <c r="L638" s="275"/>
      <c r="M638" s="276"/>
      <c r="N638" s="282"/>
      <c r="O638" s="279"/>
      <c r="P638" s="278"/>
      <c r="Q638" s="275"/>
      <c r="R638" s="275"/>
      <c r="S638" s="275"/>
      <c r="T638" s="279"/>
      <c r="U638" s="276"/>
      <c r="V638" s="279"/>
      <c r="W638" s="275"/>
      <c r="X638" s="277"/>
      <c r="Y638" s="275"/>
      <c r="Z638" s="275"/>
      <c r="AA638" s="275"/>
      <c r="AB638" s="275"/>
      <c r="AC638" s="275"/>
      <c r="AD638" s="280"/>
      <c r="AE638" s="280"/>
      <c r="AF638" s="281"/>
      <c r="AG638" s="280"/>
      <c r="AH638" s="275"/>
      <c r="AI638" s="275"/>
      <c r="AJ638" s="275"/>
    </row>
    <row r="639" spans="2:36" x14ac:dyDescent="0.2">
      <c r="B639" s="266"/>
      <c r="C639" s="274"/>
      <c r="D639" s="275"/>
      <c r="E639" s="275"/>
      <c r="F639" s="275"/>
      <c r="G639" s="275"/>
      <c r="H639" s="275"/>
      <c r="I639" s="275"/>
      <c r="J639" s="275"/>
      <c r="K639" s="276"/>
      <c r="L639" s="275"/>
      <c r="M639" s="276"/>
      <c r="N639" s="281"/>
      <c r="O639" s="279"/>
      <c r="P639" s="278"/>
      <c r="Q639" s="275"/>
      <c r="R639" s="275"/>
      <c r="S639" s="275"/>
      <c r="T639" s="279"/>
      <c r="U639" s="276"/>
      <c r="V639" s="279"/>
      <c r="W639" s="275"/>
      <c r="X639" s="277"/>
      <c r="Y639" s="275"/>
      <c r="Z639" s="275"/>
      <c r="AA639" s="275"/>
      <c r="AB639" s="275"/>
      <c r="AC639" s="275"/>
      <c r="AD639" s="280"/>
      <c r="AE639" s="281"/>
      <c r="AF639" s="280"/>
      <c r="AG639" s="281"/>
      <c r="AH639" s="275"/>
      <c r="AI639" s="275"/>
      <c r="AJ639" s="275"/>
    </row>
    <row r="640" spans="2:36" x14ac:dyDescent="0.2">
      <c r="B640" s="266"/>
      <c r="C640" s="274"/>
      <c r="D640" s="275"/>
      <c r="E640" s="275"/>
      <c r="F640" s="275"/>
      <c r="G640" s="275"/>
      <c r="H640" s="275"/>
      <c r="I640" s="275"/>
      <c r="J640" s="275"/>
      <c r="K640" s="282"/>
      <c r="L640" s="275"/>
      <c r="M640" s="275"/>
      <c r="N640" s="282"/>
      <c r="O640" s="281"/>
      <c r="P640" s="278"/>
      <c r="Q640" s="275"/>
      <c r="R640" s="276"/>
      <c r="S640" s="275"/>
      <c r="T640" s="279"/>
      <c r="U640" s="282"/>
      <c r="V640" s="279"/>
      <c r="W640" s="275"/>
      <c r="X640" s="275"/>
      <c r="Y640" s="275"/>
      <c r="Z640" s="276"/>
      <c r="AA640" s="275"/>
      <c r="AB640" s="275"/>
      <c r="AC640" s="275"/>
      <c r="AD640" s="280"/>
      <c r="AE640" s="281"/>
      <c r="AF640" s="280"/>
      <c r="AG640" s="281"/>
      <c r="AH640" s="275"/>
      <c r="AI640" s="275"/>
      <c r="AJ640" s="275"/>
    </row>
    <row r="641" spans="2:36" x14ac:dyDescent="0.2">
      <c r="B641" s="266"/>
      <c r="C641" s="274"/>
      <c r="D641" s="275"/>
      <c r="E641" s="275"/>
      <c r="F641" s="275"/>
      <c r="G641" s="275"/>
      <c r="H641" s="275"/>
      <c r="I641" s="275"/>
      <c r="J641" s="275"/>
      <c r="K641" s="279"/>
      <c r="L641" s="275"/>
      <c r="M641" s="276"/>
      <c r="N641" s="276"/>
      <c r="O641" s="279"/>
      <c r="P641" s="278"/>
      <c r="Q641" s="277"/>
      <c r="R641" s="275"/>
      <c r="S641" s="275"/>
      <c r="T641" s="281"/>
      <c r="U641" s="276"/>
      <c r="V641" s="279"/>
      <c r="W641" s="275"/>
      <c r="X641" s="277"/>
      <c r="Y641" s="277"/>
      <c r="Z641" s="275"/>
      <c r="AA641" s="275"/>
      <c r="AB641" s="275"/>
      <c r="AC641" s="275"/>
      <c r="AD641" s="283"/>
      <c r="AE641" s="281"/>
      <c r="AF641" s="280"/>
      <c r="AG641" s="280"/>
      <c r="AH641" s="275"/>
      <c r="AI641" s="275"/>
      <c r="AJ641" s="275"/>
    </row>
    <row r="642" spans="2:36" x14ac:dyDescent="0.2">
      <c r="B642" s="266"/>
      <c r="C642" s="274"/>
      <c r="D642" s="275"/>
      <c r="E642" s="275"/>
      <c r="F642" s="275"/>
      <c r="G642" s="275"/>
      <c r="H642" s="275"/>
      <c r="I642" s="275"/>
      <c r="J642" s="275"/>
      <c r="K642" s="276"/>
      <c r="L642" s="275"/>
      <c r="M642" s="282"/>
      <c r="N642" s="281"/>
      <c r="O642" s="277"/>
      <c r="P642" s="278"/>
      <c r="Q642" s="275"/>
      <c r="R642" s="275"/>
      <c r="S642" s="275"/>
      <c r="T642" s="281"/>
      <c r="U642" s="276"/>
      <c r="V642" s="279"/>
      <c r="W642" s="275"/>
      <c r="X642" s="277"/>
      <c r="Y642" s="275"/>
      <c r="Z642" s="275"/>
      <c r="AA642" s="275"/>
      <c r="AB642" s="275"/>
      <c r="AC642" s="275"/>
      <c r="AD642" s="280"/>
      <c r="AE642" s="281"/>
      <c r="AF642" s="280"/>
      <c r="AG642" s="280"/>
      <c r="AH642" s="275"/>
      <c r="AI642" s="275"/>
      <c r="AJ642" s="275"/>
    </row>
    <row r="643" spans="2:36" x14ac:dyDescent="0.2">
      <c r="B643" s="266"/>
      <c r="C643" s="274"/>
      <c r="D643" s="275"/>
      <c r="E643" s="275"/>
      <c r="F643" s="275"/>
      <c r="G643" s="275"/>
      <c r="H643" s="275"/>
      <c r="I643" s="275"/>
      <c r="J643" s="275"/>
      <c r="K643" s="276"/>
      <c r="L643" s="275"/>
      <c r="M643" s="282"/>
      <c r="N643" s="276"/>
      <c r="O643" s="279"/>
      <c r="P643" s="278"/>
      <c r="Q643" s="277"/>
      <c r="R643" s="275"/>
      <c r="S643" s="275"/>
      <c r="T643" s="279"/>
      <c r="U643" s="276"/>
      <c r="V643" s="279"/>
      <c r="W643" s="275"/>
      <c r="X643" s="277"/>
      <c r="Y643" s="277"/>
      <c r="Z643" s="275"/>
      <c r="AA643" s="275"/>
      <c r="AB643" s="275"/>
      <c r="AC643" s="275"/>
      <c r="AD643" s="280"/>
      <c r="AE643" s="280"/>
      <c r="AF643" s="283"/>
      <c r="AG643" s="280"/>
      <c r="AH643" s="275"/>
      <c r="AI643" s="275"/>
      <c r="AJ643" s="275"/>
    </row>
    <row r="644" spans="2:36" x14ac:dyDescent="0.2">
      <c r="B644" s="266"/>
      <c r="C644" s="274"/>
      <c r="D644" s="275"/>
      <c r="E644" s="275"/>
      <c r="F644" s="275"/>
      <c r="G644" s="275"/>
      <c r="H644" s="275"/>
      <c r="I644" s="275"/>
      <c r="J644" s="275"/>
      <c r="K644" s="279"/>
      <c r="L644" s="275"/>
      <c r="M644" s="282"/>
      <c r="N644" s="276"/>
      <c r="O644" s="279"/>
      <c r="P644" s="278"/>
      <c r="Q644" s="277"/>
      <c r="R644" s="275"/>
      <c r="S644" s="275"/>
      <c r="T644" s="280"/>
      <c r="U644" s="276"/>
      <c r="V644" s="279"/>
      <c r="W644" s="275"/>
      <c r="X644" s="277"/>
      <c r="Y644" s="277"/>
      <c r="Z644" s="275"/>
      <c r="AA644" s="275"/>
      <c r="AB644" s="275"/>
      <c r="AC644" s="275"/>
      <c r="AD644" s="280"/>
      <c r="AE644" s="280"/>
      <c r="AF644" s="280"/>
      <c r="AG644" s="280"/>
      <c r="AH644" s="275"/>
      <c r="AI644" s="275"/>
      <c r="AJ644" s="275"/>
    </row>
    <row r="645" spans="2:36" x14ac:dyDescent="0.2">
      <c r="B645" s="266"/>
      <c r="C645" s="274"/>
      <c r="D645" s="275"/>
      <c r="E645" s="275"/>
      <c r="F645" s="275"/>
      <c r="G645" s="275"/>
      <c r="H645" s="275"/>
      <c r="I645" s="275"/>
      <c r="J645" s="275"/>
      <c r="K645" s="279"/>
      <c r="L645" s="275"/>
      <c r="M645" s="276"/>
      <c r="N645" s="276"/>
      <c r="O645" s="279"/>
      <c r="P645" s="278"/>
      <c r="Q645" s="277"/>
      <c r="R645" s="275"/>
      <c r="S645" s="275"/>
      <c r="T645" s="279"/>
      <c r="U645" s="276"/>
      <c r="V645" s="279"/>
      <c r="W645" s="277"/>
      <c r="X645" s="277"/>
      <c r="Y645" s="277"/>
      <c r="Z645" s="275"/>
      <c r="AA645" s="277"/>
      <c r="AB645" s="275"/>
      <c r="AC645" s="275"/>
      <c r="AD645" s="280"/>
      <c r="AE645" s="281"/>
      <c r="AF645" s="280"/>
      <c r="AG645" s="280"/>
      <c r="AH645" s="275"/>
      <c r="AI645" s="275"/>
      <c r="AJ645" s="275"/>
    </row>
    <row r="646" spans="2:36" x14ac:dyDescent="0.2">
      <c r="B646" s="266"/>
      <c r="C646" s="274"/>
      <c r="D646" s="275"/>
      <c r="E646" s="275"/>
      <c r="F646" s="275"/>
      <c r="G646" s="275"/>
      <c r="H646" s="275"/>
      <c r="I646" s="275"/>
      <c r="J646" s="275"/>
      <c r="K646" s="276"/>
      <c r="L646" s="275"/>
      <c r="M646" s="276"/>
      <c r="N646" s="276"/>
      <c r="O646" s="279"/>
      <c r="P646" s="278"/>
      <c r="Q646" s="277"/>
      <c r="R646" s="275"/>
      <c r="S646" s="275"/>
      <c r="T646" s="279"/>
      <c r="U646" s="276"/>
      <c r="V646" s="277"/>
      <c r="W646" s="275"/>
      <c r="X646" s="275"/>
      <c r="Y646" s="277"/>
      <c r="Z646" s="275"/>
      <c r="AA646" s="275"/>
      <c r="AB646" s="275"/>
      <c r="AC646" s="275"/>
      <c r="AD646" s="280"/>
      <c r="AE646" s="281"/>
      <c r="AF646" s="280"/>
      <c r="AG646" s="280"/>
      <c r="AH646" s="275"/>
      <c r="AI646" s="275"/>
      <c r="AJ646" s="275"/>
    </row>
    <row r="647" spans="2:36" x14ac:dyDescent="0.2">
      <c r="B647" s="266"/>
      <c r="C647" s="274"/>
      <c r="D647" s="275"/>
      <c r="E647" s="275"/>
      <c r="F647" s="275"/>
      <c r="G647" s="275"/>
      <c r="H647" s="275"/>
      <c r="I647" s="275"/>
      <c r="J647" s="275"/>
      <c r="K647" s="276"/>
      <c r="L647" s="275"/>
      <c r="M647" s="282"/>
      <c r="N647" s="276"/>
      <c r="O647" s="277"/>
      <c r="P647" s="278"/>
      <c r="Q647" s="277"/>
      <c r="R647" s="275"/>
      <c r="S647" s="275"/>
      <c r="T647" s="279"/>
      <c r="U647" s="276"/>
      <c r="V647" s="279"/>
      <c r="W647" s="275"/>
      <c r="X647" s="275"/>
      <c r="Y647" s="277"/>
      <c r="Z647" s="275"/>
      <c r="AA647" s="275"/>
      <c r="AB647" s="275"/>
      <c r="AC647" s="275"/>
      <c r="AD647" s="283"/>
      <c r="AE647" s="283"/>
      <c r="AF647" s="281"/>
      <c r="AG647" s="280"/>
      <c r="AH647" s="275"/>
      <c r="AI647" s="275"/>
      <c r="AJ647" s="275"/>
    </row>
    <row r="648" spans="2:36" x14ac:dyDescent="0.2">
      <c r="B648" s="266"/>
      <c r="C648" s="274"/>
      <c r="D648" s="275"/>
      <c r="E648" s="275"/>
      <c r="F648" s="275"/>
      <c r="G648" s="275"/>
      <c r="H648" s="275"/>
      <c r="I648" s="275"/>
      <c r="J648" s="275"/>
      <c r="K648" s="279"/>
      <c r="L648" s="275"/>
      <c r="M648" s="282"/>
      <c r="N648" s="276"/>
      <c r="O648" s="279"/>
      <c r="P648" s="278"/>
      <c r="Q648" s="277"/>
      <c r="R648" s="275"/>
      <c r="S648" s="275"/>
      <c r="T648" s="279"/>
      <c r="U648" s="276"/>
      <c r="V648" s="279"/>
      <c r="W648" s="277"/>
      <c r="X648" s="277"/>
      <c r="Y648" s="277"/>
      <c r="Z648" s="275"/>
      <c r="AA648" s="275"/>
      <c r="AB648" s="275"/>
      <c r="AC648" s="275"/>
      <c r="AD648" s="280"/>
      <c r="AE648" s="281"/>
      <c r="AF648" s="280"/>
      <c r="AG648" s="280"/>
      <c r="AH648" s="275"/>
      <c r="AI648" s="275"/>
      <c r="AJ648" s="275"/>
    </row>
    <row r="649" spans="2:36" x14ac:dyDescent="0.2">
      <c r="B649" s="266"/>
      <c r="C649" s="274"/>
      <c r="D649" s="275"/>
      <c r="E649" s="275"/>
      <c r="F649" s="275"/>
      <c r="G649" s="275"/>
      <c r="H649" s="275"/>
      <c r="I649" s="275"/>
      <c r="J649" s="275"/>
      <c r="K649" s="276"/>
      <c r="L649" s="275"/>
      <c r="M649" s="275"/>
      <c r="N649" s="276"/>
      <c r="O649" s="279"/>
      <c r="P649" s="278"/>
      <c r="Q649" s="277"/>
      <c r="R649" s="275"/>
      <c r="S649" s="275"/>
      <c r="T649" s="277"/>
      <c r="U649" s="276"/>
      <c r="V649" s="279"/>
      <c r="W649" s="275"/>
      <c r="X649" s="277"/>
      <c r="Y649" s="277"/>
      <c r="Z649" s="275"/>
      <c r="AA649" s="275"/>
      <c r="AB649" s="275"/>
      <c r="AC649" s="275"/>
      <c r="AD649" s="280"/>
      <c r="AE649" s="280"/>
      <c r="AF649" s="283"/>
      <c r="AG649" s="280"/>
      <c r="AH649" s="275"/>
      <c r="AI649" s="275"/>
      <c r="AJ649" s="275"/>
    </row>
    <row r="650" spans="2:36" x14ac:dyDescent="0.2">
      <c r="B650" s="266"/>
      <c r="C650" s="274"/>
      <c r="D650" s="275"/>
      <c r="E650" s="275"/>
      <c r="F650" s="275"/>
      <c r="G650" s="275"/>
      <c r="H650" s="275"/>
      <c r="I650" s="275"/>
      <c r="J650" s="275"/>
      <c r="K650" s="276"/>
      <c r="L650" s="275"/>
      <c r="M650" s="275"/>
      <c r="N650" s="276"/>
      <c r="O650" s="277"/>
      <c r="P650" s="278"/>
      <c r="Q650" s="277"/>
      <c r="R650" s="275"/>
      <c r="S650" s="275"/>
      <c r="T650" s="279"/>
      <c r="U650" s="276"/>
      <c r="V650" s="277"/>
      <c r="W650" s="275"/>
      <c r="X650" s="277"/>
      <c r="Y650" s="277"/>
      <c r="Z650" s="275"/>
      <c r="AA650" s="275"/>
      <c r="AB650" s="275"/>
      <c r="AC650" s="275"/>
      <c r="AD650" s="280"/>
      <c r="AE650" s="280"/>
      <c r="AF650" s="283"/>
      <c r="AG650" s="280"/>
      <c r="AH650" s="275"/>
      <c r="AI650" s="275"/>
      <c r="AJ650" s="275"/>
    </row>
    <row r="651" spans="2:36" x14ac:dyDescent="0.2">
      <c r="B651" s="266"/>
      <c r="C651" s="274"/>
      <c r="D651" s="275"/>
      <c r="E651" s="275"/>
      <c r="F651" s="275"/>
      <c r="G651" s="275"/>
      <c r="H651" s="275"/>
      <c r="I651" s="275"/>
      <c r="J651" s="275"/>
      <c r="K651" s="282"/>
      <c r="L651" s="275"/>
      <c r="M651" s="275"/>
      <c r="N651" s="281"/>
      <c r="O651" s="277"/>
      <c r="P651" s="278"/>
      <c r="Q651" s="275"/>
      <c r="R651" s="276"/>
      <c r="S651" s="275"/>
      <c r="T651" s="277"/>
      <c r="U651" s="282"/>
      <c r="V651" s="277"/>
      <c r="W651" s="275"/>
      <c r="X651" s="277"/>
      <c r="Y651" s="275"/>
      <c r="Z651" s="276"/>
      <c r="AA651" s="275"/>
      <c r="AB651" s="275"/>
      <c r="AC651" s="275"/>
      <c r="AD651" s="283"/>
      <c r="AE651" s="281"/>
      <c r="AF651" s="281"/>
      <c r="AG651" s="281"/>
      <c r="AH651" s="275"/>
      <c r="AI651" s="275"/>
      <c r="AJ651" s="275"/>
    </row>
    <row r="652" spans="2:36" x14ac:dyDescent="0.2">
      <c r="B652" s="266"/>
      <c r="C652" s="274"/>
      <c r="D652" s="275"/>
      <c r="E652" s="275"/>
      <c r="F652" s="275"/>
      <c r="G652" s="275"/>
      <c r="H652" s="275"/>
      <c r="I652" s="275"/>
      <c r="J652" s="275"/>
      <c r="K652" s="276"/>
      <c r="L652" s="275"/>
      <c r="M652" s="276"/>
      <c r="N652" s="281"/>
      <c r="O652" s="277"/>
      <c r="P652" s="278"/>
      <c r="Q652" s="275"/>
      <c r="R652" s="275"/>
      <c r="S652" s="275"/>
      <c r="T652" s="279"/>
      <c r="U652" s="276"/>
      <c r="V652" s="279"/>
      <c r="W652" s="275"/>
      <c r="X652" s="277"/>
      <c r="Y652" s="275"/>
      <c r="Z652" s="275"/>
      <c r="AA652" s="275"/>
      <c r="AB652" s="275"/>
      <c r="AC652" s="275"/>
      <c r="AD652" s="280"/>
      <c r="AE652" s="281"/>
      <c r="AF652" s="281"/>
      <c r="AG652" s="280"/>
      <c r="AH652" s="275"/>
      <c r="AI652" s="275"/>
      <c r="AJ652" s="275"/>
    </row>
    <row r="653" spans="2:36" x14ac:dyDescent="0.2">
      <c r="B653" s="266"/>
      <c r="C653" s="274"/>
      <c r="D653" s="275"/>
      <c r="E653" s="275"/>
      <c r="F653" s="275"/>
      <c r="G653" s="275"/>
      <c r="H653" s="275"/>
      <c r="I653" s="275"/>
      <c r="J653" s="275"/>
      <c r="K653" s="276"/>
      <c r="L653" s="275"/>
      <c r="M653" s="276"/>
      <c r="N653" s="276"/>
      <c r="O653" s="279"/>
      <c r="P653" s="278"/>
      <c r="Q653" s="277"/>
      <c r="R653" s="275"/>
      <c r="S653" s="275"/>
      <c r="T653" s="277"/>
      <c r="U653" s="276"/>
      <c r="V653" s="279"/>
      <c r="W653" s="275"/>
      <c r="X653" s="277"/>
      <c r="Y653" s="277"/>
      <c r="Z653" s="275"/>
      <c r="AA653" s="275"/>
      <c r="AB653" s="275"/>
      <c r="AC653" s="275"/>
      <c r="AD653" s="280"/>
      <c r="AE653" s="280"/>
      <c r="AF653" s="281"/>
      <c r="AG653" s="280"/>
      <c r="AH653" s="275"/>
      <c r="AI653" s="275"/>
      <c r="AJ653" s="275"/>
    </row>
    <row r="654" spans="2:36" x14ac:dyDescent="0.2">
      <c r="B654" s="266"/>
      <c r="C654" s="274"/>
      <c r="D654" s="275"/>
      <c r="E654" s="275"/>
      <c r="F654" s="275"/>
      <c r="G654" s="275"/>
      <c r="H654" s="275"/>
      <c r="I654" s="275"/>
      <c r="J654" s="275"/>
      <c r="K654" s="276"/>
      <c r="L654" s="275"/>
      <c r="M654" s="276"/>
      <c r="N654" s="276"/>
      <c r="O654" s="277"/>
      <c r="P654" s="278"/>
      <c r="Q654" s="275"/>
      <c r="R654" s="275"/>
      <c r="S654" s="275"/>
      <c r="T654" s="277"/>
      <c r="U654" s="276"/>
      <c r="V654" s="279"/>
      <c r="W654" s="277"/>
      <c r="X654" s="277"/>
      <c r="Y654" s="275"/>
      <c r="Z654" s="275"/>
      <c r="AA654" s="275"/>
      <c r="AB654" s="275"/>
      <c r="AC654" s="275"/>
      <c r="AD654" s="280"/>
      <c r="AE654" s="281"/>
      <c r="AF654" s="281"/>
      <c r="AG654" s="283"/>
      <c r="AH654" s="275"/>
      <c r="AI654" s="275"/>
      <c r="AJ654" s="275"/>
    </row>
    <row r="655" spans="2:36" x14ac:dyDescent="0.2">
      <c r="B655" s="266"/>
      <c r="C655" s="274"/>
      <c r="D655" s="275"/>
      <c r="E655" s="275"/>
      <c r="F655" s="275"/>
      <c r="G655" s="275"/>
      <c r="H655" s="275"/>
      <c r="I655" s="275"/>
      <c r="J655" s="275"/>
      <c r="K655" s="279"/>
      <c r="L655" s="275"/>
      <c r="M655" s="276"/>
      <c r="N655" s="276"/>
      <c r="O655" s="279"/>
      <c r="P655" s="284"/>
      <c r="Q655" s="275"/>
      <c r="R655" s="275"/>
      <c r="S655" s="275"/>
      <c r="T655" s="279"/>
      <c r="U655" s="276"/>
      <c r="V655" s="279"/>
      <c r="W655" s="275"/>
      <c r="X655" s="275"/>
      <c r="Y655" s="275"/>
      <c r="Z655" s="275"/>
      <c r="AA655" s="275"/>
      <c r="AB655" s="275"/>
      <c r="AC655" s="275"/>
      <c r="AD655" s="283"/>
      <c r="AE655" s="280"/>
      <c r="AF655" s="280"/>
      <c r="AG655" s="280"/>
      <c r="AH655" s="275"/>
      <c r="AI655" s="275"/>
      <c r="AJ655" s="275"/>
    </row>
    <row r="656" spans="2:36" x14ac:dyDescent="0.2">
      <c r="B656" s="266"/>
      <c r="C656" s="274"/>
      <c r="D656" s="275"/>
      <c r="E656" s="275"/>
      <c r="F656" s="275"/>
      <c r="G656" s="275"/>
      <c r="H656" s="275"/>
      <c r="I656" s="275"/>
      <c r="J656" s="275"/>
      <c r="K656" s="276"/>
      <c r="L656" s="275"/>
      <c r="M656" s="276"/>
      <c r="N656" s="276"/>
      <c r="O656" s="279"/>
      <c r="P656" s="278"/>
      <c r="Q656" s="277"/>
      <c r="R656" s="275"/>
      <c r="S656" s="275"/>
      <c r="T656" s="279"/>
      <c r="U656" s="276"/>
      <c r="V656" s="279"/>
      <c r="W656" s="275"/>
      <c r="X656" s="275"/>
      <c r="Y656" s="277"/>
      <c r="Z656" s="275"/>
      <c r="AA656" s="275"/>
      <c r="AB656" s="275"/>
      <c r="AC656" s="275"/>
      <c r="AD656" s="280"/>
      <c r="AE656" s="281"/>
      <c r="AF656" s="280"/>
      <c r="AG656" s="280"/>
      <c r="AH656" s="275"/>
      <c r="AI656" s="275"/>
      <c r="AJ656" s="275"/>
    </row>
    <row r="657" spans="2:36" x14ac:dyDescent="0.2">
      <c r="B657" s="266"/>
      <c r="C657" s="274"/>
      <c r="D657" s="275"/>
      <c r="E657" s="275"/>
      <c r="F657" s="275"/>
      <c r="G657" s="275"/>
      <c r="H657" s="275"/>
      <c r="I657" s="275"/>
      <c r="J657" s="275"/>
      <c r="K657" s="279"/>
      <c r="L657" s="275"/>
      <c r="M657" s="275"/>
      <c r="N657" s="276"/>
      <c r="O657" s="277"/>
      <c r="P657" s="278"/>
      <c r="Q657" s="277"/>
      <c r="R657" s="275"/>
      <c r="S657" s="275"/>
      <c r="T657" s="281"/>
      <c r="U657" s="276"/>
      <c r="V657" s="283"/>
      <c r="W657" s="275"/>
      <c r="X657" s="275"/>
      <c r="Y657" s="277"/>
      <c r="Z657" s="275"/>
      <c r="AA657" s="275"/>
      <c r="AB657" s="275"/>
      <c r="AC657" s="275"/>
      <c r="AD657" s="280"/>
      <c r="AE657" s="280"/>
      <c r="AF657" s="283"/>
      <c r="AG657" s="280"/>
      <c r="AH657" s="275"/>
      <c r="AI657" s="275"/>
      <c r="AJ657" s="275"/>
    </row>
    <row r="658" spans="2:36" x14ac:dyDescent="0.2">
      <c r="B658" s="266"/>
      <c r="C658" s="274"/>
      <c r="D658" s="275"/>
      <c r="E658" s="275"/>
      <c r="F658" s="275"/>
      <c r="G658" s="275"/>
      <c r="H658" s="275"/>
      <c r="I658" s="275"/>
      <c r="J658" s="275"/>
      <c r="K658" s="276"/>
      <c r="L658" s="275"/>
      <c r="M658" s="276"/>
      <c r="N658" s="276"/>
      <c r="O658" s="279"/>
      <c r="P658" s="278"/>
      <c r="Q658" s="275"/>
      <c r="R658" s="275"/>
      <c r="S658" s="275"/>
      <c r="T658" s="279"/>
      <c r="U658" s="276"/>
      <c r="V658" s="279"/>
      <c r="W658" s="275"/>
      <c r="X658" s="275"/>
      <c r="Y658" s="275"/>
      <c r="Z658" s="275"/>
      <c r="AA658" s="275"/>
      <c r="AB658" s="275"/>
      <c r="AC658" s="275"/>
      <c r="AD658" s="280"/>
      <c r="AE658" s="280"/>
      <c r="AF658" s="280"/>
      <c r="AG658" s="283"/>
      <c r="AH658" s="275"/>
      <c r="AI658" s="275"/>
      <c r="AJ658" s="275"/>
    </row>
    <row r="659" spans="2:36" x14ac:dyDescent="0.2">
      <c r="B659" s="266"/>
      <c r="C659" s="274"/>
      <c r="D659" s="275"/>
      <c r="E659" s="275"/>
      <c r="F659" s="275"/>
      <c r="G659" s="275"/>
      <c r="H659" s="275"/>
      <c r="I659" s="275"/>
      <c r="J659" s="275"/>
      <c r="K659" s="276"/>
      <c r="L659" s="275"/>
      <c r="M659" s="276"/>
      <c r="N659" s="276"/>
      <c r="O659" s="279"/>
      <c r="P659" s="278"/>
      <c r="Q659" s="277"/>
      <c r="R659" s="275"/>
      <c r="S659" s="275"/>
      <c r="T659" s="279"/>
      <c r="U659" s="276"/>
      <c r="V659" s="279"/>
      <c r="W659" s="275"/>
      <c r="X659" s="277"/>
      <c r="Y659" s="277"/>
      <c r="Z659" s="275"/>
      <c r="AA659" s="275"/>
      <c r="AB659" s="275"/>
      <c r="AC659" s="275"/>
      <c r="AD659" s="280"/>
      <c r="AE659" s="281"/>
      <c r="AF659" s="280"/>
      <c r="AG659" s="280"/>
      <c r="AH659" s="275"/>
      <c r="AI659" s="275"/>
      <c r="AJ659" s="275"/>
    </row>
    <row r="660" spans="2:36" x14ac:dyDescent="0.2">
      <c r="B660" s="266"/>
      <c r="C660" s="274"/>
      <c r="D660" s="275"/>
      <c r="E660" s="275"/>
      <c r="F660" s="275"/>
      <c r="G660" s="275"/>
      <c r="H660" s="275"/>
      <c r="I660" s="275"/>
      <c r="J660" s="275"/>
      <c r="K660" s="279"/>
      <c r="L660" s="275"/>
      <c r="M660" s="276"/>
      <c r="N660" s="276"/>
      <c r="O660" s="279"/>
      <c r="P660" s="278"/>
      <c r="Q660" s="277"/>
      <c r="R660" s="275"/>
      <c r="S660" s="275"/>
      <c r="T660" s="281"/>
      <c r="U660" s="276"/>
      <c r="V660" s="279"/>
      <c r="W660" s="275"/>
      <c r="X660" s="275"/>
      <c r="Y660" s="277"/>
      <c r="Z660" s="275"/>
      <c r="AA660" s="275"/>
      <c r="AB660" s="275"/>
      <c r="AC660" s="275"/>
      <c r="AD660" s="280"/>
      <c r="AE660" s="280"/>
      <c r="AF660" s="280"/>
      <c r="AG660" s="281"/>
      <c r="AH660" s="275"/>
      <c r="AI660" s="275"/>
      <c r="AJ660" s="275"/>
    </row>
    <row r="661" spans="2:36" x14ac:dyDescent="0.2">
      <c r="B661" s="266"/>
      <c r="C661" s="274"/>
      <c r="D661" s="275"/>
      <c r="E661" s="275"/>
      <c r="F661" s="275"/>
      <c r="G661" s="275"/>
      <c r="H661" s="275"/>
      <c r="I661" s="275"/>
      <c r="J661" s="275"/>
      <c r="K661" s="276"/>
      <c r="L661" s="275"/>
      <c r="M661" s="276"/>
      <c r="N661" s="275"/>
      <c r="O661" s="279"/>
      <c r="P661" s="278"/>
      <c r="Q661" s="275"/>
      <c r="R661" s="275"/>
      <c r="S661" s="275"/>
      <c r="T661" s="279"/>
      <c r="U661" s="276"/>
      <c r="V661" s="279"/>
      <c r="W661" s="279"/>
      <c r="X661" s="277"/>
      <c r="Y661" s="275"/>
      <c r="Z661" s="275"/>
      <c r="AA661" s="277"/>
      <c r="AB661" s="275"/>
      <c r="AC661" s="275"/>
      <c r="AD661" s="280"/>
      <c r="AE661" s="280"/>
      <c r="AF661" s="280"/>
      <c r="AG661" s="280"/>
      <c r="AH661" s="275"/>
      <c r="AI661" s="275"/>
      <c r="AJ661" s="275"/>
    </row>
    <row r="662" spans="2:36" x14ac:dyDescent="0.2">
      <c r="B662" s="266"/>
      <c r="C662" s="274"/>
      <c r="D662" s="275"/>
      <c r="E662" s="275"/>
      <c r="F662" s="275"/>
      <c r="G662" s="275"/>
      <c r="H662" s="275"/>
      <c r="I662" s="275"/>
      <c r="J662" s="275"/>
      <c r="K662" s="276"/>
      <c r="L662" s="275"/>
      <c r="M662" s="276"/>
      <c r="N662" s="282"/>
      <c r="O662" s="279"/>
      <c r="P662" s="284"/>
      <c r="Q662" s="277"/>
      <c r="R662" s="275"/>
      <c r="S662" s="275"/>
      <c r="T662" s="279"/>
      <c r="U662" s="276"/>
      <c r="V662" s="279"/>
      <c r="W662" s="277"/>
      <c r="X662" s="277"/>
      <c r="Y662" s="277"/>
      <c r="Z662" s="275"/>
      <c r="AA662" s="275"/>
      <c r="AB662" s="275"/>
      <c r="AC662" s="275"/>
      <c r="AD662" s="280"/>
      <c r="AE662" s="281"/>
      <c r="AF662" s="280"/>
      <c r="AG662" s="280"/>
      <c r="AH662" s="275"/>
      <c r="AI662" s="275"/>
      <c r="AJ662" s="275"/>
    </row>
    <row r="663" spans="2:36" x14ac:dyDescent="0.2">
      <c r="B663" s="266"/>
      <c r="C663" s="274"/>
      <c r="D663" s="275"/>
      <c r="E663" s="275"/>
      <c r="F663" s="275"/>
      <c r="G663" s="275"/>
      <c r="H663" s="275"/>
      <c r="I663" s="275"/>
      <c r="J663" s="275"/>
      <c r="K663" s="279"/>
      <c r="L663" s="275"/>
      <c r="M663" s="276"/>
      <c r="N663" s="276"/>
      <c r="O663" s="279"/>
      <c r="P663" s="278"/>
      <c r="Q663" s="275"/>
      <c r="R663" s="275"/>
      <c r="S663" s="275"/>
      <c r="T663" s="279"/>
      <c r="U663" s="276"/>
      <c r="V663" s="279"/>
      <c r="W663" s="275"/>
      <c r="X663" s="277"/>
      <c r="Y663" s="275"/>
      <c r="Z663" s="275"/>
      <c r="AA663" s="275"/>
      <c r="AB663" s="275"/>
      <c r="AC663" s="275"/>
      <c r="AD663" s="280"/>
      <c r="AE663" s="281"/>
      <c r="AF663" s="280"/>
      <c r="AG663" s="280"/>
      <c r="AH663" s="275"/>
      <c r="AI663" s="275"/>
      <c r="AJ663" s="275"/>
    </row>
    <row r="664" spans="2:36" x14ac:dyDescent="0.2">
      <c r="B664" s="266"/>
      <c r="C664" s="274"/>
      <c r="D664" s="275"/>
      <c r="E664" s="275"/>
      <c r="F664" s="275"/>
      <c r="G664" s="275"/>
      <c r="H664" s="275"/>
      <c r="I664" s="275"/>
      <c r="J664" s="275"/>
      <c r="K664" s="282"/>
      <c r="L664" s="275"/>
      <c r="M664" s="275"/>
      <c r="N664" s="282"/>
      <c r="O664" s="279"/>
      <c r="P664" s="278"/>
      <c r="Q664" s="275"/>
      <c r="R664" s="276"/>
      <c r="S664" s="275"/>
      <c r="T664" s="279"/>
      <c r="U664" s="282"/>
      <c r="V664" s="277"/>
      <c r="W664" s="275"/>
      <c r="X664" s="277"/>
      <c r="Y664" s="275"/>
      <c r="Z664" s="276"/>
      <c r="AA664" s="275"/>
      <c r="AB664" s="275"/>
      <c r="AC664" s="275"/>
      <c r="AD664" s="280"/>
      <c r="AE664" s="281"/>
      <c r="AF664" s="281"/>
      <c r="AG664" s="281"/>
      <c r="AH664" s="275"/>
      <c r="AI664" s="275"/>
      <c r="AJ664" s="275"/>
    </row>
    <row r="665" spans="2:36" x14ac:dyDescent="0.2">
      <c r="B665" s="266"/>
      <c r="C665" s="274"/>
      <c r="D665" s="275"/>
      <c r="E665" s="275"/>
      <c r="F665" s="275"/>
      <c r="G665" s="275"/>
      <c r="H665" s="275"/>
      <c r="I665" s="275"/>
      <c r="J665" s="275"/>
      <c r="K665" s="279"/>
      <c r="L665" s="275"/>
      <c r="M665" s="275"/>
      <c r="N665" s="276"/>
      <c r="O665" s="279"/>
      <c r="P665" s="278"/>
      <c r="Q665" s="277"/>
      <c r="R665" s="275"/>
      <c r="S665" s="275"/>
      <c r="T665" s="279"/>
      <c r="U665" s="276"/>
      <c r="V665" s="279"/>
      <c r="W665" s="275"/>
      <c r="X665" s="277"/>
      <c r="Y665" s="277"/>
      <c r="Z665" s="275"/>
      <c r="AA665" s="275"/>
      <c r="AB665" s="275"/>
      <c r="AC665" s="275"/>
      <c r="AD665" s="283"/>
      <c r="AE665" s="280"/>
      <c r="AF665" s="283"/>
      <c r="AG665" s="280"/>
      <c r="AH665" s="275"/>
      <c r="AI665" s="275"/>
      <c r="AJ665" s="275"/>
    </row>
    <row r="666" spans="2:36" x14ac:dyDescent="0.2">
      <c r="B666" s="266"/>
      <c r="C666" s="274"/>
      <c r="D666" s="275"/>
      <c r="E666" s="275"/>
      <c r="F666" s="275"/>
      <c r="G666" s="275"/>
      <c r="H666" s="275"/>
      <c r="I666" s="275"/>
      <c r="J666" s="275"/>
      <c r="K666" s="276"/>
      <c r="L666" s="275"/>
      <c r="M666" s="282"/>
      <c r="N666" s="276"/>
      <c r="O666" s="279"/>
      <c r="P666" s="278"/>
      <c r="Q666" s="277"/>
      <c r="R666" s="275"/>
      <c r="S666" s="275"/>
      <c r="T666" s="279"/>
      <c r="U666" s="276"/>
      <c r="V666" s="281"/>
      <c r="W666" s="275"/>
      <c r="X666" s="277"/>
      <c r="Y666" s="277"/>
      <c r="Z666" s="275"/>
      <c r="AA666" s="275"/>
      <c r="AB666" s="275"/>
      <c r="AC666" s="275"/>
      <c r="AD666" s="280"/>
      <c r="AE666" s="280"/>
      <c r="AF666" s="280"/>
      <c r="AG666" s="280"/>
      <c r="AH666" s="275"/>
      <c r="AI666" s="275"/>
      <c r="AJ666" s="275"/>
    </row>
    <row r="667" spans="2:36" x14ac:dyDescent="0.2">
      <c r="B667" s="266"/>
      <c r="C667" s="274"/>
      <c r="D667" s="275"/>
      <c r="E667" s="275"/>
      <c r="F667" s="275"/>
      <c r="G667" s="275"/>
      <c r="H667" s="275"/>
      <c r="I667" s="275"/>
      <c r="J667" s="275"/>
      <c r="K667" s="282"/>
      <c r="L667" s="275"/>
      <c r="M667" s="282"/>
      <c r="N667" s="282"/>
      <c r="O667" s="279"/>
      <c r="P667" s="278"/>
      <c r="Q667" s="277"/>
      <c r="R667" s="275"/>
      <c r="S667" s="275"/>
      <c r="T667" s="279"/>
      <c r="U667" s="282"/>
      <c r="V667" s="279"/>
      <c r="W667" s="275"/>
      <c r="X667" s="277"/>
      <c r="Y667" s="277"/>
      <c r="Z667" s="275"/>
      <c r="AA667" s="275"/>
      <c r="AB667" s="275"/>
      <c r="AC667" s="275"/>
      <c r="AD667" s="280"/>
      <c r="AE667" s="281"/>
      <c r="AF667" s="280"/>
      <c r="AG667" s="280"/>
      <c r="AH667" s="275"/>
      <c r="AI667" s="275"/>
      <c r="AJ667" s="275"/>
    </row>
    <row r="668" spans="2:36" x14ac:dyDescent="0.2">
      <c r="B668" s="266"/>
      <c r="C668" s="274"/>
      <c r="D668" s="275"/>
      <c r="E668" s="275"/>
      <c r="F668" s="275"/>
      <c r="G668" s="275"/>
      <c r="H668" s="275"/>
      <c r="I668" s="275"/>
      <c r="J668" s="275"/>
      <c r="K668" s="276"/>
      <c r="L668" s="275"/>
      <c r="M668" s="276"/>
      <c r="N668" s="276"/>
      <c r="O668" s="279"/>
      <c r="P668" s="278"/>
      <c r="Q668" s="275"/>
      <c r="R668" s="275"/>
      <c r="S668" s="275"/>
      <c r="T668" s="279"/>
      <c r="U668" s="276"/>
      <c r="V668" s="279"/>
      <c r="W668" s="275"/>
      <c r="X668" s="275"/>
      <c r="Y668" s="275"/>
      <c r="Z668" s="275"/>
      <c r="AA668" s="275"/>
      <c r="AB668" s="275"/>
      <c r="AC668" s="275"/>
      <c r="AD668" s="283"/>
      <c r="AE668" s="283"/>
      <c r="AF668" s="280"/>
      <c r="AG668" s="281"/>
      <c r="AH668" s="275"/>
      <c r="AI668" s="275"/>
      <c r="AJ668" s="275"/>
    </row>
    <row r="669" spans="2:36" x14ac:dyDescent="0.2">
      <c r="B669" s="266"/>
      <c r="C669" s="274"/>
      <c r="D669" s="275"/>
      <c r="E669" s="275"/>
      <c r="F669" s="275"/>
      <c r="G669" s="275"/>
      <c r="H669" s="275"/>
      <c r="I669" s="275"/>
      <c r="J669" s="275"/>
      <c r="K669" s="276"/>
      <c r="L669" s="275"/>
      <c r="M669" s="276"/>
      <c r="N669" s="281"/>
      <c r="O669" s="281"/>
      <c r="P669" s="284"/>
      <c r="Q669" s="277"/>
      <c r="R669" s="275"/>
      <c r="S669" s="275"/>
      <c r="T669" s="277"/>
      <c r="U669" s="276"/>
      <c r="V669" s="277"/>
      <c r="W669" s="275"/>
      <c r="X669" s="277"/>
      <c r="Y669" s="277"/>
      <c r="Z669" s="275"/>
      <c r="AA669" s="275"/>
      <c r="AB669" s="275"/>
      <c r="AC669" s="275"/>
      <c r="AD669" s="280"/>
      <c r="AE669" s="281"/>
      <c r="AF669" s="280"/>
      <c r="AG669" s="280"/>
      <c r="AH669" s="275"/>
      <c r="AI669" s="275"/>
      <c r="AJ669" s="275"/>
    </row>
    <row r="670" spans="2:36" x14ac:dyDescent="0.2">
      <c r="B670" s="266"/>
      <c r="C670" s="274"/>
      <c r="D670" s="275"/>
      <c r="E670" s="275"/>
      <c r="F670" s="275"/>
      <c r="G670" s="275"/>
      <c r="H670" s="275"/>
      <c r="I670" s="275"/>
      <c r="J670" s="275"/>
      <c r="K670" s="276"/>
      <c r="L670" s="275"/>
      <c r="M670" s="282"/>
      <c r="N670" s="276"/>
      <c r="O670" s="277"/>
      <c r="P670" s="278"/>
      <c r="Q670" s="277"/>
      <c r="R670" s="275"/>
      <c r="S670" s="275"/>
      <c r="T670" s="281"/>
      <c r="U670" s="276"/>
      <c r="V670" s="279"/>
      <c r="W670" s="275"/>
      <c r="X670" s="275"/>
      <c r="Y670" s="277"/>
      <c r="Z670" s="275"/>
      <c r="AA670" s="275"/>
      <c r="AB670" s="275"/>
      <c r="AC670" s="275"/>
      <c r="AD670" s="280"/>
      <c r="AE670" s="281"/>
      <c r="AF670" s="281"/>
      <c r="AG670" s="280"/>
      <c r="AH670" s="275"/>
      <c r="AI670" s="275"/>
      <c r="AJ670" s="275"/>
    </row>
    <row r="671" spans="2:36" x14ac:dyDescent="0.2">
      <c r="B671" s="266"/>
      <c r="C671" s="274"/>
      <c r="D671" s="275"/>
      <c r="E671" s="275"/>
      <c r="F671" s="275"/>
      <c r="G671" s="275"/>
      <c r="H671" s="275"/>
      <c r="I671" s="275"/>
      <c r="J671" s="275"/>
      <c r="K671" s="276"/>
      <c r="L671" s="275"/>
      <c r="M671" s="282"/>
      <c r="N671" s="281"/>
      <c r="O671" s="277"/>
      <c r="P671" s="278"/>
      <c r="Q671" s="275"/>
      <c r="R671" s="275"/>
      <c r="S671" s="275"/>
      <c r="T671" s="279"/>
      <c r="U671" s="276"/>
      <c r="V671" s="279"/>
      <c r="W671" s="277"/>
      <c r="X671" s="277"/>
      <c r="Y671" s="275"/>
      <c r="Z671" s="275"/>
      <c r="AA671" s="275"/>
      <c r="AB671" s="275"/>
      <c r="AC671" s="275"/>
      <c r="AD671" s="280"/>
      <c r="AE671" s="281"/>
      <c r="AF671" s="280"/>
      <c r="AG671" s="280"/>
      <c r="AH671" s="275"/>
      <c r="AI671" s="275"/>
      <c r="AJ671" s="275"/>
    </row>
    <row r="672" spans="2:36" x14ac:dyDescent="0.2">
      <c r="B672" s="266"/>
      <c r="C672" s="274"/>
      <c r="D672" s="275"/>
      <c r="E672" s="275"/>
      <c r="F672" s="275"/>
      <c r="G672" s="275"/>
      <c r="H672" s="275"/>
      <c r="I672" s="275"/>
      <c r="J672" s="275"/>
      <c r="K672" s="279"/>
      <c r="L672" s="275"/>
      <c r="M672" s="276"/>
      <c r="N672" s="282"/>
      <c r="O672" s="279"/>
      <c r="P672" s="278"/>
      <c r="Q672" s="277"/>
      <c r="R672" s="275"/>
      <c r="S672" s="275"/>
      <c r="T672" s="277"/>
      <c r="U672" s="276"/>
      <c r="V672" s="279"/>
      <c r="W672" s="275"/>
      <c r="X672" s="277"/>
      <c r="Y672" s="277"/>
      <c r="Z672" s="275"/>
      <c r="AA672" s="275"/>
      <c r="AB672" s="275"/>
      <c r="AC672" s="275"/>
      <c r="AD672" s="280"/>
      <c r="AE672" s="281"/>
      <c r="AF672" s="280"/>
      <c r="AG672" s="281"/>
      <c r="AH672" s="275"/>
      <c r="AI672" s="275"/>
      <c r="AJ672" s="275"/>
    </row>
    <row r="673" spans="2:36" x14ac:dyDescent="0.2">
      <c r="B673" s="266"/>
      <c r="C673" s="274"/>
      <c r="D673" s="275"/>
      <c r="E673" s="275"/>
      <c r="F673" s="275"/>
      <c r="G673" s="275"/>
      <c r="H673" s="275"/>
      <c r="I673" s="275"/>
      <c r="J673" s="275"/>
      <c r="K673" s="276"/>
      <c r="L673" s="275"/>
      <c r="M673" s="275"/>
      <c r="N673" s="276"/>
      <c r="O673" s="277"/>
      <c r="P673" s="278"/>
      <c r="Q673" s="275"/>
      <c r="R673" s="275"/>
      <c r="S673" s="275"/>
      <c r="T673" s="279"/>
      <c r="U673" s="276"/>
      <c r="V673" s="277"/>
      <c r="W673" s="275"/>
      <c r="X673" s="277"/>
      <c r="Y673" s="275"/>
      <c r="Z673" s="275"/>
      <c r="AA673" s="277"/>
      <c r="AB673" s="275"/>
      <c r="AC673" s="275"/>
      <c r="AD673" s="280"/>
      <c r="AE673" s="281"/>
      <c r="AF673" s="280"/>
      <c r="AG673" s="280"/>
      <c r="AH673" s="275"/>
      <c r="AI673" s="275"/>
      <c r="AJ673" s="275"/>
    </row>
    <row r="674" spans="2:36" x14ac:dyDescent="0.2">
      <c r="B674" s="266"/>
      <c r="C674" s="274"/>
      <c r="D674" s="275"/>
      <c r="E674" s="275"/>
      <c r="F674" s="275"/>
      <c r="G674" s="275"/>
      <c r="H674" s="275"/>
      <c r="I674" s="275"/>
      <c r="J674" s="275"/>
      <c r="K674" s="275"/>
      <c r="L674" s="275"/>
      <c r="M674" s="275"/>
      <c r="N674" s="275"/>
      <c r="O674" s="275"/>
      <c r="P674" s="284"/>
      <c r="Q674" s="275"/>
      <c r="R674" s="275"/>
      <c r="S674" s="275"/>
      <c r="T674" s="275"/>
      <c r="U674" s="275"/>
      <c r="V674" s="275"/>
      <c r="W674" s="275"/>
      <c r="X674" s="275"/>
      <c r="Y674" s="275"/>
      <c r="Z674" s="275"/>
      <c r="AA674" s="275"/>
      <c r="AB674" s="275"/>
      <c r="AC674" s="275"/>
      <c r="AD674" s="275"/>
      <c r="AE674" s="275"/>
      <c r="AF674" s="275"/>
      <c r="AG674" s="275"/>
      <c r="AH674" s="275"/>
      <c r="AI674" s="275"/>
      <c r="AJ674" s="275"/>
    </row>
    <row r="675" spans="2:36" x14ac:dyDescent="0.2">
      <c r="B675" s="266"/>
      <c r="C675" s="274"/>
      <c r="D675" s="275"/>
      <c r="E675" s="275"/>
      <c r="F675" s="275"/>
      <c r="G675" s="275"/>
      <c r="H675" s="275"/>
      <c r="I675" s="275"/>
      <c r="J675" s="275"/>
      <c r="K675" s="275"/>
      <c r="L675" s="275"/>
      <c r="M675" s="275"/>
      <c r="N675" s="275"/>
      <c r="O675" s="275"/>
      <c r="P675" s="284"/>
      <c r="Q675" s="275"/>
      <c r="R675" s="275"/>
      <c r="S675" s="275"/>
      <c r="T675" s="275"/>
      <c r="U675" s="275"/>
      <c r="V675" s="275"/>
      <c r="W675" s="275"/>
      <c r="X675" s="275"/>
      <c r="Y675" s="275"/>
      <c r="Z675" s="275"/>
      <c r="AA675" s="275"/>
      <c r="AB675" s="275"/>
      <c r="AC675" s="275"/>
      <c r="AD675" s="275"/>
      <c r="AE675" s="275"/>
      <c r="AF675" s="275"/>
      <c r="AG675" s="275"/>
      <c r="AH675" s="275"/>
      <c r="AI675" s="275"/>
      <c r="AJ675" s="275"/>
    </row>
    <row r="676" spans="2:36" x14ac:dyDescent="0.2">
      <c r="B676" s="266"/>
      <c r="C676" s="274"/>
      <c r="D676" s="275"/>
      <c r="E676" s="275"/>
      <c r="F676" s="275"/>
      <c r="G676" s="275"/>
      <c r="H676" s="275"/>
      <c r="I676" s="275"/>
      <c r="J676" s="275"/>
      <c r="K676" s="276"/>
      <c r="L676" s="275"/>
      <c r="M676" s="275"/>
      <c r="N676" s="276"/>
      <c r="O676" s="277"/>
      <c r="P676" s="278"/>
      <c r="Q676" s="277"/>
      <c r="R676" s="275"/>
      <c r="S676" s="275"/>
      <c r="T676" s="279"/>
      <c r="U676" s="276"/>
      <c r="V676" s="279"/>
      <c r="W676" s="275"/>
      <c r="X676" s="277"/>
      <c r="Y676" s="277"/>
      <c r="Z676" s="275"/>
      <c r="AA676" s="275"/>
      <c r="AB676" s="275"/>
      <c r="AC676" s="275"/>
      <c r="AD676" s="280"/>
      <c r="AE676" s="280"/>
      <c r="AF676" s="281"/>
      <c r="AG676" s="280"/>
      <c r="AH676" s="275"/>
      <c r="AI676" s="275"/>
      <c r="AJ676" s="275"/>
    </row>
    <row r="677" spans="2:36" x14ac:dyDescent="0.2">
      <c r="B677" s="266"/>
      <c r="C677" s="274"/>
      <c r="D677" s="275"/>
      <c r="E677" s="275"/>
      <c r="F677" s="275"/>
      <c r="G677" s="275"/>
      <c r="H677" s="275"/>
      <c r="I677" s="275"/>
      <c r="J677" s="275"/>
      <c r="K677" s="279"/>
      <c r="L677" s="275"/>
      <c r="M677" s="276"/>
      <c r="N677" s="276"/>
      <c r="O677" s="279"/>
      <c r="P677" s="278"/>
      <c r="Q677" s="275"/>
      <c r="R677" s="275"/>
      <c r="S677" s="275"/>
      <c r="T677" s="279"/>
      <c r="U677" s="276"/>
      <c r="V677" s="279"/>
      <c r="W677" s="275"/>
      <c r="X677" s="277"/>
      <c r="Y677" s="275"/>
      <c r="Z677" s="275"/>
      <c r="AA677" s="275"/>
      <c r="AB677" s="275"/>
      <c r="AC677" s="275"/>
      <c r="AD677" s="280"/>
      <c r="AE677" s="281"/>
      <c r="AF677" s="280"/>
      <c r="AG677" s="281"/>
      <c r="AH677" s="275"/>
      <c r="AI677" s="275"/>
      <c r="AJ677" s="275"/>
    </row>
    <row r="678" spans="2:36" x14ac:dyDescent="0.2">
      <c r="B678" s="266"/>
      <c r="C678" s="274"/>
      <c r="D678" s="275"/>
      <c r="E678" s="275"/>
      <c r="F678" s="275"/>
      <c r="G678" s="275"/>
      <c r="H678" s="275"/>
      <c r="I678" s="275"/>
      <c r="J678" s="275"/>
      <c r="K678" s="279"/>
      <c r="L678" s="275"/>
      <c r="M678" s="276"/>
      <c r="N678" s="282"/>
      <c r="O678" s="279"/>
      <c r="P678" s="278"/>
      <c r="Q678" s="275"/>
      <c r="R678" s="275"/>
      <c r="S678" s="275"/>
      <c r="T678" s="279"/>
      <c r="U678" s="276"/>
      <c r="V678" s="279"/>
      <c r="W678" s="275"/>
      <c r="X678" s="275"/>
      <c r="Y678" s="275"/>
      <c r="Z678" s="275"/>
      <c r="AA678" s="275"/>
      <c r="AB678" s="275"/>
      <c r="AC678" s="275"/>
      <c r="AD678" s="283"/>
      <c r="AE678" s="280"/>
      <c r="AF678" s="281"/>
      <c r="AG678" s="281"/>
      <c r="AH678" s="275"/>
      <c r="AI678" s="275"/>
      <c r="AJ678" s="275"/>
    </row>
    <row r="679" spans="2:36" x14ac:dyDescent="0.2">
      <c r="B679" s="266"/>
      <c r="C679" s="274"/>
      <c r="D679" s="275"/>
      <c r="E679" s="275"/>
      <c r="F679" s="275"/>
      <c r="G679" s="275"/>
      <c r="H679" s="275"/>
      <c r="I679" s="275"/>
      <c r="J679" s="275"/>
      <c r="K679" s="279"/>
      <c r="L679" s="275"/>
      <c r="M679" s="275"/>
      <c r="N679" s="276"/>
      <c r="O679" s="279"/>
      <c r="P679" s="278"/>
      <c r="Q679" s="275"/>
      <c r="R679" s="277"/>
      <c r="S679" s="275"/>
      <c r="T679" s="279"/>
      <c r="U679" s="276"/>
      <c r="V679" s="279"/>
      <c r="W679" s="275"/>
      <c r="X679" s="275"/>
      <c r="Y679" s="275"/>
      <c r="Z679" s="277"/>
      <c r="AA679" s="275"/>
      <c r="AB679" s="275"/>
      <c r="AC679" s="275"/>
      <c r="AD679" s="280"/>
      <c r="AE679" s="280"/>
      <c r="AF679" s="280"/>
      <c r="AG679" s="280"/>
      <c r="AH679" s="275"/>
      <c r="AI679" s="275"/>
      <c r="AJ679" s="275"/>
    </row>
    <row r="680" spans="2:36" x14ac:dyDescent="0.2">
      <c r="B680" s="266"/>
      <c r="C680" s="274"/>
      <c r="D680" s="275"/>
      <c r="E680" s="275"/>
      <c r="F680" s="275"/>
      <c r="G680" s="275"/>
      <c r="H680" s="275"/>
      <c r="I680" s="275"/>
      <c r="J680" s="275"/>
      <c r="K680" s="279"/>
      <c r="L680" s="275"/>
      <c r="M680" s="276"/>
      <c r="N680" s="276"/>
      <c r="O680" s="279"/>
      <c r="P680" s="284"/>
      <c r="Q680" s="277"/>
      <c r="R680" s="277"/>
      <c r="S680" s="275"/>
      <c r="T680" s="279"/>
      <c r="U680" s="276"/>
      <c r="V680" s="279"/>
      <c r="W680" s="275"/>
      <c r="X680" s="277"/>
      <c r="Y680" s="277"/>
      <c r="Z680" s="277"/>
      <c r="AA680" s="277"/>
      <c r="AB680" s="275"/>
      <c r="AC680" s="275"/>
      <c r="AD680" s="280"/>
      <c r="AE680" s="280"/>
      <c r="AF680" s="280"/>
      <c r="AG680" s="280"/>
      <c r="AH680" s="275"/>
      <c r="AI680" s="275"/>
      <c r="AJ680" s="275"/>
    </row>
    <row r="681" spans="2:36" x14ac:dyDescent="0.2">
      <c r="B681" s="266"/>
      <c r="C681" s="274"/>
      <c r="D681" s="275"/>
      <c r="E681" s="275"/>
      <c r="F681" s="275"/>
      <c r="G681" s="275"/>
      <c r="H681" s="275"/>
      <c r="I681" s="275"/>
      <c r="J681" s="275"/>
      <c r="K681" s="275"/>
      <c r="L681" s="275"/>
      <c r="M681" s="275"/>
      <c r="N681" s="275"/>
      <c r="O681" s="279"/>
      <c r="P681" s="278"/>
      <c r="Q681" s="277"/>
      <c r="R681" s="275"/>
      <c r="S681" s="275"/>
      <c r="T681" s="279"/>
      <c r="U681" s="275"/>
      <c r="V681" s="279"/>
      <c r="W681" s="275"/>
      <c r="X681" s="275"/>
      <c r="Y681" s="277"/>
      <c r="Z681" s="275"/>
      <c r="AA681" s="275"/>
      <c r="AB681" s="275"/>
      <c r="AC681" s="275"/>
      <c r="AD681" s="280"/>
      <c r="AE681" s="280"/>
      <c r="AF681" s="280"/>
      <c r="AG681" s="280"/>
      <c r="AH681" s="275"/>
      <c r="AI681" s="275"/>
      <c r="AJ681" s="275"/>
    </row>
    <row r="682" spans="2:36" x14ac:dyDescent="0.2">
      <c r="B682" s="266"/>
      <c r="C682" s="274"/>
      <c r="D682" s="275"/>
      <c r="E682" s="275"/>
      <c r="F682" s="275"/>
      <c r="G682" s="275"/>
      <c r="H682" s="275"/>
      <c r="I682" s="275"/>
      <c r="J682" s="275"/>
      <c r="K682" s="276"/>
      <c r="L682" s="275"/>
      <c r="M682" s="282"/>
      <c r="N682" s="276"/>
      <c r="O682" s="277"/>
      <c r="P682" s="278"/>
      <c r="Q682" s="275"/>
      <c r="R682" s="277"/>
      <c r="S682" s="275"/>
      <c r="T682" s="279"/>
      <c r="U682" s="276"/>
      <c r="V682" s="279"/>
      <c r="W682" s="275"/>
      <c r="X682" s="277"/>
      <c r="Y682" s="275"/>
      <c r="Z682" s="277"/>
      <c r="AA682" s="275"/>
      <c r="AB682" s="275"/>
      <c r="AC682" s="275"/>
      <c r="AD682" s="280"/>
      <c r="AE682" s="280"/>
      <c r="AF682" s="280"/>
      <c r="AG682" s="283"/>
      <c r="AH682" s="275"/>
      <c r="AI682" s="275"/>
      <c r="AJ682" s="275"/>
    </row>
    <row r="683" spans="2:36" x14ac:dyDescent="0.2">
      <c r="B683" s="266"/>
      <c r="C683" s="274"/>
      <c r="D683" s="275"/>
      <c r="E683" s="275"/>
      <c r="F683" s="275"/>
      <c r="G683" s="275"/>
      <c r="H683" s="275"/>
      <c r="I683" s="275"/>
      <c r="J683" s="275"/>
      <c r="K683" s="276"/>
      <c r="L683" s="275"/>
      <c r="M683" s="276"/>
      <c r="N683" s="276"/>
      <c r="O683" s="279"/>
      <c r="P683" s="278"/>
      <c r="Q683" s="275"/>
      <c r="R683" s="275"/>
      <c r="S683" s="275"/>
      <c r="T683" s="281"/>
      <c r="U683" s="276"/>
      <c r="V683" s="279"/>
      <c r="W683" s="275"/>
      <c r="X683" s="277"/>
      <c r="Y683" s="275"/>
      <c r="Z683" s="275"/>
      <c r="AA683" s="275"/>
      <c r="AB683" s="275"/>
      <c r="AC683" s="275"/>
      <c r="AD683" s="283"/>
      <c r="AE683" s="280"/>
      <c r="AF683" s="280"/>
      <c r="AG683" s="280"/>
      <c r="AH683" s="275"/>
      <c r="AI683" s="275"/>
      <c r="AJ683" s="275"/>
    </row>
    <row r="684" spans="2:36" x14ac:dyDescent="0.2">
      <c r="B684" s="266"/>
      <c r="C684" s="274"/>
      <c r="D684" s="275"/>
      <c r="E684" s="275"/>
      <c r="F684" s="275"/>
      <c r="G684" s="275"/>
      <c r="H684" s="275"/>
      <c r="I684" s="275"/>
      <c r="J684" s="275"/>
      <c r="K684" s="275"/>
      <c r="L684" s="275"/>
      <c r="M684" s="275"/>
      <c r="N684" s="275"/>
      <c r="O684" s="275"/>
      <c r="P684" s="278"/>
      <c r="Q684" s="275"/>
      <c r="R684" s="275"/>
      <c r="S684" s="275"/>
      <c r="T684" s="275"/>
      <c r="U684" s="275"/>
      <c r="V684" s="275"/>
      <c r="W684" s="275"/>
      <c r="X684" s="275"/>
      <c r="Y684" s="275"/>
      <c r="Z684" s="275"/>
      <c r="AA684" s="275"/>
      <c r="AB684" s="275"/>
      <c r="AC684" s="275"/>
      <c r="AD684" s="275"/>
      <c r="AE684" s="275"/>
      <c r="AF684" s="275"/>
      <c r="AG684" s="275"/>
      <c r="AH684" s="275"/>
      <c r="AI684" s="275"/>
      <c r="AJ684" s="275"/>
    </row>
    <row r="685" spans="2:36" x14ac:dyDescent="0.2">
      <c r="B685" s="266"/>
      <c r="C685" s="274"/>
      <c r="D685" s="275"/>
      <c r="E685" s="275"/>
      <c r="F685" s="275"/>
      <c r="G685" s="275"/>
      <c r="H685" s="275"/>
      <c r="I685" s="275"/>
      <c r="J685" s="275"/>
      <c r="K685" s="276"/>
      <c r="L685" s="275"/>
      <c r="M685" s="276"/>
      <c r="N685" s="276"/>
      <c r="O685" s="281"/>
      <c r="P685" s="278"/>
      <c r="Q685" s="275"/>
      <c r="R685" s="275"/>
      <c r="S685" s="275"/>
      <c r="T685" s="281"/>
      <c r="U685" s="276"/>
      <c r="V685" s="279"/>
      <c r="W685" s="275"/>
      <c r="X685" s="277"/>
      <c r="Y685" s="275"/>
      <c r="Z685" s="275"/>
      <c r="AA685" s="275"/>
      <c r="AB685" s="275"/>
      <c r="AC685" s="275"/>
      <c r="AD685" s="283"/>
      <c r="AE685" s="280"/>
      <c r="AF685" s="280"/>
      <c r="AG685" s="280"/>
      <c r="AH685" s="275"/>
      <c r="AI685" s="275"/>
      <c r="AJ685" s="275"/>
    </row>
    <row r="686" spans="2:36" x14ac:dyDescent="0.2">
      <c r="B686" s="266"/>
      <c r="C686" s="274"/>
      <c r="D686" s="275"/>
      <c r="E686" s="275"/>
      <c r="F686" s="275"/>
      <c r="G686" s="275"/>
      <c r="H686" s="275"/>
      <c r="I686" s="275"/>
      <c r="J686" s="275"/>
      <c r="K686" s="276"/>
      <c r="L686" s="275"/>
      <c r="M686" s="282"/>
      <c r="N686" s="276"/>
      <c r="O686" s="279"/>
      <c r="P686" s="278"/>
      <c r="Q686" s="277"/>
      <c r="R686" s="275"/>
      <c r="S686" s="275"/>
      <c r="T686" s="279"/>
      <c r="U686" s="276"/>
      <c r="V686" s="279"/>
      <c r="W686" s="277"/>
      <c r="X686" s="277"/>
      <c r="Y686" s="277"/>
      <c r="Z686" s="275"/>
      <c r="AA686" s="275"/>
      <c r="AB686" s="275"/>
      <c r="AC686" s="275"/>
      <c r="AD686" s="283"/>
      <c r="AE686" s="280"/>
      <c r="AF686" s="280"/>
      <c r="AG686" s="283"/>
      <c r="AH686" s="275"/>
      <c r="AI686" s="275"/>
      <c r="AJ686" s="275"/>
    </row>
    <row r="687" spans="2:36" x14ac:dyDescent="0.2">
      <c r="B687" s="266"/>
      <c r="C687" s="274"/>
      <c r="D687" s="275"/>
      <c r="E687" s="275"/>
      <c r="F687" s="275"/>
      <c r="G687" s="275"/>
      <c r="H687" s="275"/>
      <c r="I687" s="275"/>
      <c r="J687" s="275"/>
      <c r="K687" s="276"/>
      <c r="L687" s="275"/>
      <c r="M687" s="276"/>
      <c r="N687" s="276"/>
      <c r="O687" s="279"/>
      <c r="P687" s="278"/>
      <c r="Q687" s="275"/>
      <c r="R687" s="275"/>
      <c r="S687" s="275"/>
      <c r="T687" s="279"/>
      <c r="U687" s="276"/>
      <c r="V687" s="280"/>
      <c r="W687" s="275"/>
      <c r="X687" s="275"/>
      <c r="Y687" s="275"/>
      <c r="Z687" s="275"/>
      <c r="AA687" s="275"/>
      <c r="AB687" s="275"/>
      <c r="AC687" s="275"/>
      <c r="AD687" s="280"/>
      <c r="AE687" s="281"/>
      <c r="AF687" s="283"/>
      <c r="AG687" s="283"/>
      <c r="AH687" s="275"/>
      <c r="AI687" s="275"/>
      <c r="AJ687" s="275"/>
    </row>
    <row r="688" spans="2:36" x14ac:dyDescent="0.2">
      <c r="B688" s="266"/>
      <c r="C688" s="274"/>
      <c r="D688" s="275"/>
      <c r="E688" s="275"/>
      <c r="F688" s="275"/>
      <c r="G688" s="275"/>
      <c r="H688" s="275"/>
      <c r="I688" s="275"/>
      <c r="J688" s="275"/>
      <c r="K688" s="276"/>
      <c r="L688" s="275"/>
      <c r="M688" s="276"/>
      <c r="N688" s="280"/>
      <c r="O688" s="281"/>
      <c r="P688" s="278"/>
      <c r="Q688" s="277"/>
      <c r="R688" s="275"/>
      <c r="S688" s="275"/>
      <c r="T688" s="279"/>
      <c r="U688" s="276"/>
      <c r="V688" s="279"/>
      <c r="W688" s="275"/>
      <c r="X688" s="277"/>
      <c r="Y688" s="277"/>
      <c r="Z688" s="275"/>
      <c r="AA688" s="275"/>
      <c r="AB688" s="275"/>
      <c r="AC688" s="275"/>
      <c r="AD688" s="280"/>
      <c r="AE688" s="281"/>
      <c r="AF688" s="280"/>
      <c r="AG688" s="280"/>
      <c r="AH688" s="275"/>
      <c r="AI688" s="275"/>
      <c r="AJ688" s="275"/>
    </row>
    <row r="689" spans="2:36" x14ac:dyDescent="0.2">
      <c r="B689" s="266"/>
      <c r="C689" s="274"/>
      <c r="D689" s="275"/>
      <c r="E689" s="275"/>
      <c r="F689" s="275"/>
      <c r="G689" s="275"/>
      <c r="H689" s="275"/>
      <c r="I689" s="275"/>
      <c r="J689" s="275"/>
      <c r="K689" s="276"/>
      <c r="L689" s="275"/>
      <c r="M689" s="276"/>
      <c r="N689" s="282"/>
      <c r="O689" s="279"/>
      <c r="P689" s="278"/>
      <c r="Q689" s="275"/>
      <c r="R689" s="275"/>
      <c r="S689" s="275"/>
      <c r="T689" s="279"/>
      <c r="U689" s="276"/>
      <c r="V689" s="279"/>
      <c r="W689" s="275"/>
      <c r="X689" s="277"/>
      <c r="Y689" s="275"/>
      <c r="Z689" s="275"/>
      <c r="AA689" s="275"/>
      <c r="AB689" s="275"/>
      <c r="AC689" s="275"/>
      <c r="AD689" s="280"/>
      <c r="AE689" s="280"/>
      <c r="AF689" s="280"/>
      <c r="AG689" s="280"/>
      <c r="AH689" s="275"/>
      <c r="AI689" s="275"/>
      <c r="AJ689" s="275"/>
    </row>
    <row r="690" spans="2:36" x14ac:dyDescent="0.2">
      <c r="B690" s="266"/>
      <c r="C690" s="274"/>
      <c r="D690" s="275"/>
      <c r="E690" s="275"/>
      <c r="F690" s="275"/>
      <c r="G690" s="275"/>
      <c r="H690" s="275"/>
      <c r="I690" s="275"/>
      <c r="J690" s="275"/>
      <c r="K690" s="276"/>
      <c r="L690" s="275"/>
      <c r="M690" s="275"/>
      <c r="N690" s="276"/>
      <c r="O690" s="277"/>
      <c r="P690" s="284"/>
      <c r="Q690" s="275"/>
      <c r="R690" s="275"/>
      <c r="S690" s="275"/>
      <c r="T690" s="277"/>
      <c r="U690" s="276"/>
      <c r="V690" s="277"/>
      <c r="W690" s="275"/>
      <c r="X690" s="275"/>
      <c r="Y690" s="275"/>
      <c r="Z690" s="275"/>
      <c r="AA690" s="275"/>
      <c r="AB690" s="275"/>
      <c r="AC690" s="275"/>
      <c r="AD690" s="281"/>
      <c r="AE690" s="279"/>
      <c r="AF690" s="279"/>
      <c r="AG690" s="280"/>
      <c r="AH690" s="275"/>
      <c r="AI690" s="275"/>
      <c r="AJ690" s="275"/>
    </row>
    <row r="691" spans="2:36" x14ac:dyDescent="0.2">
      <c r="B691" s="266"/>
      <c r="C691" s="274"/>
      <c r="D691" s="275"/>
      <c r="E691" s="275"/>
      <c r="F691" s="275"/>
      <c r="G691" s="275"/>
      <c r="H691" s="275"/>
      <c r="I691" s="275"/>
      <c r="J691" s="275"/>
      <c r="K691" s="282"/>
      <c r="L691" s="275"/>
      <c r="M691" s="282"/>
      <c r="N691" s="275"/>
      <c r="O691" s="277"/>
      <c r="P691" s="278"/>
      <c r="Q691" s="275"/>
      <c r="R691" s="275"/>
      <c r="S691" s="275"/>
      <c r="T691" s="277"/>
      <c r="U691" s="282"/>
      <c r="V691" s="279"/>
      <c r="W691" s="275"/>
      <c r="X691" s="275"/>
      <c r="Y691" s="275"/>
      <c r="Z691" s="275"/>
      <c r="AA691" s="275"/>
      <c r="AB691" s="275"/>
      <c r="AC691" s="275"/>
      <c r="AD691" s="280"/>
      <c r="AE691" s="280"/>
      <c r="AF691" s="281"/>
      <c r="AG691" s="280"/>
      <c r="AH691" s="275"/>
      <c r="AI691" s="275"/>
      <c r="AJ691" s="275"/>
    </row>
    <row r="692" spans="2:36" x14ac:dyDescent="0.2">
      <c r="B692" s="266"/>
      <c r="C692" s="274"/>
      <c r="D692" s="275"/>
      <c r="E692" s="275"/>
      <c r="F692" s="275"/>
      <c r="G692" s="275"/>
      <c r="H692" s="275"/>
      <c r="I692" s="275"/>
      <c r="J692" s="275"/>
      <c r="K692" s="279"/>
      <c r="L692" s="275"/>
      <c r="M692" s="275"/>
      <c r="N692" s="281"/>
      <c r="O692" s="277"/>
      <c r="P692" s="278"/>
      <c r="Q692" s="275"/>
      <c r="R692" s="275"/>
      <c r="S692" s="275"/>
      <c r="T692" s="277"/>
      <c r="U692" s="276"/>
      <c r="V692" s="279"/>
      <c r="W692" s="275"/>
      <c r="X692" s="275"/>
      <c r="Y692" s="275"/>
      <c r="Z692" s="275"/>
      <c r="AA692" s="275"/>
      <c r="AB692" s="275"/>
      <c r="AC692" s="275"/>
      <c r="AD692" s="283"/>
      <c r="AE692" s="281"/>
      <c r="AF692" s="281"/>
      <c r="AG692" s="281"/>
      <c r="AH692" s="275"/>
      <c r="AI692" s="275"/>
      <c r="AJ692" s="275"/>
    </row>
    <row r="693" spans="2:36" x14ac:dyDescent="0.2">
      <c r="B693" s="266"/>
      <c r="C693" s="274"/>
      <c r="D693" s="275"/>
      <c r="E693" s="275"/>
      <c r="F693" s="275"/>
      <c r="G693" s="275"/>
      <c r="H693" s="275"/>
      <c r="I693" s="275"/>
      <c r="J693" s="275"/>
      <c r="K693" s="276"/>
      <c r="L693" s="275"/>
      <c r="M693" s="276"/>
      <c r="N693" s="275"/>
      <c r="O693" s="277"/>
      <c r="P693" s="278"/>
      <c r="Q693" s="275"/>
      <c r="R693" s="275"/>
      <c r="S693" s="275"/>
      <c r="T693" s="277"/>
      <c r="U693" s="276"/>
      <c r="V693" s="277"/>
      <c r="W693" s="275"/>
      <c r="X693" s="275"/>
      <c r="Y693" s="275"/>
      <c r="Z693" s="275"/>
      <c r="AA693" s="275"/>
      <c r="AB693" s="275"/>
      <c r="AC693" s="275"/>
      <c r="AD693" s="280"/>
      <c r="AE693" s="281"/>
      <c r="AF693" s="280"/>
      <c r="AG693" s="280"/>
      <c r="AH693" s="275"/>
      <c r="AI693" s="275"/>
      <c r="AJ693" s="275"/>
    </row>
    <row r="694" spans="2:36" x14ac:dyDescent="0.2">
      <c r="B694" s="266"/>
      <c r="C694" s="274"/>
      <c r="D694" s="275"/>
      <c r="E694" s="275"/>
      <c r="F694" s="275"/>
      <c r="G694" s="275"/>
      <c r="H694" s="275"/>
      <c r="I694" s="275"/>
      <c r="J694" s="275"/>
      <c r="K694" s="276"/>
      <c r="L694" s="275"/>
      <c r="M694" s="276"/>
      <c r="N694" s="276"/>
      <c r="O694" s="277"/>
      <c r="P694" s="278"/>
      <c r="Q694" s="275"/>
      <c r="R694" s="275"/>
      <c r="S694" s="275"/>
      <c r="T694" s="277"/>
      <c r="U694" s="276"/>
      <c r="V694" s="277"/>
      <c r="W694" s="275"/>
      <c r="X694" s="275"/>
      <c r="Y694" s="275"/>
      <c r="Z694" s="275"/>
      <c r="AA694" s="275"/>
      <c r="AB694" s="275"/>
      <c r="AC694" s="275"/>
      <c r="AD694" s="281"/>
      <c r="AE694" s="279"/>
      <c r="AF694" s="281"/>
      <c r="AG694" s="281"/>
      <c r="AH694" s="275"/>
      <c r="AI694" s="275"/>
      <c r="AJ694" s="275"/>
    </row>
    <row r="695" spans="2:36" x14ac:dyDescent="0.2">
      <c r="B695" s="266"/>
      <c r="C695" s="274"/>
      <c r="D695" s="275"/>
      <c r="E695" s="275"/>
      <c r="F695" s="275"/>
      <c r="G695" s="275"/>
      <c r="H695" s="275"/>
      <c r="I695" s="275"/>
      <c r="J695" s="275"/>
      <c r="K695" s="275"/>
      <c r="L695" s="275"/>
      <c r="M695" s="275"/>
      <c r="N695" s="275"/>
      <c r="O695" s="277"/>
      <c r="P695" s="284"/>
      <c r="Q695" s="275"/>
      <c r="R695" s="275"/>
      <c r="S695" s="275"/>
      <c r="T695" s="279"/>
      <c r="U695" s="275"/>
      <c r="V695" s="277"/>
      <c r="W695" s="275"/>
      <c r="X695" s="275"/>
      <c r="Y695" s="275"/>
      <c r="Z695" s="275"/>
      <c r="AA695" s="275"/>
      <c r="AB695" s="275"/>
      <c r="AC695" s="275"/>
      <c r="AD695" s="281"/>
      <c r="AE695" s="281"/>
      <c r="AF695" s="281"/>
      <c r="AG695" s="281"/>
      <c r="AH695" s="275"/>
      <c r="AI695" s="275"/>
      <c r="AJ695" s="275"/>
    </row>
    <row r="696" spans="2:36" x14ac:dyDescent="0.2">
      <c r="B696" s="266"/>
      <c r="C696" s="274"/>
      <c r="D696" s="275"/>
      <c r="E696" s="275"/>
      <c r="F696" s="275"/>
      <c r="G696" s="275"/>
      <c r="H696" s="275"/>
      <c r="I696" s="275"/>
      <c r="J696" s="275"/>
      <c r="K696" s="276"/>
      <c r="L696" s="275"/>
      <c r="M696" s="276"/>
      <c r="N696" s="276"/>
      <c r="O696" s="279"/>
      <c r="P696" s="284"/>
      <c r="Q696" s="275"/>
      <c r="R696" s="275"/>
      <c r="S696" s="275"/>
      <c r="T696" s="277"/>
      <c r="U696" s="276"/>
      <c r="V696" s="277"/>
      <c r="W696" s="275"/>
      <c r="X696" s="275"/>
      <c r="Y696" s="275"/>
      <c r="Z696" s="275"/>
      <c r="AA696" s="275"/>
      <c r="AB696" s="275"/>
      <c r="AC696" s="275"/>
      <c r="AD696" s="283"/>
      <c r="AE696" s="281"/>
      <c r="AF696" s="281"/>
      <c r="AG696" s="281"/>
      <c r="AH696" s="275"/>
      <c r="AI696" s="275"/>
      <c r="AJ696" s="275"/>
    </row>
    <row r="697" spans="2:36" x14ac:dyDescent="0.2">
      <c r="B697" s="266"/>
      <c r="C697" s="274"/>
      <c r="D697" s="275"/>
      <c r="E697" s="275"/>
      <c r="F697" s="275"/>
      <c r="G697" s="275"/>
      <c r="H697" s="275"/>
      <c r="I697" s="275"/>
      <c r="J697" s="275"/>
      <c r="K697" s="275"/>
      <c r="L697" s="275"/>
      <c r="M697" s="275"/>
      <c r="N697" s="275"/>
      <c r="O697" s="277"/>
      <c r="P697" s="284"/>
      <c r="Q697" s="275"/>
      <c r="R697" s="282"/>
      <c r="S697" s="275"/>
      <c r="T697" s="277"/>
      <c r="U697" s="275"/>
      <c r="V697" s="277"/>
      <c r="W697" s="277"/>
      <c r="X697" s="275"/>
      <c r="Y697" s="275"/>
      <c r="Z697" s="282"/>
      <c r="AA697" s="275"/>
      <c r="AB697" s="275"/>
      <c r="AC697" s="275"/>
      <c r="AD697" s="280"/>
      <c r="AE697" s="281"/>
      <c r="AF697" s="280"/>
      <c r="AG697" s="281"/>
      <c r="AH697" s="275"/>
      <c r="AI697" s="275"/>
      <c r="AJ697" s="275"/>
    </row>
    <row r="698" spans="2:36" x14ac:dyDescent="0.2">
      <c r="B698" s="266"/>
      <c r="C698" s="274"/>
      <c r="D698" s="275"/>
      <c r="E698" s="275"/>
      <c r="F698" s="275"/>
      <c r="G698" s="275"/>
      <c r="H698" s="275"/>
      <c r="I698" s="275"/>
      <c r="J698" s="275"/>
      <c r="K698" s="276"/>
      <c r="L698" s="275"/>
      <c r="M698" s="275"/>
      <c r="N698" s="281"/>
      <c r="O698" s="277"/>
      <c r="P698" s="278"/>
      <c r="Q698" s="275"/>
      <c r="R698" s="275"/>
      <c r="S698" s="275"/>
      <c r="T698" s="277"/>
      <c r="U698" s="276"/>
      <c r="V698" s="277"/>
      <c r="W698" s="279"/>
      <c r="X698" s="275"/>
      <c r="Y698" s="275"/>
      <c r="Z698" s="275"/>
      <c r="AA698" s="275"/>
      <c r="AB698" s="275"/>
      <c r="AC698" s="275"/>
      <c r="AD698" s="281"/>
      <c r="AE698" s="281"/>
      <c r="AF698" s="280"/>
      <c r="AG698" s="280"/>
      <c r="AH698" s="275"/>
      <c r="AI698" s="275"/>
      <c r="AJ698" s="275"/>
    </row>
    <row r="699" spans="2:36" x14ac:dyDescent="0.2">
      <c r="B699" s="266"/>
      <c r="C699" s="274"/>
      <c r="D699" s="275"/>
      <c r="E699" s="275"/>
      <c r="F699" s="275"/>
      <c r="G699" s="275"/>
      <c r="H699" s="275"/>
      <c r="I699" s="275"/>
      <c r="J699" s="275"/>
      <c r="K699" s="279"/>
      <c r="L699" s="275"/>
      <c r="M699" s="275"/>
      <c r="N699" s="282"/>
      <c r="O699" s="277"/>
      <c r="P699" s="278"/>
      <c r="Q699" s="275"/>
      <c r="R699" s="276"/>
      <c r="S699" s="275"/>
      <c r="T699" s="277"/>
      <c r="U699" s="282"/>
      <c r="V699" s="277"/>
      <c r="W699" s="275"/>
      <c r="X699" s="275"/>
      <c r="Y699" s="275"/>
      <c r="Z699" s="276"/>
      <c r="AA699" s="275"/>
      <c r="AB699" s="275"/>
      <c r="AC699" s="275"/>
      <c r="AD699" s="281"/>
      <c r="AE699" s="281"/>
      <c r="AF699" s="281"/>
      <c r="AG699" s="281"/>
      <c r="AH699" s="275"/>
      <c r="AI699" s="275"/>
      <c r="AJ699" s="275"/>
    </row>
    <row r="700" spans="2:36" x14ac:dyDescent="0.2">
      <c r="B700" s="266"/>
      <c r="C700" s="274"/>
      <c r="D700" s="275"/>
      <c r="E700" s="275"/>
      <c r="F700" s="275"/>
      <c r="G700" s="275"/>
      <c r="H700" s="275"/>
      <c r="I700" s="275"/>
      <c r="J700" s="275"/>
      <c r="K700" s="282"/>
      <c r="L700" s="275"/>
      <c r="M700" s="275"/>
      <c r="N700" s="282"/>
      <c r="O700" s="281"/>
      <c r="P700" s="278"/>
      <c r="Q700" s="275"/>
      <c r="R700" s="276"/>
      <c r="S700" s="275"/>
      <c r="T700" s="277"/>
      <c r="U700" s="282"/>
      <c r="V700" s="277"/>
      <c r="W700" s="275"/>
      <c r="X700" s="275"/>
      <c r="Y700" s="275"/>
      <c r="Z700" s="276"/>
      <c r="AA700" s="275"/>
      <c r="AB700" s="275"/>
      <c r="AC700" s="275"/>
      <c r="AD700" s="280"/>
      <c r="AE700" s="280"/>
      <c r="AF700" s="280"/>
      <c r="AG700" s="281"/>
      <c r="AH700" s="275"/>
      <c r="AI700" s="275"/>
      <c r="AJ700" s="275"/>
    </row>
    <row r="701" spans="2:36" x14ac:dyDescent="0.2">
      <c r="B701" s="266"/>
      <c r="C701" s="274"/>
      <c r="D701" s="275"/>
      <c r="E701" s="275"/>
      <c r="F701" s="275"/>
      <c r="G701" s="275"/>
      <c r="H701" s="275"/>
      <c r="I701" s="275"/>
      <c r="J701" s="275"/>
      <c r="K701" s="276"/>
      <c r="L701" s="275"/>
      <c r="M701" s="276"/>
      <c r="N701" s="282"/>
      <c r="O701" s="277"/>
      <c r="P701" s="284"/>
      <c r="Q701" s="275"/>
      <c r="R701" s="275"/>
      <c r="S701" s="275"/>
      <c r="T701" s="277"/>
      <c r="U701" s="276"/>
      <c r="V701" s="279"/>
      <c r="W701" s="275"/>
      <c r="X701" s="275"/>
      <c r="Y701" s="275"/>
      <c r="Z701" s="275"/>
      <c r="AA701" s="275"/>
      <c r="AB701" s="275"/>
      <c r="AC701" s="275"/>
      <c r="AD701" s="280"/>
      <c r="AE701" s="281"/>
      <c r="AF701" s="280"/>
      <c r="AG701" s="281"/>
      <c r="AH701" s="275"/>
      <c r="AI701" s="275"/>
      <c r="AJ701" s="275"/>
    </row>
    <row r="702" spans="2:36" x14ac:dyDescent="0.2">
      <c r="B702" s="266"/>
      <c r="C702" s="274"/>
      <c r="D702" s="275"/>
      <c r="E702" s="275"/>
      <c r="F702" s="275"/>
      <c r="G702" s="275"/>
      <c r="H702" s="275"/>
      <c r="I702" s="275"/>
      <c r="J702" s="275"/>
      <c r="K702" s="276"/>
      <c r="L702" s="275"/>
      <c r="M702" s="276"/>
      <c r="N702" s="281"/>
      <c r="O702" s="277"/>
      <c r="P702" s="278"/>
      <c r="Q702" s="275"/>
      <c r="R702" s="275"/>
      <c r="S702" s="275"/>
      <c r="T702" s="277"/>
      <c r="U702" s="276"/>
      <c r="V702" s="279"/>
      <c r="W702" s="275"/>
      <c r="X702" s="275"/>
      <c r="Y702" s="275"/>
      <c r="Z702" s="275"/>
      <c r="AA702" s="275"/>
      <c r="AB702" s="275"/>
      <c r="AC702" s="275"/>
      <c r="AD702" s="280"/>
      <c r="AE702" s="281"/>
      <c r="AF702" s="280"/>
      <c r="AG702" s="281"/>
      <c r="AH702" s="275"/>
      <c r="AI702" s="275"/>
      <c r="AJ702" s="275"/>
    </row>
    <row r="703" spans="2:36" x14ac:dyDescent="0.2">
      <c r="B703" s="266"/>
      <c r="C703" s="274"/>
      <c r="D703" s="275"/>
      <c r="E703" s="275"/>
      <c r="F703" s="275"/>
      <c r="G703" s="275"/>
      <c r="H703" s="275"/>
      <c r="I703" s="275"/>
      <c r="J703" s="275"/>
      <c r="K703" s="276"/>
      <c r="L703" s="275"/>
      <c r="M703" s="276"/>
      <c r="N703" s="276"/>
      <c r="O703" s="277"/>
      <c r="P703" s="278"/>
      <c r="Q703" s="275"/>
      <c r="R703" s="275"/>
      <c r="S703" s="275"/>
      <c r="T703" s="277"/>
      <c r="U703" s="276"/>
      <c r="V703" s="277"/>
      <c r="W703" s="275"/>
      <c r="X703" s="275"/>
      <c r="Y703" s="275"/>
      <c r="Z703" s="275"/>
      <c r="AA703" s="275"/>
      <c r="AB703" s="275"/>
      <c r="AC703" s="275"/>
      <c r="AD703" s="283"/>
      <c r="AE703" s="283"/>
      <c r="AF703" s="281"/>
      <c r="AG703" s="281"/>
      <c r="AH703" s="275"/>
      <c r="AI703" s="275"/>
      <c r="AJ703" s="275"/>
    </row>
    <row r="704" spans="2:36" x14ac:dyDescent="0.2">
      <c r="B704" s="266"/>
      <c r="C704" s="274"/>
      <c r="D704" s="275"/>
      <c r="E704" s="275"/>
      <c r="F704" s="275"/>
      <c r="G704" s="275"/>
      <c r="H704" s="275"/>
      <c r="I704" s="275"/>
      <c r="J704" s="275"/>
      <c r="K704" s="279"/>
      <c r="L704" s="275"/>
      <c r="M704" s="282"/>
      <c r="N704" s="276"/>
      <c r="O704" s="277"/>
      <c r="P704" s="284"/>
      <c r="Q704" s="275"/>
      <c r="R704" s="275"/>
      <c r="S704" s="275"/>
      <c r="T704" s="279"/>
      <c r="U704" s="276"/>
      <c r="V704" s="279"/>
      <c r="W704" s="275"/>
      <c r="X704" s="277"/>
      <c r="Y704" s="275"/>
      <c r="Z704" s="275"/>
      <c r="AA704" s="275"/>
      <c r="AB704" s="275"/>
      <c r="AC704" s="275"/>
      <c r="AD704" s="280"/>
      <c r="AE704" s="281"/>
      <c r="AF704" s="280"/>
      <c r="AG704" s="280"/>
      <c r="AH704" s="275"/>
      <c r="AI704" s="275"/>
      <c r="AJ704" s="275"/>
    </row>
    <row r="705" spans="2:36" x14ac:dyDescent="0.2">
      <c r="B705" s="266"/>
      <c r="C705" s="274"/>
      <c r="D705" s="275"/>
      <c r="E705" s="275"/>
      <c r="F705" s="275"/>
      <c r="G705" s="275"/>
      <c r="H705" s="275"/>
      <c r="I705" s="275"/>
      <c r="J705" s="275"/>
      <c r="K705" s="275"/>
      <c r="L705" s="275"/>
      <c r="M705" s="275"/>
      <c r="N705" s="275"/>
      <c r="O705" s="279"/>
      <c r="P705" s="278"/>
      <c r="Q705" s="275"/>
      <c r="R705" s="276"/>
      <c r="S705" s="275"/>
      <c r="T705" s="277"/>
      <c r="U705" s="275"/>
      <c r="V705" s="279"/>
      <c r="W705" s="275"/>
      <c r="X705" s="275"/>
      <c r="Y705" s="275"/>
      <c r="Z705" s="276"/>
      <c r="AA705" s="275"/>
      <c r="AB705" s="275"/>
      <c r="AC705" s="275"/>
      <c r="AD705" s="281"/>
      <c r="AE705" s="281"/>
      <c r="AF705" s="281"/>
      <c r="AG705" s="281"/>
      <c r="AH705" s="275"/>
      <c r="AI705" s="275"/>
      <c r="AJ705" s="275"/>
    </row>
    <row r="706" spans="2:36" x14ac:dyDescent="0.2">
      <c r="B706" s="266"/>
      <c r="C706" s="274"/>
      <c r="D706" s="275"/>
      <c r="E706" s="275"/>
      <c r="F706" s="275"/>
      <c r="G706" s="275"/>
      <c r="H706" s="275"/>
      <c r="I706" s="275"/>
      <c r="J706" s="275"/>
      <c r="K706" s="276"/>
      <c r="L706" s="275"/>
      <c r="M706" s="276"/>
      <c r="N706" s="275"/>
      <c r="O706" s="277"/>
      <c r="P706" s="284"/>
      <c r="Q706" s="275"/>
      <c r="R706" s="275"/>
      <c r="S706" s="275"/>
      <c r="T706" s="277"/>
      <c r="U706" s="276"/>
      <c r="V706" s="277"/>
      <c r="W706" s="275"/>
      <c r="X706" s="275"/>
      <c r="Y706" s="275"/>
      <c r="Z706" s="275"/>
      <c r="AA706" s="275"/>
      <c r="AB706" s="275"/>
      <c r="AC706" s="275"/>
      <c r="AD706" s="281"/>
      <c r="AE706" s="279"/>
      <c r="AF706" s="281"/>
      <c r="AG706" s="281"/>
      <c r="AH706" s="275"/>
      <c r="AI706" s="275"/>
      <c r="AJ706" s="275"/>
    </row>
    <row r="707" spans="2:36" x14ac:dyDescent="0.2">
      <c r="B707" s="266"/>
      <c r="C707" s="274"/>
      <c r="D707" s="275"/>
      <c r="E707" s="275"/>
      <c r="F707" s="275"/>
      <c r="G707" s="275"/>
      <c r="H707" s="275"/>
      <c r="I707" s="275"/>
      <c r="J707" s="275"/>
      <c r="K707" s="276"/>
      <c r="L707" s="275"/>
      <c r="M707" s="276"/>
      <c r="N707" s="276"/>
      <c r="O707" s="277"/>
      <c r="P707" s="278"/>
      <c r="Q707" s="275"/>
      <c r="R707" s="275"/>
      <c r="S707" s="275"/>
      <c r="T707" s="279"/>
      <c r="U707" s="276"/>
      <c r="V707" s="277"/>
      <c r="W707" s="275"/>
      <c r="X707" s="275"/>
      <c r="Y707" s="275"/>
      <c r="Z707" s="275"/>
      <c r="AA707" s="275"/>
      <c r="AB707" s="275"/>
      <c r="AC707" s="275"/>
      <c r="AD707" s="280"/>
      <c r="AE707" s="280"/>
      <c r="AF707" s="280"/>
      <c r="AG707" s="280"/>
      <c r="AH707" s="275"/>
      <c r="AI707" s="275"/>
      <c r="AJ707" s="275"/>
    </row>
    <row r="708" spans="2:36" x14ac:dyDescent="0.2">
      <c r="B708" s="266"/>
      <c r="C708" s="274"/>
      <c r="D708" s="275"/>
      <c r="E708" s="275"/>
      <c r="F708" s="275"/>
      <c r="G708" s="275"/>
      <c r="H708" s="275"/>
      <c r="I708" s="275"/>
      <c r="J708" s="275"/>
      <c r="K708" s="276"/>
      <c r="L708" s="275"/>
      <c r="M708" s="282"/>
      <c r="N708" s="276"/>
      <c r="O708" s="277"/>
      <c r="P708" s="284"/>
      <c r="Q708" s="275"/>
      <c r="R708" s="275"/>
      <c r="S708" s="275"/>
      <c r="T708" s="279"/>
      <c r="U708" s="276"/>
      <c r="V708" s="277"/>
      <c r="W708" s="277"/>
      <c r="X708" s="277"/>
      <c r="Y708" s="275"/>
      <c r="Z708" s="275"/>
      <c r="AA708" s="275"/>
      <c r="AB708" s="275"/>
      <c r="AC708" s="275"/>
      <c r="AD708" s="280"/>
      <c r="AE708" s="281"/>
      <c r="AF708" s="281"/>
      <c r="AG708" s="281"/>
      <c r="AH708" s="275"/>
      <c r="AI708" s="275"/>
      <c r="AJ708" s="275"/>
    </row>
    <row r="709" spans="2:36" x14ac:dyDescent="0.2">
      <c r="B709" s="266"/>
      <c r="C709" s="274"/>
      <c r="D709" s="275"/>
      <c r="E709" s="275"/>
      <c r="F709" s="275"/>
      <c r="G709" s="275"/>
      <c r="H709" s="275"/>
      <c r="I709" s="275"/>
      <c r="J709" s="275"/>
      <c r="K709" s="279"/>
      <c r="L709" s="275"/>
      <c r="M709" s="282"/>
      <c r="N709" s="281"/>
      <c r="O709" s="277"/>
      <c r="P709" s="278"/>
      <c r="Q709" s="275"/>
      <c r="R709" s="275"/>
      <c r="S709" s="275"/>
      <c r="T709" s="279"/>
      <c r="U709" s="276"/>
      <c r="V709" s="279"/>
      <c r="W709" s="275"/>
      <c r="X709" s="275"/>
      <c r="Y709" s="275"/>
      <c r="Z709" s="275"/>
      <c r="AA709" s="275"/>
      <c r="AB709" s="275"/>
      <c r="AC709" s="275"/>
      <c r="AD709" s="280"/>
      <c r="AE709" s="281"/>
      <c r="AF709" s="280"/>
      <c r="AG709" s="281"/>
      <c r="AH709" s="275"/>
      <c r="AI709" s="275"/>
      <c r="AJ709" s="275"/>
    </row>
    <row r="710" spans="2:36" x14ac:dyDescent="0.2">
      <c r="B710" s="266"/>
      <c r="C710" s="274"/>
      <c r="D710" s="275"/>
      <c r="E710" s="275"/>
      <c r="F710" s="275"/>
      <c r="G710" s="275"/>
      <c r="H710" s="275"/>
      <c r="I710" s="275"/>
      <c r="J710" s="275"/>
      <c r="K710" s="276"/>
      <c r="L710" s="275"/>
      <c r="M710" s="276"/>
      <c r="N710" s="276"/>
      <c r="O710" s="277"/>
      <c r="P710" s="278"/>
      <c r="Q710" s="275"/>
      <c r="R710" s="275"/>
      <c r="S710" s="275"/>
      <c r="T710" s="277"/>
      <c r="U710" s="276"/>
      <c r="V710" s="277"/>
      <c r="W710" s="275"/>
      <c r="X710" s="275"/>
      <c r="Y710" s="275"/>
      <c r="Z710" s="275"/>
      <c r="AA710" s="275"/>
      <c r="AB710" s="275"/>
      <c r="AC710" s="275"/>
      <c r="AD710" s="280"/>
      <c r="AE710" s="281"/>
      <c r="AF710" s="281"/>
      <c r="AG710" s="281"/>
      <c r="AH710" s="275"/>
      <c r="AI710" s="275"/>
      <c r="AJ710" s="275"/>
    </row>
    <row r="711" spans="2:36" x14ac:dyDescent="0.2">
      <c r="B711" s="266"/>
      <c r="C711" s="274"/>
      <c r="D711" s="275"/>
      <c r="E711" s="275"/>
      <c r="F711" s="275"/>
      <c r="G711" s="275"/>
      <c r="H711" s="275"/>
      <c r="I711" s="275"/>
      <c r="J711" s="275"/>
      <c r="K711" s="276"/>
      <c r="L711" s="275"/>
      <c r="M711" s="276"/>
      <c r="N711" s="276"/>
      <c r="O711" s="277"/>
      <c r="P711" s="278"/>
      <c r="Q711" s="277"/>
      <c r="R711" s="275"/>
      <c r="S711" s="275"/>
      <c r="T711" s="277"/>
      <c r="U711" s="276"/>
      <c r="V711" s="277"/>
      <c r="W711" s="275"/>
      <c r="X711" s="275"/>
      <c r="Y711" s="277"/>
      <c r="Z711" s="275"/>
      <c r="AA711" s="275"/>
      <c r="AB711" s="275"/>
      <c r="AC711" s="275"/>
      <c r="AD711" s="280"/>
      <c r="AE711" s="281"/>
      <c r="AF711" s="281"/>
      <c r="AG711" s="281"/>
      <c r="AH711" s="275"/>
      <c r="AI711" s="275"/>
      <c r="AJ711" s="275"/>
    </row>
    <row r="712" spans="2:36" x14ac:dyDescent="0.2">
      <c r="B712" s="266"/>
      <c r="C712" s="274"/>
      <c r="D712" s="275"/>
      <c r="E712" s="275"/>
      <c r="F712" s="275"/>
      <c r="G712" s="275"/>
      <c r="H712" s="275"/>
      <c r="I712" s="275"/>
      <c r="J712" s="275"/>
      <c r="K712" s="276"/>
      <c r="L712" s="275"/>
      <c r="M712" s="276"/>
      <c r="N712" s="281"/>
      <c r="O712" s="277"/>
      <c r="P712" s="284"/>
      <c r="Q712" s="275"/>
      <c r="R712" s="275"/>
      <c r="S712" s="275"/>
      <c r="T712" s="277"/>
      <c r="U712" s="276"/>
      <c r="V712" s="277"/>
      <c r="W712" s="275"/>
      <c r="X712" s="275"/>
      <c r="Y712" s="275"/>
      <c r="Z712" s="275"/>
      <c r="AA712" s="277"/>
      <c r="AB712" s="275"/>
      <c r="AC712" s="275"/>
      <c r="AD712" s="280"/>
      <c r="AE712" s="281"/>
      <c r="AF712" s="280"/>
      <c r="AG712" s="283"/>
      <c r="AH712" s="275"/>
      <c r="AI712" s="275"/>
      <c r="AJ712" s="275"/>
    </row>
    <row r="713" spans="2:36" x14ac:dyDescent="0.2">
      <c r="B713" s="266"/>
      <c r="C713" s="274"/>
      <c r="D713" s="275"/>
      <c r="E713" s="275"/>
      <c r="F713" s="275"/>
      <c r="G713" s="275"/>
      <c r="H713" s="275"/>
      <c r="I713" s="275"/>
      <c r="J713" s="275"/>
      <c r="K713" s="276"/>
      <c r="L713" s="275"/>
      <c r="M713" s="275"/>
      <c r="N713" s="276"/>
      <c r="O713" s="279"/>
      <c r="P713" s="284"/>
      <c r="Q713" s="275"/>
      <c r="R713" s="275"/>
      <c r="S713" s="275"/>
      <c r="T713" s="279"/>
      <c r="U713" s="276"/>
      <c r="V713" s="277"/>
      <c r="W713" s="275"/>
      <c r="X713" s="275"/>
      <c r="Y713" s="275"/>
      <c r="Z713" s="275"/>
      <c r="AA713" s="275"/>
      <c r="AB713" s="275"/>
      <c r="AC713" s="275"/>
      <c r="AD713" s="280"/>
      <c r="AE713" s="281"/>
      <c r="AF713" s="281"/>
      <c r="AG713" s="281"/>
      <c r="AH713" s="275"/>
      <c r="AI713" s="275"/>
      <c r="AJ713" s="275"/>
    </row>
    <row r="714" spans="2:36" x14ac:dyDescent="0.2">
      <c r="B714" s="266"/>
      <c r="C714" s="274"/>
      <c r="D714" s="275"/>
      <c r="E714" s="275"/>
      <c r="F714" s="275"/>
      <c r="G714" s="275"/>
      <c r="H714" s="275"/>
      <c r="I714" s="275"/>
      <c r="J714" s="275"/>
      <c r="K714" s="279"/>
      <c r="L714" s="275"/>
      <c r="M714" s="276"/>
      <c r="N714" s="282"/>
      <c r="O714" s="279"/>
      <c r="P714" s="278"/>
      <c r="Q714" s="275"/>
      <c r="R714" s="275"/>
      <c r="S714" s="275"/>
      <c r="T714" s="277"/>
      <c r="U714" s="276"/>
      <c r="V714" s="277"/>
      <c r="W714" s="275"/>
      <c r="X714" s="277"/>
      <c r="Y714" s="275"/>
      <c r="Z714" s="275"/>
      <c r="AA714" s="275"/>
      <c r="AB714" s="275"/>
      <c r="AC714" s="275"/>
      <c r="AD714" s="280"/>
      <c r="AE714" s="280"/>
      <c r="AF714" s="281"/>
      <c r="AG714" s="281"/>
      <c r="AH714" s="275"/>
      <c r="AI714" s="275"/>
      <c r="AJ714" s="275"/>
    </row>
    <row r="715" spans="2:36" x14ac:dyDescent="0.2">
      <c r="B715" s="266"/>
      <c r="C715" s="274"/>
      <c r="D715" s="275"/>
      <c r="E715" s="275"/>
      <c r="F715" s="275"/>
      <c r="G715" s="275"/>
      <c r="H715" s="275"/>
      <c r="I715" s="275"/>
      <c r="J715" s="275"/>
      <c r="K715" s="276"/>
      <c r="L715" s="275"/>
      <c r="M715" s="282"/>
      <c r="N715" s="276"/>
      <c r="O715" s="277"/>
      <c r="P715" s="278"/>
      <c r="Q715" s="275"/>
      <c r="R715" s="275"/>
      <c r="S715" s="275"/>
      <c r="T715" s="277"/>
      <c r="U715" s="276"/>
      <c r="V715" s="281"/>
      <c r="W715" s="275"/>
      <c r="X715" s="275"/>
      <c r="Y715" s="275"/>
      <c r="Z715" s="275"/>
      <c r="AA715" s="275"/>
      <c r="AB715" s="275"/>
      <c r="AC715" s="275"/>
      <c r="AD715" s="280"/>
      <c r="AE715" s="281"/>
      <c r="AF715" s="280"/>
      <c r="AG715" s="283"/>
      <c r="AH715" s="275"/>
      <c r="AI715" s="275"/>
      <c r="AJ715" s="275"/>
    </row>
    <row r="716" spans="2:36" x14ac:dyDescent="0.2">
      <c r="B716" s="266"/>
      <c r="C716" s="274"/>
      <c r="D716" s="275"/>
      <c r="E716" s="275"/>
      <c r="F716" s="275"/>
      <c r="G716" s="275"/>
      <c r="H716" s="275"/>
      <c r="I716" s="275"/>
      <c r="J716" s="275"/>
      <c r="K716" s="275"/>
      <c r="L716" s="275"/>
      <c r="M716" s="275"/>
      <c r="N716" s="275"/>
      <c r="O716" s="277"/>
      <c r="P716" s="278"/>
      <c r="Q716" s="275"/>
      <c r="R716" s="275"/>
      <c r="S716" s="275"/>
      <c r="T716" s="277"/>
      <c r="U716" s="275"/>
      <c r="V716" s="279"/>
      <c r="W716" s="275"/>
      <c r="X716" s="275"/>
      <c r="Y716" s="275"/>
      <c r="Z716" s="275"/>
      <c r="AA716" s="275"/>
      <c r="AB716" s="275"/>
      <c r="AC716" s="275"/>
      <c r="AD716" s="280"/>
      <c r="AE716" s="280"/>
      <c r="AF716" s="281"/>
      <c r="AG716" s="280"/>
      <c r="AH716" s="275"/>
      <c r="AI716" s="275"/>
      <c r="AJ716" s="275"/>
    </row>
    <row r="717" spans="2:36" x14ac:dyDescent="0.2">
      <c r="B717" s="266"/>
      <c r="C717" s="274"/>
      <c r="D717" s="275"/>
      <c r="E717" s="275"/>
      <c r="F717" s="275"/>
      <c r="G717" s="275"/>
      <c r="H717" s="275"/>
      <c r="I717" s="275"/>
      <c r="J717" s="275"/>
      <c r="K717" s="282"/>
      <c r="L717" s="275"/>
      <c r="M717" s="282"/>
      <c r="N717" s="275"/>
      <c r="O717" s="277"/>
      <c r="P717" s="284"/>
      <c r="Q717" s="275"/>
      <c r="R717" s="275"/>
      <c r="S717" s="275"/>
      <c r="T717" s="277"/>
      <c r="U717" s="282"/>
      <c r="V717" s="277"/>
      <c r="W717" s="275"/>
      <c r="X717" s="277"/>
      <c r="Y717" s="275"/>
      <c r="Z717" s="275"/>
      <c r="AA717" s="275"/>
      <c r="AB717" s="275"/>
      <c r="AC717" s="275"/>
      <c r="AD717" s="280"/>
      <c r="AE717" s="281"/>
      <c r="AF717" s="281"/>
      <c r="AG717" s="280"/>
      <c r="AH717" s="275"/>
      <c r="AI717" s="275"/>
      <c r="AJ717" s="275"/>
    </row>
    <row r="718" spans="2:36" x14ac:dyDescent="0.2">
      <c r="B718" s="266"/>
      <c r="C718" s="274"/>
      <c r="D718" s="275"/>
      <c r="E718" s="275"/>
      <c r="F718" s="275"/>
      <c r="G718" s="275"/>
      <c r="H718" s="275"/>
      <c r="I718" s="275"/>
      <c r="J718" s="275"/>
      <c r="K718" s="276"/>
      <c r="L718" s="275"/>
      <c r="M718" s="282"/>
      <c r="N718" s="276"/>
      <c r="O718" s="277"/>
      <c r="P718" s="284"/>
      <c r="Q718" s="277"/>
      <c r="R718" s="275"/>
      <c r="S718" s="275"/>
      <c r="T718" s="277"/>
      <c r="U718" s="276"/>
      <c r="V718" s="279"/>
      <c r="W718" s="275"/>
      <c r="X718" s="277"/>
      <c r="Y718" s="277"/>
      <c r="Z718" s="275"/>
      <c r="AA718" s="275"/>
      <c r="AB718" s="275"/>
      <c r="AC718" s="275"/>
      <c r="AD718" s="280"/>
      <c r="AE718" s="280"/>
      <c r="AF718" s="281"/>
      <c r="AG718" s="281"/>
      <c r="AH718" s="275"/>
      <c r="AI718" s="275"/>
      <c r="AJ718" s="275"/>
    </row>
    <row r="719" spans="2:36" x14ac:dyDescent="0.2">
      <c r="B719" s="266"/>
      <c r="C719" s="274"/>
      <c r="D719" s="275"/>
      <c r="E719" s="275"/>
      <c r="F719" s="275"/>
      <c r="G719" s="275"/>
      <c r="H719" s="275"/>
      <c r="I719" s="275"/>
      <c r="J719" s="275"/>
      <c r="K719" s="276"/>
      <c r="L719" s="275"/>
      <c r="M719" s="276"/>
      <c r="N719" s="281"/>
      <c r="O719" s="277"/>
      <c r="P719" s="284"/>
      <c r="Q719" s="275"/>
      <c r="R719" s="275"/>
      <c r="S719" s="275"/>
      <c r="T719" s="277"/>
      <c r="U719" s="276"/>
      <c r="V719" s="279"/>
      <c r="W719" s="275"/>
      <c r="X719" s="275"/>
      <c r="Y719" s="275"/>
      <c r="Z719" s="275"/>
      <c r="AA719" s="275"/>
      <c r="AB719" s="275"/>
      <c r="AC719" s="275"/>
      <c r="AD719" s="281"/>
      <c r="AE719" s="281"/>
      <c r="AF719" s="281"/>
      <c r="AG719" s="281"/>
      <c r="AH719" s="275"/>
      <c r="AI719" s="275"/>
      <c r="AJ719" s="275"/>
    </row>
    <row r="720" spans="2:36" x14ac:dyDescent="0.2">
      <c r="B720" s="266"/>
      <c r="C720" s="274"/>
      <c r="D720" s="275"/>
      <c r="E720" s="275"/>
      <c r="F720" s="275"/>
      <c r="G720" s="275"/>
      <c r="H720" s="275"/>
      <c r="I720" s="275"/>
      <c r="J720" s="275"/>
      <c r="K720" s="275"/>
      <c r="L720" s="275"/>
      <c r="M720" s="275"/>
      <c r="N720" s="275"/>
      <c r="O720" s="275"/>
      <c r="P720" s="284"/>
      <c r="Q720" s="275"/>
      <c r="R720" s="275"/>
      <c r="S720" s="275"/>
      <c r="T720" s="275"/>
      <c r="U720" s="275"/>
      <c r="V720" s="275"/>
      <c r="W720" s="275"/>
      <c r="X720" s="275"/>
      <c r="Y720" s="275"/>
      <c r="Z720" s="275"/>
      <c r="AA720" s="275"/>
      <c r="AB720" s="275"/>
      <c r="AC720" s="275"/>
      <c r="AD720" s="275"/>
      <c r="AE720" s="275"/>
      <c r="AF720" s="275"/>
      <c r="AG720" s="275"/>
      <c r="AH720" s="275"/>
      <c r="AI720" s="275"/>
      <c r="AJ720" s="275"/>
    </row>
    <row r="721" spans="2:36" x14ac:dyDescent="0.2">
      <c r="B721" s="266"/>
      <c r="C721" s="274"/>
      <c r="D721" s="275"/>
      <c r="E721" s="275"/>
      <c r="F721" s="275"/>
      <c r="G721" s="275"/>
      <c r="H721" s="275"/>
      <c r="I721" s="275"/>
      <c r="J721" s="275"/>
      <c r="K721" s="279"/>
      <c r="L721" s="275"/>
      <c r="M721" s="275"/>
      <c r="N721" s="276"/>
      <c r="O721" s="277"/>
      <c r="P721" s="278"/>
      <c r="Q721" s="275"/>
      <c r="R721" s="275"/>
      <c r="S721" s="275"/>
      <c r="T721" s="277"/>
      <c r="U721" s="276"/>
      <c r="V721" s="277"/>
      <c r="W721" s="275"/>
      <c r="X721" s="275"/>
      <c r="Y721" s="275"/>
      <c r="Z721" s="275"/>
      <c r="AA721" s="275"/>
      <c r="AB721" s="275"/>
      <c r="AC721" s="275"/>
      <c r="AD721" s="281"/>
      <c r="AE721" s="281"/>
      <c r="AF721" s="280"/>
      <c r="AG721" s="280"/>
      <c r="AH721" s="275"/>
      <c r="AI721" s="275"/>
      <c r="AJ721" s="275"/>
    </row>
    <row r="722" spans="2:36" x14ac:dyDescent="0.2">
      <c r="B722" s="266"/>
      <c r="C722" s="274"/>
      <c r="D722" s="275"/>
      <c r="E722" s="275"/>
      <c r="F722" s="275"/>
      <c r="G722" s="275"/>
      <c r="H722" s="275"/>
      <c r="I722" s="275"/>
      <c r="J722" s="275"/>
      <c r="K722" s="276"/>
      <c r="L722" s="275"/>
      <c r="M722" s="275"/>
      <c r="N722" s="276"/>
      <c r="O722" s="277"/>
      <c r="P722" s="278"/>
      <c r="Q722" s="275"/>
      <c r="R722" s="275"/>
      <c r="S722" s="275"/>
      <c r="T722" s="277"/>
      <c r="U722" s="276"/>
      <c r="V722" s="279"/>
      <c r="W722" s="275"/>
      <c r="X722" s="275"/>
      <c r="Y722" s="275"/>
      <c r="Z722" s="275"/>
      <c r="AA722" s="275"/>
      <c r="AB722" s="275"/>
      <c r="AC722" s="275"/>
      <c r="AD722" s="281"/>
      <c r="AE722" s="281"/>
      <c r="AF722" s="280"/>
      <c r="AG722" s="281"/>
      <c r="AH722" s="275"/>
      <c r="AI722" s="275"/>
      <c r="AJ722" s="275"/>
    </row>
    <row r="723" spans="2:36" x14ac:dyDescent="0.2">
      <c r="B723" s="266"/>
      <c r="C723" s="274"/>
      <c r="D723" s="275"/>
      <c r="E723" s="275"/>
      <c r="F723" s="275"/>
      <c r="G723" s="275"/>
      <c r="H723" s="275"/>
      <c r="I723" s="275"/>
      <c r="J723" s="275"/>
      <c r="K723" s="276"/>
      <c r="L723" s="275"/>
      <c r="M723" s="282"/>
      <c r="N723" s="276"/>
      <c r="O723" s="279"/>
      <c r="P723" s="278"/>
      <c r="Q723" s="275"/>
      <c r="R723" s="275"/>
      <c r="S723" s="275"/>
      <c r="T723" s="277"/>
      <c r="U723" s="276"/>
      <c r="V723" s="279"/>
      <c r="W723" s="275"/>
      <c r="X723" s="275"/>
      <c r="Y723" s="275"/>
      <c r="Z723" s="275"/>
      <c r="AA723" s="275"/>
      <c r="AB723" s="275"/>
      <c r="AC723" s="275"/>
      <c r="AD723" s="281"/>
      <c r="AE723" s="281"/>
      <c r="AF723" s="281"/>
      <c r="AG723" s="283"/>
      <c r="AH723" s="275"/>
      <c r="AI723" s="275"/>
      <c r="AJ723" s="275"/>
    </row>
    <row r="724" spans="2:36" x14ac:dyDescent="0.2">
      <c r="B724" s="266"/>
      <c r="C724" s="274"/>
      <c r="D724" s="275"/>
      <c r="E724" s="275"/>
      <c r="F724" s="275"/>
      <c r="G724" s="275"/>
      <c r="H724" s="275"/>
      <c r="I724" s="275"/>
      <c r="J724" s="275"/>
      <c r="K724" s="275"/>
      <c r="L724" s="275"/>
      <c r="M724" s="275"/>
      <c r="N724" s="275"/>
      <c r="O724" s="277"/>
      <c r="P724" s="284"/>
      <c r="Q724" s="275"/>
      <c r="R724" s="276"/>
      <c r="S724" s="275"/>
      <c r="T724" s="277"/>
      <c r="U724" s="275"/>
      <c r="V724" s="277"/>
      <c r="W724" s="275"/>
      <c r="X724" s="275"/>
      <c r="Y724" s="275"/>
      <c r="Z724" s="276"/>
      <c r="AA724" s="275"/>
      <c r="AB724" s="275"/>
      <c r="AC724" s="275"/>
      <c r="AD724" s="281"/>
      <c r="AE724" s="281"/>
      <c r="AF724" s="281"/>
      <c r="AG724" s="281"/>
      <c r="AH724" s="275"/>
      <c r="AI724" s="275"/>
      <c r="AJ724" s="275"/>
    </row>
    <row r="725" spans="2:36" x14ac:dyDescent="0.2">
      <c r="B725" s="266"/>
      <c r="C725" s="274"/>
      <c r="D725" s="275"/>
      <c r="E725" s="275"/>
      <c r="F725" s="275"/>
      <c r="G725" s="275"/>
      <c r="H725" s="275"/>
      <c r="I725" s="275"/>
      <c r="J725" s="275"/>
      <c r="K725" s="279"/>
      <c r="L725" s="275"/>
      <c r="M725" s="282"/>
      <c r="N725" s="282"/>
      <c r="O725" s="277"/>
      <c r="P725" s="284"/>
      <c r="Q725" s="275"/>
      <c r="R725" s="275"/>
      <c r="S725" s="275"/>
      <c r="T725" s="277"/>
      <c r="U725" s="282"/>
      <c r="V725" s="277"/>
      <c r="W725" s="275"/>
      <c r="X725" s="275"/>
      <c r="Y725" s="275"/>
      <c r="Z725" s="275"/>
      <c r="AA725" s="275"/>
      <c r="AB725" s="275"/>
      <c r="AC725" s="275"/>
      <c r="AD725" s="281"/>
      <c r="AE725" s="279"/>
      <c r="AF725" s="281"/>
      <c r="AG725" s="281"/>
      <c r="AH725" s="275"/>
      <c r="AI725" s="275"/>
      <c r="AJ725" s="275"/>
    </row>
    <row r="726" spans="2:36" x14ac:dyDescent="0.2">
      <c r="B726" s="266"/>
      <c r="C726" s="274"/>
      <c r="D726" s="275"/>
      <c r="E726" s="275"/>
      <c r="F726" s="275"/>
      <c r="G726" s="275"/>
      <c r="H726" s="275"/>
      <c r="I726" s="275"/>
      <c r="J726" s="275"/>
      <c r="K726" s="276"/>
      <c r="L726" s="275"/>
      <c r="M726" s="276"/>
      <c r="N726" s="282"/>
      <c r="O726" s="277"/>
      <c r="P726" s="284"/>
      <c r="Q726" s="275"/>
      <c r="R726" s="275"/>
      <c r="S726" s="275"/>
      <c r="T726" s="277"/>
      <c r="U726" s="276"/>
      <c r="V726" s="277"/>
      <c r="W726" s="275"/>
      <c r="X726" s="275"/>
      <c r="Y726" s="275"/>
      <c r="Z726" s="275"/>
      <c r="AA726" s="275"/>
      <c r="AB726" s="275"/>
      <c r="AC726" s="275"/>
      <c r="AD726" s="280"/>
      <c r="AE726" s="281"/>
      <c r="AF726" s="281"/>
      <c r="AG726" s="281"/>
      <c r="AH726" s="275"/>
      <c r="AI726" s="275"/>
      <c r="AJ726" s="275"/>
    </row>
    <row r="727" spans="2:36" x14ac:dyDescent="0.2">
      <c r="B727" s="266"/>
      <c r="C727" s="274"/>
      <c r="D727" s="275"/>
      <c r="E727" s="275"/>
      <c r="F727" s="275"/>
      <c r="G727" s="275"/>
      <c r="H727" s="275"/>
      <c r="I727" s="275"/>
      <c r="J727" s="275"/>
      <c r="K727" s="275"/>
      <c r="L727" s="275"/>
      <c r="M727" s="275"/>
      <c r="N727" s="275"/>
      <c r="O727" s="277"/>
      <c r="P727" s="284"/>
      <c r="Q727" s="275"/>
      <c r="R727" s="276"/>
      <c r="S727" s="275"/>
      <c r="T727" s="277"/>
      <c r="U727" s="275"/>
      <c r="V727" s="277"/>
      <c r="W727" s="275"/>
      <c r="X727" s="275"/>
      <c r="Y727" s="275"/>
      <c r="Z727" s="276"/>
      <c r="AA727" s="275"/>
      <c r="AB727" s="275"/>
      <c r="AC727" s="275"/>
      <c r="AD727" s="281"/>
      <c r="AE727" s="281"/>
      <c r="AF727" s="281"/>
      <c r="AG727" s="281"/>
      <c r="AH727" s="275"/>
      <c r="AI727" s="275"/>
      <c r="AJ727" s="275"/>
    </row>
    <row r="728" spans="2:36" x14ac:dyDescent="0.2">
      <c r="B728" s="266"/>
      <c r="C728" s="274"/>
      <c r="D728" s="275"/>
      <c r="E728" s="275"/>
      <c r="F728" s="275"/>
      <c r="G728" s="275"/>
      <c r="H728" s="275"/>
      <c r="I728" s="275"/>
      <c r="J728" s="275"/>
      <c r="K728" s="276"/>
      <c r="L728" s="275"/>
      <c r="M728" s="282"/>
      <c r="N728" s="281"/>
      <c r="O728" s="277"/>
      <c r="P728" s="278"/>
      <c r="Q728" s="275"/>
      <c r="R728" s="275"/>
      <c r="S728" s="275"/>
      <c r="T728" s="279"/>
      <c r="U728" s="276"/>
      <c r="V728" s="277"/>
      <c r="W728" s="275"/>
      <c r="X728" s="275"/>
      <c r="Y728" s="275"/>
      <c r="Z728" s="275"/>
      <c r="AA728" s="275"/>
      <c r="AB728" s="275"/>
      <c r="AC728" s="275"/>
      <c r="AD728" s="281"/>
      <c r="AE728" s="281"/>
      <c r="AF728" s="281"/>
      <c r="AG728" s="281"/>
      <c r="AH728" s="275"/>
      <c r="AI728" s="275"/>
      <c r="AJ728" s="275"/>
    </row>
    <row r="729" spans="2:36" x14ac:dyDescent="0.2">
      <c r="B729" s="266"/>
      <c r="C729" s="274"/>
      <c r="D729" s="275"/>
      <c r="E729" s="275"/>
      <c r="F729" s="275"/>
      <c r="G729" s="275"/>
      <c r="H729" s="275"/>
      <c r="I729" s="275"/>
      <c r="J729" s="275"/>
      <c r="K729" s="276"/>
      <c r="L729" s="275"/>
      <c r="M729" s="282"/>
      <c r="N729" s="276"/>
      <c r="O729" s="277"/>
      <c r="P729" s="278"/>
      <c r="Q729" s="275"/>
      <c r="R729" s="275"/>
      <c r="S729" s="275"/>
      <c r="T729" s="277"/>
      <c r="U729" s="276"/>
      <c r="V729" s="277"/>
      <c r="W729" s="275"/>
      <c r="X729" s="275"/>
      <c r="Y729" s="275"/>
      <c r="Z729" s="275"/>
      <c r="AA729" s="275"/>
      <c r="AB729" s="275"/>
      <c r="AC729" s="275"/>
      <c r="AD729" s="281"/>
      <c r="AE729" s="281"/>
      <c r="AF729" s="281"/>
      <c r="AG729" s="281"/>
      <c r="AH729" s="275"/>
      <c r="AI729" s="275"/>
      <c r="AJ729" s="275"/>
    </row>
    <row r="730" spans="2:36" x14ac:dyDescent="0.2">
      <c r="B730" s="266"/>
      <c r="C730" s="274"/>
      <c r="D730" s="275"/>
      <c r="E730" s="275"/>
      <c r="F730" s="275"/>
      <c r="G730" s="275"/>
      <c r="H730" s="275"/>
      <c r="I730" s="275"/>
      <c r="J730" s="275"/>
      <c r="K730" s="276"/>
      <c r="L730" s="275"/>
      <c r="M730" s="275"/>
      <c r="N730" s="276"/>
      <c r="O730" s="277"/>
      <c r="P730" s="284"/>
      <c r="Q730" s="275"/>
      <c r="R730" s="275"/>
      <c r="S730" s="275"/>
      <c r="T730" s="277"/>
      <c r="U730" s="276"/>
      <c r="V730" s="279"/>
      <c r="W730" s="275"/>
      <c r="X730" s="275"/>
      <c r="Y730" s="275"/>
      <c r="Z730" s="275"/>
      <c r="AA730" s="275"/>
      <c r="AB730" s="275"/>
      <c r="AC730" s="275"/>
      <c r="AD730" s="280"/>
      <c r="AE730" s="281"/>
      <c r="AF730" s="281"/>
      <c r="AG730" s="281"/>
      <c r="AH730" s="275"/>
      <c r="AI730" s="275"/>
      <c r="AJ730" s="275"/>
    </row>
    <row r="731" spans="2:36" x14ac:dyDescent="0.2">
      <c r="B731" s="266"/>
      <c r="C731" s="274"/>
      <c r="D731" s="275"/>
      <c r="E731" s="275"/>
      <c r="F731" s="275"/>
      <c r="G731" s="275"/>
      <c r="H731" s="275"/>
      <c r="I731" s="275"/>
      <c r="J731" s="275"/>
      <c r="K731" s="275"/>
      <c r="L731" s="275"/>
      <c r="M731" s="275"/>
      <c r="N731" s="275"/>
      <c r="O731" s="279"/>
      <c r="P731" s="284"/>
      <c r="Q731" s="276"/>
      <c r="R731" s="275"/>
      <c r="S731" s="275"/>
      <c r="T731" s="279"/>
      <c r="U731" s="275"/>
      <c r="V731" s="277"/>
      <c r="W731" s="275"/>
      <c r="X731" s="277"/>
      <c r="Y731" s="276"/>
      <c r="Z731" s="275"/>
      <c r="AA731" s="275"/>
      <c r="AB731" s="275"/>
      <c r="AC731" s="275"/>
      <c r="AD731" s="280"/>
      <c r="AE731" s="281"/>
      <c r="AF731" s="280"/>
      <c r="AG731" s="280"/>
      <c r="AH731" s="275"/>
      <c r="AI731" s="275"/>
      <c r="AJ731" s="275"/>
    </row>
    <row r="732" spans="2:36" x14ac:dyDescent="0.2">
      <c r="B732" s="266"/>
      <c r="C732" s="274"/>
      <c r="D732" s="275"/>
      <c r="E732" s="275"/>
      <c r="F732" s="275"/>
      <c r="G732" s="275"/>
      <c r="H732" s="275"/>
      <c r="I732" s="275"/>
      <c r="J732" s="275"/>
      <c r="K732" s="279"/>
      <c r="L732" s="275"/>
      <c r="M732" s="276"/>
      <c r="N732" s="281"/>
      <c r="O732" s="277"/>
      <c r="P732" s="278"/>
      <c r="Q732" s="277"/>
      <c r="R732" s="275"/>
      <c r="S732" s="275"/>
      <c r="T732" s="277"/>
      <c r="U732" s="276"/>
      <c r="V732" s="277"/>
      <c r="W732" s="275"/>
      <c r="X732" s="275"/>
      <c r="Y732" s="277"/>
      <c r="Z732" s="275"/>
      <c r="AA732" s="275"/>
      <c r="AB732" s="275"/>
      <c r="AC732" s="275"/>
      <c r="AD732" s="280"/>
      <c r="AE732" s="280"/>
      <c r="AF732" s="280"/>
      <c r="AG732" s="281"/>
      <c r="AH732" s="275"/>
      <c r="AI732" s="275"/>
      <c r="AJ732" s="275"/>
    </row>
    <row r="733" spans="2:36" x14ac:dyDescent="0.2">
      <c r="B733" s="266"/>
      <c r="C733" s="274"/>
      <c r="D733" s="275"/>
      <c r="E733" s="275"/>
      <c r="F733" s="275"/>
      <c r="G733" s="275"/>
      <c r="H733" s="275"/>
      <c r="I733" s="275"/>
      <c r="J733" s="275"/>
      <c r="K733" s="276"/>
      <c r="L733" s="275"/>
      <c r="M733" s="276"/>
      <c r="N733" s="281"/>
      <c r="O733" s="277"/>
      <c r="P733" s="278"/>
      <c r="Q733" s="277"/>
      <c r="R733" s="275"/>
      <c r="S733" s="275"/>
      <c r="T733" s="277"/>
      <c r="U733" s="276"/>
      <c r="V733" s="279"/>
      <c r="W733" s="275"/>
      <c r="X733" s="275"/>
      <c r="Y733" s="277"/>
      <c r="Z733" s="275"/>
      <c r="AA733" s="275"/>
      <c r="AB733" s="275"/>
      <c r="AC733" s="275"/>
      <c r="AD733" s="280"/>
      <c r="AE733" s="281"/>
      <c r="AF733" s="280"/>
      <c r="AG733" s="281"/>
      <c r="AH733" s="275"/>
      <c r="AI733" s="275"/>
      <c r="AJ733" s="275"/>
    </row>
    <row r="734" spans="2:36" x14ac:dyDescent="0.2">
      <c r="B734" s="266"/>
      <c r="C734" s="274"/>
      <c r="D734" s="275"/>
      <c r="E734" s="275"/>
      <c r="F734" s="275"/>
      <c r="G734" s="275"/>
      <c r="H734" s="275"/>
      <c r="I734" s="275"/>
      <c r="J734" s="275"/>
      <c r="K734" s="276"/>
      <c r="L734" s="275"/>
      <c r="M734" s="276"/>
      <c r="N734" s="276"/>
      <c r="O734" s="277"/>
      <c r="P734" s="284"/>
      <c r="Q734" s="275"/>
      <c r="R734" s="275"/>
      <c r="S734" s="275"/>
      <c r="T734" s="277"/>
      <c r="U734" s="276"/>
      <c r="V734" s="277"/>
      <c r="W734" s="275"/>
      <c r="X734" s="275"/>
      <c r="Y734" s="275"/>
      <c r="Z734" s="275"/>
      <c r="AA734" s="275"/>
      <c r="AB734" s="275"/>
      <c r="AC734" s="275"/>
      <c r="AD734" s="281"/>
      <c r="AE734" s="281"/>
      <c r="AF734" s="281"/>
      <c r="AG734" s="283"/>
      <c r="AH734" s="275"/>
      <c r="AI734" s="275"/>
      <c r="AJ734" s="275"/>
    </row>
    <row r="735" spans="2:36" x14ac:dyDescent="0.2">
      <c r="B735" s="266"/>
      <c r="C735" s="274"/>
      <c r="D735" s="275"/>
      <c r="E735" s="275"/>
      <c r="F735" s="275"/>
      <c r="G735" s="275"/>
      <c r="H735" s="275"/>
      <c r="I735" s="275"/>
      <c r="J735" s="275"/>
      <c r="K735" s="276"/>
      <c r="L735" s="275"/>
      <c r="M735" s="276"/>
      <c r="N735" s="276"/>
      <c r="O735" s="277"/>
      <c r="P735" s="278"/>
      <c r="Q735" s="275"/>
      <c r="R735" s="275"/>
      <c r="S735" s="275"/>
      <c r="T735" s="277"/>
      <c r="U735" s="276"/>
      <c r="V735" s="281"/>
      <c r="W735" s="275"/>
      <c r="X735" s="275"/>
      <c r="Y735" s="275"/>
      <c r="Z735" s="275"/>
      <c r="AA735" s="275"/>
      <c r="AB735" s="275"/>
      <c r="AC735" s="275"/>
      <c r="AD735" s="281"/>
      <c r="AE735" s="281"/>
      <c r="AF735" s="281"/>
      <c r="AG735" s="281"/>
      <c r="AH735" s="275"/>
      <c r="AI735" s="275"/>
      <c r="AJ735" s="275"/>
    </row>
    <row r="736" spans="2:36" x14ac:dyDescent="0.2">
      <c r="B736" s="266"/>
      <c r="C736" s="274"/>
      <c r="D736" s="275"/>
      <c r="E736" s="275"/>
      <c r="F736" s="275"/>
      <c r="G736" s="275"/>
      <c r="H736" s="275"/>
      <c r="I736" s="275"/>
      <c r="J736" s="275"/>
      <c r="K736" s="276"/>
      <c r="L736" s="275"/>
      <c r="M736" s="275"/>
      <c r="N736" s="276"/>
      <c r="O736" s="277"/>
      <c r="P736" s="278"/>
      <c r="Q736" s="275"/>
      <c r="R736" s="275"/>
      <c r="S736" s="275"/>
      <c r="T736" s="279"/>
      <c r="U736" s="276"/>
      <c r="V736" s="277"/>
      <c r="W736" s="275"/>
      <c r="X736" s="275"/>
      <c r="Y736" s="275"/>
      <c r="Z736" s="275"/>
      <c r="AA736" s="277"/>
      <c r="AB736" s="275"/>
      <c r="AC736" s="275"/>
      <c r="AD736" s="281"/>
      <c r="AE736" s="281"/>
      <c r="AF736" s="281"/>
      <c r="AG736" s="281"/>
      <c r="AH736" s="275"/>
      <c r="AI736" s="275"/>
      <c r="AJ736" s="275"/>
    </row>
    <row r="737" spans="2:36" x14ac:dyDescent="0.2">
      <c r="B737" s="266"/>
      <c r="C737" s="274"/>
      <c r="D737" s="275"/>
      <c r="E737" s="275"/>
      <c r="F737" s="275"/>
      <c r="G737" s="275"/>
      <c r="H737" s="275"/>
      <c r="I737" s="275"/>
      <c r="J737" s="275"/>
      <c r="K737" s="276"/>
      <c r="L737" s="275"/>
      <c r="M737" s="282"/>
      <c r="N737" s="281"/>
      <c r="O737" s="279"/>
      <c r="P737" s="278"/>
      <c r="Q737" s="275"/>
      <c r="R737" s="275"/>
      <c r="S737" s="275"/>
      <c r="T737" s="277"/>
      <c r="U737" s="276"/>
      <c r="V737" s="279"/>
      <c r="W737" s="275"/>
      <c r="X737" s="275"/>
      <c r="Y737" s="275"/>
      <c r="Z737" s="275"/>
      <c r="AA737" s="275"/>
      <c r="AB737" s="275"/>
      <c r="AC737" s="275"/>
      <c r="AD737" s="280"/>
      <c r="AE737" s="281"/>
      <c r="AF737" s="281"/>
      <c r="AG737" s="281"/>
      <c r="AH737" s="275"/>
      <c r="AI737" s="275"/>
      <c r="AJ737" s="275"/>
    </row>
    <row r="738" spans="2:36" x14ac:dyDescent="0.2">
      <c r="B738" s="266"/>
      <c r="C738" s="274"/>
      <c r="D738" s="275"/>
      <c r="E738" s="275"/>
      <c r="F738" s="275"/>
      <c r="G738" s="275"/>
      <c r="H738" s="275"/>
      <c r="I738" s="275"/>
      <c r="J738" s="275"/>
      <c r="K738" s="276"/>
      <c r="L738" s="275"/>
      <c r="M738" s="276"/>
      <c r="N738" s="275"/>
      <c r="O738" s="279"/>
      <c r="P738" s="278"/>
      <c r="Q738" s="277"/>
      <c r="R738" s="275"/>
      <c r="S738" s="275"/>
      <c r="T738" s="277"/>
      <c r="U738" s="276"/>
      <c r="V738" s="277"/>
      <c r="W738" s="275"/>
      <c r="X738" s="277"/>
      <c r="Y738" s="277"/>
      <c r="Z738" s="275"/>
      <c r="AA738" s="275"/>
      <c r="AB738" s="275"/>
      <c r="AC738" s="275"/>
      <c r="AD738" s="280"/>
      <c r="AE738" s="281"/>
      <c r="AF738" s="281"/>
      <c r="AG738" s="281"/>
      <c r="AH738" s="275"/>
      <c r="AI738" s="275"/>
      <c r="AJ738" s="275"/>
    </row>
    <row r="739" spans="2:36" x14ac:dyDescent="0.2">
      <c r="B739" s="266"/>
      <c r="C739" s="274"/>
      <c r="D739" s="275"/>
      <c r="E739" s="275"/>
      <c r="F739" s="275"/>
      <c r="G739" s="275"/>
      <c r="H739" s="275"/>
      <c r="I739" s="275"/>
      <c r="J739" s="275"/>
      <c r="K739" s="276"/>
      <c r="L739" s="275"/>
      <c r="M739" s="282"/>
      <c r="N739" s="281"/>
      <c r="O739" s="277"/>
      <c r="P739" s="278"/>
      <c r="Q739" s="275"/>
      <c r="R739" s="275"/>
      <c r="S739" s="275"/>
      <c r="T739" s="279"/>
      <c r="U739" s="276"/>
      <c r="V739" s="277"/>
      <c r="W739" s="275"/>
      <c r="X739" s="275"/>
      <c r="Y739" s="275"/>
      <c r="Z739" s="275"/>
      <c r="AA739" s="277"/>
      <c r="AB739" s="275"/>
      <c r="AC739" s="275"/>
      <c r="AD739" s="283"/>
      <c r="AE739" s="281"/>
      <c r="AF739" s="281"/>
      <c r="AG739" s="280"/>
      <c r="AH739" s="275"/>
      <c r="AI739" s="275"/>
      <c r="AJ739" s="275"/>
    </row>
    <row r="740" spans="2:36" x14ac:dyDescent="0.2">
      <c r="B740" s="266"/>
      <c r="C740" s="274"/>
      <c r="D740" s="275"/>
      <c r="E740" s="275"/>
      <c r="F740" s="275"/>
      <c r="G740" s="275"/>
      <c r="H740" s="275"/>
      <c r="I740" s="275"/>
      <c r="J740" s="275"/>
      <c r="K740" s="276"/>
      <c r="L740" s="275"/>
      <c r="M740" s="276"/>
      <c r="N740" s="281"/>
      <c r="O740" s="277"/>
      <c r="P740" s="278"/>
      <c r="Q740" s="275"/>
      <c r="R740" s="275"/>
      <c r="S740" s="275"/>
      <c r="T740" s="277"/>
      <c r="U740" s="276"/>
      <c r="V740" s="277"/>
      <c r="W740" s="275"/>
      <c r="X740" s="275"/>
      <c r="Y740" s="275"/>
      <c r="Z740" s="275"/>
      <c r="AA740" s="275"/>
      <c r="AB740" s="275"/>
      <c r="AC740" s="275"/>
      <c r="AD740" s="280"/>
      <c r="AE740" s="280"/>
      <c r="AF740" s="283"/>
      <c r="AG740" s="281"/>
      <c r="AH740" s="275"/>
      <c r="AI740" s="275"/>
      <c r="AJ740" s="275"/>
    </row>
    <row r="741" spans="2:36" x14ac:dyDescent="0.2">
      <c r="B741" s="266"/>
      <c r="C741" s="274"/>
      <c r="D741" s="275"/>
      <c r="E741" s="275"/>
      <c r="F741" s="275"/>
      <c r="G741" s="275"/>
      <c r="H741" s="275"/>
      <c r="I741" s="275"/>
      <c r="J741" s="275"/>
      <c r="K741" s="275"/>
      <c r="L741" s="275"/>
      <c r="M741" s="275"/>
      <c r="N741" s="275"/>
      <c r="O741" s="277"/>
      <c r="P741" s="284"/>
      <c r="Q741" s="275"/>
      <c r="R741" s="276"/>
      <c r="S741" s="275"/>
      <c r="T741" s="277"/>
      <c r="U741" s="275"/>
      <c r="V741" s="277"/>
      <c r="W741" s="275"/>
      <c r="X741" s="275"/>
      <c r="Y741" s="275"/>
      <c r="Z741" s="276"/>
      <c r="AA741" s="275"/>
      <c r="AB741" s="275"/>
      <c r="AC741" s="275"/>
      <c r="AD741" s="281"/>
      <c r="AE741" s="279"/>
      <c r="AF741" s="281"/>
      <c r="AG741" s="281"/>
      <c r="AH741" s="275"/>
      <c r="AI741" s="275"/>
      <c r="AJ741" s="275"/>
    </row>
    <row r="742" spans="2:36" x14ac:dyDescent="0.2">
      <c r="B742" s="266"/>
      <c r="C742" s="274"/>
      <c r="D742" s="275"/>
      <c r="E742" s="275"/>
      <c r="F742" s="275"/>
      <c r="G742" s="275"/>
      <c r="H742" s="275"/>
      <c r="I742" s="275"/>
      <c r="J742" s="275"/>
      <c r="K742" s="276"/>
      <c r="L742" s="275"/>
      <c r="M742" s="282"/>
      <c r="N742" s="276"/>
      <c r="O742" s="277"/>
      <c r="P742" s="278"/>
      <c r="Q742" s="277"/>
      <c r="R742" s="275"/>
      <c r="S742" s="275"/>
      <c r="T742" s="279"/>
      <c r="U742" s="276"/>
      <c r="V742" s="277"/>
      <c r="W742" s="275"/>
      <c r="X742" s="275"/>
      <c r="Y742" s="277"/>
      <c r="Z742" s="275"/>
      <c r="AA742" s="275"/>
      <c r="AB742" s="275"/>
      <c r="AC742" s="275"/>
      <c r="AD742" s="280"/>
      <c r="AE742" s="281"/>
      <c r="AF742" s="281"/>
      <c r="AG742" s="281"/>
      <c r="AH742" s="275"/>
      <c r="AI742" s="275"/>
      <c r="AJ742" s="275"/>
    </row>
    <row r="743" spans="2:36" x14ac:dyDescent="0.2">
      <c r="B743" s="266"/>
      <c r="C743" s="274"/>
      <c r="D743" s="275"/>
      <c r="E743" s="275"/>
      <c r="F743" s="275"/>
      <c r="G743" s="275"/>
      <c r="H743" s="275"/>
      <c r="I743" s="275"/>
      <c r="J743" s="275"/>
      <c r="K743" s="276"/>
      <c r="L743" s="275"/>
      <c r="M743" s="282"/>
      <c r="N743" s="276"/>
      <c r="O743" s="279"/>
      <c r="P743" s="278"/>
      <c r="Q743" s="275"/>
      <c r="R743" s="275"/>
      <c r="S743" s="275"/>
      <c r="T743" s="277"/>
      <c r="U743" s="276"/>
      <c r="V743" s="277"/>
      <c r="W743" s="275"/>
      <c r="X743" s="275"/>
      <c r="Y743" s="275"/>
      <c r="Z743" s="275"/>
      <c r="AA743" s="275"/>
      <c r="AB743" s="275"/>
      <c r="AC743" s="275"/>
      <c r="AD743" s="280"/>
      <c r="AE743" s="281"/>
      <c r="AF743" s="281"/>
      <c r="AG743" s="280"/>
      <c r="AH743" s="275"/>
      <c r="AI743" s="275"/>
      <c r="AJ743" s="275"/>
    </row>
    <row r="744" spans="2:36" x14ac:dyDescent="0.2">
      <c r="B744" s="266"/>
      <c r="C744" s="274"/>
      <c r="D744" s="275"/>
      <c r="E744" s="275"/>
      <c r="F744" s="275"/>
      <c r="G744" s="275"/>
      <c r="H744" s="275"/>
      <c r="I744" s="275"/>
      <c r="J744" s="275"/>
      <c r="K744" s="275"/>
      <c r="L744" s="275"/>
      <c r="M744" s="275"/>
      <c r="N744" s="275"/>
      <c r="O744" s="277"/>
      <c r="P744" s="284"/>
      <c r="Q744" s="275"/>
      <c r="R744" s="275"/>
      <c r="S744" s="275"/>
      <c r="T744" s="277"/>
      <c r="U744" s="275"/>
      <c r="V744" s="277"/>
      <c r="W744" s="275"/>
      <c r="X744" s="275"/>
      <c r="Y744" s="275"/>
      <c r="Z744" s="275"/>
      <c r="AA744" s="275"/>
      <c r="AB744" s="275"/>
      <c r="AC744" s="275"/>
      <c r="AD744" s="281"/>
      <c r="AE744" s="281"/>
      <c r="AF744" s="281"/>
      <c r="AG744" s="281"/>
      <c r="AH744" s="275"/>
      <c r="AI744" s="275"/>
      <c r="AJ744" s="275"/>
    </row>
    <row r="745" spans="2:36" x14ac:dyDescent="0.2">
      <c r="B745" s="266"/>
      <c r="C745" s="274"/>
      <c r="D745" s="275"/>
      <c r="E745" s="275"/>
      <c r="F745" s="275"/>
      <c r="G745" s="275"/>
      <c r="H745" s="275"/>
      <c r="I745" s="275"/>
      <c r="J745" s="275"/>
      <c r="K745" s="279"/>
      <c r="L745" s="275"/>
      <c r="M745" s="282"/>
      <c r="N745" s="276"/>
      <c r="O745" s="277"/>
      <c r="P745" s="278"/>
      <c r="Q745" s="275"/>
      <c r="R745" s="275"/>
      <c r="S745" s="275"/>
      <c r="T745" s="277"/>
      <c r="U745" s="276"/>
      <c r="V745" s="277"/>
      <c r="W745" s="275"/>
      <c r="X745" s="275"/>
      <c r="Y745" s="275"/>
      <c r="Z745" s="275"/>
      <c r="AA745" s="277"/>
      <c r="AB745" s="275"/>
      <c r="AC745" s="275"/>
      <c r="AD745" s="280"/>
      <c r="AE745" s="280"/>
      <c r="AF745" s="281"/>
      <c r="AG745" s="281"/>
      <c r="AH745" s="275"/>
      <c r="AI745" s="275"/>
      <c r="AJ745" s="275"/>
    </row>
    <row r="746" spans="2:36" x14ac:dyDescent="0.2">
      <c r="B746" s="266"/>
      <c r="C746" s="274"/>
      <c r="D746" s="275"/>
      <c r="E746" s="275"/>
      <c r="F746" s="275"/>
      <c r="G746" s="275"/>
      <c r="H746" s="275"/>
      <c r="I746" s="275"/>
      <c r="J746" s="275"/>
      <c r="K746" s="279"/>
      <c r="L746" s="275"/>
      <c r="M746" s="275"/>
      <c r="N746" s="276"/>
      <c r="O746" s="279"/>
      <c r="P746" s="278"/>
      <c r="Q746" s="275"/>
      <c r="R746" s="275"/>
      <c r="S746" s="275"/>
      <c r="T746" s="277"/>
      <c r="U746" s="276"/>
      <c r="V746" s="279"/>
      <c r="W746" s="275"/>
      <c r="X746" s="275"/>
      <c r="Y746" s="275"/>
      <c r="Z746" s="275"/>
      <c r="AA746" s="275"/>
      <c r="AB746" s="275"/>
      <c r="AC746" s="275"/>
      <c r="AD746" s="280"/>
      <c r="AE746" s="281"/>
      <c r="AF746" s="280"/>
      <c r="AG746" s="280"/>
      <c r="AH746" s="275"/>
      <c r="AI746" s="275"/>
      <c r="AJ746" s="275"/>
    </row>
    <row r="747" spans="2:36" x14ac:dyDescent="0.2">
      <c r="B747" s="266"/>
      <c r="C747" s="274"/>
      <c r="D747" s="275"/>
      <c r="E747" s="275"/>
      <c r="F747" s="275"/>
      <c r="G747" s="275"/>
      <c r="H747" s="275"/>
      <c r="I747" s="275"/>
      <c r="J747" s="275"/>
      <c r="K747" s="275"/>
      <c r="L747" s="275"/>
      <c r="M747" s="275"/>
      <c r="N747" s="275"/>
      <c r="O747" s="277"/>
      <c r="P747" s="284"/>
      <c r="Q747" s="282"/>
      <c r="R747" s="275"/>
      <c r="S747" s="275"/>
      <c r="T747" s="277"/>
      <c r="U747" s="275"/>
      <c r="V747" s="277"/>
      <c r="W747" s="275"/>
      <c r="X747" s="277"/>
      <c r="Y747" s="282"/>
      <c r="Z747" s="275"/>
      <c r="AA747" s="275"/>
      <c r="AB747" s="275"/>
      <c r="AC747" s="275"/>
      <c r="AD747" s="280"/>
      <c r="AE747" s="280"/>
      <c r="AF747" s="280"/>
      <c r="AG747" s="281"/>
      <c r="AH747" s="275"/>
      <c r="AI747" s="275"/>
      <c r="AJ747" s="275"/>
    </row>
    <row r="748" spans="2:36" x14ac:dyDescent="0.2">
      <c r="B748" s="266"/>
      <c r="C748" s="274"/>
      <c r="D748" s="275"/>
      <c r="E748" s="275"/>
      <c r="F748" s="275"/>
      <c r="G748" s="275"/>
      <c r="H748" s="275"/>
      <c r="I748" s="275"/>
      <c r="J748" s="275"/>
      <c r="K748" s="282"/>
      <c r="L748" s="275"/>
      <c r="M748" s="275"/>
      <c r="N748" s="282"/>
      <c r="O748" s="277"/>
      <c r="P748" s="278"/>
      <c r="Q748" s="275"/>
      <c r="R748" s="276"/>
      <c r="S748" s="275"/>
      <c r="T748" s="277"/>
      <c r="U748" s="282"/>
      <c r="V748" s="279"/>
      <c r="W748" s="275"/>
      <c r="X748" s="275"/>
      <c r="Y748" s="275"/>
      <c r="Z748" s="276"/>
      <c r="AA748" s="275"/>
      <c r="AB748" s="275"/>
      <c r="AC748" s="275"/>
      <c r="AD748" s="283"/>
      <c r="AE748" s="281"/>
      <c r="AF748" s="281"/>
      <c r="AG748" s="281"/>
      <c r="AH748" s="275"/>
      <c r="AI748" s="275"/>
      <c r="AJ748" s="275"/>
    </row>
    <row r="749" spans="2:36" x14ac:dyDescent="0.2">
      <c r="B749" s="266"/>
      <c r="C749" s="274"/>
      <c r="D749" s="275"/>
      <c r="E749" s="275"/>
      <c r="F749" s="275"/>
      <c r="G749" s="275"/>
      <c r="H749" s="275"/>
      <c r="I749" s="275"/>
      <c r="J749" s="275"/>
      <c r="K749" s="276"/>
      <c r="L749" s="275"/>
      <c r="M749" s="276"/>
      <c r="N749" s="281"/>
      <c r="O749" s="277"/>
      <c r="P749" s="278"/>
      <c r="Q749" s="275"/>
      <c r="R749" s="275"/>
      <c r="S749" s="275"/>
      <c r="T749" s="277"/>
      <c r="U749" s="276"/>
      <c r="V749" s="277"/>
      <c r="W749" s="275"/>
      <c r="X749" s="275"/>
      <c r="Y749" s="275"/>
      <c r="Z749" s="275"/>
      <c r="AA749" s="275"/>
      <c r="AB749" s="275"/>
      <c r="AC749" s="275"/>
      <c r="AD749" s="280"/>
      <c r="AE749" s="281"/>
      <c r="AF749" s="281"/>
      <c r="AG749" s="281"/>
      <c r="AH749" s="275"/>
      <c r="AI749" s="275"/>
      <c r="AJ749" s="275"/>
    </row>
    <row r="750" spans="2:36" x14ac:dyDescent="0.2">
      <c r="B750" s="266"/>
      <c r="C750" s="274"/>
      <c r="D750" s="275"/>
      <c r="E750" s="275"/>
      <c r="F750" s="275"/>
      <c r="G750" s="275"/>
      <c r="H750" s="275"/>
      <c r="I750" s="275"/>
      <c r="J750" s="275"/>
      <c r="K750" s="276"/>
      <c r="L750" s="275"/>
      <c r="M750" s="276"/>
      <c r="N750" s="276"/>
      <c r="O750" s="279"/>
      <c r="P750" s="278"/>
      <c r="Q750" s="275"/>
      <c r="R750" s="275"/>
      <c r="S750" s="275"/>
      <c r="T750" s="281"/>
      <c r="U750" s="276"/>
      <c r="V750" s="277"/>
      <c r="W750" s="275"/>
      <c r="X750" s="275"/>
      <c r="Y750" s="275"/>
      <c r="Z750" s="275"/>
      <c r="AA750" s="275"/>
      <c r="AB750" s="275"/>
      <c r="AC750" s="275"/>
      <c r="AD750" s="280"/>
      <c r="AE750" s="281"/>
      <c r="AF750" s="281"/>
      <c r="AG750" s="281"/>
      <c r="AH750" s="275"/>
      <c r="AI750" s="275"/>
      <c r="AJ750" s="275"/>
    </row>
    <row r="751" spans="2:36" x14ac:dyDescent="0.2">
      <c r="B751" s="266"/>
      <c r="C751" s="274"/>
      <c r="D751" s="275"/>
      <c r="E751" s="275"/>
      <c r="F751" s="275"/>
      <c r="G751" s="275"/>
      <c r="H751" s="275"/>
      <c r="I751" s="275"/>
      <c r="J751" s="275"/>
      <c r="K751" s="279"/>
      <c r="L751" s="275"/>
      <c r="M751" s="276"/>
      <c r="N751" s="276"/>
      <c r="O751" s="279"/>
      <c r="P751" s="278"/>
      <c r="Q751" s="275"/>
      <c r="R751" s="275"/>
      <c r="S751" s="275"/>
      <c r="T751" s="277"/>
      <c r="U751" s="276"/>
      <c r="V751" s="277"/>
      <c r="W751" s="277"/>
      <c r="X751" s="275"/>
      <c r="Y751" s="275"/>
      <c r="Z751" s="275"/>
      <c r="AA751" s="275"/>
      <c r="AB751" s="275"/>
      <c r="AC751" s="275"/>
      <c r="AD751" s="280"/>
      <c r="AE751" s="281"/>
      <c r="AF751" s="280"/>
      <c r="AG751" s="281"/>
      <c r="AH751" s="275"/>
      <c r="AI751" s="275"/>
      <c r="AJ751" s="275"/>
    </row>
    <row r="752" spans="2:36" x14ac:dyDescent="0.2">
      <c r="B752" s="266"/>
      <c r="C752" s="274"/>
      <c r="D752" s="275"/>
      <c r="E752" s="275"/>
      <c r="F752" s="275"/>
      <c r="G752" s="275"/>
      <c r="H752" s="275"/>
      <c r="I752" s="275"/>
      <c r="J752" s="275"/>
      <c r="K752" s="276"/>
      <c r="L752" s="275"/>
      <c r="M752" s="275"/>
      <c r="N752" s="276"/>
      <c r="O752" s="277"/>
      <c r="P752" s="284"/>
      <c r="Q752" s="275"/>
      <c r="R752" s="275"/>
      <c r="S752" s="275"/>
      <c r="T752" s="277"/>
      <c r="U752" s="276"/>
      <c r="V752" s="277"/>
      <c r="W752" s="277"/>
      <c r="X752" s="275"/>
      <c r="Y752" s="275"/>
      <c r="Z752" s="275"/>
      <c r="AA752" s="275"/>
      <c r="AB752" s="275"/>
      <c r="AC752" s="275"/>
      <c r="AD752" s="281"/>
      <c r="AE752" s="281"/>
      <c r="AF752" s="281"/>
      <c r="AG752" s="281"/>
      <c r="AH752" s="275"/>
      <c r="AI752" s="275"/>
      <c r="AJ752" s="275"/>
    </row>
    <row r="753" spans="2:36" x14ac:dyDescent="0.2">
      <c r="B753" s="266"/>
      <c r="C753" s="274"/>
      <c r="D753" s="275"/>
      <c r="E753" s="275"/>
      <c r="F753" s="275"/>
      <c r="G753" s="275"/>
      <c r="H753" s="275"/>
      <c r="I753" s="275"/>
      <c r="J753" s="275"/>
      <c r="K753" s="276"/>
      <c r="L753" s="275"/>
      <c r="M753" s="276"/>
      <c r="N753" s="276"/>
      <c r="O753" s="277"/>
      <c r="P753" s="278"/>
      <c r="Q753" s="275"/>
      <c r="R753" s="275"/>
      <c r="S753" s="275"/>
      <c r="T753" s="279"/>
      <c r="U753" s="276"/>
      <c r="V753" s="279"/>
      <c r="W753" s="275"/>
      <c r="X753" s="275"/>
      <c r="Y753" s="275"/>
      <c r="Z753" s="275"/>
      <c r="AA753" s="275"/>
      <c r="AB753" s="275"/>
      <c r="AC753" s="275"/>
      <c r="AD753" s="280"/>
      <c r="AE753" s="281"/>
      <c r="AF753" s="280"/>
      <c r="AG753" s="281"/>
      <c r="AH753" s="275"/>
      <c r="AI753" s="275"/>
      <c r="AJ753" s="275"/>
    </row>
    <row r="754" spans="2:36" x14ac:dyDescent="0.2">
      <c r="B754" s="266"/>
      <c r="C754" s="274"/>
      <c r="D754" s="275"/>
      <c r="E754" s="275"/>
      <c r="F754" s="275"/>
      <c r="G754" s="275"/>
      <c r="H754" s="275"/>
      <c r="I754" s="275"/>
      <c r="J754" s="275"/>
      <c r="K754" s="276"/>
      <c r="L754" s="275"/>
      <c r="M754" s="275"/>
      <c r="N754" s="276"/>
      <c r="O754" s="277"/>
      <c r="P754" s="278"/>
      <c r="Q754" s="275"/>
      <c r="R754" s="275"/>
      <c r="S754" s="275"/>
      <c r="T754" s="279"/>
      <c r="U754" s="276"/>
      <c r="V754" s="277"/>
      <c r="W754" s="275"/>
      <c r="X754" s="275"/>
      <c r="Y754" s="275"/>
      <c r="Z754" s="275"/>
      <c r="AA754" s="275"/>
      <c r="AB754" s="275"/>
      <c r="AC754" s="275"/>
      <c r="AD754" s="281"/>
      <c r="AE754" s="281"/>
      <c r="AF754" s="280"/>
      <c r="AG754" s="281"/>
      <c r="AH754" s="275"/>
      <c r="AI754" s="275"/>
      <c r="AJ754" s="275"/>
    </row>
    <row r="755" spans="2:36" x14ac:dyDescent="0.2">
      <c r="B755" s="266"/>
      <c r="C755" s="274"/>
      <c r="D755" s="275"/>
      <c r="E755" s="275"/>
      <c r="F755" s="275"/>
      <c r="G755" s="275"/>
      <c r="H755" s="275"/>
      <c r="I755" s="275"/>
      <c r="J755" s="275"/>
      <c r="K755" s="276"/>
      <c r="L755" s="275"/>
      <c r="M755" s="282"/>
      <c r="N755" s="276"/>
      <c r="O755" s="279"/>
      <c r="P755" s="278"/>
      <c r="Q755" s="275"/>
      <c r="R755" s="275"/>
      <c r="S755" s="275"/>
      <c r="T755" s="277"/>
      <c r="U755" s="276"/>
      <c r="V755" s="279"/>
      <c r="W755" s="275"/>
      <c r="X755" s="275"/>
      <c r="Y755" s="275"/>
      <c r="Z755" s="275"/>
      <c r="AA755" s="275"/>
      <c r="AB755" s="275"/>
      <c r="AC755" s="275"/>
      <c r="AD755" s="280"/>
      <c r="AE755" s="281"/>
      <c r="AF755" s="281"/>
      <c r="AG755" s="281"/>
      <c r="AH755" s="275"/>
      <c r="AI755" s="275"/>
      <c r="AJ755" s="275"/>
    </row>
    <row r="756" spans="2:36" x14ac:dyDescent="0.2">
      <c r="B756" s="266"/>
      <c r="C756" s="274"/>
      <c r="D756" s="275"/>
      <c r="E756" s="275"/>
      <c r="F756" s="275"/>
      <c r="G756" s="275"/>
      <c r="H756" s="275"/>
      <c r="I756" s="275"/>
      <c r="J756" s="275"/>
      <c r="K756" s="276"/>
      <c r="L756" s="275"/>
      <c r="M756" s="276"/>
      <c r="N756" s="281"/>
      <c r="O756" s="277"/>
      <c r="P756" s="278"/>
      <c r="Q756" s="275"/>
      <c r="R756" s="275"/>
      <c r="S756" s="275"/>
      <c r="T756" s="277"/>
      <c r="U756" s="276"/>
      <c r="V756" s="279"/>
      <c r="W756" s="275"/>
      <c r="X756" s="275"/>
      <c r="Y756" s="275"/>
      <c r="Z756" s="275"/>
      <c r="AA756" s="275"/>
      <c r="AB756" s="275"/>
      <c r="AC756" s="275"/>
      <c r="AD756" s="280"/>
      <c r="AE756" s="281"/>
      <c r="AF756" s="281"/>
      <c r="AG756" s="281"/>
      <c r="AH756" s="275"/>
      <c r="AI756" s="275"/>
      <c r="AJ756" s="275"/>
    </row>
    <row r="757" spans="2:36" x14ac:dyDescent="0.2">
      <c r="B757" s="266"/>
      <c r="C757" s="274"/>
      <c r="D757" s="275"/>
      <c r="E757" s="275"/>
      <c r="F757" s="275"/>
      <c r="G757" s="275"/>
      <c r="H757" s="275"/>
      <c r="I757" s="275"/>
      <c r="J757" s="275"/>
      <c r="K757" s="276"/>
      <c r="L757" s="275"/>
      <c r="M757" s="276"/>
      <c r="N757" s="276"/>
      <c r="O757" s="277"/>
      <c r="P757" s="278"/>
      <c r="Q757" s="275"/>
      <c r="R757" s="275"/>
      <c r="S757" s="275"/>
      <c r="T757" s="277"/>
      <c r="U757" s="276"/>
      <c r="V757" s="277"/>
      <c r="W757" s="275"/>
      <c r="X757" s="277"/>
      <c r="Y757" s="275"/>
      <c r="Z757" s="275"/>
      <c r="AA757" s="275"/>
      <c r="AB757" s="275"/>
      <c r="AC757" s="275"/>
      <c r="AD757" s="280"/>
      <c r="AE757" s="281"/>
      <c r="AF757" s="281"/>
      <c r="AG757" s="281"/>
      <c r="AH757" s="275"/>
      <c r="AI757" s="275"/>
      <c r="AJ757" s="275"/>
    </row>
    <row r="758" spans="2:36" x14ac:dyDescent="0.2">
      <c r="B758" s="266"/>
      <c r="C758" s="274"/>
      <c r="D758" s="275"/>
      <c r="E758" s="275"/>
      <c r="F758" s="275"/>
      <c r="G758" s="275"/>
      <c r="H758" s="275"/>
      <c r="I758" s="275"/>
      <c r="J758" s="275"/>
      <c r="K758" s="275"/>
      <c r="L758" s="275"/>
      <c r="M758" s="275"/>
      <c r="N758" s="275"/>
      <c r="O758" s="277"/>
      <c r="P758" s="278"/>
      <c r="Q758" s="277"/>
      <c r="R758" s="275"/>
      <c r="S758" s="275"/>
      <c r="T758" s="277"/>
      <c r="U758" s="275"/>
      <c r="V758" s="277"/>
      <c r="W758" s="275"/>
      <c r="X758" s="275"/>
      <c r="Y758" s="277"/>
      <c r="Z758" s="275"/>
      <c r="AA758" s="275"/>
      <c r="AB758" s="275"/>
      <c r="AC758" s="275"/>
      <c r="AD758" s="280"/>
      <c r="AE758" s="281"/>
      <c r="AF758" s="280"/>
      <c r="AG758" s="280"/>
      <c r="AH758" s="275"/>
      <c r="AI758" s="275"/>
      <c r="AJ758" s="275"/>
    </row>
    <row r="759" spans="2:36" x14ac:dyDescent="0.2">
      <c r="B759" s="266"/>
      <c r="C759" s="274"/>
      <c r="D759" s="275"/>
      <c r="E759" s="275"/>
      <c r="F759" s="275"/>
      <c r="G759" s="275"/>
      <c r="H759" s="275"/>
      <c r="I759" s="275"/>
      <c r="J759" s="275"/>
      <c r="K759" s="279"/>
      <c r="L759" s="275"/>
      <c r="M759" s="282"/>
      <c r="N759" s="276"/>
      <c r="O759" s="279"/>
      <c r="P759" s="278"/>
      <c r="Q759" s="275"/>
      <c r="R759" s="275"/>
      <c r="S759" s="275"/>
      <c r="T759" s="279"/>
      <c r="U759" s="276"/>
      <c r="V759" s="277"/>
      <c r="W759" s="275"/>
      <c r="X759" s="275"/>
      <c r="Y759" s="275"/>
      <c r="Z759" s="275"/>
      <c r="AA759" s="275"/>
      <c r="AB759" s="275"/>
      <c r="AC759" s="275"/>
      <c r="AD759" s="280"/>
      <c r="AE759" s="281"/>
      <c r="AF759" s="281"/>
      <c r="AG759" s="280"/>
      <c r="AH759" s="275"/>
      <c r="AI759" s="275"/>
      <c r="AJ759" s="275"/>
    </row>
    <row r="760" spans="2:36" x14ac:dyDescent="0.2">
      <c r="B760" s="266"/>
      <c r="C760" s="274"/>
      <c r="D760" s="275"/>
      <c r="E760" s="275"/>
      <c r="F760" s="275"/>
      <c r="G760" s="275"/>
      <c r="H760" s="275"/>
      <c r="I760" s="275"/>
      <c r="J760" s="275"/>
      <c r="K760" s="282"/>
      <c r="L760" s="275"/>
      <c r="M760" s="275"/>
      <c r="N760" s="282"/>
      <c r="O760" s="281"/>
      <c r="P760" s="278"/>
      <c r="Q760" s="275"/>
      <c r="R760" s="275"/>
      <c r="S760" s="275"/>
      <c r="T760" s="281"/>
      <c r="U760" s="282"/>
      <c r="V760" s="279"/>
      <c r="W760" s="275"/>
      <c r="X760" s="275"/>
      <c r="Y760" s="275"/>
      <c r="Z760" s="275"/>
      <c r="AA760" s="275"/>
      <c r="AB760" s="275"/>
      <c r="AC760" s="275"/>
      <c r="AD760" s="275"/>
      <c r="AE760" s="283"/>
      <c r="AF760" s="280"/>
      <c r="AG760" s="281"/>
      <c r="AH760" s="275"/>
      <c r="AI760" s="275"/>
      <c r="AJ760" s="275"/>
    </row>
    <row r="761" spans="2:36" x14ac:dyDescent="0.2">
      <c r="B761" s="266"/>
      <c r="C761" s="274"/>
      <c r="D761" s="275"/>
      <c r="E761" s="275"/>
      <c r="F761" s="275"/>
      <c r="G761" s="275"/>
      <c r="H761" s="275"/>
      <c r="I761" s="275"/>
      <c r="J761" s="275"/>
      <c r="K761" s="276"/>
      <c r="L761" s="275"/>
      <c r="M761" s="276"/>
      <c r="N761" s="282"/>
      <c r="O761" s="279"/>
      <c r="P761" s="278"/>
      <c r="Q761" s="275"/>
      <c r="R761" s="275"/>
      <c r="S761" s="275"/>
      <c r="T761" s="279"/>
      <c r="U761" s="276"/>
      <c r="V761" s="279"/>
      <c r="W761" s="275"/>
      <c r="X761" s="277"/>
      <c r="Y761" s="275"/>
      <c r="Z761" s="275"/>
      <c r="AA761" s="275"/>
      <c r="AB761" s="275"/>
      <c r="AC761" s="275"/>
      <c r="AD761" s="283"/>
      <c r="AE761" s="280"/>
      <c r="AF761" s="280"/>
      <c r="AG761" s="280"/>
      <c r="AH761" s="275"/>
      <c r="AI761" s="275"/>
      <c r="AJ761" s="275"/>
    </row>
    <row r="762" spans="2:36" x14ac:dyDescent="0.2">
      <c r="B762" s="266"/>
      <c r="C762" s="274"/>
      <c r="D762" s="275"/>
      <c r="E762" s="275"/>
      <c r="F762" s="275"/>
      <c r="G762" s="275"/>
      <c r="H762" s="275"/>
      <c r="I762" s="275"/>
      <c r="J762" s="275"/>
      <c r="K762" s="279"/>
      <c r="L762" s="275"/>
      <c r="M762" s="282"/>
      <c r="N762" s="282"/>
      <c r="O762" s="279"/>
      <c r="P762" s="278"/>
      <c r="Q762" s="277"/>
      <c r="R762" s="275"/>
      <c r="S762" s="275"/>
      <c r="T762" s="279"/>
      <c r="U762" s="282"/>
      <c r="V762" s="279"/>
      <c r="W762" s="275"/>
      <c r="X762" s="277"/>
      <c r="Y762" s="277"/>
      <c r="Z762" s="275"/>
      <c r="AA762" s="275"/>
      <c r="AB762" s="275"/>
      <c r="AC762" s="275"/>
      <c r="AD762" s="280"/>
      <c r="AE762" s="281"/>
      <c r="AF762" s="280"/>
      <c r="AG762" s="281"/>
      <c r="AH762" s="275"/>
      <c r="AI762" s="275"/>
      <c r="AJ762" s="275"/>
    </row>
    <row r="763" spans="2:36" x14ac:dyDescent="0.2">
      <c r="B763" s="266"/>
      <c r="C763" s="274"/>
      <c r="D763" s="275"/>
      <c r="E763" s="275"/>
      <c r="F763" s="275"/>
      <c r="G763" s="275"/>
      <c r="H763" s="275"/>
      <c r="I763" s="275"/>
      <c r="J763" s="275"/>
      <c r="K763" s="279"/>
      <c r="L763" s="275"/>
      <c r="M763" s="276"/>
      <c r="N763" s="276"/>
      <c r="O763" s="279"/>
      <c r="P763" s="278"/>
      <c r="Q763" s="277"/>
      <c r="R763" s="275"/>
      <c r="S763" s="275"/>
      <c r="T763" s="279"/>
      <c r="U763" s="276"/>
      <c r="V763" s="279"/>
      <c r="W763" s="275"/>
      <c r="X763" s="275"/>
      <c r="Y763" s="277"/>
      <c r="Z763" s="275"/>
      <c r="AA763" s="275"/>
      <c r="AB763" s="275"/>
      <c r="AC763" s="275"/>
      <c r="AD763" s="280"/>
      <c r="AE763" s="281"/>
      <c r="AF763" s="280"/>
      <c r="AG763" s="280"/>
      <c r="AH763" s="275"/>
      <c r="AI763" s="275"/>
      <c r="AJ763" s="275"/>
    </row>
    <row r="764" spans="2:36" x14ac:dyDescent="0.2">
      <c r="B764" s="266"/>
      <c r="C764" s="274"/>
      <c r="D764" s="275"/>
      <c r="E764" s="275"/>
      <c r="F764" s="275"/>
      <c r="G764" s="275"/>
      <c r="H764" s="275"/>
      <c r="I764" s="275"/>
      <c r="J764" s="275"/>
      <c r="K764" s="275"/>
      <c r="L764" s="275"/>
      <c r="M764" s="275"/>
      <c r="N764" s="275"/>
      <c r="O764" s="275"/>
      <c r="P764" s="284"/>
      <c r="Q764" s="275"/>
      <c r="R764" s="275"/>
      <c r="S764" s="275"/>
      <c r="T764" s="275"/>
      <c r="U764" s="275"/>
      <c r="V764" s="275"/>
      <c r="W764" s="275"/>
      <c r="X764" s="275"/>
      <c r="Y764" s="275"/>
      <c r="Z764" s="275"/>
      <c r="AA764" s="275"/>
      <c r="AB764" s="275"/>
      <c r="AC764" s="275"/>
      <c r="AD764" s="275"/>
      <c r="AE764" s="275"/>
      <c r="AF764" s="275"/>
      <c r="AG764" s="275"/>
      <c r="AH764" s="275"/>
      <c r="AI764" s="275"/>
      <c r="AJ764" s="275"/>
    </row>
    <row r="765" spans="2:36" x14ac:dyDescent="0.2">
      <c r="B765" s="266"/>
      <c r="C765" s="274"/>
      <c r="D765" s="275"/>
      <c r="E765" s="275"/>
      <c r="F765" s="275"/>
      <c r="G765" s="275"/>
      <c r="H765" s="275"/>
      <c r="I765" s="275"/>
      <c r="J765" s="275"/>
      <c r="K765" s="275"/>
      <c r="L765" s="275"/>
      <c r="M765" s="275"/>
      <c r="N765" s="275"/>
      <c r="O765" s="275"/>
      <c r="P765" s="284"/>
      <c r="Q765" s="275"/>
      <c r="R765" s="275"/>
      <c r="S765" s="275"/>
      <c r="T765" s="275"/>
      <c r="U765" s="275"/>
      <c r="V765" s="275"/>
      <c r="W765" s="275"/>
      <c r="X765" s="275"/>
      <c r="Y765" s="275"/>
      <c r="Z765" s="275"/>
      <c r="AA765" s="275"/>
      <c r="AB765" s="275"/>
      <c r="AC765" s="275"/>
      <c r="AD765" s="275"/>
      <c r="AE765" s="275"/>
      <c r="AF765" s="275"/>
      <c r="AG765" s="275"/>
      <c r="AH765" s="275"/>
      <c r="AI765" s="275"/>
      <c r="AJ765" s="275"/>
    </row>
    <row r="766" spans="2:36" x14ac:dyDescent="0.2">
      <c r="B766" s="266"/>
      <c r="C766" s="274"/>
      <c r="D766" s="275"/>
      <c r="E766" s="275"/>
      <c r="F766" s="275"/>
      <c r="G766" s="275"/>
      <c r="H766" s="275"/>
      <c r="I766" s="275"/>
      <c r="J766" s="275"/>
      <c r="K766" s="276"/>
      <c r="L766" s="275"/>
      <c r="M766" s="282"/>
      <c r="N766" s="276"/>
      <c r="O766" s="279"/>
      <c r="P766" s="278"/>
      <c r="Q766" s="275"/>
      <c r="R766" s="275"/>
      <c r="S766" s="275"/>
      <c r="T766" s="279"/>
      <c r="U766" s="276"/>
      <c r="V766" s="279"/>
      <c r="W766" s="277"/>
      <c r="X766" s="277"/>
      <c r="Y766" s="275"/>
      <c r="Z766" s="275"/>
      <c r="AA766" s="275"/>
      <c r="AB766" s="275"/>
      <c r="AC766" s="275"/>
      <c r="AD766" s="283"/>
      <c r="AE766" s="280"/>
      <c r="AF766" s="280"/>
      <c r="AG766" s="280"/>
      <c r="AH766" s="275"/>
      <c r="AI766" s="275"/>
      <c r="AJ766" s="275"/>
    </row>
    <row r="767" spans="2:36" x14ac:dyDescent="0.2">
      <c r="B767" s="266"/>
      <c r="C767" s="274"/>
      <c r="D767" s="275"/>
      <c r="E767" s="275"/>
      <c r="F767" s="275"/>
      <c r="G767" s="275"/>
      <c r="H767" s="275"/>
      <c r="I767" s="275"/>
      <c r="J767" s="275"/>
      <c r="K767" s="282"/>
      <c r="L767" s="275"/>
      <c r="M767" s="282"/>
      <c r="N767" s="275"/>
      <c r="O767" s="279"/>
      <c r="P767" s="284"/>
      <c r="Q767" s="275"/>
      <c r="R767" s="275"/>
      <c r="S767" s="275"/>
      <c r="T767" s="279"/>
      <c r="U767" s="282"/>
      <c r="V767" s="279"/>
      <c r="W767" s="275"/>
      <c r="X767" s="277"/>
      <c r="Y767" s="275"/>
      <c r="Z767" s="275"/>
      <c r="AA767" s="275"/>
      <c r="AB767" s="275"/>
      <c r="AC767" s="275"/>
      <c r="AD767" s="280"/>
      <c r="AE767" s="280"/>
      <c r="AF767" s="281"/>
      <c r="AG767" s="281"/>
      <c r="AH767" s="275"/>
      <c r="AI767" s="275"/>
      <c r="AJ767" s="275"/>
    </row>
    <row r="768" spans="2:36" x14ac:dyDescent="0.2">
      <c r="B768" s="266"/>
      <c r="C768" s="274"/>
      <c r="D768" s="275"/>
      <c r="E768" s="275"/>
      <c r="F768" s="275"/>
      <c r="G768" s="275"/>
      <c r="H768" s="275"/>
      <c r="I768" s="275"/>
      <c r="J768" s="275"/>
      <c r="K768" s="276"/>
      <c r="L768" s="275"/>
      <c r="M768" s="276"/>
      <c r="N768" s="281"/>
      <c r="O768" s="277"/>
      <c r="P768" s="278"/>
      <c r="Q768" s="275"/>
      <c r="R768" s="275"/>
      <c r="S768" s="275"/>
      <c r="T768" s="277"/>
      <c r="U768" s="276"/>
      <c r="V768" s="279"/>
      <c r="W768" s="275"/>
      <c r="X768" s="275"/>
      <c r="Y768" s="275"/>
      <c r="Z768" s="275"/>
      <c r="AA768" s="275"/>
      <c r="AB768" s="275"/>
      <c r="AC768" s="275"/>
      <c r="AD768" s="280"/>
      <c r="AE768" s="280"/>
      <c r="AF768" s="281"/>
      <c r="AG768" s="280"/>
      <c r="AH768" s="275"/>
      <c r="AI768" s="275"/>
      <c r="AJ768" s="275"/>
    </row>
    <row r="769" spans="2:36" x14ac:dyDescent="0.2">
      <c r="B769" s="266"/>
      <c r="C769" s="274"/>
      <c r="D769" s="275"/>
      <c r="E769" s="275"/>
      <c r="F769" s="275"/>
      <c r="G769" s="275"/>
      <c r="H769" s="275"/>
      <c r="I769" s="275"/>
      <c r="J769" s="275"/>
      <c r="K769" s="276"/>
      <c r="L769" s="275"/>
      <c r="M769" s="275"/>
      <c r="N769" s="276"/>
      <c r="O769" s="277"/>
      <c r="P769" s="284"/>
      <c r="Q769" s="277"/>
      <c r="R769" s="275"/>
      <c r="S769" s="275"/>
      <c r="T769" s="279"/>
      <c r="U769" s="276"/>
      <c r="V769" s="279"/>
      <c r="W769" s="277"/>
      <c r="X769" s="277"/>
      <c r="Y769" s="277"/>
      <c r="Z769" s="275"/>
      <c r="AA769" s="275"/>
      <c r="AB769" s="275"/>
      <c r="AC769" s="275"/>
      <c r="AD769" s="280"/>
      <c r="AE769" s="281"/>
      <c r="AF769" s="280"/>
      <c r="AG769" s="280"/>
      <c r="AH769" s="275"/>
      <c r="AI769" s="275"/>
      <c r="AJ769" s="275"/>
    </row>
    <row r="770" spans="2:36" x14ac:dyDescent="0.2">
      <c r="B770" s="266"/>
      <c r="C770" s="274"/>
      <c r="D770" s="275"/>
      <c r="E770" s="275"/>
      <c r="F770" s="275"/>
      <c r="G770" s="275"/>
      <c r="H770" s="275"/>
      <c r="I770" s="275"/>
      <c r="J770" s="275"/>
      <c r="K770" s="276"/>
      <c r="L770" s="275"/>
      <c r="M770" s="282"/>
      <c r="N770" s="276"/>
      <c r="O770" s="279"/>
      <c r="P770" s="284"/>
      <c r="Q770" s="275"/>
      <c r="R770" s="275"/>
      <c r="S770" s="275"/>
      <c r="T770" s="279"/>
      <c r="U770" s="276"/>
      <c r="V770" s="279"/>
      <c r="W770" s="275"/>
      <c r="X770" s="277"/>
      <c r="Y770" s="275"/>
      <c r="Z770" s="275"/>
      <c r="AA770" s="275"/>
      <c r="AB770" s="275"/>
      <c r="AC770" s="275"/>
      <c r="AD770" s="283"/>
      <c r="AE770" s="283"/>
      <c r="AF770" s="280"/>
      <c r="AG770" s="281"/>
      <c r="AH770" s="275"/>
      <c r="AI770" s="275"/>
      <c r="AJ770" s="275"/>
    </row>
    <row r="771" spans="2:36" x14ac:dyDescent="0.2">
      <c r="B771" s="266"/>
      <c r="C771" s="274"/>
      <c r="D771" s="275"/>
      <c r="E771" s="275"/>
      <c r="F771" s="275"/>
      <c r="G771" s="275"/>
      <c r="H771" s="275"/>
      <c r="I771" s="275"/>
      <c r="J771" s="275"/>
      <c r="K771" s="276"/>
      <c r="L771" s="275"/>
      <c r="M771" s="282"/>
      <c r="N771" s="281"/>
      <c r="O771" s="277"/>
      <c r="P771" s="278"/>
      <c r="Q771" s="277"/>
      <c r="R771" s="275"/>
      <c r="S771" s="275"/>
      <c r="T771" s="277"/>
      <c r="U771" s="276"/>
      <c r="V771" s="279"/>
      <c r="W771" s="275"/>
      <c r="X771" s="277"/>
      <c r="Y771" s="277"/>
      <c r="Z771" s="275"/>
      <c r="AA771" s="275"/>
      <c r="AB771" s="275"/>
      <c r="AC771" s="275"/>
      <c r="AD771" s="280"/>
      <c r="AE771" s="281"/>
      <c r="AF771" s="280"/>
      <c r="AG771" s="280"/>
      <c r="AH771" s="275"/>
      <c r="AI771" s="275"/>
      <c r="AJ771" s="275"/>
    </row>
    <row r="772" spans="2:36" x14ac:dyDescent="0.2">
      <c r="B772" s="266"/>
      <c r="C772" s="274"/>
      <c r="D772" s="275"/>
      <c r="E772" s="275"/>
      <c r="F772" s="275"/>
      <c r="G772" s="275"/>
      <c r="H772" s="275"/>
      <c r="I772" s="275"/>
      <c r="J772" s="275"/>
      <c r="K772" s="282"/>
      <c r="L772" s="275"/>
      <c r="M772" s="282"/>
      <c r="N772" s="282"/>
      <c r="O772" s="279"/>
      <c r="P772" s="278"/>
      <c r="Q772" s="277"/>
      <c r="R772" s="275"/>
      <c r="S772" s="275"/>
      <c r="T772" s="279"/>
      <c r="U772" s="282"/>
      <c r="V772" s="279"/>
      <c r="W772" s="275"/>
      <c r="X772" s="277"/>
      <c r="Y772" s="277"/>
      <c r="Z772" s="275"/>
      <c r="AA772" s="275"/>
      <c r="AB772" s="275"/>
      <c r="AC772" s="275"/>
      <c r="AD772" s="283"/>
      <c r="AE772" s="281"/>
      <c r="AF772" s="283"/>
      <c r="AG772" s="280"/>
      <c r="AH772" s="275"/>
      <c r="AI772" s="275"/>
      <c r="AJ772" s="275"/>
    </row>
    <row r="773" spans="2:36" x14ac:dyDescent="0.2">
      <c r="B773" s="266"/>
      <c r="C773" s="274"/>
      <c r="D773" s="275"/>
      <c r="E773" s="275"/>
      <c r="F773" s="275"/>
      <c r="G773" s="275"/>
      <c r="H773" s="275"/>
      <c r="I773" s="275"/>
      <c r="J773" s="275"/>
      <c r="K773" s="276"/>
      <c r="L773" s="275"/>
      <c r="M773" s="276"/>
      <c r="N773" s="282"/>
      <c r="O773" s="279"/>
      <c r="P773" s="278"/>
      <c r="Q773" s="275"/>
      <c r="R773" s="275"/>
      <c r="S773" s="275"/>
      <c r="T773" s="279"/>
      <c r="U773" s="276"/>
      <c r="V773" s="279"/>
      <c r="W773" s="275"/>
      <c r="X773" s="277"/>
      <c r="Y773" s="275"/>
      <c r="Z773" s="275"/>
      <c r="AA773" s="275"/>
      <c r="AB773" s="275"/>
      <c r="AC773" s="275"/>
      <c r="AD773" s="283"/>
      <c r="AE773" s="280"/>
      <c r="AF773" s="280"/>
      <c r="AG773" s="283"/>
      <c r="AH773" s="275"/>
      <c r="AI773" s="275"/>
      <c r="AJ773" s="275"/>
    </row>
    <row r="774" spans="2:36" x14ac:dyDescent="0.2">
      <c r="B774" s="266"/>
      <c r="C774" s="274"/>
      <c r="D774" s="275"/>
      <c r="E774" s="275"/>
      <c r="F774" s="275"/>
      <c r="G774" s="275"/>
      <c r="H774" s="275"/>
      <c r="I774" s="275"/>
      <c r="J774" s="275"/>
      <c r="K774" s="276"/>
      <c r="L774" s="275"/>
      <c r="M774" s="276"/>
      <c r="N774" s="280"/>
      <c r="O774" s="279"/>
      <c r="P774" s="284"/>
      <c r="Q774" s="277"/>
      <c r="R774" s="275"/>
      <c r="S774" s="275"/>
      <c r="T774" s="279"/>
      <c r="U774" s="276"/>
      <c r="V774" s="281"/>
      <c r="W774" s="275"/>
      <c r="X774" s="275"/>
      <c r="Y774" s="277"/>
      <c r="Z774" s="275"/>
      <c r="AA774" s="275"/>
      <c r="AB774" s="275"/>
      <c r="AC774" s="275"/>
      <c r="AD774" s="280"/>
      <c r="AE774" s="280"/>
      <c r="AF774" s="280"/>
      <c r="AG774" s="280"/>
      <c r="AH774" s="275"/>
      <c r="AI774" s="275"/>
      <c r="AJ774" s="275"/>
    </row>
    <row r="775" spans="2:36" x14ac:dyDescent="0.2">
      <c r="B775" s="266"/>
      <c r="C775" s="274"/>
      <c r="D775" s="275"/>
      <c r="E775" s="275"/>
      <c r="F775" s="275"/>
      <c r="G775" s="275"/>
      <c r="H775" s="275"/>
      <c r="I775" s="275"/>
      <c r="J775" s="275"/>
      <c r="K775" s="276"/>
      <c r="L775" s="275"/>
      <c r="M775" s="275"/>
      <c r="N775" s="276"/>
      <c r="O775" s="277"/>
      <c r="P775" s="278"/>
      <c r="Q775" s="275"/>
      <c r="R775" s="275"/>
      <c r="S775" s="275"/>
      <c r="T775" s="281"/>
      <c r="U775" s="276"/>
      <c r="V775" s="279"/>
      <c r="W775" s="275"/>
      <c r="X775" s="277"/>
      <c r="Y775" s="275"/>
      <c r="Z775" s="275"/>
      <c r="AA775" s="275"/>
      <c r="AB775" s="275"/>
      <c r="AC775" s="275"/>
      <c r="AD775" s="283"/>
      <c r="AE775" s="281"/>
      <c r="AF775" s="281"/>
      <c r="AG775" s="280"/>
      <c r="AH775" s="275"/>
      <c r="AI775" s="275"/>
      <c r="AJ775" s="275"/>
    </row>
    <row r="776" spans="2:36" x14ac:dyDescent="0.2">
      <c r="B776" s="266"/>
      <c r="C776" s="274"/>
      <c r="D776" s="275"/>
      <c r="E776" s="275"/>
      <c r="F776" s="275"/>
      <c r="G776" s="275"/>
      <c r="H776" s="275"/>
      <c r="I776" s="275"/>
      <c r="J776" s="275"/>
      <c r="K776" s="276"/>
      <c r="L776" s="275"/>
      <c r="M776" s="276"/>
      <c r="N776" s="275"/>
      <c r="O776" s="281"/>
      <c r="P776" s="278"/>
      <c r="Q776" s="277"/>
      <c r="R776" s="275"/>
      <c r="S776" s="275"/>
      <c r="T776" s="277"/>
      <c r="U776" s="276"/>
      <c r="V776" s="279"/>
      <c r="W776" s="275"/>
      <c r="X776" s="275"/>
      <c r="Y776" s="277"/>
      <c r="Z776" s="275"/>
      <c r="AA776" s="275"/>
      <c r="AB776" s="275"/>
      <c r="AC776" s="275"/>
      <c r="AD776" s="280"/>
      <c r="AE776" s="281"/>
      <c r="AF776" s="281"/>
      <c r="AG776" s="281"/>
      <c r="AH776" s="275"/>
      <c r="AI776" s="275"/>
      <c r="AJ776" s="275"/>
    </row>
    <row r="777" spans="2:36" x14ac:dyDescent="0.2">
      <c r="B777" s="266"/>
      <c r="C777" s="274"/>
      <c r="D777" s="275"/>
      <c r="E777" s="275"/>
      <c r="F777" s="275"/>
      <c r="G777" s="275"/>
      <c r="H777" s="275"/>
      <c r="I777" s="275"/>
      <c r="J777" s="275"/>
      <c r="K777" s="276"/>
      <c r="L777" s="275"/>
      <c r="M777" s="276"/>
      <c r="N777" s="276"/>
      <c r="O777" s="279"/>
      <c r="P777" s="284"/>
      <c r="Q777" s="277"/>
      <c r="R777" s="275"/>
      <c r="S777" s="275"/>
      <c r="T777" s="277"/>
      <c r="U777" s="276"/>
      <c r="V777" s="279"/>
      <c r="W777" s="277"/>
      <c r="X777" s="275"/>
      <c r="Y777" s="277"/>
      <c r="Z777" s="275"/>
      <c r="AA777" s="279"/>
      <c r="AB777" s="275"/>
      <c r="AC777" s="275"/>
      <c r="AD777" s="280"/>
      <c r="AE777" s="280"/>
      <c r="AF777" s="280"/>
      <c r="AG777" s="283"/>
      <c r="AH777" s="275"/>
      <c r="AI777" s="275"/>
      <c r="AJ777" s="275"/>
    </row>
    <row r="778" spans="2:36" x14ac:dyDescent="0.2">
      <c r="B778" s="266"/>
      <c r="C778" s="274"/>
      <c r="D778" s="275"/>
      <c r="E778" s="275"/>
      <c r="F778" s="275"/>
      <c r="G778" s="275"/>
      <c r="H778" s="275"/>
      <c r="I778" s="275"/>
      <c r="J778" s="275"/>
      <c r="K778" s="276"/>
      <c r="L778" s="275"/>
      <c r="M778" s="282"/>
      <c r="N778" s="276"/>
      <c r="O778" s="279"/>
      <c r="P778" s="278"/>
      <c r="Q778" s="275"/>
      <c r="R778" s="275"/>
      <c r="S778" s="275"/>
      <c r="T778" s="279"/>
      <c r="U778" s="276"/>
      <c r="V778" s="279"/>
      <c r="W778" s="275"/>
      <c r="X778" s="275"/>
      <c r="Y778" s="275"/>
      <c r="Z778" s="275"/>
      <c r="AA778" s="275"/>
      <c r="AB778" s="275"/>
      <c r="AC778" s="275"/>
      <c r="AD778" s="280"/>
      <c r="AE778" s="281"/>
      <c r="AF778" s="280"/>
      <c r="AG778" s="280"/>
      <c r="AH778" s="275"/>
      <c r="AI778" s="275"/>
      <c r="AJ778" s="275"/>
    </row>
    <row r="779" spans="2:36" x14ac:dyDescent="0.2">
      <c r="B779" s="266"/>
      <c r="C779" s="274"/>
      <c r="D779" s="275"/>
      <c r="E779" s="275"/>
      <c r="F779" s="275"/>
      <c r="G779" s="275"/>
      <c r="H779" s="275"/>
      <c r="I779" s="275"/>
      <c r="J779" s="275"/>
      <c r="K779" s="276"/>
      <c r="L779" s="275"/>
      <c r="M779" s="276"/>
      <c r="N779" s="276"/>
      <c r="O779" s="281"/>
      <c r="P779" s="278"/>
      <c r="Q779" s="275"/>
      <c r="R779" s="275"/>
      <c r="S779" s="275"/>
      <c r="T779" s="281"/>
      <c r="U779" s="276"/>
      <c r="V779" s="279"/>
      <c r="W779" s="275"/>
      <c r="X779" s="277"/>
      <c r="Y779" s="275"/>
      <c r="Z779" s="275"/>
      <c r="AA779" s="275"/>
      <c r="AB779" s="275"/>
      <c r="AC779" s="275"/>
      <c r="AD779" s="283"/>
      <c r="AE779" s="280"/>
      <c r="AF779" s="280"/>
      <c r="AG779" s="280"/>
      <c r="AH779" s="275"/>
      <c r="AI779" s="275"/>
      <c r="AJ779" s="275"/>
    </row>
    <row r="780" spans="2:36" x14ac:dyDescent="0.2">
      <c r="B780" s="266"/>
      <c r="C780" s="274"/>
      <c r="D780" s="275"/>
      <c r="E780" s="275"/>
      <c r="F780" s="275"/>
      <c r="G780" s="275"/>
      <c r="H780" s="275"/>
      <c r="I780" s="275"/>
      <c r="J780" s="275"/>
      <c r="K780" s="276"/>
      <c r="L780" s="275"/>
      <c r="M780" s="276"/>
      <c r="N780" s="281"/>
      <c r="O780" s="277"/>
      <c r="P780" s="284"/>
      <c r="Q780" s="277"/>
      <c r="R780" s="275"/>
      <c r="S780" s="275"/>
      <c r="T780" s="279"/>
      <c r="U780" s="276"/>
      <c r="V780" s="279"/>
      <c r="W780" s="275"/>
      <c r="X780" s="277"/>
      <c r="Y780" s="277"/>
      <c r="Z780" s="275"/>
      <c r="AA780" s="277"/>
      <c r="AB780" s="275"/>
      <c r="AC780" s="275"/>
      <c r="AD780" s="280"/>
      <c r="AE780" s="281"/>
      <c r="AF780" s="281"/>
      <c r="AG780" s="281"/>
      <c r="AH780" s="275"/>
      <c r="AI780" s="275"/>
      <c r="AJ780" s="275"/>
    </row>
    <row r="781" spans="2:36" x14ac:dyDescent="0.2">
      <c r="B781" s="266"/>
      <c r="C781" s="274"/>
      <c r="D781" s="275"/>
      <c r="E781" s="275"/>
      <c r="F781" s="275"/>
      <c r="G781" s="275"/>
      <c r="H781" s="275"/>
      <c r="I781" s="275"/>
      <c r="J781" s="275"/>
      <c r="K781" s="276"/>
      <c r="L781" s="275"/>
      <c r="M781" s="276"/>
      <c r="N781" s="280"/>
      <c r="O781" s="279"/>
      <c r="P781" s="284"/>
      <c r="Q781" s="277"/>
      <c r="R781" s="275"/>
      <c r="S781" s="275"/>
      <c r="T781" s="277"/>
      <c r="U781" s="276"/>
      <c r="V781" s="279"/>
      <c r="W781" s="277"/>
      <c r="X781" s="277"/>
      <c r="Y781" s="277"/>
      <c r="Z781" s="275"/>
      <c r="AA781" s="275"/>
      <c r="AB781" s="275"/>
      <c r="AC781" s="275"/>
      <c r="AD781" s="275"/>
      <c r="AE781" s="280"/>
      <c r="AF781" s="283"/>
      <c r="AG781" s="280"/>
      <c r="AH781" s="275"/>
      <c r="AI781" s="275"/>
      <c r="AJ781" s="275"/>
    </row>
    <row r="782" spans="2:36" x14ac:dyDescent="0.2">
      <c r="B782" s="266"/>
      <c r="C782" s="274"/>
      <c r="D782" s="275"/>
      <c r="E782" s="275"/>
      <c r="F782" s="275"/>
      <c r="G782" s="275"/>
      <c r="H782" s="275"/>
      <c r="I782" s="275"/>
      <c r="J782" s="275"/>
      <c r="K782" s="276"/>
      <c r="L782" s="275"/>
      <c r="M782" s="282"/>
      <c r="N782" s="276"/>
      <c r="O782" s="277"/>
      <c r="P782" s="278"/>
      <c r="Q782" s="275"/>
      <c r="R782" s="275"/>
      <c r="S782" s="275"/>
      <c r="T782" s="279"/>
      <c r="U782" s="276"/>
      <c r="V782" s="279"/>
      <c r="W782" s="277"/>
      <c r="X782" s="275"/>
      <c r="Y782" s="275"/>
      <c r="Z782" s="275"/>
      <c r="AA782" s="275"/>
      <c r="AB782" s="275"/>
      <c r="AC782" s="275"/>
      <c r="AD782" s="283"/>
      <c r="AE782" s="280"/>
      <c r="AF782" s="280"/>
      <c r="AG782" s="281"/>
      <c r="AH782" s="275"/>
      <c r="AI782" s="275"/>
      <c r="AJ782" s="275"/>
    </row>
    <row r="783" spans="2:36" x14ac:dyDescent="0.2">
      <c r="B783" s="266"/>
      <c r="C783" s="274"/>
      <c r="D783" s="275"/>
      <c r="E783" s="275"/>
      <c r="F783" s="275"/>
      <c r="G783" s="275"/>
      <c r="H783" s="275"/>
      <c r="I783" s="275"/>
      <c r="J783" s="275"/>
      <c r="K783" s="276"/>
      <c r="L783" s="275"/>
      <c r="M783" s="276"/>
      <c r="N783" s="276"/>
      <c r="O783" s="277"/>
      <c r="P783" s="278"/>
      <c r="Q783" s="277"/>
      <c r="R783" s="275"/>
      <c r="S783" s="275"/>
      <c r="T783" s="279"/>
      <c r="U783" s="276"/>
      <c r="V783" s="279"/>
      <c r="W783" s="275"/>
      <c r="X783" s="277"/>
      <c r="Y783" s="277"/>
      <c r="Z783" s="275"/>
      <c r="AA783" s="275"/>
      <c r="AB783" s="275"/>
      <c r="AC783" s="275"/>
      <c r="AD783" s="280"/>
      <c r="AE783" s="280"/>
      <c r="AF783" s="281"/>
      <c r="AG783" s="280"/>
      <c r="AH783" s="275"/>
      <c r="AI783" s="275"/>
      <c r="AJ783" s="275"/>
    </row>
    <row r="784" spans="2:36" x14ac:dyDescent="0.2">
      <c r="B784" s="266"/>
      <c r="C784" s="274"/>
      <c r="D784" s="275"/>
      <c r="E784" s="275"/>
      <c r="F784" s="275"/>
      <c r="G784" s="275"/>
      <c r="H784" s="275"/>
      <c r="I784" s="275"/>
      <c r="J784" s="275"/>
      <c r="K784" s="282"/>
      <c r="L784" s="275"/>
      <c r="M784" s="275"/>
      <c r="N784" s="281"/>
      <c r="O784" s="279"/>
      <c r="P784" s="278"/>
      <c r="Q784" s="275"/>
      <c r="R784" s="276"/>
      <c r="S784" s="275"/>
      <c r="T784" s="277"/>
      <c r="U784" s="282"/>
      <c r="V784" s="279"/>
      <c r="W784" s="275"/>
      <c r="X784" s="275"/>
      <c r="Y784" s="275"/>
      <c r="Z784" s="276"/>
      <c r="AA784" s="275"/>
      <c r="AB784" s="275"/>
      <c r="AC784" s="275"/>
      <c r="AD784" s="280"/>
      <c r="AE784" s="281"/>
      <c r="AF784" s="281"/>
      <c r="AG784" s="280"/>
      <c r="AH784" s="275"/>
      <c r="AI784" s="275"/>
      <c r="AJ784" s="275"/>
    </row>
    <row r="785" spans="2:36" x14ac:dyDescent="0.2">
      <c r="B785" s="266"/>
      <c r="C785" s="274"/>
      <c r="D785" s="275"/>
      <c r="E785" s="275"/>
      <c r="F785" s="275"/>
      <c r="G785" s="275"/>
      <c r="H785" s="275"/>
      <c r="I785" s="275"/>
      <c r="J785" s="275"/>
      <c r="K785" s="276"/>
      <c r="L785" s="275"/>
      <c r="M785" s="282"/>
      <c r="N785" s="281"/>
      <c r="O785" s="277"/>
      <c r="P785" s="278"/>
      <c r="Q785" s="275"/>
      <c r="R785" s="275"/>
      <c r="S785" s="275"/>
      <c r="T785" s="279"/>
      <c r="U785" s="276"/>
      <c r="V785" s="279"/>
      <c r="W785" s="277"/>
      <c r="X785" s="277"/>
      <c r="Y785" s="275"/>
      <c r="Z785" s="275"/>
      <c r="AA785" s="275"/>
      <c r="AB785" s="275"/>
      <c r="AC785" s="275"/>
      <c r="AD785" s="280"/>
      <c r="AE785" s="281"/>
      <c r="AF785" s="280"/>
      <c r="AG785" s="280"/>
      <c r="AH785" s="275"/>
      <c r="AI785" s="275"/>
      <c r="AJ785" s="275"/>
    </row>
    <row r="786" spans="2:36" x14ac:dyDescent="0.2">
      <c r="B786" s="266"/>
      <c r="C786" s="274"/>
      <c r="D786" s="275"/>
      <c r="E786" s="275"/>
      <c r="F786" s="275"/>
      <c r="G786" s="275"/>
      <c r="H786" s="275"/>
      <c r="I786" s="275"/>
      <c r="J786" s="275"/>
      <c r="K786" s="276"/>
      <c r="L786" s="275"/>
      <c r="M786" s="282"/>
      <c r="N786" s="276"/>
      <c r="O786" s="279"/>
      <c r="P786" s="278"/>
      <c r="Q786" s="275"/>
      <c r="R786" s="275"/>
      <c r="S786" s="275"/>
      <c r="T786" s="277"/>
      <c r="U786" s="276"/>
      <c r="V786" s="279"/>
      <c r="W786" s="275"/>
      <c r="X786" s="277"/>
      <c r="Y786" s="275"/>
      <c r="Z786" s="275"/>
      <c r="AA786" s="275"/>
      <c r="AB786" s="275"/>
      <c r="AC786" s="275"/>
      <c r="AD786" s="280"/>
      <c r="AE786" s="280"/>
      <c r="AF786" s="280"/>
      <c r="AG786" s="280"/>
      <c r="AH786" s="275"/>
      <c r="AI786" s="275"/>
      <c r="AJ786" s="275"/>
    </row>
    <row r="787" spans="2:36" x14ac:dyDescent="0.2">
      <c r="B787" s="266"/>
      <c r="C787" s="274"/>
      <c r="D787" s="275"/>
      <c r="E787" s="275"/>
      <c r="F787" s="275"/>
      <c r="G787" s="275"/>
      <c r="H787" s="275"/>
      <c r="I787" s="275"/>
      <c r="J787" s="275"/>
      <c r="K787" s="276"/>
      <c r="L787" s="275"/>
      <c r="M787" s="276"/>
      <c r="N787" s="276"/>
      <c r="O787" s="279"/>
      <c r="P787" s="284"/>
      <c r="Q787" s="277"/>
      <c r="R787" s="275"/>
      <c r="S787" s="275"/>
      <c r="T787" s="279"/>
      <c r="U787" s="276"/>
      <c r="V787" s="279"/>
      <c r="W787" s="275"/>
      <c r="X787" s="275"/>
      <c r="Y787" s="277"/>
      <c r="Z787" s="275"/>
      <c r="AA787" s="275"/>
      <c r="AB787" s="275"/>
      <c r="AC787" s="275"/>
      <c r="AD787" s="280"/>
      <c r="AE787" s="281"/>
      <c r="AF787" s="280"/>
      <c r="AG787" s="281"/>
      <c r="AH787" s="275"/>
      <c r="AI787" s="275"/>
      <c r="AJ787" s="275"/>
    </row>
    <row r="788" spans="2:36" x14ac:dyDescent="0.2">
      <c r="B788" s="266"/>
      <c r="C788" s="274"/>
      <c r="D788" s="275"/>
      <c r="E788" s="275"/>
      <c r="F788" s="275"/>
      <c r="G788" s="275"/>
      <c r="H788" s="275"/>
      <c r="I788" s="275"/>
      <c r="J788" s="275"/>
      <c r="K788" s="279"/>
      <c r="L788" s="275"/>
      <c r="M788" s="276"/>
      <c r="N788" s="276"/>
      <c r="O788" s="279"/>
      <c r="P788" s="278"/>
      <c r="Q788" s="275"/>
      <c r="R788" s="275"/>
      <c r="S788" s="275"/>
      <c r="T788" s="277"/>
      <c r="U788" s="276"/>
      <c r="V788" s="281"/>
      <c r="W788" s="275"/>
      <c r="X788" s="275"/>
      <c r="Y788" s="275"/>
      <c r="Z788" s="275"/>
      <c r="AA788" s="275"/>
      <c r="AB788" s="275"/>
      <c r="AC788" s="275"/>
      <c r="AD788" s="280"/>
      <c r="AE788" s="281"/>
      <c r="AF788" s="281"/>
      <c r="AG788" s="281"/>
      <c r="AH788" s="275"/>
      <c r="AI788" s="275"/>
      <c r="AJ788" s="275"/>
    </row>
    <row r="789" spans="2:36" x14ac:dyDescent="0.2">
      <c r="B789" s="266"/>
      <c r="C789" s="274"/>
      <c r="D789" s="275"/>
      <c r="E789" s="275"/>
      <c r="F789" s="275"/>
      <c r="G789" s="275"/>
      <c r="H789" s="275"/>
      <c r="I789" s="275"/>
      <c r="J789" s="275"/>
      <c r="K789" s="276"/>
      <c r="L789" s="275"/>
      <c r="M789" s="276"/>
      <c r="N789" s="276"/>
      <c r="O789" s="279"/>
      <c r="P789" s="284"/>
      <c r="Q789" s="277"/>
      <c r="R789" s="275"/>
      <c r="S789" s="275"/>
      <c r="T789" s="281"/>
      <c r="U789" s="276"/>
      <c r="V789" s="279"/>
      <c r="W789" s="275"/>
      <c r="X789" s="277"/>
      <c r="Y789" s="277"/>
      <c r="Z789" s="275"/>
      <c r="AA789" s="275"/>
      <c r="AB789" s="275"/>
      <c r="AC789" s="275"/>
      <c r="AD789" s="283"/>
      <c r="AE789" s="280"/>
      <c r="AF789" s="280"/>
      <c r="AG789" s="280"/>
      <c r="AH789" s="275"/>
      <c r="AI789" s="275"/>
      <c r="AJ789" s="275"/>
    </row>
    <row r="790" spans="2:36" x14ac:dyDescent="0.2">
      <c r="B790" s="266"/>
      <c r="C790" s="274"/>
      <c r="D790" s="275"/>
      <c r="E790" s="275"/>
      <c r="F790" s="275"/>
      <c r="G790" s="275"/>
      <c r="H790" s="275"/>
      <c r="I790" s="275"/>
      <c r="J790" s="275"/>
      <c r="K790" s="276"/>
      <c r="L790" s="275"/>
      <c r="M790" s="275"/>
      <c r="N790" s="276"/>
      <c r="O790" s="279"/>
      <c r="P790" s="278"/>
      <c r="Q790" s="275"/>
      <c r="R790" s="275"/>
      <c r="S790" s="275"/>
      <c r="T790" s="279"/>
      <c r="U790" s="276"/>
      <c r="V790" s="279"/>
      <c r="W790" s="275"/>
      <c r="X790" s="277"/>
      <c r="Y790" s="275"/>
      <c r="Z790" s="275"/>
      <c r="AA790" s="277"/>
      <c r="AB790" s="275"/>
      <c r="AC790" s="275"/>
      <c r="AD790" s="280"/>
      <c r="AE790" s="280"/>
      <c r="AF790" s="283"/>
      <c r="AG790" s="280"/>
      <c r="AH790" s="275"/>
      <c r="AI790" s="275"/>
      <c r="AJ790" s="275"/>
    </row>
    <row r="791" spans="2:36" x14ac:dyDescent="0.2">
      <c r="B791" s="266"/>
      <c r="C791" s="274"/>
      <c r="D791" s="275"/>
      <c r="E791" s="275"/>
      <c r="F791" s="275"/>
      <c r="G791" s="275"/>
      <c r="H791" s="275"/>
      <c r="I791" s="275"/>
      <c r="J791" s="275"/>
      <c r="K791" s="279"/>
      <c r="L791" s="275"/>
      <c r="M791" s="276"/>
      <c r="N791" s="276"/>
      <c r="O791" s="277"/>
      <c r="P791" s="278"/>
      <c r="Q791" s="277"/>
      <c r="R791" s="275"/>
      <c r="S791" s="275"/>
      <c r="T791" s="277"/>
      <c r="U791" s="276"/>
      <c r="V791" s="277"/>
      <c r="W791" s="275"/>
      <c r="X791" s="275"/>
      <c r="Y791" s="277"/>
      <c r="Z791" s="275"/>
      <c r="AA791" s="275"/>
      <c r="AB791" s="275"/>
      <c r="AC791" s="275"/>
      <c r="AD791" s="280"/>
      <c r="AE791" s="281"/>
      <c r="AF791" s="280"/>
      <c r="AG791" s="281"/>
      <c r="AH791" s="275"/>
      <c r="AI791" s="275"/>
      <c r="AJ791" s="275"/>
    </row>
    <row r="792" spans="2:36" x14ac:dyDescent="0.2">
      <c r="B792" s="266"/>
      <c r="C792" s="274"/>
      <c r="D792" s="275"/>
      <c r="E792" s="275"/>
      <c r="F792" s="275"/>
      <c r="G792" s="275"/>
      <c r="H792" s="275"/>
      <c r="I792" s="275"/>
      <c r="J792" s="275"/>
      <c r="K792" s="282"/>
      <c r="L792" s="275"/>
      <c r="M792" s="282"/>
      <c r="N792" s="281"/>
      <c r="O792" s="277"/>
      <c r="P792" s="278"/>
      <c r="Q792" s="275"/>
      <c r="R792" s="275"/>
      <c r="S792" s="275"/>
      <c r="T792" s="277"/>
      <c r="U792" s="282"/>
      <c r="V792" s="277"/>
      <c r="W792" s="275"/>
      <c r="X792" s="277"/>
      <c r="Y792" s="275"/>
      <c r="Z792" s="275"/>
      <c r="AA792" s="275"/>
      <c r="AB792" s="275"/>
      <c r="AC792" s="275"/>
      <c r="AD792" s="280"/>
      <c r="AE792" s="280"/>
      <c r="AF792" s="280"/>
      <c r="AG792" s="280"/>
      <c r="AH792" s="275"/>
      <c r="AI792" s="275"/>
      <c r="AJ792" s="275"/>
    </row>
    <row r="793" spans="2:36" x14ac:dyDescent="0.2">
      <c r="B793" s="266"/>
      <c r="C793" s="274"/>
      <c r="D793" s="275"/>
      <c r="E793" s="275"/>
      <c r="F793" s="275"/>
      <c r="G793" s="275"/>
      <c r="H793" s="275"/>
      <c r="I793" s="275"/>
      <c r="J793" s="275"/>
      <c r="K793" s="276"/>
      <c r="L793" s="275"/>
      <c r="M793" s="276"/>
      <c r="N793" s="276"/>
      <c r="O793" s="279"/>
      <c r="P793" s="278"/>
      <c r="Q793" s="275"/>
      <c r="R793" s="275"/>
      <c r="S793" s="275"/>
      <c r="T793" s="279"/>
      <c r="U793" s="276"/>
      <c r="V793" s="279"/>
      <c r="W793" s="275"/>
      <c r="X793" s="277"/>
      <c r="Y793" s="275"/>
      <c r="Z793" s="275"/>
      <c r="AA793" s="275"/>
      <c r="AB793" s="275"/>
      <c r="AC793" s="275"/>
      <c r="AD793" s="280"/>
      <c r="AE793" s="281"/>
      <c r="AF793" s="281"/>
      <c r="AG793" s="281"/>
      <c r="AH793" s="275"/>
      <c r="AI793" s="275"/>
      <c r="AJ793" s="275"/>
    </row>
    <row r="794" spans="2:36" x14ac:dyDescent="0.2">
      <c r="B794" s="266"/>
      <c r="C794" s="274"/>
      <c r="D794" s="275"/>
      <c r="E794" s="275"/>
      <c r="F794" s="275"/>
      <c r="G794" s="275"/>
      <c r="H794" s="275"/>
      <c r="I794" s="275"/>
      <c r="J794" s="275"/>
      <c r="K794" s="276"/>
      <c r="L794" s="275"/>
      <c r="M794" s="282"/>
      <c r="N794" s="280"/>
      <c r="O794" s="279"/>
      <c r="P794" s="278"/>
      <c r="Q794" s="277"/>
      <c r="R794" s="275"/>
      <c r="S794" s="275"/>
      <c r="T794" s="279"/>
      <c r="U794" s="276"/>
      <c r="V794" s="279"/>
      <c r="W794" s="277"/>
      <c r="X794" s="277"/>
      <c r="Y794" s="277"/>
      <c r="Z794" s="275"/>
      <c r="AA794" s="275"/>
      <c r="AB794" s="275"/>
      <c r="AC794" s="275"/>
      <c r="AD794" s="280"/>
      <c r="AE794" s="280"/>
      <c r="AF794" s="280"/>
      <c r="AG794" s="280"/>
      <c r="AH794" s="275"/>
      <c r="AI794" s="275"/>
      <c r="AJ794" s="275"/>
    </row>
    <row r="795" spans="2:36" x14ac:dyDescent="0.2">
      <c r="B795" s="266"/>
      <c r="C795" s="274"/>
      <c r="D795" s="275"/>
      <c r="E795" s="275"/>
      <c r="F795" s="275"/>
      <c r="G795" s="275"/>
      <c r="H795" s="275"/>
      <c r="I795" s="275"/>
      <c r="J795" s="275"/>
      <c r="K795" s="276"/>
      <c r="L795" s="275"/>
      <c r="M795" s="275"/>
      <c r="N795" s="276"/>
      <c r="O795" s="279"/>
      <c r="P795" s="284"/>
      <c r="Q795" s="277"/>
      <c r="R795" s="275"/>
      <c r="S795" s="275"/>
      <c r="T795" s="277"/>
      <c r="U795" s="276"/>
      <c r="V795" s="279"/>
      <c r="W795" s="275"/>
      <c r="X795" s="277"/>
      <c r="Y795" s="277"/>
      <c r="Z795" s="275"/>
      <c r="AA795" s="275"/>
      <c r="AB795" s="275"/>
      <c r="AC795" s="275"/>
      <c r="AD795" s="280"/>
      <c r="AE795" s="280"/>
      <c r="AF795" s="280"/>
      <c r="AG795" s="280"/>
      <c r="AH795" s="275"/>
      <c r="AI795" s="275"/>
      <c r="AJ795" s="275"/>
    </row>
    <row r="796" spans="2:36" x14ac:dyDescent="0.2">
      <c r="B796" s="266"/>
      <c r="C796" s="274"/>
      <c r="D796" s="275"/>
      <c r="E796" s="275"/>
      <c r="F796" s="275"/>
      <c r="G796" s="275"/>
      <c r="H796" s="275"/>
      <c r="I796" s="275"/>
      <c r="J796" s="275"/>
      <c r="K796" s="275"/>
      <c r="L796" s="275"/>
      <c r="M796" s="275"/>
      <c r="N796" s="275"/>
      <c r="O796" s="279"/>
      <c r="P796" s="278"/>
      <c r="Q796" s="277"/>
      <c r="R796" s="277"/>
      <c r="S796" s="275"/>
      <c r="T796" s="277"/>
      <c r="U796" s="275"/>
      <c r="V796" s="281"/>
      <c r="W796" s="275"/>
      <c r="X796" s="277"/>
      <c r="Y796" s="277"/>
      <c r="Z796" s="277"/>
      <c r="AA796" s="275"/>
      <c r="AB796" s="275"/>
      <c r="AC796" s="275"/>
      <c r="AD796" s="283"/>
      <c r="AE796" s="281"/>
      <c r="AF796" s="283"/>
      <c r="AG796" s="280"/>
      <c r="AH796" s="275"/>
      <c r="AI796" s="275"/>
      <c r="AJ796" s="275"/>
    </row>
    <row r="797" spans="2:36" x14ac:dyDescent="0.2">
      <c r="B797" s="266"/>
      <c r="C797" s="274"/>
      <c r="D797" s="275"/>
      <c r="E797" s="275"/>
      <c r="F797" s="275"/>
      <c r="G797" s="275"/>
      <c r="H797" s="275"/>
      <c r="I797" s="275"/>
      <c r="J797" s="275"/>
      <c r="K797" s="279"/>
      <c r="L797" s="275"/>
      <c r="M797" s="276"/>
      <c r="N797" s="276"/>
      <c r="O797" s="279"/>
      <c r="P797" s="278"/>
      <c r="Q797" s="277"/>
      <c r="R797" s="275"/>
      <c r="S797" s="275"/>
      <c r="T797" s="279"/>
      <c r="U797" s="276"/>
      <c r="V797" s="279"/>
      <c r="W797" s="275"/>
      <c r="X797" s="277"/>
      <c r="Y797" s="277"/>
      <c r="Z797" s="275"/>
      <c r="AA797" s="275"/>
      <c r="AB797" s="275"/>
      <c r="AC797" s="275"/>
      <c r="AD797" s="280"/>
      <c r="AE797" s="281"/>
      <c r="AF797" s="280"/>
      <c r="AG797" s="280"/>
      <c r="AH797" s="275"/>
      <c r="AI797" s="275"/>
      <c r="AJ797" s="275"/>
    </row>
    <row r="798" spans="2:36" x14ac:dyDescent="0.2">
      <c r="B798" s="266"/>
      <c r="C798" s="274"/>
      <c r="D798" s="275"/>
      <c r="E798" s="275"/>
      <c r="F798" s="275"/>
      <c r="G798" s="275"/>
      <c r="H798" s="275"/>
      <c r="I798" s="275"/>
      <c r="J798" s="275"/>
      <c r="K798" s="276"/>
      <c r="L798" s="275"/>
      <c r="M798" s="282"/>
      <c r="N798" s="276"/>
      <c r="O798" s="277"/>
      <c r="P798" s="278"/>
      <c r="Q798" s="275"/>
      <c r="R798" s="275"/>
      <c r="S798" s="275"/>
      <c r="T798" s="279"/>
      <c r="U798" s="276"/>
      <c r="V798" s="277"/>
      <c r="W798" s="275"/>
      <c r="X798" s="275"/>
      <c r="Y798" s="275"/>
      <c r="Z798" s="275"/>
      <c r="AA798" s="275"/>
      <c r="AB798" s="275"/>
      <c r="AC798" s="275"/>
      <c r="AD798" s="280"/>
      <c r="AE798" s="280"/>
      <c r="AF798" s="280"/>
      <c r="AG798" s="280"/>
      <c r="AH798" s="275"/>
      <c r="AI798" s="275"/>
      <c r="AJ798" s="275"/>
    </row>
    <row r="799" spans="2:36" x14ac:dyDescent="0.2">
      <c r="B799" s="266"/>
      <c r="C799" s="274"/>
      <c r="D799" s="275"/>
      <c r="E799" s="275"/>
      <c r="F799" s="275"/>
      <c r="G799" s="275"/>
      <c r="H799" s="275"/>
      <c r="I799" s="275"/>
      <c r="J799" s="275"/>
      <c r="K799" s="279"/>
      <c r="L799" s="275"/>
      <c r="M799" s="276"/>
      <c r="N799" s="281"/>
      <c r="O799" s="277"/>
      <c r="P799" s="278"/>
      <c r="Q799" s="275"/>
      <c r="R799" s="275"/>
      <c r="S799" s="275"/>
      <c r="T799" s="277"/>
      <c r="U799" s="276"/>
      <c r="V799" s="279"/>
      <c r="W799" s="277"/>
      <c r="X799" s="277"/>
      <c r="Y799" s="275"/>
      <c r="Z799" s="275"/>
      <c r="AA799" s="277"/>
      <c r="AB799" s="275"/>
      <c r="AC799" s="275"/>
      <c r="AD799" s="280"/>
      <c r="AE799" s="281"/>
      <c r="AF799" s="281"/>
      <c r="AG799" s="281"/>
      <c r="AH799" s="275"/>
      <c r="AI799" s="275"/>
      <c r="AJ799" s="275"/>
    </row>
    <row r="800" spans="2:36" x14ac:dyDescent="0.2">
      <c r="B800" s="266"/>
      <c r="C800" s="274"/>
      <c r="D800" s="275"/>
      <c r="E800" s="275"/>
      <c r="F800" s="275"/>
      <c r="G800" s="275"/>
      <c r="H800" s="275"/>
      <c r="I800" s="275"/>
      <c r="J800" s="275"/>
      <c r="K800" s="276"/>
      <c r="L800" s="275"/>
      <c r="M800" s="282"/>
      <c r="N800" s="276"/>
      <c r="O800" s="277"/>
      <c r="P800" s="278"/>
      <c r="Q800" s="275"/>
      <c r="R800" s="275"/>
      <c r="S800" s="275"/>
      <c r="T800" s="279"/>
      <c r="U800" s="276"/>
      <c r="V800" s="279"/>
      <c r="W800" s="275"/>
      <c r="X800" s="275"/>
      <c r="Y800" s="275"/>
      <c r="Z800" s="275"/>
      <c r="AA800" s="275"/>
      <c r="AB800" s="275"/>
      <c r="AC800" s="275"/>
      <c r="AD800" s="283"/>
      <c r="AE800" s="281"/>
      <c r="AF800" s="280"/>
      <c r="AG800" s="281"/>
      <c r="AH800" s="275"/>
      <c r="AI800" s="275"/>
      <c r="AJ800" s="275"/>
    </row>
    <row r="801" spans="2:36" x14ac:dyDescent="0.2">
      <c r="B801" s="266"/>
      <c r="C801" s="274"/>
      <c r="D801" s="275"/>
      <c r="E801" s="275"/>
      <c r="F801" s="275"/>
      <c r="G801" s="275"/>
      <c r="H801" s="275"/>
      <c r="I801" s="275"/>
      <c r="J801" s="275"/>
      <c r="K801" s="276"/>
      <c r="L801" s="275"/>
      <c r="M801" s="275"/>
      <c r="N801" s="276"/>
      <c r="O801" s="277"/>
      <c r="P801" s="284"/>
      <c r="Q801" s="275"/>
      <c r="R801" s="275"/>
      <c r="S801" s="275"/>
      <c r="T801" s="279"/>
      <c r="U801" s="276"/>
      <c r="V801" s="277"/>
      <c r="W801" s="275"/>
      <c r="X801" s="277"/>
      <c r="Y801" s="275"/>
      <c r="Z801" s="275"/>
      <c r="AA801" s="275"/>
      <c r="AB801" s="275"/>
      <c r="AC801" s="275"/>
      <c r="AD801" s="283"/>
      <c r="AE801" s="281"/>
      <c r="AF801" s="281"/>
      <c r="AG801" s="281"/>
      <c r="AH801" s="275"/>
      <c r="AI801" s="275"/>
      <c r="AJ801" s="275"/>
    </row>
    <row r="802" spans="2:36" x14ac:dyDescent="0.2">
      <c r="B802" s="266"/>
      <c r="C802" s="274"/>
      <c r="D802" s="275"/>
      <c r="E802" s="275"/>
      <c r="F802" s="275"/>
      <c r="G802" s="275"/>
      <c r="H802" s="275"/>
      <c r="I802" s="275"/>
      <c r="J802" s="275"/>
      <c r="K802" s="279"/>
      <c r="L802" s="275"/>
      <c r="M802" s="276"/>
      <c r="N802" s="276"/>
      <c r="O802" s="279"/>
      <c r="P802" s="284"/>
      <c r="Q802" s="277"/>
      <c r="R802" s="275"/>
      <c r="S802" s="275"/>
      <c r="T802" s="279"/>
      <c r="U802" s="276"/>
      <c r="V802" s="277"/>
      <c r="W802" s="275"/>
      <c r="X802" s="275"/>
      <c r="Y802" s="277"/>
      <c r="Z802" s="275"/>
      <c r="AA802" s="275"/>
      <c r="AB802" s="275"/>
      <c r="AC802" s="275"/>
      <c r="AD802" s="280"/>
      <c r="AE802" s="281"/>
      <c r="AF802" s="280"/>
      <c r="AG802" s="281"/>
      <c r="AH802" s="275"/>
      <c r="AI802" s="275"/>
      <c r="AJ802" s="275"/>
    </row>
    <row r="803" spans="2:36" x14ac:dyDescent="0.2">
      <c r="B803" s="266"/>
      <c r="C803" s="274"/>
      <c r="D803" s="275"/>
      <c r="E803" s="275"/>
      <c r="F803" s="275"/>
      <c r="G803" s="275"/>
      <c r="H803" s="275"/>
      <c r="I803" s="275"/>
      <c r="J803" s="275"/>
      <c r="K803" s="279"/>
      <c r="L803" s="275"/>
      <c r="M803" s="276"/>
      <c r="N803" s="276"/>
      <c r="O803" s="279"/>
      <c r="P803" s="278"/>
      <c r="Q803" s="275"/>
      <c r="R803" s="275"/>
      <c r="S803" s="275"/>
      <c r="T803" s="277"/>
      <c r="U803" s="276"/>
      <c r="V803" s="277"/>
      <c r="W803" s="275"/>
      <c r="X803" s="275"/>
      <c r="Y803" s="275"/>
      <c r="Z803" s="275"/>
      <c r="AA803" s="275"/>
      <c r="AB803" s="275"/>
      <c r="AC803" s="275"/>
      <c r="AD803" s="280"/>
      <c r="AE803" s="280"/>
      <c r="AF803" s="280"/>
      <c r="AG803" s="280"/>
      <c r="AH803" s="275"/>
      <c r="AI803" s="275"/>
      <c r="AJ803" s="275"/>
    </row>
    <row r="804" spans="2:36" x14ac:dyDescent="0.2">
      <c r="B804" s="266"/>
      <c r="C804" s="274"/>
      <c r="D804" s="275"/>
      <c r="E804" s="275"/>
      <c r="F804" s="275"/>
      <c r="G804" s="275"/>
      <c r="H804" s="275"/>
      <c r="I804" s="275"/>
      <c r="J804" s="275"/>
      <c r="K804" s="275"/>
      <c r="L804" s="275"/>
      <c r="M804" s="275"/>
      <c r="N804" s="275"/>
      <c r="O804" s="277"/>
      <c r="P804" s="278"/>
      <c r="Q804" s="275"/>
      <c r="R804" s="276"/>
      <c r="S804" s="275"/>
      <c r="T804" s="277"/>
      <c r="U804" s="275"/>
      <c r="V804" s="277"/>
      <c r="W804" s="275"/>
      <c r="X804" s="275"/>
      <c r="Y804" s="275"/>
      <c r="Z804" s="276"/>
      <c r="AA804" s="275"/>
      <c r="AB804" s="275"/>
      <c r="AC804" s="275"/>
      <c r="AD804" s="281"/>
      <c r="AE804" s="281"/>
      <c r="AF804" s="281"/>
      <c r="AG804" s="281"/>
      <c r="AH804" s="275"/>
      <c r="AI804" s="275"/>
      <c r="AJ804" s="275"/>
    </row>
    <row r="805" spans="2:36" x14ac:dyDescent="0.2">
      <c r="B805" s="266"/>
      <c r="C805" s="274"/>
      <c r="D805" s="275"/>
      <c r="E805" s="275"/>
      <c r="F805" s="275"/>
      <c r="G805" s="275"/>
      <c r="H805" s="275"/>
      <c r="I805" s="275"/>
      <c r="J805" s="275"/>
      <c r="K805" s="276"/>
      <c r="L805" s="275"/>
      <c r="M805" s="275"/>
      <c r="N805" s="281"/>
      <c r="O805" s="279"/>
      <c r="P805" s="284"/>
      <c r="Q805" s="275"/>
      <c r="R805" s="275"/>
      <c r="S805" s="275"/>
      <c r="T805" s="279"/>
      <c r="U805" s="276"/>
      <c r="V805" s="277"/>
      <c r="W805" s="275"/>
      <c r="X805" s="277"/>
      <c r="Y805" s="275"/>
      <c r="Z805" s="275"/>
      <c r="AA805" s="275"/>
      <c r="AB805" s="275"/>
      <c r="AC805" s="275"/>
      <c r="AD805" s="283"/>
      <c r="AE805" s="281"/>
      <c r="AF805" s="280"/>
      <c r="AG805" s="280"/>
      <c r="AH805" s="275"/>
      <c r="AI805" s="275"/>
      <c r="AJ805" s="275"/>
    </row>
    <row r="806" spans="2:36" x14ac:dyDescent="0.2">
      <c r="B806" s="266"/>
      <c r="C806" s="274"/>
      <c r="D806" s="275"/>
      <c r="E806" s="275"/>
      <c r="F806" s="275"/>
      <c r="G806" s="275"/>
      <c r="H806" s="275"/>
      <c r="I806" s="275"/>
      <c r="J806" s="275"/>
      <c r="K806" s="276"/>
      <c r="L806" s="275"/>
      <c r="M806" s="282"/>
      <c r="N806" s="276"/>
      <c r="O806" s="277"/>
      <c r="P806" s="284"/>
      <c r="Q806" s="275"/>
      <c r="R806" s="275"/>
      <c r="S806" s="275"/>
      <c r="T806" s="277"/>
      <c r="U806" s="276"/>
      <c r="V806" s="279"/>
      <c r="W806" s="277"/>
      <c r="X806" s="277"/>
      <c r="Y806" s="275"/>
      <c r="Z806" s="275"/>
      <c r="AA806" s="275"/>
      <c r="AB806" s="275"/>
      <c r="AC806" s="275"/>
      <c r="AD806" s="283"/>
      <c r="AE806" s="280"/>
      <c r="AF806" s="280"/>
      <c r="AG806" s="280"/>
      <c r="AH806" s="275"/>
      <c r="AI806" s="275"/>
      <c r="AJ806" s="275"/>
    </row>
    <row r="807" spans="2:36" x14ac:dyDescent="0.2">
      <c r="B807" s="266"/>
      <c r="C807" s="274"/>
      <c r="D807" s="275"/>
      <c r="E807" s="275"/>
      <c r="F807" s="275"/>
      <c r="G807" s="275"/>
      <c r="H807" s="275"/>
      <c r="I807" s="275"/>
      <c r="J807" s="275"/>
      <c r="K807" s="276"/>
      <c r="L807" s="275"/>
      <c r="M807" s="276"/>
      <c r="N807" s="276"/>
      <c r="O807" s="277"/>
      <c r="P807" s="284"/>
      <c r="Q807" s="275"/>
      <c r="R807" s="275"/>
      <c r="S807" s="275"/>
      <c r="T807" s="277"/>
      <c r="U807" s="276"/>
      <c r="V807" s="277"/>
      <c r="W807" s="275"/>
      <c r="X807" s="277"/>
      <c r="Y807" s="275"/>
      <c r="Z807" s="275"/>
      <c r="AA807" s="277"/>
      <c r="AB807" s="275"/>
      <c r="AC807" s="275"/>
      <c r="AD807" s="280"/>
      <c r="AE807" s="280"/>
      <c r="AF807" s="281"/>
      <c r="AG807" s="281"/>
      <c r="AH807" s="275"/>
      <c r="AI807" s="275"/>
      <c r="AJ807" s="275"/>
    </row>
    <row r="808" spans="2:36" x14ac:dyDescent="0.2">
      <c r="B808" s="266"/>
      <c r="C808" s="274"/>
      <c r="D808" s="275"/>
      <c r="E808" s="275"/>
      <c r="F808" s="275"/>
      <c r="G808" s="275"/>
      <c r="H808" s="275"/>
      <c r="I808" s="275"/>
      <c r="J808" s="275"/>
      <c r="K808" s="276"/>
      <c r="L808" s="275"/>
      <c r="M808" s="276"/>
      <c r="N808" s="276"/>
      <c r="O808" s="275"/>
      <c r="P808" s="278"/>
      <c r="Q808" s="275"/>
      <c r="R808" s="275"/>
      <c r="S808" s="275"/>
      <c r="T808" s="277"/>
      <c r="U808" s="276"/>
      <c r="V808" s="277"/>
      <c r="W808" s="275"/>
      <c r="X808" s="275"/>
      <c r="Y808" s="275"/>
      <c r="Z808" s="275"/>
      <c r="AA808" s="275"/>
      <c r="AB808" s="275"/>
      <c r="AC808" s="275"/>
      <c r="AD808" s="281"/>
      <c r="AE808" s="279"/>
      <c r="AF808" s="281"/>
      <c r="AG808" s="281"/>
      <c r="AH808" s="275"/>
      <c r="AI808" s="275"/>
      <c r="AJ808" s="275"/>
    </row>
    <row r="809" spans="2:36" x14ac:dyDescent="0.2">
      <c r="B809" s="266"/>
      <c r="C809" s="274"/>
      <c r="D809" s="275"/>
      <c r="E809" s="275"/>
      <c r="F809" s="275"/>
      <c r="G809" s="275"/>
      <c r="H809" s="275"/>
      <c r="I809" s="275"/>
      <c r="J809" s="275"/>
      <c r="K809" s="275"/>
      <c r="L809" s="275"/>
      <c r="M809" s="275"/>
      <c r="N809" s="275"/>
      <c r="O809" s="275"/>
      <c r="P809" s="284"/>
      <c r="Q809" s="275"/>
      <c r="R809" s="275"/>
      <c r="S809" s="275"/>
      <c r="T809" s="275"/>
      <c r="U809" s="275"/>
      <c r="V809" s="275"/>
      <c r="W809" s="275"/>
      <c r="X809" s="275"/>
      <c r="Y809" s="275"/>
      <c r="Z809" s="275"/>
      <c r="AA809" s="275"/>
      <c r="AB809" s="275"/>
      <c r="AC809" s="275"/>
      <c r="AD809" s="275"/>
      <c r="AE809" s="275"/>
      <c r="AF809" s="275"/>
      <c r="AG809" s="275"/>
      <c r="AH809" s="275"/>
      <c r="AI809" s="275"/>
      <c r="AJ809" s="275"/>
    </row>
    <row r="810" spans="2:36" x14ac:dyDescent="0.2">
      <c r="B810" s="266"/>
      <c r="C810" s="274"/>
      <c r="D810" s="275"/>
      <c r="E810" s="275"/>
      <c r="F810" s="275"/>
      <c r="G810" s="275"/>
      <c r="H810" s="275"/>
      <c r="I810" s="275"/>
      <c r="J810" s="275"/>
      <c r="K810" s="276"/>
      <c r="L810" s="275"/>
      <c r="M810" s="275"/>
      <c r="N810" s="276"/>
      <c r="O810" s="277"/>
      <c r="P810" s="284"/>
      <c r="Q810" s="275"/>
      <c r="R810" s="275"/>
      <c r="S810" s="275"/>
      <c r="T810" s="277"/>
      <c r="U810" s="276"/>
      <c r="V810" s="281"/>
      <c r="W810" s="275"/>
      <c r="X810" s="275"/>
      <c r="Y810" s="275"/>
      <c r="Z810" s="275"/>
      <c r="AA810" s="275"/>
      <c r="AB810" s="275"/>
      <c r="AC810" s="275"/>
      <c r="AD810" s="281"/>
      <c r="AE810" s="281"/>
      <c r="AF810" s="281"/>
      <c r="AG810" s="280"/>
      <c r="AH810" s="275"/>
      <c r="AI810" s="275"/>
      <c r="AJ810" s="275"/>
    </row>
    <row r="811" spans="2:36" x14ac:dyDescent="0.2">
      <c r="B811" s="266"/>
      <c r="C811" s="274"/>
      <c r="D811" s="275"/>
      <c r="E811" s="275"/>
      <c r="F811" s="275"/>
      <c r="G811" s="275"/>
      <c r="H811" s="275"/>
      <c r="I811" s="275"/>
      <c r="J811" s="275"/>
      <c r="K811" s="279"/>
      <c r="L811" s="275"/>
      <c r="M811" s="276"/>
      <c r="N811" s="276"/>
      <c r="O811" s="279"/>
      <c r="P811" s="278"/>
      <c r="Q811" s="275"/>
      <c r="R811" s="275"/>
      <c r="S811" s="275"/>
      <c r="T811" s="279"/>
      <c r="U811" s="276"/>
      <c r="V811" s="277"/>
      <c r="W811" s="275"/>
      <c r="X811" s="275"/>
      <c r="Y811" s="275"/>
      <c r="Z811" s="275"/>
      <c r="AA811" s="275"/>
      <c r="AB811" s="275"/>
      <c r="AC811" s="275"/>
      <c r="AD811" s="280"/>
      <c r="AE811" s="281"/>
      <c r="AF811" s="281"/>
      <c r="AG811" s="280"/>
      <c r="AH811" s="275"/>
      <c r="AI811" s="275"/>
      <c r="AJ811" s="275"/>
    </row>
    <row r="812" spans="2:36" x14ac:dyDescent="0.2">
      <c r="B812" s="266"/>
      <c r="C812" s="274"/>
      <c r="D812" s="275"/>
      <c r="E812" s="275"/>
      <c r="F812" s="275"/>
      <c r="G812" s="275"/>
      <c r="H812" s="275"/>
      <c r="I812" s="275"/>
      <c r="J812" s="275"/>
      <c r="K812" s="275"/>
      <c r="L812" s="275"/>
      <c r="M812" s="275"/>
      <c r="N812" s="275"/>
      <c r="O812" s="277"/>
      <c r="P812" s="284"/>
      <c r="Q812" s="275"/>
      <c r="R812" s="275"/>
      <c r="S812" s="275"/>
      <c r="T812" s="279"/>
      <c r="U812" s="275"/>
      <c r="V812" s="277"/>
      <c r="W812" s="275"/>
      <c r="X812" s="275"/>
      <c r="Y812" s="275"/>
      <c r="Z812" s="275"/>
      <c r="AA812" s="275"/>
      <c r="AB812" s="275"/>
      <c r="AC812" s="275"/>
      <c r="AD812" s="280"/>
      <c r="AE812" s="281"/>
      <c r="AF812" s="281"/>
      <c r="AG812" s="281"/>
      <c r="AH812" s="275"/>
      <c r="AI812" s="275"/>
      <c r="AJ812" s="275"/>
    </row>
    <row r="813" spans="2:36" x14ac:dyDescent="0.2">
      <c r="B813" s="266"/>
      <c r="C813" s="274"/>
      <c r="D813" s="275"/>
      <c r="E813" s="275"/>
      <c r="F813" s="275"/>
      <c r="G813" s="275"/>
      <c r="H813" s="275"/>
      <c r="I813" s="275"/>
      <c r="J813" s="275"/>
      <c r="K813" s="276"/>
      <c r="L813" s="275"/>
      <c r="M813" s="282"/>
      <c r="N813" s="276"/>
      <c r="O813" s="279"/>
      <c r="P813" s="284"/>
      <c r="Q813" s="275"/>
      <c r="R813" s="275"/>
      <c r="S813" s="275"/>
      <c r="T813" s="279"/>
      <c r="U813" s="276"/>
      <c r="V813" s="279"/>
      <c r="W813" s="275"/>
      <c r="X813" s="275"/>
      <c r="Y813" s="275"/>
      <c r="Z813" s="275"/>
      <c r="AA813" s="275"/>
      <c r="AB813" s="275"/>
      <c r="AC813" s="275"/>
      <c r="AD813" s="280"/>
      <c r="AE813" s="281"/>
      <c r="AF813" s="281"/>
      <c r="AG813" s="280"/>
      <c r="AH813" s="275"/>
      <c r="AI813" s="275"/>
      <c r="AJ813" s="275"/>
    </row>
    <row r="814" spans="2:36" x14ac:dyDescent="0.2">
      <c r="B814" s="266"/>
      <c r="C814" s="274"/>
      <c r="D814" s="275"/>
      <c r="E814" s="275"/>
      <c r="F814" s="275"/>
      <c r="G814" s="275"/>
      <c r="H814" s="275"/>
      <c r="I814" s="275"/>
      <c r="J814" s="275"/>
      <c r="K814" s="276"/>
      <c r="L814" s="275"/>
      <c r="M814" s="276"/>
      <c r="N814" s="276"/>
      <c r="O814" s="279"/>
      <c r="P814" s="284"/>
      <c r="Q814" s="275"/>
      <c r="R814" s="275"/>
      <c r="S814" s="275"/>
      <c r="T814" s="277"/>
      <c r="U814" s="276"/>
      <c r="V814" s="279"/>
      <c r="W814" s="275"/>
      <c r="X814" s="277"/>
      <c r="Y814" s="275"/>
      <c r="Z814" s="275"/>
      <c r="AA814" s="275"/>
      <c r="AB814" s="275"/>
      <c r="AC814" s="275"/>
      <c r="AD814" s="280"/>
      <c r="AE814" s="281"/>
      <c r="AF814" s="281"/>
      <c r="AG814" s="281"/>
      <c r="AH814" s="275"/>
      <c r="AI814" s="275"/>
      <c r="AJ814" s="275"/>
    </row>
    <row r="815" spans="2:36" x14ac:dyDescent="0.2">
      <c r="B815" s="266"/>
      <c r="C815" s="274"/>
      <c r="D815" s="275"/>
      <c r="E815" s="275"/>
      <c r="F815" s="275"/>
      <c r="G815" s="275"/>
      <c r="H815" s="275"/>
      <c r="I815" s="275"/>
      <c r="J815" s="275"/>
      <c r="K815" s="276"/>
      <c r="L815" s="275"/>
      <c r="M815" s="276"/>
      <c r="N815" s="275"/>
      <c r="O815" s="279"/>
      <c r="P815" s="278"/>
      <c r="Q815" s="277"/>
      <c r="R815" s="275"/>
      <c r="S815" s="275"/>
      <c r="T815" s="279"/>
      <c r="U815" s="276"/>
      <c r="V815" s="279"/>
      <c r="W815" s="275"/>
      <c r="X815" s="275"/>
      <c r="Y815" s="277"/>
      <c r="Z815" s="275"/>
      <c r="AA815" s="275"/>
      <c r="AB815" s="275"/>
      <c r="AC815" s="275"/>
      <c r="AD815" s="280"/>
      <c r="AE815" s="281"/>
      <c r="AF815" s="280"/>
      <c r="AG815" s="281"/>
      <c r="AH815" s="275"/>
      <c r="AI815" s="275"/>
      <c r="AJ815" s="275"/>
    </row>
    <row r="816" spans="2:36" x14ac:dyDescent="0.2">
      <c r="B816" s="266"/>
      <c r="C816" s="274"/>
      <c r="D816" s="275"/>
      <c r="E816" s="275"/>
      <c r="F816" s="275"/>
      <c r="G816" s="275"/>
      <c r="H816" s="275"/>
      <c r="I816" s="275"/>
      <c r="J816" s="275"/>
      <c r="K816" s="282"/>
      <c r="L816" s="275"/>
      <c r="M816" s="282"/>
      <c r="N816" s="281"/>
      <c r="O816" s="277"/>
      <c r="P816" s="278"/>
      <c r="Q816" s="275"/>
      <c r="R816" s="275"/>
      <c r="S816" s="275"/>
      <c r="T816" s="277"/>
      <c r="U816" s="282"/>
      <c r="V816" s="277"/>
      <c r="W816" s="275"/>
      <c r="X816" s="277"/>
      <c r="Y816" s="275"/>
      <c r="Z816" s="275"/>
      <c r="AA816" s="275"/>
      <c r="AB816" s="275"/>
      <c r="AC816" s="275"/>
      <c r="AD816" s="280"/>
      <c r="AE816" s="281"/>
      <c r="AF816" s="280"/>
      <c r="AG816" s="281"/>
      <c r="AH816" s="275"/>
      <c r="AI816" s="275"/>
      <c r="AJ816" s="275"/>
    </row>
    <row r="817" spans="2:36" x14ac:dyDescent="0.2">
      <c r="B817" s="266"/>
      <c r="C817" s="274"/>
      <c r="D817" s="275"/>
      <c r="E817" s="275"/>
      <c r="F817" s="275"/>
      <c r="G817" s="275"/>
      <c r="H817" s="275"/>
      <c r="I817" s="275"/>
      <c r="J817" s="275"/>
      <c r="K817" s="276"/>
      <c r="L817" s="275"/>
      <c r="M817" s="276"/>
      <c r="N817" s="281"/>
      <c r="O817" s="277"/>
      <c r="P817" s="284"/>
      <c r="Q817" s="275"/>
      <c r="R817" s="275"/>
      <c r="S817" s="275"/>
      <c r="T817" s="277"/>
      <c r="U817" s="276"/>
      <c r="V817" s="277"/>
      <c r="W817" s="275"/>
      <c r="X817" s="275"/>
      <c r="Y817" s="275"/>
      <c r="Z817" s="275"/>
      <c r="AA817" s="275"/>
      <c r="AB817" s="275"/>
      <c r="AC817" s="275"/>
      <c r="AD817" s="280"/>
      <c r="AE817" s="281"/>
      <c r="AF817" s="281"/>
      <c r="AG817" s="281"/>
      <c r="AH817" s="275"/>
      <c r="AI817" s="275"/>
      <c r="AJ817" s="275"/>
    </row>
    <row r="818" spans="2:36" x14ac:dyDescent="0.2">
      <c r="B818" s="266"/>
      <c r="C818" s="274"/>
      <c r="D818" s="275"/>
      <c r="E818" s="275"/>
      <c r="F818" s="275"/>
      <c r="G818" s="275"/>
      <c r="H818" s="275"/>
      <c r="I818" s="275"/>
      <c r="J818" s="275"/>
      <c r="K818" s="282"/>
      <c r="L818" s="275"/>
      <c r="M818" s="275"/>
      <c r="N818" s="282"/>
      <c r="O818" s="279"/>
      <c r="P818" s="278"/>
      <c r="Q818" s="275"/>
      <c r="R818" s="276"/>
      <c r="S818" s="275"/>
      <c r="T818" s="277"/>
      <c r="U818" s="282"/>
      <c r="V818" s="277"/>
      <c r="W818" s="275"/>
      <c r="X818" s="277"/>
      <c r="Y818" s="275"/>
      <c r="Z818" s="276"/>
      <c r="AA818" s="275"/>
      <c r="AB818" s="275"/>
      <c r="AC818" s="275"/>
      <c r="AD818" s="280"/>
      <c r="AE818" s="281"/>
      <c r="AF818" s="283"/>
      <c r="AG818" s="281"/>
      <c r="AH818" s="275"/>
      <c r="AI818" s="275"/>
      <c r="AJ818" s="275"/>
    </row>
    <row r="819" spans="2:36" x14ac:dyDescent="0.2">
      <c r="B819" s="266"/>
      <c r="C819" s="274"/>
      <c r="D819" s="275"/>
      <c r="E819" s="275"/>
      <c r="F819" s="275"/>
      <c r="G819" s="275"/>
      <c r="H819" s="275"/>
      <c r="I819" s="275"/>
      <c r="J819" s="275"/>
      <c r="K819" s="279"/>
      <c r="L819" s="275"/>
      <c r="M819" s="276"/>
      <c r="N819" s="276"/>
      <c r="O819" s="279"/>
      <c r="P819" s="284"/>
      <c r="Q819" s="275"/>
      <c r="R819" s="275"/>
      <c r="S819" s="275"/>
      <c r="T819" s="277"/>
      <c r="U819" s="276"/>
      <c r="V819" s="277"/>
      <c r="W819" s="275"/>
      <c r="X819" s="275"/>
      <c r="Y819" s="275"/>
      <c r="Z819" s="275"/>
      <c r="AA819" s="275"/>
      <c r="AB819" s="275"/>
      <c r="AC819" s="275"/>
      <c r="AD819" s="280"/>
      <c r="AE819" s="281"/>
      <c r="AF819" s="281"/>
      <c r="AG819" s="281"/>
      <c r="AH819" s="275"/>
      <c r="AI819" s="275"/>
      <c r="AJ819" s="275"/>
    </row>
    <row r="820" spans="2:36" x14ac:dyDescent="0.2">
      <c r="B820" s="266"/>
      <c r="C820" s="274"/>
      <c r="D820" s="275"/>
      <c r="E820" s="275"/>
      <c r="F820" s="275"/>
      <c r="G820" s="275"/>
      <c r="H820" s="275"/>
      <c r="I820" s="275"/>
      <c r="J820" s="275"/>
      <c r="K820" s="276"/>
      <c r="L820" s="275"/>
      <c r="M820" s="276"/>
      <c r="N820" s="281"/>
      <c r="O820" s="277"/>
      <c r="P820" s="278"/>
      <c r="Q820" s="275"/>
      <c r="R820" s="275"/>
      <c r="S820" s="275"/>
      <c r="T820" s="279"/>
      <c r="U820" s="276"/>
      <c r="V820" s="277"/>
      <c r="W820" s="275"/>
      <c r="X820" s="275"/>
      <c r="Y820" s="275"/>
      <c r="Z820" s="275"/>
      <c r="AA820" s="275"/>
      <c r="AB820" s="275"/>
      <c r="AC820" s="275"/>
      <c r="AD820" s="281"/>
      <c r="AE820" s="281"/>
      <c r="AF820" s="280"/>
      <c r="AG820" s="283"/>
      <c r="AH820" s="275"/>
      <c r="AI820" s="275"/>
      <c r="AJ820" s="275"/>
    </row>
    <row r="821" spans="2:36" x14ac:dyDescent="0.2">
      <c r="B821" s="266"/>
      <c r="C821" s="274"/>
      <c r="D821" s="275"/>
      <c r="E821" s="275"/>
      <c r="F821" s="275"/>
      <c r="G821" s="275"/>
      <c r="H821" s="275"/>
      <c r="I821" s="275"/>
      <c r="J821" s="275"/>
      <c r="K821" s="279"/>
      <c r="L821" s="275"/>
      <c r="M821" s="276"/>
      <c r="N821" s="276"/>
      <c r="O821" s="277"/>
      <c r="P821" s="284"/>
      <c r="Q821" s="275"/>
      <c r="R821" s="275"/>
      <c r="S821" s="275"/>
      <c r="T821" s="277"/>
      <c r="U821" s="276"/>
      <c r="V821" s="277"/>
      <c r="W821" s="275"/>
      <c r="X821" s="275"/>
      <c r="Y821" s="275"/>
      <c r="Z821" s="275"/>
      <c r="AA821" s="275"/>
      <c r="AB821" s="275"/>
      <c r="AC821" s="275"/>
      <c r="AD821" s="280"/>
      <c r="AE821" s="281"/>
      <c r="AF821" s="281"/>
      <c r="AG821" s="280"/>
      <c r="AH821" s="275"/>
      <c r="AI821" s="275"/>
      <c r="AJ821" s="275"/>
    </row>
    <row r="822" spans="2:36" x14ac:dyDescent="0.2">
      <c r="B822" s="266"/>
      <c r="C822" s="274"/>
      <c r="D822" s="275"/>
      <c r="E822" s="275"/>
      <c r="F822" s="275"/>
      <c r="G822" s="275"/>
      <c r="H822" s="275"/>
      <c r="I822" s="275"/>
      <c r="J822" s="275"/>
      <c r="K822" s="276"/>
      <c r="L822" s="275"/>
      <c r="M822" s="282"/>
      <c r="N822" s="276"/>
      <c r="O822" s="277"/>
      <c r="P822" s="278"/>
      <c r="Q822" s="275"/>
      <c r="R822" s="275"/>
      <c r="S822" s="275"/>
      <c r="T822" s="277"/>
      <c r="U822" s="276"/>
      <c r="V822" s="279"/>
      <c r="W822" s="275"/>
      <c r="X822" s="275"/>
      <c r="Y822" s="275"/>
      <c r="Z822" s="275"/>
      <c r="AA822" s="275"/>
      <c r="AB822" s="275"/>
      <c r="AC822" s="275"/>
      <c r="AD822" s="283"/>
      <c r="AE822" s="281"/>
      <c r="AF822" s="281"/>
      <c r="AG822" s="281"/>
      <c r="AH822" s="275"/>
      <c r="AI822" s="275"/>
      <c r="AJ822" s="275"/>
    </row>
    <row r="823" spans="2:36" x14ac:dyDescent="0.2">
      <c r="B823" s="266"/>
      <c r="C823" s="274"/>
      <c r="D823" s="275"/>
      <c r="E823" s="275"/>
      <c r="F823" s="275"/>
      <c r="G823" s="275"/>
      <c r="H823" s="275"/>
      <c r="I823" s="275"/>
      <c r="J823" s="275"/>
      <c r="K823" s="276"/>
      <c r="L823" s="275"/>
      <c r="M823" s="282"/>
      <c r="N823" s="281"/>
      <c r="O823" s="277"/>
      <c r="P823" s="278"/>
      <c r="Q823" s="275"/>
      <c r="R823" s="275"/>
      <c r="S823" s="275"/>
      <c r="T823" s="279"/>
      <c r="U823" s="276"/>
      <c r="V823" s="281"/>
      <c r="W823" s="275"/>
      <c r="X823" s="277"/>
      <c r="Y823" s="275"/>
      <c r="Z823" s="275"/>
      <c r="AA823" s="275"/>
      <c r="AB823" s="275"/>
      <c r="AC823" s="275"/>
      <c r="AD823" s="280"/>
      <c r="AE823" s="280"/>
      <c r="AF823" s="280"/>
      <c r="AG823" s="280"/>
      <c r="AH823" s="275"/>
      <c r="AI823" s="275"/>
      <c r="AJ823" s="275"/>
    </row>
    <row r="824" spans="2:36" x14ac:dyDescent="0.2">
      <c r="B824" s="266"/>
      <c r="C824" s="274"/>
      <c r="D824" s="275"/>
      <c r="E824" s="275"/>
      <c r="F824" s="275"/>
      <c r="G824" s="275"/>
      <c r="H824" s="275"/>
      <c r="I824" s="275"/>
      <c r="J824" s="275"/>
      <c r="K824" s="276"/>
      <c r="L824" s="275"/>
      <c r="M824" s="276"/>
      <c r="N824" s="276"/>
      <c r="O824" s="277"/>
      <c r="P824" s="284"/>
      <c r="Q824" s="275"/>
      <c r="R824" s="275"/>
      <c r="S824" s="275"/>
      <c r="T824" s="277"/>
      <c r="U824" s="276"/>
      <c r="V824" s="277"/>
      <c r="W824" s="275"/>
      <c r="X824" s="275"/>
      <c r="Y824" s="275"/>
      <c r="Z824" s="275"/>
      <c r="AA824" s="275"/>
      <c r="AB824" s="275"/>
      <c r="AC824" s="275"/>
      <c r="AD824" s="280"/>
      <c r="AE824" s="281"/>
      <c r="AF824" s="281"/>
      <c r="AG824" s="281"/>
      <c r="AH824" s="275"/>
      <c r="AI824" s="275"/>
      <c r="AJ824" s="275"/>
    </row>
    <row r="825" spans="2:36" x14ac:dyDescent="0.2">
      <c r="B825" s="266"/>
      <c r="C825" s="274"/>
      <c r="D825" s="275"/>
      <c r="E825" s="275"/>
      <c r="F825" s="275"/>
      <c r="G825" s="275"/>
      <c r="H825" s="275"/>
      <c r="I825" s="275"/>
      <c r="J825" s="275"/>
      <c r="K825" s="276"/>
      <c r="L825" s="275"/>
      <c r="M825" s="276"/>
      <c r="N825" s="281"/>
      <c r="O825" s="277"/>
      <c r="P825" s="284"/>
      <c r="Q825" s="275"/>
      <c r="R825" s="275"/>
      <c r="S825" s="275"/>
      <c r="T825" s="277"/>
      <c r="U825" s="276"/>
      <c r="V825" s="279"/>
      <c r="W825" s="275"/>
      <c r="X825" s="277"/>
      <c r="Y825" s="275"/>
      <c r="Z825" s="275"/>
      <c r="AA825" s="275"/>
      <c r="AB825" s="275"/>
      <c r="AC825" s="275"/>
      <c r="AD825" s="283"/>
      <c r="AE825" s="280"/>
      <c r="AF825" s="281"/>
      <c r="AG825" s="281"/>
      <c r="AH825" s="275"/>
      <c r="AI825" s="275"/>
      <c r="AJ825" s="275"/>
    </row>
    <row r="826" spans="2:36" x14ac:dyDescent="0.2">
      <c r="B826" s="266"/>
      <c r="C826" s="274"/>
      <c r="D826" s="275"/>
      <c r="E826" s="275"/>
      <c r="F826" s="275"/>
      <c r="G826" s="275"/>
      <c r="H826" s="275"/>
      <c r="I826" s="275"/>
      <c r="J826" s="275"/>
      <c r="K826" s="279"/>
      <c r="L826" s="275"/>
      <c r="M826" s="275"/>
      <c r="N826" s="282"/>
      <c r="O826" s="277"/>
      <c r="P826" s="278"/>
      <c r="Q826" s="275"/>
      <c r="R826" s="275"/>
      <c r="S826" s="275"/>
      <c r="T826" s="277"/>
      <c r="U826" s="282"/>
      <c r="V826" s="281"/>
      <c r="W826" s="277"/>
      <c r="X826" s="275"/>
      <c r="Y826" s="275"/>
      <c r="Z826" s="275"/>
      <c r="AA826" s="275"/>
      <c r="AB826" s="275"/>
      <c r="AC826" s="275"/>
      <c r="AD826" s="280"/>
      <c r="AE826" s="281"/>
      <c r="AF826" s="280"/>
      <c r="AG826" s="280"/>
      <c r="AH826" s="275"/>
      <c r="AI826" s="275"/>
      <c r="AJ826" s="275"/>
    </row>
    <row r="827" spans="2:36" x14ac:dyDescent="0.2">
      <c r="B827" s="266"/>
      <c r="C827" s="274"/>
      <c r="D827" s="275"/>
      <c r="E827" s="275"/>
      <c r="F827" s="275"/>
      <c r="G827" s="275"/>
      <c r="H827" s="275"/>
      <c r="I827" s="275"/>
      <c r="J827" s="275"/>
      <c r="K827" s="279"/>
      <c r="L827" s="275"/>
      <c r="M827" s="276"/>
      <c r="N827" s="276"/>
      <c r="O827" s="277"/>
      <c r="P827" s="278"/>
      <c r="Q827" s="275"/>
      <c r="R827" s="275"/>
      <c r="S827" s="275"/>
      <c r="T827" s="279"/>
      <c r="U827" s="276"/>
      <c r="V827" s="277"/>
      <c r="W827" s="275"/>
      <c r="X827" s="275"/>
      <c r="Y827" s="275"/>
      <c r="Z827" s="275"/>
      <c r="AA827" s="275"/>
      <c r="AB827" s="275"/>
      <c r="AC827" s="275"/>
      <c r="AD827" s="280"/>
      <c r="AE827" s="280"/>
      <c r="AF827" s="281"/>
      <c r="AG827" s="281"/>
      <c r="AH827" s="275"/>
      <c r="AI827" s="275"/>
      <c r="AJ827" s="275"/>
    </row>
    <row r="828" spans="2:36" x14ac:dyDescent="0.2">
      <c r="B828" s="266"/>
      <c r="C828" s="274"/>
      <c r="D828" s="275"/>
      <c r="E828" s="275"/>
      <c r="F828" s="275"/>
      <c r="G828" s="275"/>
      <c r="H828" s="275"/>
      <c r="I828" s="275"/>
      <c r="J828" s="275"/>
      <c r="K828" s="279"/>
      <c r="L828" s="275"/>
      <c r="M828" s="276"/>
      <c r="N828" s="282"/>
      <c r="O828" s="277"/>
      <c r="P828" s="284"/>
      <c r="Q828" s="277"/>
      <c r="R828" s="275"/>
      <c r="S828" s="275"/>
      <c r="T828" s="279"/>
      <c r="U828" s="276"/>
      <c r="V828" s="277"/>
      <c r="W828" s="275"/>
      <c r="X828" s="275"/>
      <c r="Y828" s="277"/>
      <c r="Z828" s="275"/>
      <c r="AA828" s="277"/>
      <c r="AB828" s="275"/>
      <c r="AC828" s="275"/>
      <c r="AD828" s="280"/>
      <c r="AE828" s="281"/>
      <c r="AF828" s="280"/>
      <c r="AG828" s="281"/>
      <c r="AH828" s="275"/>
      <c r="AI828" s="275"/>
      <c r="AJ828" s="275"/>
    </row>
    <row r="829" spans="2:36" x14ac:dyDescent="0.2">
      <c r="B829" s="266"/>
      <c r="C829" s="274"/>
      <c r="D829" s="275"/>
      <c r="E829" s="275"/>
      <c r="F829" s="275"/>
      <c r="G829" s="275"/>
      <c r="H829" s="275"/>
      <c r="I829" s="275"/>
      <c r="J829" s="275"/>
      <c r="K829" s="275"/>
      <c r="L829" s="275"/>
      <c r="M829" s="275"/>
      <c r="N829" s="275"/>
      <c r="O829" s="275"/>
      <c r="P829" s="284"/>
      <c r="Q829" s="275"/>
      <c r="R829" s="276"/>
      <c r="S829" s="275"/>
      <c r="T829" s="275"/>
      <c r="U829" s="275"/>
      <c r="V829" s="275"/>
      <c r="W829" s="275"/>
      <c r="X829" s="275"/>
      <c r="Y829" s="275"/>
      <c r="Z829" s="276"/>
      <c r="AA829" s="275"/>
      <c r="AB829" s="275"/>
      <c r="AC829" s="275"/>
      <c r="AD829" s="279"/>
      <c r="AE829" s="279"/>
      <c r="AF829" s="279"/>
      <c r="AG829" s="279"/>
      <c r="AH829" s="275"/>
      <c r="AI829" s="275"/>
      <c r="AJ829" s="275"/>
    </row>
    <row r="830" spans="2:36" x14ac:dyDescent="0.2">
      <c r="B830" s="266"/>
      <c r="C830" s="274"/>
      <c r="D830" s="275"/>
      <c r="E830" s="275"/>
      <c r="F830" s="275"/>
      <c r="G830" s="275"/>
      <c r="H830" s="275"/>
      <c r="I830" s="275"/>
      <c r="J830" s="275"/>
      <c r="K830" s="276"/>
      <c r="L830" s="275"/>
      <c r="M830" s="275"/>
      <c r="N830" s="276"/>
      <c r="O830" s="277"/>
      <c r="P830" s="278"/>
      <c r="Q830" s="275"/>
      <c r="R830" s="275"/>
      <c r="S830" s="275"/>
      <c r="T830" s="277"/>
      <c r="U830" s="276"/>
      <c r="V830" s="277"/>
      <c r="W830" s="275"/>
      <c r="X830" s="275"/>
      <c r="Y830" s="275"/>
      <c r="Z830" s="275"/>
      <c r="AA830" s="275"/>
      <c r="AB830" s="275"/>
      <c r="AC830" s="275"/>
      <c r="AD830" s="280"/>
      <c r="AE830" s="281"/>
      <c r="AF830" s="280"/>
      <c r="AG830" s="281"/>
      <c r="AH830" s="275"/>
      <c r="AI830" s="275"/>
      <c r="AJ830" s="275"/>
    </row>
    <row r="831" spans="2:36" x14ac:dyDescent="0.2">
      <c r="B831" s="266"/>
      <c r="C831" s="274"/>
      <c r="D831" s="275"/>
      <c r="E831" s="275"/>
      <c r="F831" s="275"/>
      <c r="G831" s="275"/>
      <c r="H831" s="275"/>
      <c r="I831" s="275"/>
      <c r="J831" s="275"/>
      <c r="K831" s="276"/>
      <c r="L831" s="275"/>
      <c r="M831" s="275"/>
      <c r="N831" s="281"/>
      <c r="O831" s="277"/>
      <c r="P831" s="278"/>
      <c r="Q831" s="275"/>
      <c r="R831" s="275"/>
      <c r="S831" s="275"/>
      <c r="T831" s="277"/>
      <c r="U831" s="276"/>
      <c r="V831" s="277"/>
      <c r="W831" s="275"/>
      <c r="X831" s="277"/>
      <c r="Y831" s="275"/>
      <c r="Z831" s="275"/>
      <c r="AA831" s="275"/>
      <c r="AB831" s="275"/>
      <c r="AC831" s="275"/>
      <c r="AD831" s="280"/>
      <c r="AE831" s="280"/>
      <c r="AF831" s="281"/>
      <c r="AG831" s="281"/>
      <c r="AH831" s="275"/>
      <c r="AI831" s="275"/>
      <c r="AJ831" s="275"/>
    </row>
    <row r="832" spans="2:36" x14ac:dyDescent="0.2">
      <c r="B832" s="266"/>
      <c r="C832" s="274"/>
      <c r="D832" s="275"/>
      <c r="E832" s="275"/>
      <c r="F832" s="275"/>
      <c r="G832" s="275"/>
      <c r="H832" s="275"/>
      <c r="I832" s="275"/>
      <c r="J832" s="275"/>
      <c r="K832" s="279"/>
      <c r="L832" s="275"/>
      <c r="M832" s="282"/>
      <c r="N832" s="276"/>
      <c r="O832" s="279"/>
      <c r="P832" s="278"/>
      <c r="Q832" s="275"/>
      <c r="R832" s="275"/>
      <c r="S832" s="275"/>
      <c r="T832" s="281"/>
      <c r="U832" s="276"/>
      <c r="V832" s="277"/>
      <c r="W832" s="275"/>
      <c r="X832" s="275"/>
      <c r="Y832" s="275"/>
      <c r="Z832" s="275"/>
      <c r="AA832" s="275"/>
      <c r="AB832" s="275"/>
      <c r="AC832" s="275"/>
      <c r="AD832" s="280"/>
      <c r="AE832" s="281"/>
      <c r="AF832" s="281"/>
      <c r="AG832" s="280"/>
      <c r="AH832" s="275"/>
      <c r="AI832" s="275"/>
      <c r="AJ832" s="275"/>
    </row>
    <row r="833" spans="2:36" x14ac:dyDescent="0.2">
      <c r="B833" s="266"/>
      <c r="C833" s="274"/>
      <c r="D833" s="275"/>
      <c r="E833" s="275"/>
      <c r="F833" s="275"/>
      <c r="G833" s="275"/>
      <c r="H833" s="275"/>
      <c r="I833" s="275"/>
      <c r="J833" s="275"/>
      <c r="K833" s="276"/>
      <c r="L833" s="275"/>
      <c r="M833" s="276"/>
      <c r="N833" s="276"/>
      <c r="O833" s="275"/>
      <c r="P833" s="284"/>
      <c r="Q833" s="275"/>
      <c r="R833" s="275"/>
      <c r="S833" s="275"/>
      <c r="T833" s="279"/>
      <c r="U833" s="276"/>
      <c r="V833" s="275"/>
      <c r="W833" s="275"/>
      <c r="X833" s="275"/>
      <c r="Y833" s="275"/>
      <c r="Z833" s="275"/>
      <c r="AA833" s="275"/>
      <c r="AB833" s="275"/>
      <c r="AC833" s="275"/>
      <c r="AD833" s="281"/>
      <c r="AE833" s="279"/>
      <c r="AF833" s="281"/>
      <c r="AG833" s="279"/>
      <c r="AH833" s="275"/>
      <c r="AI833" s="275"/>
      <c r="AJ833" s="275"/>
    </row>
    <row r="834" spans="2:36" x14ac:dyDescent="0.2">
      <c r="B834" s="266"/>
      <c r="C834" s="274"/>
      <c r="D834" s="275"/>
      <c r="E834" s="275"/>
      <c r="F834" s="275"/>
      <c r="G834" s="275"/>
      <c r="H834" s="275"/>
      <c r="I834" s="275"/>
      <c r="J834" s="275"/>
      <c r="K834" s="275"/>
      <c r="L834" s="275"/>
      <c r="M834" s="275"/>
      <c r="N834" s="275"/>
      <c r="O834" s="277"/>
      <c r="P834" s="284"/>
      <c r="Q834" s="275"/>
      <c r="R834" s="275"/>
      <c r="S834" s="275"/>
      <c r="T834" s="279"/>
      <c r="U834" s="275"/>
      <c r="V834" s="277"/>
      <c r="W834" s="275"/>
      <c r="X834" s="275"/>
      <c r="Y834" s="275"/>
      <c r="Z834" s="275"/>
      <c r="AA834" s="275"/>
      <c r="AB834" s="275"/>
      <c r="AC834" s="275"/>
      <c r="AD834" s="280"/>
      <c r="AE834" s="280"/>
      <c r="AF834" s="280"/>
      <c r="AG834" s="281"/>
      <c r="AH834" s="275"/>
      <c r="AI834" s="275"/>
      <c r="AJ834" s="275"/>
    </row>
    <row r="835" spans="2:36" x14ac:dyDescent="0.2">
      <c r="B835" s="266"/>
      <c r="C835" s="274"/>
      <c r="D835" s="275"/>
      <c r="E835" s="275"/>
      <c r="F835" s="275"/>
      <c r="G835" s="275"/>
      <c r="H835" s="275"/>
      <c r="I835" s="275"/>
      <c r="J835" s="275"/>
      <c r="K835" s="276"/>
      <c r="L835" s="275"/>
      <c r="M835" s="276"/>
      <c r="N835" s="275"/>
      <c r="O835" s="279"/>
      <c r="P835" s="278"/>
      <c r="Q835" s="275"/>
      <c r="R835" s="275"/>
      <c r="S835" s="275"/>
      <c r="T835" s="277"/>
      <c r="U835" s="276"/>
      <c r="V835" s="277"/>
      <c r="W835" s="275"/>
      <c r="X835" s="275"/>
      <c r="Y835" s="275"/>
      <c r="Z835" s="275"/>
      <c r="AA835" s="275"/>
      <c r="AB835" s="275"/>
      <c r="AC835" s="275"/>
      <c r="AD835" s="280"/>
      <c r="AE835" s="281"/>
      <c r="AF835" s="281"/>
      <c r="AG835" s="280"/>
      <c r="AH835" s="275"/>
      <c r="AI835" s="275"/>
      <c r="AJ835" s="275"/>
    </row>
    <row r="836" spans="2:36" x14ac:dyDescent="0.2">
      <c r="B836" s="266"/>
      <c r="C836" s="274"/>
      <c r="D836" s="275"/>
      <c r="E836" s="275"/>
      <c r="F836" s="275"/>
      <c r="G836" s="275"/>
      <c r="H836" s="275"/>
      <c r="I836" s="275"/>
      <c r="J836" s="275"/>
      <c r="K836" s="276"/>
      <c r="L836" s="275"/>
      <c r="M836" s="282"/>
      <c r="N836" s="276"/>
      <c r="O836" s="281"/>
      <c r="P836" s="284"/>
      <c r="Q836" s="275"/>
      <c r="R836" s="275"/>
      <c r="S836" s="275"/>
      <c r="T836" s="277"/>
      <c r="U836" s="276"/>
      <c r="V836" s="277"/>
      <c r="W836" s="275"/>
      <c r="X836" s="277"/>
      <c r="Y836" s="275"/>
      <c r="Z836" s="275"/>
      <c r="AA836" s="275"/>
      <c r="AB836" s="275"/>
      <c r="AC836" s="275"/>
      <c r="AD836" s="280"/>
      <c r="AE836" s="281"/>
      <c r="AF836" s="280"/>
      <c r="AG836" s="281"/>
      <c r="AH836" s="275"/>
      <c r="AI836" s="275"/>
      <c r="AJ836" s="275"/>
    </row>
    <row r="837" spans="2:36" x14ac:dyDescent="0.2">
      <c r="B837" s="266"/>
      <c r="C837" s="274"/>
      <c r="D837" s="275"/>
      <c r="E837" s="275"/>
      <c r="F837" s="275"/>
      <c r="G837" s="275"/>
      <c r="H837" s="275"/>
      <c r="I837" s="275"/>
      <c r="J837" s="275"/>
      <c r="K837" s="276"/>
      <c r="L837" s="275"/>
      <c r="M837" s="276"/>
      <c r="N837" s="276"/>
      <c r="O837" s="277"/>
      <c r="P837" s="278"/>
      <c r="Q837" s="275"/>
      <c r="R837" s="275"/>
      <c r="S837" s="275"/>
      <c r="T837" s="277"/>
      <c r="U837" s="276"/>
      <c r="V837" s="277"/>
      <c r="W837" s="275"/>
      <c r="X837" s="275"/>
      <c r="Y837" s="275"/>
      <c r="Z837" s="275"/>
      <c r="AA837" s="275"/>
      <c r="AB837" s="275"/>
      <c r="AC837" s="275"/>
      <c r="AD837" s="280"/>
      <c r="AE837" s="281"/>
      <c r="AF837" s="281"/>
      <c r="AG837" s="281"/>
      <c r="AH837" s="275"/>
      <c r="AI837" s="275"/>
      <c r="AJ837" s="275"/>
    </row>
    <row r="838" spans="2:36" x14ac:dyDescent="0.2">
      <c r="B838" s="266"/>
      <c r="C838" s="274"/>
      <c r="D838" s="275"/>
      <c r="E838" s="275"/>
      <c r="F838" s="275"/>
      <c r="G838" s="275"/>
      <c r="H838" s="275"/>
      <c r="I838" s="275"/>
      <c r="J838" s="275"/>
      <c r="K838" s="276"/>
      <c r="L838" s="275"/>
      <c r="M838" s="276"/>
      <c r="N838" s="276"/>
      <c r="O838" s="277"/>
      <c r="P838" s="284"/>
      <c r="Q838" s="275"/>
      <c r="R838" s="275"/>
      <c r="S838" s="275"/>
      <c r="T838" s="277"/>
      <c r="U838" s="276"/>
      <c r="V838" s="277"/>
      <c r="W838" s="275"/>
      <c r="X838" s="275"/>
      <c r="Y838" s="275"/>
      <c r="Z838" s="275"/>
      <c r="AA838" s="275"/>
      <c r="AB838" s="275"/>
      <c r="AC838" s="275"/>
      <c r="AD838" s="280"/>
      <c r="AE838" s="281"/>
      <c r="AF838" s="281"/>
      <c r="AG838" s="281"/>
      <c r="AH838" s="275"/>
      <c r="AI838" s="275"/>
      <c r="AJ838" s="275"/>
    </row>
    <row r="839" spans="2:36" x14ac:dyDescent="0.2">
      <c r="B839" s="266"/>
      <c r="C839" s="274"/>
      <c r="D839" s="275"/>
      <c r="E839" s="275"/>
      <c r="F839" s="275"/>
      <c r="G839" s="275"/>
      <c r="H839" s="275"/>
      <c r="I839" s="275"/>
      <c r="J839" s="275"/>
      <c r="K839" s="276"/>
      <c r="L839" s="275"/>
      <c r="M839" s="276"/>
      <c r="N839" s="276"/>
      <c r="O839" s="277"/>
      <c r="P839" s="284"/>
      <c r="Q839" s="275"/>
      <c r="R839" s="275"/>
      <c r="S839" s="275"/>
      <c r="T839" s="279"/>
      <c r="U839" s="276"/>
      <c r="V839" s="279"/>
      <c r="W839" s="275"/>
      <c r="X839" s="277"/>
      <c r="Y839" s="275"/>
      <c r="Z839" s="275"/>
      <c r="AA839" s="275"/>
      <c r="AB839" s="275"/>
      <c r="AC839" s="275"/>
      <c r="AD839" s="280"/>
      <c r="AE839" s="281"/>
      <c r="AF839" s="280"/>
      <c r="AG839" s="280"/>
      <c r="AH839" s="275"/>
      <c r="AI839" s="275"/>
      <c r="AJ839" s="275"/>
    </row>
    <row r="840" spans="2:36" x14ac:dyDescent="0.2">
      <c r="B840" s="266"/>
      <c r="C840" s="274"/>
      <c r="D840" s="275"/>
      <c r="E840" s="275"/>
      <c r="F840" s="275"/>
      <c r="G840" s="275"/>
      <c r="H840" s="275"/>
      <c r="I840" s="275"/>
      <c r="J840" s="275"/>
      <c r="K840" s="276"/>
      <c r="L840" s="275"/>
      <c r="M840" s="276"/>
      <c r="N840" s="276"/>
      <c r="O840" s="277"/>
      <c r="P840" s="284"/>
      <c r="Q840" s="275"/>
      <c r="R840" s="275"/>
      <c r="S840" s="275"/>
      <c r="T840" s="277"/>
      <c r="U840" s="276"/>
      <c r="V840" s="277"/>
      <c r="W840" s="275"/>
      <c r="X840" s="275"/>
      <c r="Y840" s="275"/>
      <c r="Z840" s="275"/>
      <c r="AA840" s="275"/>
      <c r="AB840" s="275"/>
      <c r="AC840" s="275"/>
      <c r="AD840" s="280"/>
      <c r="AE840" s="281"/>
      <c r="AF840" s="281"/>
      <c r="AG840" s="281"/>
      <c r="AH840" s="275"/>
      <c r="AI840" s="275"/>
      <c r="AJ840" s="275"/>
    </row>
    <row r="841" spans="2:36" x14ac:dyDescent="0.2">
      <c r="B841" s="266"/>
      <c r="C841" s="274"/>
      <c r="D841" s="275"/>
      <c r="E841" s="275"/>
      <c r="F841" s="275"/>
      <c r="G841" s="275"/>
      <c r="H841" s="275"/>
      <c r="I841" s="275"/>
      <c r="J841" s="275"/>
      <c r="K841" s="277"/>
      <c r="L841" s="275"/>
      <c r="M841" s="276"/>
      <c r="N841" s="276"/>
      <c r="O841" s="277"/>
      <c r="P841" s="284"/>
      <c r="Q841" s="275"/>
      <c r="R841" s="275"/>
      <c r="S841" s="275"/>
      <c r="T841" s="277"/>
      <c r="U841" s="276"/>
      <c r="V841" s="279"/>
      <c r="W841" s="275"/>
      <c r="X841" s="275"/>
      <c r="Y841" s="275"/>
      <c r="Z841" s="275"/>
      <c r="AA841" s="275"/>
      <c r="AB841" s="275"/>
      <c r="AC841" s="275"/>
      <c r="AD841" s="281"/>
      <c r="AE841" s="281"/>
      <c r="AF841" s="280"/>
      <c r="AG841" s="280"/>
      <c r="AH841" s="275"/>
      <c r="AI841" s="275"/>
      <c r="AJ841" s="275"/>
    </row>
    <row r="842" spans="2:36" x14ac:dyDescent="0.2">
      <c r="B842" s="266"/>
      <c r="C842" s="274"/>
      <c r="D842" s="275"/>
      <c r="E842" s="275"/>
      <c r="F842" s="275"/>
      <c r="G842" s="275"/>
      <c r="H842" s="275"/>
      <c r="I842" s="275"/>
      <c r="J842" s="275"/>
      <c r="K842" s="276"/>
      <c r="L842" s="275"/>
      <c r="M842" s="276"/>
      <c r="N842" s="276"/>
      <c r="O842" s="277"/>
      <c r="P842" s="278"/>
      <c r="Q842" s="275"/>
      <c r="R842" s="275"/>
      <c r="S842" s="275"/>
      <c r="T842" s="277"/>
      <c r="U842" s="276"/>
      <c r="V842" s="277"/>
      <c r="W842" s="275"/>
      <c r="X842" s="275"/>
      <c r="Y842" s="275"/>
      <c r="Z842" s="275"/>
      <c r="AA842" s="275"/>
      <c r="AB842" s="275"/>
      <c r="AC842" s="275"/>
      <c r="AD842" s="280"/>
      <c r="AE842" s="281"/>
      <c r="AF842" s="281"/>
      <c r="AG842" s="281"/>
      <c r="AH842" s="275"/>
      <c r="AI842" s="275"/>
      <c r="AJ842" s="275"/>
    </row>
    <row r="843" spans="2:36" x14ac:dyDescent="0.2">
      <c r="B843" s="266"/>
      <c r="C843" s="274"/>
      <c r="D843" s="275"/>
      <c r="E843" s="275"/>
      <c r="F843" s="275"/>
      <c r="G843" s="275"/>
      <c r="H843" s="275"/>
      <c r="I843" s="275"/>
      <c r="J843" s="275"/>
      <c r="K843" s="276"/>
      <c r="L843" s="275"/>
      <c r="M843" s="276"/>
      <c r="N843" s="276"/>
      <c r="O843" s="277"/>
      <c r="P843" s="278"/>
      <c r="Q843" s="275"/>
      <c r="R843" s="275"/>
      <c r="S843" s="275"/>
      <c r="T843" s="277"/>
      <c r="U843" s="276"/>
      <c r="V843" s="277"/>
      <c r="W843" s="275"/>
      <c r="X843" s="275"/>
      <c r="Y843" s="275"/>
      <c r="Z843" s="275"/>
      <c r="AA843" s="277"/>
      <c r="AB843" s="275"/>
      <c r="AC843" s="275"/>
      <c r="AD843" s="280"/>
      <c r="AE843" s="281"/>
      <c r="AF843" s="281"/>
      <c r="AG843" s="280"/>
      <c r="AH843" s="275"/>
      <c r="AI843" s="275"/>
      <c r="AJ843" s="275"/>
    </row>
    <row r="844" spans="2:36" x14ac:dyDescent="0.2">
      <c r="B844" s="266"/>
      <c r="C844" s="274"/>
      <c r="D844" s="275"/>
      <c r="E844" s="275"/>
      <c r="F844" s="275"/>
      <c r="G844" s="275"/>
      <c r="H844" s="275"/>
      <c r="I844" s="275"/>
      <c r="J844" s="275"/>
      <c r="K844" s="279"/>
      <c r="L844" s="275"/>
      <c r="M844" s="276"/>
      <c r="N844" s="276"/>
      <c r="O844" s="277"/>
      <c r="P844" s="278"/>
      <c r="Q844" s="277"/>
      <c r="R844" s="275"/>
      <c r="S844" s="275"/>
      <c r="T844" s="279"/>
      <c r="U844" s="276"/>
      <c r="V844" s="279"/>
      <c r="W844" s="275"/>
      <c r="X844" s="275"/>
      <c r="Y844" s="277"/>
      <c r="Z844" s="275"/>
      <c r="AA844" s="275"/>
      <c r="AB844" s="275"/>
      <c r="AC844" s="275"/>
      <c r="AD844" s="275"/>
      <c r="AE844" s="280"/>
      <c r="AF844" s="281"/>
      <c r="AG844" s="280"/>
      <c r="AH844" s="275"/>
      <c r="AI844" s="275"/>
      <c r="AJ844" s="275"/>
    </row>
    <row r="845" spans="2:36" x14ac:dyDescent="0.2">
      <c r="B845" s="266"/>
      <c r="C845" s="274"/>
      <c r="D845" s="275"/>
      <c r="E845" s="275"/>
      <c r="F845" s="275"/>
      <c r="G845" s="275"/>
      <c r="H845" s="275"/>
      <c r="I845" s="275"/>
      <c r="J845" s="275"/>
      <c r="K845" s="279"/>
      <c r="L845" s="275"/>
      <c r="M845" s="282"/>
      <c r="N845" s="276"/>
      <c r="O845" s="277"/>
      <c r="P845" s="284"/>
      <c r="Q845" s="275"/>
      <c r="R845" s="275"/>
      <c r="S845" s="275"/>
      <c r="T845" s="279"/>
      <c r="U845" s="276"/>
      <c r="V845" s="277"/>
      <c r="W845" s="275"/>
      <c r="X845" s="275"/>
      <c r="Y845" s="275"/>
      <c r="Z845" s="275"/>
      <c r="AA845" s="279"/>
      <c r="AB845" s="275"/>
      <c r="AC845" s="275"/>
      <c r="AD845" s="280"/>
      <c r="AE845" s="281"/>
      <c r="AF845" s="281"/>
      <c r="AG845" s="281"/>
      <c r="AH845" s="275"/>
      <c r="AI845" s="275"/>
      <c r="AJ845" s="275"/>
    </row>
    <row r="846" spans="2:36" x14ac:dyDescent="0.2">
      <c r="B846" s="266"/>
      <c r="C846" s="274"/>
      <c r="D846" s="275"/>
      <c r="E846" s="275"/>
      <c r="F846" s="275"/>
      <c r="G846" s="275"/>
      <c r="H846" s="275"/>
      <c r="I846" s="275"/>
      <c r="J846" s="275"/>
      <c r="K846" s="276"/>
      <c r="L846" s="275"/>
      <c r="M846" s="282"/>
      <c r="N846" s="276"/>
      <c r="O846" s="277"/>
      <c r="P846" s="278"/>
      <c r="Q846" s="275"/>
      <c r="R846" s="275"/>
      <c r="S846" s="275"/>
      <c r="T846" s="277"/>
      <c r="U846" s="276"/>
      <c r="V846" s="279"/>
      <c r="W846" s="275"/>
      <c r="X846" s="275"/>
      <c r="Y846" s="275"/>
      <c r="Z846" s="275"/>
      <c r="AA846" s="275"/>
      <c r="AB846" s="275"/>
      <c r="AC846" s="275"/>
      <c r="AD846" s="280"/>
      <c r="AE846" s="281"/>
      <c r="AF846" s="281"/>
      <c r="AG846" s="281"/>
      <c r="AH846" s="275"/>
      <c r="AI846" s="275"/>
      <c r="AJ846" s="275"/>
    </row>
    <row r="847" spans="2:36" x14ac:dyDescent="0.2">
      <c r="B847" s="266"/>
      <c r="C847" s="274"/>
      <c r="D847" s="275"/>
      <c r="E847" s="275"/>
      <c r="F847" s="275"/>
      <c r="G847" s="275"/>
      <c r="H847" s="275"/>
      <c r="I847" s="275"/>
      <c r="J847" s="275"/>
      <c r="K847" s="276"/>
      <c r="L847" s="275"/>
      <c r="M847" s="276"/>
      <c r="N847" s="276"/>
      <c r="O847" s="277"/>
      <c r="P847" s="278"/>
      <c r="Q847" s="275"/>
      <c r="R847" s="275"/>
      <c r="S847" s="275"/>
      <c r="T847" s="277"/>
      <c r="U847" s="276"/>
      <c r="V847" s="277"/>
      <c r="W847" s="275"/>
      <c r="X847" s="275"/>
      <c r="Y847" s="275"/>
      <c r="Z847" s="275"/>
      <c r="AA847" s="275"/>
      <c r="AB847" s="275"/>
      <c r="AC847" s="275"/>
      <c r="AD847" s="280"/>
      <c r="AE847" s="281"/>
      <c r="AF847" s="281"/>
      <c r="AG847" s="281"/>
      <c r="AH847" s="275"/>
      <c r="AI847" s="275"/>
      <c r="AJ847" s="275"/>
    </row>
    <row r="848" spans="2:36" x14ac:dyDescent="0.2">
      <c r="B848" s="266"/>
      <c r="C848" s="274"/>
      <c r="D848" s="275"/>
      <c r="E848" s="275"/>
      <c r="F848" s="275"/>
      <c r="G848" s="275"/>
      <c r="H848" s="275"/>
      <c r="I848" s="275"/>
      <c r="J848" s="275"/>
      <c r="K848" s="276"/>
      <c r="L848" s="275"/>
      <c r="M848" s="275"/>
      <c r="N848" s="276"/>
      <c r="O848" s="277"/>
      <c r="P848" s="278"/>
      <c r="Q848" s="277"/>
      <c r="R848" s="275"/>
      <c r="S848" s="275"/>
      <c r="T848" s="279"/>
      <c r="U848" s="276"/>
      <c r="V848" s="277"/>
      <c r="W848" s="277"/>
      <c r="X848" s="275"/>
      <c r="Y848" s="277"/>
      <c r="Z848" s="275"/>
      <c r="AA848" s="275"/>
      <c r="AB848" s="275"/>
      <c r="AC848" s="275"/>
      <c r="AD848" s="280"/>
      <c r="AE848" s="281"/>
      <c r="AF848" s="280"/>
      <c r="AG848" s="281"/>
      <c r="AH848" s="275"/>
      <c r="AI848" s="275"/>
      <c r="AJ848" s="275"/>
    </row>
    <row r="849" spans="2:36" x14ac:dyDescent="0.2">
      <c r="B849" s="266"/>
      <c r="C849" s="274"/>
      <c r="D849" s="275"/>
      <c r="E849" s="275"/>
      <c r="F849" s="275"/>
      <c r="G849" s="275"/>
      <c r="H849" s="275"/>
      <c r="I849" s="275"/>
      <c r="J849" s="275"/>
      <c r="K849" s="276"/>
      <c r="L849" s="275"/>
      <c r="M849" s="282"/>
      <c r="N849" s="276"/>
      <c r="O849" s="277"/>
      <c r="P849" s="278"/>
      <c r="Q849" s="277"/>
      <c r="R849" s="275"/>
      <c r="S849" s="275"/>
      <c r="T849" s="277"/>
      <c r="U849" s="276"/>
      <c r="V849" s="277"/>
      <c r="W849" s="275"/>
      <c r="X849" s="275"/>
      <c r="Y849" s="277"/>
      <c r="Z849" s="275"/>
      <c r="AA849" s="277"/>
      <c r="AB849" s="275"/>
      <c r="AC849" s="275"/>
      <c r="AD849" s="281"/>
      <c r="AE849" s="281"/>
      <c r="AF849" s="281"/>
      <c r="AG849" s="281"/>
      <c r="AH849" s="275"/>
      <c r="AI849" s="275"/>
      <c r="AJ849" s="275"/>
    </row>
    <row r="850" spans="2:36" x14ac:dyDescent="0.2">
      <c r="B850" s="266"/>
      <c r="C850" s="274"/>
      <c r="D850" s="275"/>
      <c r="E850" s="275"/>
      <c r="F850" s="275"/>
      <c r="G850" s="275"/>
      <c r="H850" s="275"/>
      <c r="I850" s="275"/>
      <c r="J850" s="275"/>
      <c r="K850" s="275"/>
      <c r="L850" s="275"/>
      <c r="M850" s="275"/>
      <c r="N850" s="275"/>
      <c r="O850" s="277"/>
      <c r="P850" s="278"/>
      <c r="Q850" s="277"/>
      <c r="R850" s="275"/>
      <c r="S850" s="275"/>
      <c r="T850" s="277"/>
      <c r="U850" s="275"/>
      <c r="V850" s="277"/>
      <c r="W850" s="275"/>
      <c r="X850" s="277"/>
      <c r="Y850" s="277"/>
      <c r="Z850" s="275"/>
      <c r="AA850" s="275"/>
      <c r="AB850" s="275"/>
      <c r="AC850" s="275"/>
      <c r="AD850" s="280"/>
      <c r="AE850" s="281"/>
      <c r="AF850" s="281"/>
      <c r="AG850" s="281"/>
      <c r="AH850" s="275"/>
      <c r="AI850" s="275"/>
      <c r="AJ850" s="275"/>
    </row>
    <row r="851" spans="2:36" x14ac:dyDescent="0.2">
      <c r="B851" s="266"/>
      <c r="C851" s="274"/>
      <c r="D851" s="275"/>
      <c r="E851" s="275"/>
      <c r="F851" s="275"/>
      <c r="G851" s="275"/>
      <c r="H851" s="275"/>
      <c r="I851" s="275"/>
      <c r="J851" s="275"/>
      <c r="K851" s="279"/>
      <c r="L851" s="275"/>
      <c r="M851" s="276"/>
      <c r="N851" s="276"/>
      <c r="O851" s="279"/>
      <c r="P851" s="278"/>
      <c r="Q851" s="275"/>
      <c r="R851" s="275"/>
      <c r="S851" s="275"/>
      <c r="T851" s="277"/>
      <c r="U851" s="276"/>
      <c r="V851" s="277"/>
      <c r="W851" s="275"/>
      <c r="X851" s="275"/>
      <c r="Y851" s="275"/>
      <c r="Z851" s="275"/>
      <c r="AA851" s="275"/>
      <c r="AB851" s="275"/>
      <c r="AC851" s="275"/>
      <c r="AD851" s="280"/>
      <c r="AE851" s="280"/>
      <c r="AF851" s="280"/>
      <c r="AG851" s="280"/>
      <c r="AH851" s="275"/>
      <c r="AI851" s="275"/>
      <c r="AJ851" s="275"/>
    </row>
    <row r="852" spans="2:36" x14ac:dyDescent="0.2">
      <c r="B852" s="266"/>
      <c r="C852" s="274"/>
      <c r="D852" s="275"/>
      <c r="E852" s="275"/>
      <c r="F852" s="275"/>
      <c r="G852" s="275"/>
      <c r="H852" s="275"/>
      <c r="I852" s="275"/>
      <c r="J852" s="275"/>
      <c r="K852" s="276"/>
      <c r="L852" s="275"/>
      <c r="M852" s="276"/>
      <c r="N852" s="276"/>
      <c r="O852" s="279"/>
      <c r="P852" s="284"/>
      <c r="Q852" s="275"/>
      <c r="R852" s="275"/>
      <c r="S852" s="275"/>
      <c r="T852" s="279"/>
      <c r="U852" s="276"/>
      <c r="V852" s="277"/>
      <c r="W852" s="275"/>
      <c r="X852" s="277"/>
      <c r="Y852" s="275"/>
      <c r="Z852" s="275"/>
      <c r="AA852" s="277"/>
      <c r="AB852" s="275"/>
      <c r="AC852" s="275"/>
      <c r="AD852" s="280"/>
      <c r="AE852" s="281"/>
      <c r="AF852" s="280"/>
      <c r="AG852" s="280"/>
      <c r="AH852" s="275"/>
      <c r="AI852" s="275"/>
      <c r="AJ852" s="275"/>
    </row>
    <row r="853" spans="2:36" x14ac:dyDescent="0.2">
      <c r="B853" s="266"/>
      <c r="C853" s="274"/>
      <c r="D853" s="275"/>
      <c r="E853" s="275"/>
      <c r="F853" s="275"/>
      <c r="G853" s="275"/>
      <c r="H853" s="275"/>
      <c r="I853" s="275"/>
      <c r="J853" s="275"/>
      <c r="K853" s="276"/>
      <c r="L853" s="275"/>
      <c r="M853" s="282"/>
      <c r="N853" s="281"/>
      <c r="O853" s="277"/>
      <c r="P853" s="278"/>
      <c r="Q853" s="275"/>
      <c r="R853" s="275"/>
      <c r="S853" s="275"/>
      <c r="T853" s="277"/>
      <c r="U853" s="276"/>
      <c r="V853" s="277"/>
      <c r="W853" s="275"/>
      <c r="X853" s="275"/>
      <c r="Y853" s="275"/>
      <c r="Z853" s="275"/>
      <c r="AA853" s="275"/>
      <c r="AB853" s="275"/>
      <c r="AC853" s="275"/>
      <c r="AD853" s="281"/>
      <c r="AE853" s="281"/>
      <c r="AF853" s="281"/>
      <c r="AG853" s="281"/>
      <c r="AH853" s="275"/>
      <c r="AI853" s="275"/>
      <c r="AJ853" s="275"/>
    </row>
    <row r="854" spans="2:36" x14ac:dyDescent="0.2">
      <c r="B854" s="266"/>
      <c r="C854" s="274"/>
      <c r="D854" s="275"/>
      <c r="E854" s="275"/>
      <c r="F854" s="275"/>
      <c r="G854" s="275"/>
      <c r="H854" s="275"/>
      <c r="I854" s="275"/>
      <c r="J854" s="275"/>
      <c r="K854" s="276"/>
      <c r="L854" s="275"/>
      <c r="M854" s="282"/>
      <c r="N854" s="276"/>
      <c r="O854" s="277"/>
      <c r="P854" s="284"/>
      <c r="Q854" s="275"/>
      <c r="R854" s="275"/>
      <c r="S854" s="275"/>
      <c r="T854" s="277"/>
      <c r="U854" s="276"/>
      <c r="V854" s="277"/>
      <c r="W854" s="275"/>
      <c r="X854" s="277"/>
      <c r="Y854" s="275"/>
      <c r="Z854" s="275"/>
      <c r="AA854" s="275"/>
      <c r="AB854" s="275"/>
      <c r="AC854" s="275"/>
      <c r="AD854" s="280"/>
      <c r="AE854" s="280"/>
      <c r="AF854" s="280"/>
      <c r="AG854" s="281"/>
      <c r="AH854" s="275"/>
      <c r="AI854" s="275"/>
      <c r="AJ854" s="275"/>
    </row>
    <row r="855" spans="2:36" x14ac:dyDescent="0.2">
      <c r="B855" s="266"/>
      <c r="C855" s="274"/>
      <c r="D855" s="275"/>
      <c r="E855" s="275"/>
      <c r="F855" s="275"/>
      <c r="G855" s="275"/>
      <c r="H855" s="275"/>
      <c r="I855" s="275"/>
      <c r="J855" s="275"/>
      <c r="K855" s="275"/>
      <c r="L855" s="275"/>
      <c r="M855" s="275"/>
      <c r="N855" s="275"/>
      <c r="O855" s="277"/>
      <c r="P855" s="284"/>
      <c r="Q855" s="275"/>
      <c r="R855" s="282"/>
      <c r="S855" s="275"/>
      <c r="T855" s="277"/>
      <c r="U855" s="275"/>
      <c r="V855" s="277"/>
      <c r="W855" s="277"/>
      <c r="X855" s="275"/>
      <c r="Y855" s="275"/>
      <c r="Z855" s="282"/>
      <c r="AA855" s="275"/>
      <c r="AB855" s="275"/>
      <c r="AC855" s="275"/>
      <c r="AD855" s="281"/>
      <c r="AE855" s="281"/>
      <c r="AF855" s="281"/>
      <c r="AG855" s="281"/>
      <c r="AH855" s="275"/>
      <c r="AI855" s="275"/>
      <c r="AJ855" s="275"/>
    </row>
    <row r="856" spans="2:36" x14ac:dyDescent="0.2">
      <c r="B856" s="266"/>
      <c r="C856" s="274"/>
      <c r="D856" s="275"/>
      <c r="E856" s="275"/>
      <c r="F856" s="275"/>
      <c r="G856" s="275"/>
      <c r="H856" s="275"/>
      <c r="I856" s="275"/>
      <c r="J856" s="275"/>
      <c r="K856" s="276"/>
      <c r="L856" s="275"/>
      <c r="M856" s="282"/>
      <c r="N856" s="276"/>
      <c r="O856" s="277"/>
      <c r="P856" s="278"/>
      <c r="Q856" s="277"/>
      <c r="R856" s="275"/>
      <c r="S856" s="275"/>
      <c r="T856" s="277"/>
      <c r="U856" s="276"/>
      <c r="V856" s="279"/>
      <c r="W856" s="275"/>
      <c r="X856" s="277"/>
      <c r="Y856" s="277"/>
      <c r="Z856" s="275"/>
      <c r="AA856" s="275"/>
      <c r="AB856" s="275"/>
      <c r="AC856" s="275"/>
      <c r="AD856" s="280"/>
      <c r="AE856" s="281"/>
      <c r="AF856" s="281"/>
      <c r="AG856" s="281"/>
      <c r="AH856" s="275"/>
      <c r="AI856" s="275"/>
      <c r="AJ856" s="275"/>
    </row>
    <row r="857" spans="2:36" x14ac:dyDescent="0.2">
      <c r="B857" s="266"/>
      <c r="C857" s="274"/>
      <c r="D857" s="275"/>
      <c r="E857" s="275"/>
      <c r="F857" s="275"/>
      <c r="G857" s="275"/>
      <c r="H857" s="275"/>
      <c r="I857" s="275"/>
      <c r="J857" s="275"/>
      <c r="K857" s="276"/>
      <c r="L857" s="275"/>
      <c r="M857" s="275"/>
      <c r="N857" s="281"/>
      <c r="O857" s="279"/>
      <c r="P857" s="278"/>
      <c r="Q857" s="275"/>
      <c r="R857" s="275"/>
      <c r="S857" s="275"/>
      <c r="T857" s="277"/>
      <c r="U857" s="276"/>
      <c r="V857" s="277"/>
      <c r="W857" s="275"/>
      <c r="X857" s="277"/>
      <c r="Y857" s="275"/>
      <c r="Z857" s="275"/>
      <c r="AA857" s="275"/>
      <c r="AB857" s="275"/>
      <c r="AC857" s="275"/>
      <c r="AD857" s="280"/>
      <c r="AE857" s="281"/>
      <c r="AF857" s="281"/>
      <c r="AG857" s="280"/>
      <c r="AH857" s="275"/>
      <c r="AI857" s="275"/>
      <c r="AJ857" s="275"/>
    </row>
    <row r="858" spans="2:36" x14ac:dyDescent="0.2">
      <c r="B858" s="266"/>
      <c r="C858" s="274"/>
      <c r="D858" s="275"/>
      <c r="E858" s="275"/>
      <c r="F858" s="275"/>
      <c r="G858" s="275"/>
      <c r="H858" s="275"/>
      <c r="I858" s="275"/>
      <c r="J858" s="275"/>
      <c r="K858" s="275"/>
      <c r="L858" s="275"/>
      <c r="M858" s="275"/>
      <c r="N858" s="275"/>
      <c r="O858" s="277"/>
      <c r="P858" s="284"/>
      <c r="Q858" s="275"/>
      <c r="R858" s="282"/>
      <c r="S858" s="275"/>
      <c r="T858" s="277"/>
      <c r="U858" s="275"/>
      <c r="V858" s="277"/>
      <c r="W858" s="275"/>
      <c r="X858" s="275"/>
      <c r="Y858" s="275"/>
      <c r="Z858" s="282"/>
      <c r="AA858" s="275"/>
      <c r="AB858" s="275"/>
      <c r="AC858" s="275"/>
      <c r="AD858" s="281"/>
      <c r="AE858" s="281"/>
      <c r="AF858" s="281"/>
      <c r="AG858" s="281"/>
      <c r="AH858" s="275"/>
      <c r="AI858" s="275"/>
      <c r="AJ858" s="275"/>
    </row>
    <row r="859" spans="2:36" x14ac:dyDescent="0.2">
      <c r="B859" s="266"/>
      <c r="C859" s="274"/>
      <c r="D859" s="275"/>
      <c r="E859" s="275"/>
      <c r="F859" s="275"/>
      <c r="G859" s="275"/>
      <c r="H859" s="275"/>
      <c r="I859" s="275"/>
      <c r="J859" s="275"/>
      <c r="K859" s="279"/>
      <c r="L859" s="275"/>
      <c r="M859" s="276"/>
      <c r="N859" s="276"/>
      <c r="O859" s="277"/>
      <c r="P859" s="284"/>
      <c r="Q859" s="275"/>
      <c r="R859" s="275"/>
      <c r="S859" s="275"/>
      <c r="T859" s="277"/>
      <c r="U859" s="276"/>
      <c r="V859" s="277"/>
      <c r="W859" s="277"/>
      <c r="X859" s="277"/>
      <c r="Y859" s="275"/>
      <c r="Z859" s="275"/>
      <c r="AA859" s="275"/>
      <c r="AB859" s="275"/>
      <c r="AC859" s="275"/>
      <c r="AD859" s="280"/>
      <c r="AE859" s="281"/>
      <c r="AF859" s="281"/>
      <c r="AG859" s="280"/>
      <c r="AH859" s="275"/>
      <c r="AI859" s="275"/>
      <c r="AJ859" s="275"/>
    </row>
    <row r="860" spans="2:36" x14ac:dyDescent="0.2">
      <c r="B860" s="266"/>
      <c r="C860" s="274"/>
      <c r="D860" s="275"/>
      <c r="E860" s="275"/>
      <c r="F860" s="275"/>
      <c r="G860" s="275"/>
      <c r="H860" s="275"/>
      <c r="I860" s="275"/>
      <c r="J860" s="275"/>
      <c r="K860" s="276"/>
      <c r="L860" s="275"/>
      <c r="M860" s="276"/>
      <c r="N860" s="276"/>
      <c r="O860" s="277"/>
      <c r="P860" s="278"/>
      <c r="Q860" s="275"/>
      <c r="R860" s="275"/>
      <c r="S860" s="275"/>
      <c r="T860" s="277"/>
      <c r="U860" s="276"/>
      <c r="V860" s="277"/>
      <c r="W860" s="275"/>
      <c r="X860" s="275"/>
      <c r="Y860" s="275"/>
      <c r="Z860" s="275"/>
      <c r="AA860" s="275"/>
      <c r="AB860" s="275"/>
      <c r="AC860" s="275"/>
      <c r="AD860" s="280"/>
      <c r="AE860" s="280"/>
      <c r="AF860" s="281"/>
      <c r="AG860" s="283"/>
      <c r="AH860" s="275"/>
      <c r="AI860" s="275"/>
      <c r="AJ860" s="275"/>
    </row>
    <row r="861" spans="2:36" x14ac:dyDescent="0.2">
      <c r="B861" s="266"/>
      <c r="C861" s="274"/>
      <c r="D861" s="275"/>
      <c r="E861" s="275"/>
      <c r="F861" s="275"/>
      <c r="G861" s="275"/>
      <c r="H861" s="275"/>
      <c r="I861" s="275"/>
      <c r="J861" s="275"/>
      <c r="K861" s="276"/>
      <c r="L861" s="275"/>
      <c r="M861" s="276"/>
      <c r="N861" s="276"/>
      <c r="O861" s="277"/>
      <c r="P861" s="278"/>
      <c r="Q861" s="275"/>
      <c r="R861" s="275"/>
      <c r="S861" s="275"/>
      <c r="T861" s="277"/>
      <c r="U861" s="276"/>
      <c r="V861" s="277"/>
      <c r="W861" s="275"/>
      <c r="X861" s="275"/>
      <c r="Y861" s="275"/>
      <c r="Z861" s="275"/>
      <c r="AA861" s="275"/>
      <c r="AB861" s="275"/>
      <c r="AC861" s="275"/>
      <c r="AD861" s="283"/>
      <c r="AE861" s="281"/>
      <c r="AF861" s="280"/>
      <c r="AG861" s="281"/>
      <c r="AH861" s="275"/>
      <c r="AI861" s="275"/>
      <c r="AJ861" s="275"/>
    </row>
    <row r="862" spans="2:36" x14ac:dyDescent="0.2">
      <c r="B862" s="266"/>
      <c r="C862" s="274"/>
      <c r="D862" s="275"/>
      <c r="E862" s="275"/>
      <c r="F862" s="275"/>
      <c r="G862" s="275"/>
      <c r="H862" s="275"/>
      <c r="I862" s="275"/>
      <c r="J862" s="275"/>
      <c r="K862" s="279"/>
      <c r="L862" s="275"/>
      <c r="M862" s="276"/>
      <c r="N862" s="276"/>
      <c r="O862" s="279"/>
      <c r="P862" s="284"/>
      <c r="Q862" s="275"/>
      <c r="R862" s="275"/>
      <c r="S862" s="275"/>
      <c r="T862" s="277"/>
      <c r="U862" s="276"/>
      <c r="V862" s="277"/>
      <c r="W862" s="277"/>
      <c r="X862" s="275"/>
      <c r="Y862" s="275"/>
      <c r="Z862" s="275"/>
      <c r="AA862" s="275"/>
      <c r="AB862" s="275"/>
      <c r="AC862" s="275"/>
      <c r="AD862" s="280"/>
      <c r="AE862" s="281"/>
      <c r="AF862" s="280"/>
      <c r="AG862" s="280"/>
      <c r="AH862" s="275"/>
      <c r="AI862" s="275"/>
      <c r="AJ862" s="275"/>
    </row>
    <row r="863" spans="2:36" x14ac:dyDescent="0.2">
      <c r="B863" s="266"/>
      <c r="C863" s="274"/>
      <c r="D863" s="275"/>
      <c r="E863" s="275"/>
      <c r="F863" s="275"/>
      <c r="G863" s="275"/>
      <c r="H863" s="275"/>
      <c r="I863" s="275"/>
      <c r="J863" s="275"/>
      <c r="K863" s="275"/>
      <c r="L863" s="275"/>
      <c r="M863" s="275"/>
      <c r="N863" s="275"/>
      <c r="O863" s="277"/>
      <c r="P863" s="284"/>
      <c r="Q863" s="275"/>
      <c r="R863" s="275"/>
      <c r="S863" s="275"/>
      <c r="T863" s="279"/>
      <c r="U863" s="275"/>
      <c r="V863" s="277"/>
      <c r="W863" s="275"/>
      <c r="X863" s="275"/>
      <c r="Y863" s="275"/>
      <c r="Z863" s="275"/>
      <c r="AA863" s="275"/>
      <c r="AB863" s="275"/>
      <c r="AC863" s="275"/>
      <c r="AD863" s="280"/>
      <c r="AE863" s="280"/>
      <c r="AF863" s="280"/>
      <c r="AG863" s="281"/>
      <c r="AH863" s="275"/>
      <c r="AI863" s="275"/>
      <c r="AJ863" s="275"/>
    </row>
    <row r="864" spans="2:36" x14ac:dyDescent="0.2">
      <c r="B864" s="266"/>
      <c r="C864" s="274"/>
      <c r="D864" s="275"/>
      <c r="E864" s="275"/>
      <c r="F864" s="275"/>
      <c r="G864" s="275"/>
      <c r="H864" s="275"/>
      <c r="I864" s="275"/>
      <c r="J864" s="275"/>
      <c r="K864" s="276"/>
      <c r="L864" s="275"/>
      <c r="M864" s="282"/>
      <c r="N864" s="276"/>
      <c r="O864" s="281"/>
      <c r="P864" s="278"/>
      <c r="Q864" s="275"/>
      <c r="R864" s="275"/>
      <c r="S864" s="275"/>
      <c r="T864" s="277"/>
      <c r="U864" s="276"/>
      <c r="V864" s="281"/>
      <c r="W864" s="275"/>
      <c r="X864" s="275"/>
      <c r="Y864" s="275"/>
      <c r="Z864" s="275"/>
      <c r="AA864" s="275"/>
      <c r="AB864" s="275"/>
      <c r="AC864" s="275"/>
      <c r="AD864" s="280"/>
      <c r="AE864" s="281"/>
      <c r="AF864" s="281"/>
      <c r="AG864" s="280"/>
      <c r="AH864" s="275"/>
      <c r="AI864" s="275"/>
      <c r="AJ864" s="275"/>
    </row>
    <row r="865" spans="2:36" x14ac:dyDescent="0.2">
      <c r="B865" s="266"/>
      <c r="C865" s="274"/>
      <c r="D865" s="275"/>
      <c r="E865" s="275"/>
      <c r="F865" s="275"/>
      <c r="G865" s="275"/>
      <c r="H865" s="275"/>
      <c r="I865" s="275"/>
      <c r="J865" s="275"/>
      <c r="K865" s="276"/>
      <c r="L865" s="275"/>
      <c r="M865" s="282"/>
      <c r="N865" s="276"/>
      <c r="O865" s="277"/>
      <c r="P865" s="278"/>
      <c r="Q865" s="275"/>
      <c r="R865" s="275"/>
      <c r="S865" s="275"/>
      <c r="T865" s="277"/>
      <c r="U865" s="276"/>
      <c r="V865" s="277"/>
      <c r="W865" s="275"/>
      <c r="X865" s="277"/>
      <c r="Y865" s="275"/>
      <c r="Z865" s="275"/>
      <c r="AA865" s="275"/>
      <c r="AB865" s="275"/>
      <c r="AC865" s="275"/>
      <c r="AD865" s="280"/>
      <c r="AE865" s="280"/>
      <c r="AF865" s="280"/>
      <c r="AG865" s="281"/>
      <c r="AH865" s="275"/>
      <c r="AI865" s="275"/>
      <c r="AJ865" s="275"/>
    </row>
    <row r="866" spans="2:36" x14ac:dyDescent="0.2">
      <c r="B866" s="266"/>
      <c r="C866" s="274"/>
      <c r="D866" s="275"/>
      <c r="E866" s="275"/>
      <c r="F866" s="275"/>
      <c r="G866" s="275"/>
      <c r="H866" s="275"/>
      <c r="I866" s="275"/>
      <c r="J866" s="275"/>
      <c r="K866" s="282"/>
      <c r="L866" s="275"/>
      <c r="M866" s="282"/>
      <c r="N866" s="282"/>
      <c r="O866" s="277"/>
      <c r="P866" s="278"/>
      <c r="Q866" s="275"/>
      <c r="R866" s="275"/>
      <c r="S866" s="275"/>
      <c r="T866" s="277"/>
      <c r="U866" s="282"/>
      <c r="V866" s="277"/>
      <c r="W866" s="275"/>
      <c r="X866" s="275"/>
      <c r="Y866" s="275"/>
      <c r="Z866" s="275"/>
      <c r="AA866" s="275"/>
      <c r="AB866" s="275"/>
      <c r="AC866" s="275"/>
      <c r="AD866" s="280"/>
      <c r="AE866" s="281"/>
      <c r="AF866" s="281"/>
      <c r="AG866" s="281"/>
      <c r="AH866" s="275"/>
      <c r="AI866" s="275"/>
      <c r="AJ866" s="275"/>
    </row>
    <row r="867" spans="2:36" x14ac:dyDescent="0.2">
      <c r="B867" s="266"/>
      <c r="C867" s="274"/>
      <c r="D867" s="275"/>
      <c r="E867" s="275"/>
      <c r="F867" s="275"/>
      <c r="G867" s="275"/>
      <c r="H867" s="275"/>
      <c r="I867" s="275"/>
      <c r="J867" s="275"/>
      <c r="K867" s="276"/>
      <c r="L867" s="275"/>
      <c r="M867" s="282"/>
      <c r="N867" s="281"/>
      <c r="O867" s="277"/>
      <c r="P867" s="278"/>
      <c r="Q867" s="275"/>
      <c r="R867" s="275"/>
      <c r="S867" s="275"/>
      <c r="T867" s="277"/>
      <c r="U867" s="276"/>
      <c r="V867" s="277"/>
      <c r="W867" s="275"/>
      <c r="X867" s="275"/>
      <c r="Y867" s="275"/>
      <c r="Z867" s="275"/>
      <c r="AA867" s="275"/>
      <c r="AB867" s="275"/>
      <c r="AC867" s="275"/>
      <c r="AD867" s="280"/>
      <c r="AE867" s="281"/>
      <c r="AF867" s="281"/>
      <c r="AG867" s="281"/>
      <c r="AH867" s="275"/>
      <c r="AI867" s="275"/>
      <c r="AJ867" s="275"/>
    </row>
    <row r="868" spans="2:36" x14ac:dyDescent="0.2">
      <c r="B868" s="266"/>
      <c r="C868" s="274"/>
      <c r="D868" s="275"/>
      <c r="E868" s="275"/>
      <c r="F868" s="275"/>
      <c r="G868" s="275"/>
      <c r="H868" s="275"/>
      <c r="I868" s="275"/>
      <c r="J868" s="275"/>
      <c r="K868" s="276"/>
      <c r="L868" s="275"/>
      <c r="M868" s="276"/>
      <c r="N868" s="276"/>
      <c r="O868" s="277"/>
      <c r="P868" s="278"/>
      <c r="Q868" s="275"/>
      <c r="R868" s="275"/>
      <c r="S868" s="275"/>
      <c r="T868" s="277"/>
      <c r="U868" s="276"/>
      <c r="V868" s="277"/>
      <c r="W868" s="275"/>
      <c r="X868" s="275"/>
      <c r="Y868" s="275"/>
      <c r="Z868" s="275"/>
      <c r="AA868" s="275"/>
      <c r="AB868" s="275"/>
      <c r="AC868" s="275"/>
      <c r="AD868" s="281"/>
      <c r="AE868" s="281"/>
      <c r="AF868" s="281"/>
      <c r="AG868" s="280"/>
      <c r="AH868" s="275"/>
      <c r="AI868" s="275"/>
      <c r="AJ868" s="275"/>
    </row>
    <row r="869" spans="2:36" x14ac:dyDescent="0.2">
      <c r="B869" s="266"/>
      <c r="C869" s="274"/>
      <c r="D869" s="275"/>
      <c r="E869" s="275"/>
      <c r="F869" s="275"/>
      <c r="G869" s="275"/>
      <c r="H869" s="275"/>
      <c r="I869" s="275"/>
      <c r="J869" s="275"/>
      <c r="K869" s="276"/>
      <c r="L869" s="275"/>
      <c r="M869" s="275"/>
      <c r="N869" s="276"/>
      <c r="O869" s="277"/>
      <c r="P869" s="284"/>
      <c r="Q869" s="275"/>
      <c r="R869" s="275"/>
      <c r="S869" s="275"/>
      <c r="T869" s="279"/>
      <c r="U869" s="276"/>
      <c r="V869" s="277"/>
      <c r="W869" s="275"/>
      <c r="X869" s="275"/>
      <c r="Y869" s="275"/>
      <c r="Z869" s="275"/>
      <c r="AA869" s="275"/>
      <c r="AB869" s="275"/>
      <c r="AC869" s="275"/>
      <c r="AD869" s="280"/>
      <c r="AE869" s="280"/>
      <c r="AF869" s="280"/>
      <c r="AG869" s="280"/>
      <c r="AH869" s="275"/>
      <c r="AI869" s="275"/>
      <c r="AJ869" s="275"/>
    </row>
    <row r="870" spans="2:36" x14ac:dyDescent="0.2">
      <c r="B870" s="266"/>
      <c r="C870" s="274"/>
      <c r="D870" s="275"/>
      <c r="E870" s="275"/>
      <c r="F870" s="275"/>
      <c r="G870" s="275"/>
      <c r="H870" s="275"/>
      <c r="I870" s="275"/>
      <c r="J870" s="275"/>
      <c r="K870" s="282"/>
      <c r="L870" s="275"/>
      <c r="M870" s="282"/>
      <c r="N870" s="281"/>
      <c r="O870" s="277"/>
      <c r="P870" s="278"/>
      <c r="Q870" s="275"/>
      <c r="R870" s="275"/>
      <c r="S870" s="275"/>
      <c r="T870" s="279"/>
      <c r="U870" s="282"/>
      <c r="V870" s="277"/>
      <c r="W870" s="277"/>
      <c r="X870" s="275"/>
      <c r="Y870" s="275"/>
      <c r="Z870" s="275"/>
      <c r="AA870" s="275"/>
      <c r="AB870" s="275"/>
      <c r="AC870" s="275"/>
      <c r="AD870" s="280"/>
      <c r="AE870" s="280"/>
      <c r="AF870" s="281"/>
      <c r="AG870" s="281"/>
      <c r="AH870" s="275"/>
      <c r="AI870" s="275"/>
      <c r="AJ870" s="275"/>
    </row>
    <row r="871" spans="2:36" x14ac:dyDescent="0.2">
      <c r="B871" s="266"/>
      <c r="C871" s="274"/>
      <c r="D871" s="275"/>
      <c r="E871" s="275"/>
      <c r="F871" s="275"/>
      <c r="G871" s="275"/>
      <c r="H871" s="275"/>
      <c r="I871" s="275"/>
      <c r="J871" s="275"/>
      <c r="K871" s="276"/>
      <c r="L871" s="275"/>
      <c r="M871" s="275"/>
      <c r="N871" s="276"/>
      <c r="O871" s="277"/>
      <c r="P871" s="278"/>
      <c r="Q871" s="277"/>
      <c r="R871" s="275"/>
      <c r="S871" s="275"/>
      <c r="T871" s="277"/>
      <c r="U871" s="276"/>
      <c r="V871" s="279"/>
      <c r="W871" s="275"/>
      <c r="X871" s="275"/>
      <c r="Y871" s="277"/>
      <c r="Z871" s="275"/>
      <c r="AA871" s="275"/>
      <c r="AB871" s="275"/>
      <c r="AC871" s="275"/>
      <c r="AD871" s="280"/>
      <c r="AE871" s="281"/>
      <c r="AF871" s="280"/>
      <c r="AG871" s="281"/>
      <c r="AH871" s="275"/>
      <c r="AI871" s="275"/>
      <c r="AJ871" s="275"/>
    </row>
    <row r="872" spans="2:36" x14ac:dyDescent="0.2">
      <c r="B872" s="266"/>
      <c r="C872" s="274"/>
      <c r="D872" s="275"/>
      <c r="E872" s="275"/>
      <c r="F872" s="275"/>
      <c r="G872" s="275"/>
      <c r="H872" s="275"/>
      <c r="I872" s="275"/>
      <c r="J872" s="275"/>
      <c r="K872" s="276"/>
      <c r="L872" s="275"/>
      <c r="M872" s="275"/>
      <c r="N872" s="276"/>
      <c r="O872" s="279"/>
      <c r="P872" s="284"/>
      <c r="Q872" s="275"/>
      <c r="R872" s="275"/>
      <c r="S872" s="275"/>
      <c r="T872" s="279"/>
      <c r="U872" s="276"/>
      <c r="V872" s="279"/>
      <c r="W872" s="275"/>
      <c r="X872" s="275"/>
      <c r="Y872" s="275"/>
      <c r="Z872" s="275"/>
      <c r="AA872" s="275"/>
      <c r="AB872" s="275"/>
      <c r="AC872" s="275"/>
      <c r="AD872" s="280"/>
      <c r="AE872" s="281"/>
      <c r="AF872" s="281"/>
      <c r="AG872" s="281"/>
      <c r="AH872" s="275"/>
      <c r="AI872" s="275"/>
      <c r="AJ872" s="275"/>
    </row>
    <row r="873" spans="2:36" x14ac:dyDescent="0.2">
      <c r="B873" s="266"/>
      <c r="C873" s="274"/>
      <c r="D873" s="275"/>
      <c r="E873" s="275"/>
      <c r="F873" s="275"/>
      <c r="G873" s="275"/>
      <c r="H873" s="275"/>
      <c r="I873" s="275"/>
      <c r="J873" s="275"/>
      <c r="K873" s="276"/>
      <c r="L873" s="275"/>
      <c r="M873" s="275"/>
      <c r="N873" s="276"/>
      <c r="O873" s="277"/>
      <c r="P873" s="278"/>
      <c r="Q873" s="275"/>
      <c r="R873" s="275"/>
      <c r="S873" s="275"/>
      <c r="T873" s="277"/>
      <c r="U873" s="276"/>
      <c r="V873" s="281"/>
      <c r="W873" s="275"/>
      <c r="X873" s="275"/>
      <c r="Y873" s="275"/>
      <c r="Z873" s="275"/>
      <c r="AA873" s="275"/>
      <c r="AB873" s="275"/>
      <c r="AC873" s="275"/>
      <c r="AD873" s="281"/>
      <c r="AE873" s="281"/>
      <c r="AF873" s="281"/>
      <c r="AG873" s="280"/>
      <c r="AH873" s="275"/>
      <c r="AI873" s="275"/>
      <c r="AJ873" s="275"/>
    </row>
    <row r="874" spans="2:36" x14ac:dyDescent="0.2">
      <c r="B874" s="266"/>
      <c r="C874" s="274"/>
      <c r="D874" s="275"/>
      <c r="E874" s="275"/>
      <c r="F874" s="275"/>
      <c r="G874" s="275"/>
      <c r="H874" s="275"/>
      <c r="I874" s="275"/>
      <c r="J874" s="275"/>
      <c r="K874" s="277"/>
      <c r="L874" s="275"/>
      <c r="M874" s="275"/>
      <c r="N874" s="276"/>
      <c r="O874" s="279"/>
      <c r="P874" s="278"/>
      <c r="Q874" s="275"/>
      <c r="R874" s="275"/>
      <c r="S874" s="275"/>
      <c r="T874" s="277"/>
      <c r="U874" s="276"/>
      <c r="V874" s="277"/>
      <c r="W874" s="275"/>
      <c r="X874" s="275"/>
      <c r="Y874" s="275"/>
      <c r="Z874" s="275"/>
      <c r="AA874" s="275"/>
      <c r="AB874" s="275"/>
      <c r="AC874" s="275"/>
      <c r="AD874" s="280"/>
      <c r="AE874" s="281"/>
      <c r="AF874" s="281"/>
      <c r="AG874" s="281"/>
      <c r="AH874" s="275"/>
      <c r="AI874" s="275"/>
      <c r="AJ874" s="275"/>
    </row>
    <row r="875" spans="2:36" x14ac:dyDescent="0.2">
      <c r="B875" s="266"/>
      <c r="C875" s="274"/>
      <c r="D875" s="275"/>
      <c r="E875" s="275"/>
      <c r="F875" s="275"/>
      <c r="G875" s="275"/>
      <c r="H875" s="275"/>
      <c r="I875" s="275"/>
      <c r="J875" s="275"/>
      <c r="K875" s="276"/>
      <c r="L875" s="275"/>
      <c r="M875" s="276"/>
      <c r="N875" s="276"/>
      <c r="O875" s="281"/>
      <c r="P875" s="278"/>
      <c r="Q875" s="275"/>
      <c r="R875" s="275"/>
      <c r="S875" s="275"/>
      <c r="T875" s="277"/>
      <c r="U875" s="276"/>
      <c r="V875" s="277"/>
      <c r="W875" s="275"/>
      <c r="X875" s="275"/>
      <c r="Y875" s="275"/>
      <c r="Z875" s="275"/>
      <c r="AA875" s="275"/>
      <c r="AB875" s="275"/>
      <c r="AC875" s="275"/>
      <c r="AD875" s="280"/>
      <c r="AE875" s="281"/>
      <c r="AF875" s="281"/>
      <c r="AG875" s="281"/>
      <c r="AH875" s="275"/>
      <c r="AI875" s="275"/>
      <c r="AJ875" s="275"/>
    </row>
    <row r="876" spans="2:36" x14ac:dyDescent="0.2">
      <c r="B876" s="266"/>
      <c r="C876" s="274"/>
      <c r="D876" s="275"/>
      <c r="E876" s="275"/>
      <c r="F876" s="275"/>
      <c r="G876" s="275"/>
      <c r="H876" s="275"/>
      <c r="I876" s="275"/>
      <c r="J876" s="275"/>
      <c r="K876" s="276"/>
      <c r="L876" s="275"/>
      <c r="M876" s="276"/>
      <c r="N876" s="276"/>
      <c r="O876" s="277"/>
      <c r="P876" s="278"/>
      <c r="Q876" s="275"/>
      <c r="R876" s="275"/>
      <c r="S876" s="275"/>
      <c r="T876" s="277"/>
      <c r="U876" s="276"/>
      <c r="V876" s="277"/>
      <c r="W876" s="275"/>
      <c r="X876" s="275"/>
      <c r="Y876" s="275"/>
      <c r="Z876" s="275"/>
      <c r="AA876" s="275"/>
      <c r="AB876" s="275"/>
      <c r="AC876" s="275"/>
      <c r="AD876" s="280"/>
      <c r="AE876" s="281"/>
      <c r="AF876" s="281"/>
      <c r="AG876" s="281"/>
      <c r="AH876" s="275"/>
      <c r="AI876" s="275"/>
      <c r="AJ876" s="275"/>
    </row>
    <row r="877" spans="2:36" x14ac:dyDescent="0.2">
      <c r="B877" s="266"/>
      <c r="C877" s="274"/>
      <c r="D877" s="275"/>
      <c r="E877" s="275"/>
      <c r="F877" s="275"/>
      <c r="G877" s="275"/>
      <c r="H877" s="275"/>
      <c r="I877" s="275"/>
      <c r="J877" s="275"/>
      <c r="K877" s="276"/>
      <c r="L877" s="275"/>
      <c r="M877" s="282"/>
      <c r="N877" s="276"/>
      <c r="O877" s="281"/>
      <c r="P877" s="284"/>
      <c r="Q877" s="277"/>
      <c r="R877" s="275"/>
      <c r="S877" s="275"/>
      <c r="T877" s="277"/>
      <c r="U877" s="276"/>
      <c r="V877" s="279"/>
      <c r="W877" s="275"/>
      <c r="X877" s="275"/>
      <c r="Y877" s="277"/>
      <c r="Z877" s="275"/>
      <c r="AA877" s="277"/>
      <c r="AB877" s="275"/>
      <c r="AC877" s="275"/>
      <c r="AD877" s="280"/>
      <c r="AE877" s="281"/>
      <c r="AF877" s="281"/>
      <c r="AG877" s="280"/>
      <c r="AH877" s="275"/>
      <c r="AI877" s="275"/>
      <c r="AJ877" s="275"/>
    </row>
    <row r="878" spans="2:36" x14ac:dyDescent="0.2">
      <c r="B878" s="266"/>
      <c r="C878" s="274"/>
      <c r="D878" s="275"/>
      <c r="E878" s="275"/>
      <c r="F878" s="275"/>
      <c r="G878" s="275"/>
      <c r="H878" s="275"/>
      <c r="I878" s="275"/>
      <c r="J878" s="275"/>
      <c r="K878" s="275"/>
      <c r="L878" s="275"/>
      <c r="M878" s="275"/>
      <c r="N878" s="275"/>
      <c r="O878" s="277"/>
      <c r="P878" s="284"/>
      <c r="Q878" s="275"/>
      <c r="R878" s="282"/>
      <c r="S878" s="275"/>
      <c r="T878" s="277"/>
      <c r="U878" s="275"/>
      <c r="V878" s="277"/>
      <c r="W878" s="275"/>
      <c r="X878" s="275"/>
      <c r="Y878" s="275"/>
      <c r="Z878" s="282"/>
      <c r="AA878" s="275"/>
      <c r="AB878" s="275"/>
      <c r="AC878" s="275"/>
      <c r="AD878" s="280"/>
      <c r="AE878" s="281"/>
      <c r="AF878" s="280"/>
      <c r="AG878" s="281"/>
      <c r="AH878" s="275"/>
      <c r="AI878" s="275"/>
      <c r="AJ878" s="275"/>
    </row>
    <row r="879" spans="2:36" x14ac:dyDescent="0.2">
      <c r="B879" s="266"/>
      <c r="C879" s="274"/>
      <c r="D879" s="275"/>
      <c r="E879" s="275"/>
      <c r="F879" s="275"/>
      <c r="G879" s="275"/>
      <c r="H879" s="275"/>
      <c r="I879" s="275"/>
      <c r="J879" s="275"/>
      <c r="K879" s="279"/>
      <c r="L879" s="275"/>
      <c r="M879" s="276"/>
      <c r="N879" s="276"/>
      <c r="O879" s="277"/>
      <c r="P879" s="284"/>
      <c r="Q879" s="275"/>
      <c r="R879" s="275"/>
      <c r="S879" s="275"/>
      <c r="T879" s="277"/>
      <c r="U879" s="276"/>
      <c r="V879" s="279"/>
      <c r="W879" s="275"/>
      <c r="X879" s="275"/>
      <c r="Y879" s="275"/>
      <c r="Z879" s="275"/>
      <c r="AA879" s="275"/>
      <c r="AB879" s="275"/>
      <c r="AC879" s="275"/>
      <c r="AD879" s="283"/>
      <c r="AE879" s="281"/>
      <c r="AF879" s="280"/>
      <c r="AG879" s="280"/>
      <c r="AH879" s="275"/>
      <c r="AI879" s="275"/>
      <c r="AJ879" s="275"/>
    </row>
    <row r="880" spans="2:36" x14ac:dyDescent="0.2">
      <c r="B880" s="266"/>
      <c r="C880" s="274"/>
      <c r="D880" s="275"/>
      <c r="E880" s="275"/>
      <c r="F880" s="275"/>
      <c r="G880" s="275"/>
      <c r="H880" s="275"/>
      <c r="I880" s="275"/>
      <c r="J880" s="275"/>
      <c r="K880" s="276"/>
      <c r="L880" s="275"/>
      <c r="M880" s="276"/>
      <c r="N880" s="282"/>
      <c r="O880" s="277"/>
      <c r="P880" s="278"/>
      <c r="Q880" s="275"/>
      <c r="R880" s="275"/>
      <c r="S880" s="275"/>
      <c r="T880" s="277"/>
      <c r="U880" s="276"/>
      <c r="V880" s="279"/>
      <c r="W880" s="275"/>
      <c r="X880" s="277"/>
      <c r="Y880" s="275"/>
      <c r="Z880" s="275"/>
      <c r="AA880" s="279"/>
      <c r="AB880" s="275"/>
      <c r="AC880" s="275"/>
      <c r="AD880" s="283"/>
      <c r="AE880" s="280"/>
      <c r="AF880" s="281"/>
      <c r="AG880" s="281"/>
      <c r="AH880" s="275"/>
      <c r="AI880" s="275"/>
      <c r="AJ880" s="275"/>
    </row>
    <row r="881" spans="2:36" x14ac:dyDescent="0.2">
      <c r="B881" s="266"/>
      <c r="C881" s="274"/>
      <c r="D881" s="275"/>
      <c r="E881" s="275"/>
      <c r="F881" s="275"/>
      <c r="G881" s="275"/>
      <c r="H881" s="275"/>
      <c r="I881" s="275"/>
      <c r="J881" s="275"/>
      <c r="K881" s="276"/>
      <c r="L881" s="275"/>
      <c r="M881" s="276"/>
      <c r="N881" s="276"/>
      <c r="O881" s="279"/>
      <c r="P881" s="278"/>
      <c r="Q881" s="275"/>
      <c r="R881" s="275"/>
      <c r="S881" s="275"/>
      <c r="T881" s="279"/>
      <c r="U881" s="276"/>
      <c r="V881" s="277"/>
      <c r="W881" s="275"/>
      <c r="X881" s="275"/>
      <c r="Y881" s="275"/>
      <c r="Z881" s="275"/>
      <c r="AA881" s="275"/>
      <c r="AB881" s="275"/>
      <c r="AC881" s="275"/>
      <c r="AD881" s="281"/>
      <c r="AE881" s="281"/>
      <c r="AF881" s="280"/>
      <c r="AG881" s="281"/>
      <c r="AH881" s="275"/>
      <c r="AI881" s="275"/>
      <c r="AJ881" s="275"/>
    </row>
    <row r="882" spans="2:36" x14ac:dyDescent="0.2">
      <c r="B882" s="266"/>
      <c r="C882" s="274"/>
      <c r="D882" s="275"/>
      <c r="E882" s="275"/>
      <c r="F882" s="275"/>
      <c r="G882" s="275"/>
      <c r="H882" s="275"/>
      <c r="I882" s="275"/>
      <c r="J882" s="275"/>
      <c r="K882" s="276"/>
      <c r="L882" s="275"/>
      <c r="M882" s="275"/>
      <c r="N882" s="276"/>
      <c r="O882" s="279"/>
      <c r="P882" s="278"/>
      <c r="Q882" s="277"/>
      <c r="R882" s="275"/>
      <c r="S882" s="275"/>
      <c r="T882" s="279"/>
      <c r="U882" s="276"/>
      <c r="V882" s="279"/>
      <c r="W882" s="275"/>
      <c r="X882" s="275"/>
      <c r="Y882" s="277"/>
      <c r="Z882" s="275"/>
      <c r="AA882" s="275"/>
      <c r="AB882" s="275"/>
      <c r="AC882" s="275"/>
      <c r="AD882" s="280"/>
      <c r="AE882" s="281"/>
      <c r="AF882" s="281"/>
      <c r="AG882" s="281"/>
      <c r="AH882" s="275"/>
      <c r="AI882" s="275"/>
      <c r="AJ882" s="275"/>
    </row>
    <row r="883" spans="2:36" x14ac:dyDescent="0.2">
      <c r="B883" s="266"/>
      <c r="C883" s="274"/>
      <c r="D883" s="275"/>
      <c r="E883" s="275"/>
      <c r="F883" s="275"/>
      <c r="G883" s="275"/>
      <c r="H883" s="275"/>
      <c r="I883" s="275"/>
      <c r="J883" s="275"/>
      <c r="K883" s="282"/>
      <c r="L883" s="275"/>
      <c r="M883" s="275"/>
      <c r="N883" s="282"/>
      <c r="O883" s="277"/>
      <c r="P883" s="278"/>
      <c r="Q883" s="275"/>
      <c r="R883" s="276"/>
      <c r="S883" s="275"/>
      <c r="T883" s="277"/>
      <c r="U883" s="282"/>
      <c r="V883" s="277"/>
      <c r="W883" s="275"/>
      <c r="X883" s="275"/>
      <c r="Y883" s="275"/>
      <c r="Z883" s="276"/>
      <c r="AA883" s="275"/>
      <c r="AB883" s="275"/>
      <c r="AC883" s="275"/>
      <c r="AD883" s="280"/>
      <c r="AE883" s="280"/>
      <c r="AF883" s="281"/>
      <c r="AG883" s="280"/>
      <c r="AH883" s="275"/>
      <c r="AI883" s="275"/>
      <c r="AJ883" s="275"/>
    </row>
    <row r="884" spans="2:36" x14ac:dyDescent="0.2">
      <c r="B884" s="266"/>
      <c r="C884" s="274"/>
      <c r="D884" s="275"/>
      <c r="E884" s="275"/>
      <c r="F884" s="275"/>
      <c r="G884" s="275"/>
      <c r="H884" s="275"/>
      <c r="I884" s="275"/>
      <c r="J884" s="275"/>
      <c r="K884" s="282"/>
      <c r="L884" s="275"/>
      <c r="M884" s="275"/>
      <c r="N884" s="282"/>
      <c r="O884" s="277"/>
      <c r="P884" s="278"/>
      <c r="Q884" s="275"/>
      <c r="R884" s="276"/>
      <c r="S884" s="275"/>
      <c r="T884" s="277"/>
      <c r="U884" s="282"/>
      <c r="V884" s="277"/>
      <c r="W884" s="275"/>
      <c r="X884" s="275"/>
      <c r="Y884" s="275"/>
      <c r="Z884" s="276"/>
      <c r="AA884" s="275"/>
      <c r="AB884" s="275"/>
      <c r="AC884" s="275"/>
      <c r="AD884" s="280"/>
      <c r="AE884" s="281"/>
      <c r="AF884" s="281"/>
      <c r="AG884" s="281"/>
      <c r="AH884" s="275"/>
      <c r="AI884" s="275"/>
      <c r="AJ884" s="275"/>
    </row>
    <row r="885" spans="2:36" x14ac:dyDescent="0.2">
      <c r="B885" s="266"/>
      <c r="C885" s="274"/>
      <c r="D885" s="275"/>
      <c r="E885" s="275"/>
      <c r="F885" s="275"/>
      <c r="G885" s="275"/>
      <c r="H885" s="275"/>
      <c r="I885" s="275"/>
      <c r="J885" s="275"/>
      <c r="K885" s="276"/>
      <c r="L885" s="275"/>
      <c r="M885" s="282"/>
      <c r="N885" s="281"/>
      <c r="O885" s="277"/>
      <c r="P885" s="284"/>
      <c r="Q885" s="275"/>
      <c r="R885" s="275"/>
      <c r="S885" s="275"/>
      <c r="T885" s="277"/>
      <c r="U885" s="276"/>
      <c r="V885" s="279"/>
      <c r="W885" s="275"/>
      <c r="X885" s="275"/>
      <c r="Y885" s="275"/>
      <c r="Z885" s="275"/>
      <c r="AA885" s="275"/>
      <c r="AB885" s="275"/>
      <c r="AC885" s="275"/>
      <c r="AD885" s="280"/>
      <c r="AE885" s="280"/>
      <c r="AF885" s="280"/>
      <c r="AG885" s="280"/>
      <c r="AH885" s="275"/>
      <c r="AI885" s="275"/>
      <c r="AJ885" s="275"/>
    </row>
    <row r="886" spans="2:36" x14ac:dyDescent="0.2">
      <c r="B886" s="266"/>
      <c r="C886" s="274"/>
      <c r="D886" s="275"/>
      <c r="E886" s="275"/>
      <c r="F886" s="275"/>
      <c r="G886" s="275"/>
      <c r="H886" s="275"/>
      <c r="I886" s="275"/>
      <c r="J886" s="275"/>
      <c r="K886" s="279"/>
      <c r="L886" s="275"/>
      <c r="M886" s="276"/>
      <c r="N886" s="276"/>
      <c r="O886" s="279"/>
      <c r="P886" s="284"/>
      <c r="Q886" s="275"/>
      <c r="R886" s="275"/>
      <c r="S886" s="275"/>
      <c r="T886" s="279"/>
      <c r="U886" s="276"/>
      <c r="V886" s="277"/>
      <c r="W886" s="275"/>
      <c r="X886" s="275"/>
      <c r="Y886" s="275"/>
      <c r="Z886" s="275"/>
      <c r="AA886" s="275"/>
      <c r="AB886" s="275"/>
      <c r="AC886" s="275"/>
      <c r="AD886" s="280"/>
      <c r="AE886" s="280"/>
      <c r="AF886" s="280"/>
      <c r="AG886" s="280"/>
      <c r="AH886" s="275"/>
      <c r="AI886" s="275"/>
      <c r="AJ886" s="275"/>
    </row>
    <row r="887" spans="2:36" x14ac:dyDescent="0.2">
      <c r="B887" s="266"/>
      <c r="C887" s="274"/>
      <c r="D887" s="275"/>
      <c r="E887" s="275"/>
      <c r="F887" s="275"/>
      <c r="G887" s="275"/>
      <c r="H887" s="275"/>
      <c r="I887" s="275"/>
      <c r="J887" s="275"/>
      <c r="K887" s="279"/>
      <c r="L887" s="275"/>
      <c r="M887" s="276"/>
      <c r="N887" s="276"/>
      <c r="O887" s="277"/>
      <c r="P887" s="278"/>
      <c r="Q887" s="275"/>
      <c r="R887" s="275"/>
      <c r="S887" s="275"/>
      <c r="T887" s="277"/>
      <c r="U887" s="276"/>
      <c r="V887" s="277"/>
      <c r="W887" s="275"/>
      <c r="X887" s="277"/>
      <c r="Y887" s="275"/>
      <c r="Z887" s="275"/>
      <c r="AA887" s="275"/>
      <c r="AB887" s="275"/>
      <c r="AC887" s="275"/>
      <c r="AD887" s="280"/>
      <c r="AE887" s="280"/>
      <c r="AF887" s="280"/>
      <c r="AG887" s="280"/>
      <c r="AH887" s="275"/>
      <c r="AI887" s="275"/>
      <c r="AJ887" s="275"/>
    </row>
    <row r="888" spans="2:36" x14ac:dyDescent="0.2">
      <c r="B888" s="266"/>
      <c r="C888" s="274"/>
      <c r="D888" s="275"/>
      <c r="E888" s="275"/>
      <c r="F888" s="275"/>
      <c r="G888" s="275"/>
      <c r="H888" s="275"/>
      <c r="I888" s="275"/>
      <c r="J888" s="275"/>
      <c r="K888" s="279"/>
      <c r="L888" s="275"/>
      <c r="M888" s="276"/>
      <c r="N888" s="276"/>
      <c r="O888" s="277"/>
      <c r="P888" s="284"/>
      <c r="Q888" s="275"/>
      <c r="R888" s="275"/>
      <c r="S888" s="275"/>
      <c r="T888" s="279"/>
      <c r="U888" s="276"/>
      <c r="V888" s="277"/>
      <c r="W888" s="275"/>
      <c r="X888" s="275"/>
      <c r="Y888" s="275"/>
      <c r="Z888" s="275"/>
      <c r="AA888" s="275"/>
      <c r="AB888" s="275"/>
      <c r="AC888" s="275"/>
      <c r="AD888" s="283"/>
      <c r="AE888" s="281"/>
      <c r="AF888" s="281"/>
      <c r="AG888" s="281"/>
      <c r="AH888" s="275"/>
      <c r="AI888" s="275"/>
      <c r="AJ888" s="275"/>
    </row>
    <row r="889" spans="2:36" x14ac:dyDescent="0.2">
      <c r="B889" s="266"/>
      <c r="C889" s="274"/>
      <c r="D889" s="275"/>
      <c r="E889" s="275"/>
      <c r="F889" s="275"/>
      <c r="G889" s="275"/>
      <c r="H889" s="275"/>
      <c r="I889" s="275"/>
      <c r="J889" s="275"/>
      <c r="K889" s="275"/>
      <c r="L889" s="275"/>
      <c r="M889" s="275"/>
      <c r="N889" s="275"/>
      <c r="O889" s="277"/>
      <c r="P889" s="284"/>
      <c r="Q889" s="275"/>
      <c r="R889" s="282"/>
      <c r="S889" s="275"/>
      <c r="T889" s="279"/>
      <c r="U889" s="275"/>
      <c r="V889" s="277"/>
      <c r="W889" s="275"/>
      <c r="X889" s="275"/>
      <c r="Y889" s="275"/>
      <c r="Z889" s="282"/>
      <c r="AA889" s="275"/>
      <c r="AB889" s="275"/>
      <c r="AC889" s="275"/>
      <c r="AD889" s="280"/>
      <c r="AE889" s="281"/>
      <c r="AF889" s="281"/>
      <c r="AG889" s="281"/>
      <c r="AH889" s="275"/>
      <c r="AI889" s="275"/>
      <c r="AJ889" s="275"/>
    </row>
    <row r="890" spans="2:36" x14ac:dyDescent="0.2">
      <c r="B890" s="266"/>
      <c r="C890" s="274"/>
      <c r="D890" s="275"/>
      <c r="E890" s="275"/>
      <c r="F890" s="275"/>
      <c r="G890" s="275"/>
      <c r="H890" s="275"/>
      <c r="I890" s="275"/>
      <c r="J890" s="275"/>
      <c r="K890" s="279"/>
      <c r="L890" s="275"/>
      <c r="M890" s="276"/>
      <c r="N890" s="276"/>
      <c r="O890" s="277"/>
      <c r="P890" s="284"/>
      <c r="Q890" s="275"/>
      <c r="R890" s="275"/>
      <c r="S890" s="275"/>
      <c r="T890" s="277"/>
      <c r="U890" s="276"/>
      <c r="V890" s="277"/>
      <c r="W890" s="275"/>
      <c r="X890" s="275"/>
      <c r="Y890" s="275"/>
      <c r="Z890" s="275"/>
      <c r="AA890" s="275"/>
      <c r="AB890" s="275"/>
      <c r="AC890" s="275"/>
      <c r="AD890" s="280"/>
      <c r="AE890" s="280"/>
      <c r="AF890" s="280"/>
      <c r="AG890" s="281"/>
      <c r="AH890" s="275"/>
      <c r="AI890" s="275"/>
      <c r="AJ890" s="275"/>
    </row>
    <row r="891" spans="2:36" x14ac:dyDescent="0.2">
      <c r="B891" s="266"/>
      <c r="C891" s="274"/>
      <c r="D891" s="275"/>
      <c r="E891" s="275"/>
      <c r="F891" s="275"/>
      <c r="G891" s="275"/>
      <c r="H891" s="275"/>
      <c r="I891" s="275"/>
      <c r="J891" s="275"/>
      <c r="K891" s="276"/>
      <c r="L891" s="275"/>
      <c r="M891" s="276"/>
      <c r="N891" s="276"/>
      <c r="O891" s="277"/>
      <c r="P891" s="278"/>
      <c r="Q891" s="277"/>
      <c r="R891" s="275"/>
      <c r="S891" s="275"/>
      <c r="T891" s="279"/>
      <c r="U891" s="276"/>
      <c r="V891" s="277"/>
      <c r="W891" s="275"/>
      <c r="X891" s="275"/>
      <c r="Y891" s="277"/>
      <c r="Z891" s="275"/>
      <c r="AA891" s="275"/>
      <c r="AB891" s="275"/>
      <c r="AC891" s="275"/>
      <c r="AD891" s="283"/>
      <c r="AE891" s="280"/>
      <c r="AF891" s="281"/>
      <c r="AG891" s="281"/>
      <c r="AH891" s="275"/>
      <c r="AI891" s="275"/>
      <c r="AJ891" s="275"/>
    </row>
    <row r="892" spans="2:36" x14ac:dyDescent="0.2">
      <c r="B892" s="266"/>
      <c r="C892" s="274"/>
      <c r="D892" s="275"/>
      <c r="E892" s="275"/>
      <c r="F892" s="275"/>
      <c r="G892" s="275"/>
      <c r="H892" s="275"/>
      <c r="I892" s="275"/>
      <c r="J892" s="275"/>
      <c r="K892" s="276"/>
      <c r="L892" s="275"/>
      <c r="M892" s="276"/>
      <c r="N892" s="276"/>
      <c r="O892" s="281"/>
      <c r="P892" s="278"/>
      <c r="Q892" s="275"/>
      <c r="R892" s="275"/>
      <c r="S892" s="275"/>
      <c r="T892" s="277"/>
      <c r="U892" s="276"/>
      <c r="V892" s="277"/>
      <c r="W892" s="275"/>
      <c r="X892" s="275"/>
      <c r="Y892" s="275"/>
      <c r="Z892" s="275"/>
      <c r="AA892" s="275"/>
      <c r="AB892" s="275"/>
      <c r="AC892" s="275"/>
      <c r="AD892" s="280"/>
      <c r="AE892" s="280"/>
      <c r="AF892" s="281"/>
      <c r="AG892" s="281"/>
      <c r="AH892" s="275"/>
      <c r="AI892" s="275"/>
      <c r="AJ892" s="275"/>
    </row>
    <row r="893" spans="2:36" x14ac:dyDescent="0.2">
      <c r="B893" s="266"/>
      <c r="C893" s="274"/>
      <c r="D893" s="275"/>
      <c r="E893" s="275"/>
      <c r="F893" s="275"/>
      <c r="G893" s="275"/>
      <c r="H893" s="275"/>
      <c r="I893" s="275"/>
      <c r="J893" s="275"/>
      <c r="K893" s="276"/>
      <c r="L893" s="275"/>
      <c r="M893" s="276"/>
      <c r="N893" s="276"/>
      <c r="O893" s="277"/>
      <c r="P893" s="278"/>
      <c r="Q893" s="275"/>
      <c r="R893" s="275"/>
      <c r="S893" s="275"/>
      <c r="T893" s="277"/>
      <c r="U893" s="276"/>
      <c r="V893" s="277"/>
      <c r="W893" s="275"/>
      <c r="X893" s="275"/>
      <c r="Y893" s="275"/>
      <c r="Z893" s="275"/>
      <c r="AA893" s="275"/>
      <c r="AB893" s="275"/>
      <c r="AC893" s="275"/>
      <c r="AD893" s="280"/>
      <c r="AE893" s="281"/>
      <c r="AF893" s="281"/>
      <c r="AG893" s="280"/>
      <c r="AH893" s="275"/>
      <c r="AI893" s="275"/>
      <c r="AJ893" s="275"/>
    </row>
    <row r="894" spans="2:36" x14ac:dyDescent="0.2">
      <c r="B894" s="266"/>
      <c r="C894" s="274"/>
      <c r="D894" s="275"/>
      <c r="E894" s="275"/>
      <c r="F894" s="275"/>
      <c r="G894" s="275"/>
      <c r="H894" s="275"/>
      <c r="I894" s="275"/>
      <c r="J894" s="275"/>
      <c r="K894" s="279"/>
      <c r="L894" s="275"/>
      <c r="M894" s="276"/>
      <c r="N894" s="276"/>
      <c r="O894" s="277"/>
      <c r="P894" s="278"/>
      <c r="Q894" s="275"/>
      <c r="R894" s="275"/>
      <c r="S894" s="275"/>
      <c r="T894" s="277"/>
      <c r="U894" s="276"/>
      <c r="V894" s="277"/>
      <c r="W894" s="275"/>
      <c r="X894" s="275"/>
      <c r="Y894" s="275"/>
      <c r="Z894" s="275"/>
      <c r="AA894" s="275"/>
      <c r="AB894" s="275"/>
      <c r="AC894" s="275"/>
      <c r="AD894" s="281"/>
      <c r="AE894" s="281"/>
      <c r="AF894" s="280"/>
      <c r="AG894" s="281"/>
      <c r="AH894" s="275"/>
      <c r="AI894" s="275"/>
      <c r="AJ894" s="275"/>
    </row>
    <row r="895" spans="2:36" x14ac:dyDescent="0.2">
      <c r="B895" s="266"/>
      <c r="C895" s="274"/>
      <c r="D895" s="275"/>
      <c r="E895" s="275"/>
      <c r="F895" s="275"/>
      <c r="G895" s="275"/>
      <c r="H895" s="275"/>
      <c r="I895" s="275"/>
      <c r="J895" s="275"/>
      <c r="K895" s="279"/>
      <c r="L895" s="275"/>
      <c r="M895" s="275"/>
      <c r="N895" s="276"/>
      <c r="O895" s="279"/>
      <c r="P895" s="278"/>
      <c r="Q895" s="275"/>
      <c r="R895" s="275"/>
      <c r="S895" s="275"/>
      <c r="T895" s="277"/>
      <c r="U895" s="276"/>
      <c r="V895" s="279"/>
      <c r="W895" s="275"/>
      <c r="X895" s="275"/>
      <c r="Y895" s="275"/>
      <c r="Z895" s="275"/>
      <c r="AA895" s="275"/>
      <c r="AB895" s="275"/>
      <c r="AC895" s="275"/>
      <c r="AD895" s="280"/>
      <c r="AE895" s="281"/>
      <c r="AF895" s="281"/>
      <c r="AG895" s="280"/>
      <c r="AH895" s="275"/>
      <c r="AI895" s="275"/>
      <c r="AJ895" s="275"/>
    </row>
    <row r="896" spans="2:36" x14ac:dyDescent="0.2">
      <c r="B896" s="266"/>
      <c r="C896" s="274"/>
      <c r="D896" s="275"/>
      <c r="E896" s="275"/>
      <c r="F896" s="275"/>
      <c r="G896" s="275"/>
      <c r="H896" s="275"/>
      <c r="I896" s="275"/>
      <c r="J896" s="275"/>
      <c r="K896" s="282"/>
      <c r="L896" s="275"/>
      <c r="M896" s="282"/>
      <c r="N896" s="281"/>
      <c r="O896" s="277"/>
      <c r="P896" s="284"/>
      <c r="Q896" s="275"/>
      <c r="R896" s="275"/>
      <c r="S896" s="275"/>
      <c r="T896" s="277"/>
      <c r="U896" s="282"/>
      <c r="V896" s="277"/>
      <c r="W896" s="275"/>
      <c r="X896" s="275"/>
      <c r="Y896" s="275"/>
      <c r="Z896" s="275"/>
      <c r="AA896" s="275"/>
      <c r="AB896" s="275"/>
      <c r="AC896" s="275"/>
      <c r="AD896" s="280"/>
      <c r="AE896" s="281"/>
      <c r="AF896" s="280"/>
      <c r="AG896" s="280"/>
      <c r="AH896" s="275"/>
      <c r="AI896" s="275"/>
      <c r="AJ896" s="275"/>
    </row>
    <row r="897" spans="2:36" x14ac:dyDescent="0.2">
      <c r="B897" s="266"/>
      <c r="C897" s="274"/>
      <c r="D897" s="275"/>
      <c r="E897" s="275"/>
      <c r="F897" s="275"/>
      <c r="G897" s="275"/>
      <c r="H897" s="275"/>
      <c r="I897" s="275"/>
      <c r="J897" s="275"/>
      <c r="K897" s="276"/>
      <c r="L897" s="275"/>
      <c r="M897" s="282"/>
      <c r="N897" s="281"/>
      <c r="O897" s="277"/>
      <c r="P897" s="284"/>
      <c r="Q897" s="275"/>
      <c r="R897" s="275"/>
      <c r="S897" s="275"/>
      <c r="T897" s="277"/>
      <c r="U897" s="276"/>
      <c r="V897" s="277"/>
      <c r="W897" s="275"/>
      <c r="X897" s="277"/>
      <c r="Y897" s="275"/>
      <c r="Z897" s="275"/>
      <c r="AA897" s="275"/>
      <c r="AB897" s="275"/>
      <c r="AC897" s="275"/>
      <c r="AD897" s="281"/>
      <c r="AE897" s="281"/>
      <c r="AF897" s="281"/>
      <c r="AG897" s="281"/>
      <c r="AH897" s="275"/>
      <c r="AI897" s="275"/>
      <c r="AJ897" s="275"/>
    </row>
    <row r="898" spans="2:36" x14ac:dyDescent="0.2">
      <c r="B898" s="266"/>
      <c r="C898" s="274"/>
      <c r="D898" s="275"/>
      <c r="E898" s="275"/>
      <c r="F898" s="275"/>
      <c r="G898" s="275"/>
      <c r="H898" s="275"/>
      <c r="I898" s="275"/>
      <c r="J898" s="275"/>
      <c r="K898" s="276"/>
      <c r="L898" s="275"/>
      <c r="M898" s="276"/>
      <c r="N898" s="276"/>
      <c r="O898" s="277"/>
      <c r="P898" s="278"/>
      <c r="Q898" s="275"/>
      <c r="R898" s="275"/>
      <c r="S898" s="275"/>
      <c r="T898" s="277"/>
      <c r="U898" s="276"/>
      <c r="V898" s="277"/>
      <c r="W898" s="275"/>
      <c r="X898" s="275"/>
      <c r="Y898" s="275"/>
      <c r="Z898" s="275"/>
      <c r="AA898" s="275"/>
      <c r="AB898" s="275"/>
      <c r="AC898" s="275"/>
      <c r="AD898" s="280"/>
      <c r="AE898" s="281"/>
      <c r="AF898" s="281"/>
      <c r="AG898" s="281"/>
      <c r="AH898" s="275"/>
      <c r="AI898" s="275"/>
      <c r="AJ898" s="275"/>
    </row>
    <row r="899" spans="2:36" x14ac:dyDescent="0.2">
      <c r="B899" s="266"/>
      <c r="C899" s="274"/>
      <c r="D899" s="275"/>
      <c r="E899" s="275"/>
      <c r="F899" s="275"/>
      <c r="G899" s="275"/>
      <c r="H899" s="275"/>
      <c r="I899" s="275"/>
      <c r="J899" s="275"/>
      <c r="K899" s="276"/>
      <c r="L899" s="275"/>
      <c r="M899" s="275"/>
      <c r="N899" s="276"/>
      <c r="O899" s="279"/>
      <c r="P899" s="278"/>
      <c r="Q899" s="277"/>
      <c r="R899" s="275"/>
      <c r="S899" s="275"/>
      <c r="T899" s="277"/>
      <c r="U899" s="276"/>
      <c r="V899" s="279"/>
      <c r="W899" s="275"/>
      <c r="X899" s="277"/>
      <c r="Y899" s="277"/>
      <c r="Z899" s="275"/>
      <c r="AA899" s="275"/>
      <c r="AB899" s="275"/>
      <c r="AC899" s="275"/>
      <c r="AD899" s="283"/>
      <c r="AE899" s="283"/>
      <c r="AF899" s="280"/>
      <c r="AG899" s="281"/>
      <c r="AH899" s="275"/>
      <c r="AI899" s="275"/>
      <c r="AJ899" s="275"/>
    </row>
    <row r="900" spans="2:36" x14ac:dyDescent="0.2">
      <c r="B900" s="266"/>
      <c r="C900" s="274"/>
      <c r="D900" s="275"/>
      <c r="E900" s="275"/>
      <c r="F900" s="275"/>
      <c r="G900" s="275"/>
      <c r="H900" s="275"/>
      <c r="I900" s="275"/>
      <c r="J900" s="275"/>
      <c r="K900" s="282"/>
      <c r="L900" s="275"/>
      <c r="M900" s="282"/>
      <c r="N900" s="282"/>
      <c r="O900" s="277"/>
      <c r="P900" s="278"/>
      <c r="Q900" s="275"/>
      <c r="R900" s="275"/>
      <c r="S900" s="275"/>
      <c r="T900" s="279"/>
      <c r="U900" s="282"/>
      <c r="V900" s="279"/>
      <c r="W900" s="275"/>
      <c r="X900" s="275"/>
      <c r="Y900" s="275"/>
      <c r="Z900" s="275"/>
      <c r="AA900" s="275"/>
      <c r="AB900" s="275"/>
      <c r="AC900" s="275"/>
      <c r="AD900" s="280"/>
      <c r="AE900" s="281"/>
      <c r="AF900" s="280"/>
      <c r="AG900" s="281"/>
      <c r="AH900" s="275"/>
      <c r="AI900" s="275"/>
      <c r="AJ900" s="275"/>
    </row>
    <row r="901" spans="2:36" x14ac:dyDescent="0.2">
      <c r="B901" s="266"/>
      <c r="C901" s="274"/>
      <c r="D901" s="275"/>
      <c r="E901" s="275"/>
      <c r="F901" s="275"/>
      <c r="G901" s="275"/>
      <c r="H901" s="275"/>
      <c r="I901" s="275"/>
      <c r="J901" s="275"/>
      <c r="K901" s="276"/>
      <c r="L901" s="275"/>
      <c r="M901" s="276"/>
      <c r="N901" s="276"/>
      <c r="O901" s="277"/>
      <c r="P901" s="278"/>
      <c r="Q901" s="275"/>
      <c r="R901" s="275"/>
      <c r="S901" s="275"/>
      <c r="T901" s="277"/>
      <c r="U901" s="276"/>
      <c r="V901" s="277"/>
      <c r="W901" s="275"/>
      <c r="X901" s="275"/>
      <c r="Y901" s="275"/>
      <c r="Z901" s="275"/>
      <c r="AA901" s="275"/>
      <c r="AB901" s="275"/>
      <c r="AC901" s="275"/>
      <c r="AD901" s="281"/>
      <c r="AE901" s="281"/>
      <c r="AF901" s="281"/>
      <c r="AG901" s="280"/>
      <c r="AH901" s="275"/>
      <c r="AI901" s="275"/>
      <c r="AJ901" s="275"/>
    </row>
    <row r="902" spans="2:36" x14ac:dyDescent="0.2">
      <c r="B902" s="266"/>
      <c r="C902" s="274"/>
      <c r="D902" s="275"/>
      <c r="E902" s="275"/>
      <c r="F902" s="275"/>
      <c r="G902" s="275"/>
      <c r="H902" s="275"/>
      <c r="I902" s="275"/>
      <c r="J902" s="275"/>
      <c r="K902" s="276"/>
      <c r="L902" s="275"/>
      <c r="M902" s="275"/>
      <c r="N902" s="276"/>
      <c r="O902" s="277"/>
      <c r="P902" s="278"/>
      <c r="Q902" s="275"/>
      <c r="R902" s="275"/>
      <c r="S902" s="275"/>
      <c r="T902" s="279"/>
      <c r="U902" s="276"/>
      <c r="V902" s="277"/>
      <c r="W902" s="275"/>
      <c r="X902" s="275"/>
      <c r="Y902" s="275"/>
      <c r="Z902" s="275"/>
      <c r="AA902" s="275"/>
      <c r="AB902" s="275"/>
      <c r="AC902" s="275"/>
      <c r="AD902" s="283"/>
      <c r="AE902" s="280"/>
      <c r="AF902" s="281"/>
      <c r="AG902" s="281"/>
      <c r="AH902" s="275"/>
      <c r="AI902" s="275"/>
      <c r="AJ902" s="275"/>
    </row>
    <row r="903" spans="2:36" x14ac:dyDescent="0.2">
      <c r="B903" s="266"/>
      <c r="C903" s="274"/>
      <c r="D903" s="275"/>
      <c r="E903" s="275"/>
      <c r="F903" s="275"/>
      <c r="G903" s="275"/>
      <c r="H903" s="275"/>
      <c r="I903" s="275"/>
      <c r="J903" s="275"/>
      <c r="K903" s="276"/>
      <c r="L903" s="275"/>
      <c r="M903" s="275"/>
      <c r="N903" s="276"/>
      <c r="O903" s="279"/>
      <c r="P903" s="278"/>
      <c r="Q903" s="275"/>
      <c r="R903" s="275"/>
      <c r="S903" s="275"/>
      <c r="T903" s="277"/>
      <c r="U903" s="276"/>
      <c r="V903" s="277"/>
      <c r="W903" s="275"/>
      <c r="X903" s="275"/>
      <c r="Y903" s="275"/>
      <c r="Z903" s="275"/>
      <c r="AA903" s="275"/>
      <c r="AB903" s="275"/>
      <c r="AC903" s="275"/>
      <c r="AD903" s="280"/>
      <c r="AE903" s="281"/>
      <c r="AF903" s="280"/>
      <c r="AG903" s="281"/>
      <c r="AH903" s="275"/>
      <c r="AI903" s="275"/>
      <c r="AJ903" s="275"/>
    </row>
    <row r="904" spans="2:36" x14ac:dyDescent="0.2">
      <c r="B904" s="266"/>
      <c r="C904" s="274"/>
      <c r="D904" s="275"/>
      <c r="E904" s="275"/>
      <c r="F904" s="275"/>
      <c r="G904" s="275"/>
      <c r="H904" s="275"/>
      <c r="I904" s="275"/>
      <c r="J904" s="275"/>
      <c r="K904" s="276"/>
      <c r="L904" s="275"/>
      <c r="M904" s="275"/>
      <c r="N904" s="281"/>
      <c r="O904" s="277"/>
      <c r="P904" s="278"/>
      <c r="Q904" s="275"/>
      <c r="R904" s="275"/>
      <c r="S904" s="275"/>
      <c r="T904" s="279"/>
      <c r="U904" s="276"/>
      <c r="V904" s="277"/>
      <c r="W904" s="275"/>
      <c r="X904" s="275"/>
      <c r="Y904" s="275"/>
      <c r="Z904" s="275"/>
      <c r="AA904" s="275"/>
      <c r="AB904" s="275"/>
      <c r="AC904" s="275"/>
      <c r="AD904" s="280"/>
      <c r="AE904" s="281"/>
      <c r="AF904" s="280"/>
      <c r="AG904" s="281"/>
      <c r="AH904" s="275"/>
      <c r="AI904" s="275"/>
      <c r="AJ904" s="275"/>
    </row>
    <row r="905" spans="2:36" x14ac:dyDescent="0.2">
      <c r="B905" s="266"/>
      <c r="C905" s="274"/>
      <c r="D905" s="275"/>
      <c r="E905" s="275"/>
      <c r="F905" s="275"/>
      <c r="G905" s="275"/>
      <c r="H905" s="275"/>
      <c r="I905" s="275"/>
      <c r="J905" s="275"/>
      <c r="K905" s="279"/>
      <c r="L905" s="275"/>
      <c r="M905" s="282"/>
      <c r="N905" s="276"/>
      <c r="O905" s="277"/>
      <c r="P905" s="284"/>
      <c r="Q905" s="275"/>
      <c r="R905" s="275"/>
      <c r="S905" s="275"/>
      <c r="T905" s="279"/>
      <c r="U905" s="276"/>
      <c r="V905" s="277"/>
      <c r="W905" s="275"/>
      <c r="X905" s="275"/>
      <c r="Y905" s="275"/>
      <c r="Z905" s="275"/>
      <c r="AA905" s="275"/>
      <c r="AB905" s="275"/>
      <c r="AC905" s="275"/>
      <c r="AD905" s="281"/>
      <c r="AE905" s="281"/>
      <c r="AF905" s="280"/>
      <c r="AG905" s="281"/>
      <c r="AH905" s="275"/>
      <c r="AI905" s="275"/>
      <c r="AJ905" s="275"/>
    </row>
    <row r="906" spans="2:36" x14ac:dyDescent="0.2">
      <c r="B906" s="266"/>
      <c r="C906" s="274"/>
      <c r="D906" s="275"/>
      <c r="E906" s="275"/>
      <c r="F906" s="275"/>
      <c r="G906" s="275"/>
      <c r="H906" s="275"/>
      <c r="I906" s="275"/>
      <c r="J906" s="275"/>
      <c r="K906" s="279"/>
      <c r="L906" s="275"/>
      <c r="M906" s="282"/>
      <c r="N906" s="276"/>
      <c r="O906" s="277"/>
      <c r="P906" s="278"/>
      <c r="Q906" s="275"/>
      <c r="R906" s="275"/>
      <c r="S906" s="275"/>
      <c r="T906" s="279"/>
      <c r="U906" s="276"/>
      <c r="V906" s="279"/>
      <c r="W906" s="275"/>
      <c r="X906" s="275"/>
      <c r="Y906" s="275"/>
      <c r="Z906" s="275"/>
      <c r="AA906" s="275"/>
      <c r="AB906" s="275"/>
      <c r="AC906" s="275"/>
      <c r="AD906" s="280"/>
      <c r="AE906" s="281"/>
      <c r="AF906" s="281"/>
      <c r="AG906" s="280"/>
      <c r="AH906" s="275"/>
      <c r="AI906" s="275"/>
      <c r="AJ906" s="275"/>
    </row>
    <row r="907" spans="2:36" x14ac:dyDescent="0.2">
      <c r="B907" s="266"/>
      <c r="C907" s="274"/>
      <c r="D907" s="275"/>
      <c r="E907" s="275"/>
      <c r="F907" s="275"/>
      <c r="G907" s="275"/>
      <c r="H907" s="275"/>
      <c r="I907" s="275"/>
      <c r="J907" s="275"/>
      <c r="K907" s="276"/>
      <c r="L907" s="275"/>
      <c r="M907" s="276"/>
      <c r="N907" s="276"/>
      <c r="O907" s="279"/>
      <c r="P907" s="278"/>
      <c r="Q907" s="275"/>
      <c r="R907" s="275"/>
      <c r="S907" s="275"/>
      <c r="T907" s="277"/>
      <c r="U907" s="276"/>
      <c r="V907" s="277"/>
      <c r="W907" s="275"/>
      <c r="X907" s="275"/>
      <c r="Y907" s="275"/>
      <c r="Z907" s="275"/>
      <c r="AA907" s="275"/>
      <c r="AB907" s="275"/>
      <c r="AC907" s="275"/>
      <c r="AD907" s="280"/>
      <c r="AE907" s="281"/>
      <c r="AF907" s="281"/>
      <c r="AG907" s="281"/>
      <c r="AH907" s="275"/>
      <c r="AI907" s="275"/>
      <c r="AJ907" s="275"/>
    </row>
    <row r="908" spans="2:36" x14ac:dyDescent="0.2">
      <c r="B908" s="266"/>
      <c r="C908" s="274"/>
      <c r="D908" s="275"/>
      <c r="E908" s="275"/>
      <c r="F908" s="275"/>
      <c r="G908" s="275"/>
      <c r="H908" s="275"/>
      <c r="I908" s="275"/>
      <c r="J908" s="275"/>
      <c r="K908" s="276"/>
      <c r="L908" s="275"/>
      <c r="M908" s="275"/>
      <c r="N908" s="276"/>
      <c r="O908" s="277"/>
      <c r="P908" s="278"/>
      <c r="Q908" s="275"/>
      <c r="R908" s="275"/>
      <c r="S908" s="275"/>
      <c r="T908" s="279"/>
      <c r="U908" s="276"/>
      <c r="V908" s="279"/>
      <c r="W908" s="275"/>
      <c r="X908" s="277"/>
      <c r="Y908" s="275"/>
      <c r="Z908" s="275"/>
      <c r="AA908" s="275"/>
      <c r="AB908" s="275"/>
      <c r="AC908" s="275"/>
      <c r="AD908" s="280"/>
      <c r="AE908" s="281"/>
      <c r="AF908" s="280"/>
      <c r="AG908" s="280"/>
      <c r="AH908" s="275"/>
      <c r="AI908" s="275"/>
      <c r="AJ908" s="275"/>
    </row>
    <row r="909" spans="2:36" x14ac:dyDescent="0.2">
      <c r="B909" s="266"/>
      <c r="C909" s="274"/>
      <c r="D909" s="275"/>
      <c r="E909" s="275"/>
      <c r="F909" s="275"/>
      <c r="G909" s="275"/>
      <c r="H909" s="275"/>
      <c r="I909" s="275"/>
      <c r="J909" s="275"/>
      <c r="K909" s="276"/>
      <c r="L909" s="275"/>
      <c r="M909" s="282"/>
      <c r="N909" s="276"/>
      <c r="O909" s="277"/>
      <c r="P909" s="278"/>
      <c r="Q909" s="275"/>
      <c r="R909" s="275"/>
      <c r="S909" s="275"/>
      <c r="T909" s="279"/>
      <c r="U909" s="276"/>
      <c r="V909" s="277"/>
      <c r="W909" s="277"/>
      <c r="X909" s="275"/>
      <c r="Y909" s="275"/>
      <c r="Z909" s="275"/>
      <c r="AA909" s="277"/>
      <c r="AB909" s="275"/>
      <c r="AC909" s="275"/>
      <c r="AD909" s="280"/>
      <c r="AE909" s="281"/>
      <c r="AF909" s="280"/>
      <c r="AG909" s="280"/>
      <c r="AH909" s="275"/>
      <c r="AI909" s="275"/>
      <c r="AJ909" s="275"/>
    </row>
    <row r="910" spans="2:36" x14ac:dyDescent="0.2">
      <c r="B910" s="266"/>
      <c r="C910" s="274"/>
      <c r="D910" s="275"/>
      <c r="E910" s="275"/>
      <c r="F910" s="275"/>
      <c r="G910" s="275"/>
      <c r="H910" s="275"/>
      <c r="I910" s="275"/>
      <c r="J910" s="275"/>
      <c r="K910" s="282"/>
      <c r="L910" s="275"/>
      <c r="M910" s="282"/>
      <c r="N910" s="275"/>
      <c r="O910" s="277"/>
      <c r="P910" s="284"/>
      <c r="Q910" s="275"/>
      <c r="R910" s="275"/>
      <c r="S910" s="275"/>
      <c r="T910" s="277"/>
      <c r="U910" s="282"/>
      <c r="V910" s="277"/>
      <c r="W910" s="277"/>
      <c r="X910" s="275"/>
      <c r="Y910" s="275"/>
      <c r="Z910" s="275"/>
      <c r="AA910" s="275"/>
      <c r="AB910" s="275"/>
      <c r="AC910" s="275"/>
      <c r="AD910" s="280"/>
      <c r="AE910" s="281"/>
      <c r="AF910" s="281"/>
      <c r="AG910" s="280"/>
      <c r="AH910" s="275"/>
      <c r="AI910" s="275"/>
      <c r="AJ910" s="275"/>
    </row>
    <row r="911" spans="2:36" x14ac:dyDescent="0.2">
      <c r="B911" s="266"/>
      <c r="C911" s="274"/>
      <c r="D911" s="275"/>
      <c r="E911" s="275"/>
      <c r="F911" s="275"/>
      <c r="G911" s="275"/>
      <c r="H911" s="275"/>
      <c r="I911" s="275"/>
      <c r="J911" s="275"/>
      <c r="K911" s="276"/>
      <c r="L911" s="275"/>
      <c r="M911" s="276"/>
      <c r="N911" s="276"/>
      <c r="O911" s="277"/>
      <c r="P911" s="278"/>
      <c r="Q911" s="275"/>
      <c r="R911" s="275"/>
      <c r="S911" s="275"/>
      <c r="T911" s="277"/>
      <c r="U911" s="276"/>
      <c r="V911" s="279"/>
      <c r="W911" s="275"/>
      <c r="X911" s="277"/>
      <c r="Y911" s="275"/>
      <c r="Z911" s="275"/>
      <c r="AA911" s="275"/>
      <c r="AB911" s="275"/>
      <c r="AC911" s="275"/>
      <c r="AD911" s="280"/>
      <c r="AE911" s="280"/>
      <c r="AF911" s="281"/>
      <c r="AG911" s="281"/>
      <c r="AH911" s="275"/>
      <c r="AI911" s="275"/>
      <c r="AJ911" s="275"/>
    </row>
    <row r="912" spans="2:36" x14ac:dyDescent="0.2">
      <c r="B912" s="266"/>
      <c r="C912" s="274"/>
      <c r="D912" s="275"/>
      <c r="E912" s="275"/>
      <c r="F912" s="275"/>
      <c r="G912" s="275"/>
      <c r="H912" s="275"/>
      <c r="I912" s="275"/>
      <c r="J912" s="275"/>
      <c r="K912" s="276"/>
      <c r="L912" s="275"/>
      <c r="M912" s="275"/>
      <c r="N912" s="281"/>
      <c r="O912" s="277"/>
      <c r="P912" s="278"/>
      <c r="Q912" s="277"/>
      <c r="R912" s="275"/>
      <c r="S912" s="275"/>
      <c r="T912" s="277"/>
      <c r="U912" s="276"/>
      <c r="V912" s="277"/>
      <c r="W912" s="275"/>
      <c r="X912" s="275"/>
      <c r="Y912" s="277"/>
      <c r="Z912" s="275"/>
      <c r="AA912" s="275"/>
      <c r="AB912" s="275"/>
      <c r="AC912" s="275"/>
      <c r="AD912" s="280"/>
      <c r="AE912" s="281"/>
      <c r="AF912" s="280"/>
      <c r="AG912" s="281"/>
      <c r="AH912" s="275"/>
      <c r="AI912" s="275"/>
      <c r="AJ912" s="275"/>
    </row>
    <row r="913" spans="2:36" x14ac:dyDescent="0.2">
      <c r="B913" s="266"/>
      <c r="C913" s="274"/>
      <c r="D913" s="275"/>
      <c r="E913" s="275"/>
      <c r="F913" s="275"/>
      <c r="G913" s="275"/>
      <c r="H913" s="275"/>
      <c r="I913" s="275"/>
      <c r="J913" s="275"/>
      <c r="K913" s="276"/>
      <c r="L913" s="275"/>
      <c r="M913" s="276"/>
      <c r="N913" s="276"/>
      <c r="O913" s="277"/>
      <c r="P913" s="278"/>
      <c r="Q913" s="277"/>
      <c r="R913" s="275"/>
      <c r="S913" s="275"/>
      <c r="T913" s="279"/>
      <c r="U913" s="276"/>
      <c r="V913" s="277"/>
      <c r="W913" s="275"/>
      <c r="X913" s="277"/>
      <c r="Y913" s="277"/>
      <c r="Z913" s="275"/>
      <c r="AA913" s="275"/>
      <c r="AB913" s="275"/>
      <c r="AC913" s="275"/>
      <c r="AD913" s="280"/>
      <c r="AE913" s="280"/>
      <c r="AF913" s="280"/>
      <c r="AG913" s="280"/>
      <c r="AH913" s="275"/>
      <c r="AI913" s="275"/>
      <c r="AJ913" s="275"/>
    </row>
    <row r="914" spans="2:36" x14ac:dyDescent="0.2">
      <c r="B914" s="266"/>
      <c r="C914" s="274"/>
      <c r="D914" s="275"/>
      <c r="E914" s="275"/>
      <c r="F914" s="275"/>
      <c r="G914" s="275"/>
      <c r="H914" s="275"/>
      <c r="I914" s="275"/>
      <c r="J914" s="275"/>
      <c r="K914" s="276"/>
      <c r="L914" s="275"/>
      <c r="M914" s="276"/>
      <c r="N914" s="276"/>
      <c r="O914" s="279"/>
      <c r="P914" s="278"/>
      <c r="Q914" s="275"/>
      <c r="R914" s="275"/>
      <c r="S914" s="275"/>
      <c r="T914" s="281"/>
      <c r="U914" s="276"/>
      <c r="V914" s="279"/>
      <c r="W914" s="275"/>
      <c r="X914" s="275"/>
      <c r="Y914" s="275"/>
      <c r="Z914" s="275"/>
      <c r="AA914" s="275"/>
      <c r="AB914" s="275"/>
      <c r="AC914" s="275"/>
      <c r="AD914" s="275"/>
      <c r="AE914" s="275"/>
      <c r="AF914" s="280"/>
      <c r="AG914" s="280"/>
      <c r="AH914" s="275"/>
      <c r="AI914" s="275"/>
      <c r="AJ914" s="275"/>
    </row>
    <row r="915" spans="2:36" x14ac:dyDescent="0.2">
      <c r="B915" s="266"/>
      <c r="C915" s="274"/>
      <c r="D915" s="275"/>
      <c r="E915" s="275"/>
      <c r="F915" s="275"/>
      <c r="G915" s="275"/>
      <c r="H915" s="275"/>
      <c r="I915" s="275"/>
      <c r="J915" s="275"/>
      <c r="K915" s="276"/>
      <c r="L915" s="275"/>
      <c r="M915" s="275"/>
      <c r="N915" s="276"/>
      <c r="O915" s="279"/>
      <c r="P915" s="278"/>
      <c r="Q915" s="277"/>
      <c r="R915" s="275"/>
      <c r="S915" s="275"/>
      <c r="T915" s="279"/>
      <c r="U915" s="276"/>
      <c r="V915" s="281"/>
      <c r="W915" s="275"/>
      <c r="X915" s="275"/>
      <c r="Y915" s="277"/>
      <c r="Z915" s="275"/>
      <c r="AA915" s="275"/>
      <c r="AB915" s="275"/>
      <c r="AC915" s="275"/>
      <c r="AD915" s="283"/>
      <c r="AE915" s="281"/>
      <c r="AF915" s="280"/>
      <c r="AG915" s="280"/>
      <c r="AH915" s="275"/>
      <c r="AI915" s="275"/>
      <c r="AJ915" s="275"/>
    </row>
    <row r="916" spans="2:36" x14ac:dyDescent="0.2">
      <c r="B916" s="266"/>
      <c r="C916" s="274"/>
      <c r="D916" s="275"/>
      <c r="E916" s="275"/>
      <c r="F916" s="275"/>
      <c r="G916" s="275"/>
      <c r="H916" s="275"/>
      <c r="I916" s="275"/>
      <c r="J916" s="275"/>
      <c r="K916" s="276"/>
      <c r="L916" s="275"/>
      <c r="M916" s="275"/>
      <c r="N916" s="276"/>
      <c r="O916" s="279"/>
      <c r="P916" s="284"/>
      <c r="Q916" s="275"/>
      <c r="R916" s="277"/>
      <c r="S916" s="275"/>
      <c r="T916" s="279"/>
      <c r="U916" s="276"/>
      <c r="V916" s="279"/>
      <c r="W916" s="275"/>
      <c r="X916" s="277"/>
      <c r="Y916" s="275"/>
      <c r="Z916" s="277"/>
      <c r="AA916" s="275"/>
      <c r="AB916" s="275"/>
      <c r="AC916" s="275"/>
      <c r="AD916" s="283"/>
      <c r="AE916" s="280"/>
      <c r="AF916" s="280"/>
      <c r="AG916" s="280"/>
      <c r="AH916" s="275"/>
      <c r="AI916" s="275"/>
      <c r="AJ916" s="275"/>
    </row>
    <row r="917" spans="2:36" x14ac:dyDescent="0.2">
      <c r="B917" s="266"/>
      <c r="C917" s="274"/>
      <c r="D917" s="275"/>
      <c r="E917" s="275"/>
      <c r="F917" s="275"/>
      <c r="G917" s="275"/>
      <c r="H917" s="275"/>
      <c r="I917" s="275"/>
      <c r="J917" s="275"/>
      <c r="K917" s="276"/>
      <c r="L917" s="275"/>
      <c r="M917" s="276"/>
      <c r="N917" s="276"/>
      <c r="O917" s="279"/>
      <c r="P917" s="278"/>
      <c r="Q917" s="277"/>
      <c r="R917" s="275"/>
      <c r="S917" s="275"/>
      <c r="T917" s="279"/>
      <c r="U917" s="276"/>
      <c r="V917" s="279"/>
      <c r="W917" s="275"/>
      <c r="X917" s="277"/>
      <c r="Y917" s="277"/>
      <c r="Z917" s="275"/>
      <c r="AA917" s="275"/>
      <c r="AB917" s="275"/>
      <c r="AC917" s="275"/>
      <c r="AD917" s="280"/>
      <c r="AE917" s="280"/>
      <c r="AF917" s="280"/>
      <c r="AG917" s="280"/>
      <c r="AH917" s="275"/>
      <c r="AI917" s="275"/>
      <c r="AJ917" s="275"/>
    </row>
    <row r="918" spans="2:36" x14ac:dyDescent="0.2">
      <c r="B918" s="266"/>
      <c r="C918" s="274"/>
      <c r="D918" s="275"/>
      <c r="E918" s="275"/>
      <c r="F918" s="275"/>
      <c r="G918" s="275"/>
      <c r="H918" s="275"/>
      <c r="I918" s="275"/>
      <c r="J918" s="275"/>
      <c r="K918" s="276"/>
      <c r="L918" s="275"/>
      <c r="M918" s="282"/>
      <c r="N918" s="276"/>
      <c r="O918" s="279"/>
      <c r="P918" s="278"/>
      <c r="Q918" s="277"/>
      <c r="R918" s="275"/>
      <c r="S918" s="275"/>
      <c r="T918" s="279"/>
      <c r="U918" s="276"/>
      <c r="V918" s="277"/>
      <c r="W918" s="275"/>
      <c r="X918" s="275"/>
      <c r="Y918" s="277"/>
      <c r="Z918" s="275"/>
      <c r="AA918" s="275"/>
      <c r="AB918" s="275"/>
      <c r="AC918" s="275"/>
      <c r="AD918" s="280"/>
      <c r="AE918" s="280"/>
      <c r="AF918" s="280"/>
      <c r="AG918" s="283"/>
      <c r="AH918" s="275"/>
      <c r="AI918" s="275"/>
      <c r="AJ918" s="275"/>
    </row>
    <row r="919" spans="2:36" x14ac:dyDescent="0.2">
      <c r="B919" s="266"/>
      <c r="C919" s="274"/>
      <c r="D919" s="275"/>
      <c r="E919" s="275"/>
      <c r="F919" s="275"/>
      <c r="G919" s="275"/>
      <c r="H919" s="275"/>
      <c r="I919" s="275"/>
      <c r="J919" s="275"/>
      <c r="K919" s="276"/>
      <c r="L919" s="275"/>
      <c r="M919" s="276"/>
      <c r="N919" s="281"/>
      <c r="O919" s="277"/>
      <c r="P919" s="284"/>
      <c r="Q919" s="275"/>
      <c r="R919" s="275"/>
      <c r="S919" s="275"/>
      <c r="T919" s="279"/>
      <c r="U919" s="276"/>
      <c r="V919" s="279"/>
      <c r="W919" s="275"/>
      <c r="X919" s="275"/>
      <c r="Y919" s="275"/>
      <c r="Z919" s="275"/>
      <c r="AA919" s="275"/>
      <c r="AB919" s="275"/>
      <c r="AC919" s="275"/>
      <c r="AD919" s="280"/>
      <c r="AE919" s="281"/>
      <c r="AF919" s="275"/>
      <c r="AG919" s="281"/>
      <c r="AH919" s="275"/>
      <c r="AI919" s="275"/>
      <c r="AJ919" s="275"/>
    </row>
    <row r="920" spans="2:36" x14ac:dyDescent="0.2">
      <c r="B920" s="266"/>
      <c r="C920" s="274"/>
      <c r="D920" s="275"/>
      <c r="E920" s="275"/>
      <c r="F920" s="275"/>
      <c r="G920" s="275"/>
      <c r="H920" s="275"/>
      <c r="I920" s="275"/>
      <c r="J920" s="275"/>
      <c r="K920" s="276"/>
      <c r="L920" s="275"/>
      <c r="M920" s="282"/>
      <c r="N920" s="276"/>
      <c r="O920" s="279"/>
      <c r="P920" s="278"/>
      <c r="Q920" s="275"/>
      <c r="R920" s="275"/>
      <c r="S920" s="275"/>
      <c r="T920" s="277"/>
      <c r="U920" s="276"/>
      <c r="V920" s="279"/>
      <c r="W920" s="275"/>
      <c r="X920" s="277"/>
      <c r="Y920" s="275"/>
      <c r="Z920" s="275"/>
      <c r="AA920" s="275"/>
      <c r="AB920" s="275"/>
      <c r="AC920" s="275"/>
      <c r="AD920" s="283"/>
      <c r="AE920" s="280"/>
      <c r="AF920" s="280"/>
      <c r="AG920" s="281"/>
      <c r="AH920" s="275"/>
      <c r="AI920" s="275"/>
      <c r="AJ920" s="275"/>
    </row>
    <row r="921" spans="2:36" x14ac:dyDescent="0.2">
      <c r="B921" s="266"/>
      <c r="C921" s="274"/>
      <c r="D921" s="275"/>
      <c r="E921" s="275"/>
      <c r="F921" s="275"/>
      <c r="G921" s="275"/>
      <c r="H921" s="275"/>
      <c r="I921" s="275"/>
      <c r="J921" s="275"/>
      <c r="K921" s="276"/>
      <c r="L921" s="275"/>
      <c r="M921" s="276"/>
      <c r="N921" s="276"/>
      <c r="O921" s="279"/>
      <c r="P921" s="278"/>
      <c r="Q921" s="275"/>
      <c r="R921" s="275"/>
      <c r="S921" s="275"/>
      <c r="T921" s="279"/>
      <c r="U921" s="276"/>
      <c r="V921" s="277"/>
      <c r="W921" s="275"/>
      <c r="X921" s="277"/>
      <c r="Y921" s="275"/>
      <c r="Z921" s="275"/>
      <c r="AA921" s="275"/>
      <c r="AB921" s="275"/>
      <c r="AC921" s="275"/>
      <c r="AD921" s="280"/>
      <c r="AE921" s="281"/>
      <c r="AF921" s="281"/>
      <c r="AG921" s="281"/>
      <c r="AH921" s="275"/>
      <c r="AI921" s="275"/>
      <c r="AJ921" s="275"/>
    </row>
    <row r="922" spans="2:36" x14ac:dyDescent="0.2">
      <c r="B922" s="266"/>
      <c r="C922" s="274"/>
      <c r="D922" s="275"/>
      <c r="E922" s="275"/>
      <c r="F922" s="275"/>
      <c r="G922" s="275"/>
      <c r="H922" s="275"/>
      <c r="I922" s="275"/>
      <c r="J922" s="275"/>
      <c r="K922" s="275"/>
      <c r="L922" s="275"/>
      <c r="M922" s="275"/>
      <c r="N922" s="275"/>
      <c r="O922" s="277"/>
      <c r="P922" s="278"/>
      <c r="Q922" s="275"/>
      <c r="R922" s="282"/>
      <c r="S922" s="275"/>
      <c r="T922" s="279"/>
      <c r="U922" s="275"/>
      <c r="V922" s="279"/>
      <c r="W922" s="277"/>
      <c r="X922" s="275"/>
      <c r="Y922" s="275"/>
      <c r="Z922" s="282"/>
      <c r="AA922" s="279"/>
      <c r="AB922" s="275"/>
      <c r="AC922" s="275"/>
      <c r="AD922" s="280"/>
      <c r="AE922" s="281"/>
      <c r="AF922" s="280"/>
      <c r="AG922" s="281"/>
      <c r="AH922" s="275"/>
      <c r="AI922" s="275"/>
      <c r="AJ922" s="275"/>
    </row>
    <row r="923" spans="2:36" x14ac:dyDescent="0.2">
      <c r="B923" s="266"/>
      <c r="C923" s="274"/>
      <c r="D923" s="275"/>
      <c r="E923" s="275"/>
      <c r="F923" s="275"/>
      <c r="G923" s="275"/>
      <c r="H923" s="275"/>
      <c r="I923" s="275"/>
      <c r="J923" s="275"/>
      <c r="K923" s="279"/>
      <c r="L923" s="275"/>
      <c r="M923" s="276"/>
      <c r="N923" s="276"/>
      <c r="O923" s="279"/>
      <c r="P923" s="284"/>
      <c r="Q923" s="275"/>
      <c r="R923" s="275"/>
      <c r="S923" s="275"/>
      <c r="T923" s="279"/>
      <c r="U923" s="276"/>
      <c r="V923" s="279"/>
      <c r="W923" s="275"/>
      <c r="X923" s="277"/>
      <c r="Y923" s="275"/>
      <c r="Z923" s="275"/>
      <c r="AA923" s="275"/>
      <c r="AB923" s="275"/>
      <c r="AC923" s="275"/>
      <c r="AD923" s="283"/>
      <c r="AE923" s="280"/>
      <c r="AF923" s="280"/>
      <c r="AG923" s="280"/>
      <c r="AH923" s="275"/>
      <c r="AI923" s="275"/>
      <c r="AJ923" s="275"/>
    </row>
    <row r="924" spans="2:36" x14ac:dyDescent="0.2">
      <c r="B924" s="266"/>
      <c r="C924" s="274"/>
      <c r="D924" s="275"/>
      <c r="E924" s="275"/>
      <c r="F924" s="275"/>
      <c r="G924" s="275"/>
      <c r="H924" s="275"/>
      <c r="I924" s="275"/>
      <c r="J924" s="275"/>
      <c r="K924" s="276"/>
      <c r="L924" s="275"/>
      <c r="M924" s="282"/>
      <c r="N924" s="276"/>
      <c r="O924" s="277"/>
      <c r="P924" s="278"/>
      <c r="Q924" s="277"/>
      <c r="R924" s="275"/>
      <c r="S924" s="275"/>
      <c r="T924" s="279"/>
      <c r="U924" s="276"/>
      <c r="V924" s="279"/>
      <c r="W924" s="275"/>
      <c r="X924" s="275"/>
      <c r="Y924" s="277"/>
      <c r="Z924" s="275"/>
      <c r="AA924" s="275"/>
      <c r="AB924" s="275"/>
      <c r="AC924" s="275"/>
      <c r="AD924" s="283"/>
      <c r="AE924" s="283"/>
      <c r="AF924" s="281"/>
      <c r="AG924" s="280"/>
      <c r="AH924" s="275"/>
      <c r="AI924" s="275"/>
      <c r="AJ924" s="275"/>
    </row>
    <row r="925" spans="2:36" x14ac:dyDescent="0.2">
      <c r="B925" s="266"/>
      <c r="C925" s="274"/>
      <c r="D925" s="275"/>
      <c r="E925" s="275"/>
      <c r="F925" s="275"/>
      <c r="G925" s="275"/>
      <c r="H925" s="275"/>
      <c r="I925" s="275"/>
      <c r="J925" s="275"/>
      <c r="K925" s="279"/>
      <c r="L925" s="275"/>
      <c r="M925" s="282"/>
      <c r="N925" s="276"/>
      <c r="O925" s="279"/>
      <c r="P925" s="278"/>
      <c r="Q925" s="275"/>
      <c r="R925" s="275"/>
      <c r="S925" s="275"/>
      <c r="T925" s="279"/>
      <c r="U925" s="276"/>
      <c r="V925" s="279"/>
      <c r="W925" s="275"/>
      <c r="X925" s="277"/>
      <c r="Y925" s="275"/>
      <c r="Z925" s="275"/>
      <c r="AA925" s="275"/>
      <c r="AB925" s="275"/>
      <c r="AC925" s="275"/>
      <c r="AD925" s="283"/>
      <c r="AE925" s="280"/>
      <c r="AF925" s="280"/>
      <c r="AG925" s="280"/>
      <c r="AH925" s="275"/>
      <c r="AI925" s="275"/>
      <c r="AJ925" s="275"/>
    </row>
    <row r="926" spans="2:36" x14ac:dyDescent="0.2">
      <c r="B926" s="266"/>
      <c r="C926" s="274"/>
      <c r="D926" s="275"/>
      <c r="E926" s="275"/>
      <c r="F926" s="275"/>
      <c r="G926" s="275"/>
      <c r="H926" s="275"/>
      <c r="I926" s="275"/>
      <c r="J926" s="275"/>
      <c r="K926" s="275"/>
      <c r="L926" s="275"/>
      <c r="M926" s="275"/>
      <c r="N926" s="275"/>
      <c r="O926" s="277"/>
      <c r="P926" s="284"/>
      <c r="Q926" s="277"/>
      <c r="R926" s="282"/>
      <c r="S926" s="275"/>
      <c r="T926" s="279"/>
      <c r="U926" s="275"/>
      <c r="V926" s="277"/>
      <c r="W926" s="275"/>
      <c r="X926" s="277"/>
      <c r="Y926" s="277"/>
      <c r="Z926" s="282"/>
      <c r="AA926" s="275"/>
      <c r="AB926" s="275"/>
      <c r="AC926" s="275"/>
      <c r="AD926" s="280"/>
      <c r="AE926" s="280"/>
      <c r="AF926" s="280"/>
      <c r="AG926" s="281"/>
      <c r="AH926" s="275"/>
      <c r="AI926" s="275"/>
      <c r="AJ926" s="275"/>
    </row>
    <row r="927" spans="2:36" x14ac:dyDescent="0.2">
      <c r="B927" s="266"/>
      <c r="C927" s="274"/>
      <c r="D927" s="275"/>
      <c r="E927" s="275"/>
      <c r="F927" s="275"/>
      <c r="G927" s="275"/>
      <c r="H927" s="275"/>
      <c r="I927" s="275"/>
      <c r="J927" s="275"/>
      <c r="K927" s="275"/>
      <c r="L927" s="275"/>
      <c r="M927" s="275"/>
      <c r="N927" s="275"/>
      <c r="O927" s="279"/>
      <c r="P927" s="278"/>
      <c r="Q927" s="277"/>
      <c r="R927" s="282"/>
      <c r="S927" s="275"/>
      <c r="T927" s="279"/>
      <c r="U927" s="275"/>
      <c r="V927" s="281"/>
      <c r="W927" s="277"/>
      <c r="X927" s="277"/>
      <c r="Y927" s="277"/>
      <c r="Z927" s="282"/>
      <c r="AA927" s="275"/>
      <c r="AB927" s="275"/>
      <c r="AC927" s="275"/>
      <c r="AD927" s="280"/>
      <c r="AE927" s="280"/>
      <c r="AF927" s="280"/>
      <c r="AG927" s="280"/>
      <c r="AH927" s="275"/>
      <c r="AI927" s="275"/>
      <c r="AJ927" s="275"/>
    </row>
    <row r="928" spans="2:36" x14ac:dyDescent="0.2">
      <c r="B928" s="266"/>
      <c r="C928" s="274"/>
      <c r="D928" s="275"/>
      <c r="E928" s="275"/>
      <c r="F928" s="275"/>
      <c r="G928" s="275"/>
      <c r="H928" s="275"/>
      <c r="I928" s="275"/>
      <c r="J928" s="275"/>
      <c r="K928" s="276"/>
      <c r="L928" s="275"/>
      <c r="M928" s="276"/>
      <c r="N928" s="276"/>
      <c r="O928" s="279"/>
      <c r="P928" s="278"/>
      <c r="Q928" s="277"/>
      <c r="R928" s="275"/>
      <c r="S928" s="275"/>
      <c r="T928" s="279"/>
      <c r="U928" s="276"/>
      <c r="V928" s="279"/>
      <c r="W928" s="275"/>
      <c r="X928" s="277"/>
      <c r="Y928" s="277"/>
      <c r="Z928" s="275"/>
      <c r="AA928" s="275"/>
      <c r="AB928" s="275"/>
      <c r="AC928" s="275"/>
      <c r="AD928" s="280"/>
      <c r="AE928" s="281"/>
      <c r="AF928" s="280"/>
      <c r="AG928" s="283"/>
      <c r="AH928" s="275"/>
      <c r="AI928" s="275"/>
      <c r="AJ928" s="275"/>
    </row>
    <row r="929" spans="2:36" x14ac:dyDescent="0.2">
      <c r="B929" s="266"/>
      <c r="C929" s="274"/>
      <c r="D929" s="275"/>
      <c r="E929" s="275"/>
      <c r="F929" s="275"/>
      <c r="G929" s="275"/>
      <c r="H929" s="275"/>
      <c r="I929" s="275"/>
      <c r="J929" s="275"/>
      <c r="K929" s="276"/>
      <c r="L929" s="275"/>
      <c r="M929" s="282"/>
      <c r="N929" s="276"/>
      <c r="O929" s="279"/>
      <c r="P929" s="278"/>
      <c r="Q929" s="277"/>
      <c r="R929" s="277"/>
      <c r="S929" s="275"/>
      <c r="T929" s="279"/>
      <c r="U929" s="276"/>
      <c r="V929" s="279"/>
      <c r="W929" s="275"/>
      <c r="X929" s="277"/>
      <c r="Y929" s="277"/>
      <c r="Z929" s="277"/>
      <c r="AA929" s="275"/>
      <c r="AB929" s="275"/>
      <c r="AC929" s="275"/>
      <c r="AD929" s="280"/>
      <c r="AE929" s="280"/>
      <c r="AF929" s="280"/>
      <c r="AG929" s="283"/>
      <c r="AH929" s="275"/>
      <c r="AI929" s="275"/>
      <c r="AJ929" s="275"/>
    </row>
    <row r="930" spans="2:36" x14ac:dyDescent="0.2">
      <c r="B930" s="266"/>
      <c r="C930" s="274"/>
      <c r="D930" s="275"/>
      <c r="E930" s="275"/>
      <c r="F930" s="275"/>
      <c r="G930" s="275"/>
      <c r="H930" s="275"/>
      <c r="I930" s="275"/>
      <c r="J930" s="275"/>
      <c r="K930" s="275"/>
      <c r="L930" s="275"/>
      <c r="M930" s="275"/>
      <c r="N930" s="275"/>
      <c r="O930" s="279"/>
      <c r="P930" s="284"/>
      <c r="Q930" s="282"/>
      <c r="R930" s="275"/>
      <c r="S930" s="275"/>
      <c r="T930" s="279"/>
      <c r="U930" s="275"/>
      <c r="V930" s="277"/>
      <c r="W930" s="275"/>
      <c r="X930" s="275"/>
      <c r="Y930" s="282"/>
      <c r="Z930" s="275"/>
      <c r="AA930" s="275"/>
      <c r="AB930" s="275"/>
      <c r="AC930" s="275"/>
      <c r="AD930" s="280"/>
      <c r="AE930" s="281"/>
      <c r="AF930" s="281"/>
      <c r="AG930" s="281"/>
      <c r="AH930" s="275"/>
      <c r="AI930" s="275"/>
      <c r="AJ930" s="275"/>
    </row>
    <row r="931" spans="2:36" x14ac:dyDescent="0.2">
      <c r="B931" s="266"/>
      <c r="C931" s="274"/>
      <c r="D931" s="275"/>
      <c r="E931" s="275"/>
      <c r="F931" s="275"/>
      <c r="G931" s="275"/>
      <c r="H931" s="275"/>
      <c r="I931" s="275"/>
      <c r="J931" s="275"/>
      <c r="K931" s="276"/>
      <c r="L931" s="275"/>
      <c r="M931" s="282"/>
      <c r="N931" s="281"/>
      <c r="O931" s="279"/>
      <c r="P931" s="278"/>
      <c r="Q931" s="275"/>
      <c r="R931" s="275"/>
      <c r="S931" s="275"/>
      <c r="T931" s="277"/>
      <c r="U931" s="276"/>
      <c r="V931" s="279"/>
      <c r="W931" s="275"/>
      <c r="X931" s="277"/>
      <c r="Y931" s="275"/>
      <c r="Z931" s="275"/>
      <c r="AA931" s="277"/>
      <c r="AB931" s="275"/>
      <c r="AC931" s="275"/>
      <c r="AD931" s="283"/>
      <c r="AE931" s="280"/>
      <c r="AF931" s="281"/>
      <c r="AG931" s="281"/>
      <c r="AH931" s="275"/>
      <c r="AI931" s="275"/>
      <c r="AJ931" s="275"/>
    </row>
    <row r="932" spans="2:36" x14ac:dyDescent="0.2">
      <c r="B932" s="266"/>
      <c r="C932" s="274"/>
      <c r="D932" s="275"/>
      <c r="E932" s="275"/>
      <c r="F932" s="275"/>
      <c r="G932" s="275"/>
      <c r="H932" s="275"/>
      <c r="I932" s="275"/>
      <c r="J932" s="275"/>
      <c r="K932" s="276"/>
      <c r="L932" s="275"/>
      <c r="M932" s="282"/>
      <c r="N932" s="276"/>
      <c r="O932" s="277"/>
      <c r="P932" s="278"/>
      <c r="Q932" s="277"/>
      <c r="R932" s="275"/>
      <c r="S932" s="275"/>
      <c r="T932" s="279"/>
      <c r="U932" s="276"/>
      <c r="V932" s="277"/>
      <c r="W932" s="275"/>
      <c r="X932" s="275"/>
      <c r="Y932" s="277"/>
      <c r="Z932" s="275"/>
      <c r="AA932" s="275"/>
      <c r="AB932" s="275"/>
      <c r="AC932" s="275"/>
      <c r="AD932" s="280"/>
      <c r="AE932" s="281"/>
      <c r="AF932" s="280"/>
      <c r="AG932" s="281"/>
      <c r="AH932" s="275"/>
      <c r="AI932" s="275"/>
      <c r="AJ932" s="275"/>
    </row>
    <row r="933" spans="2:36" x14ac:dyDescent="0.2">
      <c r="B933" s="266"/>
      <c r="C933" s="274"/>
      <c r="D933" s="275"/>
      <c r="E933" s="275"/>
      <c r="F933" s="275"/>
      <c r="G933" s="275"/>
      <c r="H933" s="275"/>
      <c r="I933" s="275"/>
      <c r="J933" s="275"/>
      <c r="K933" s="276"/>
      <c r="L933" s="275"/>
      <c r="M933" s="276"/>
      <c r="N933" s="276"/>
      <c r="O933" s="279"/>
      <c r="P933" s="284"/>
      <c r="Q933" s="275"/>
      <c r="R933" s="275"/>
      <c r="S933" s="275"/>
      <c r="T933" s="277"/>
      <c r="U933" s="276"/>
      <c r="V933" s="281"/>
      <c r="W933" s="275"/>
      <c r="X933" s="277"/>
      <c r="Y933" s="275"/>
      <c r="Z933" s="275"/>
      <c r="AA933" s="275"/>
      <c r="AB933" s="275"/>
      <c r="AC933" s="275"/>
      <c r="AD933" s="283"/>
      <c r="AE933" s="281"/>
      <c r="AF933" s="280"/>
      <c r="AG933" s="283"/>
      <c r="AH933" s="275"/>
      <c r="AI933" s="275"/>
      <c r="AJ933" s="275"/>
    </row>
    <row r="934" spans="2:36" x14ac:dyDescent="0.2">
      <c r="B934" s="266"/>
      <c r="C934" s="274"/>
      <c r="D934" s="275"/>
      <c r="E934" s="275"/>
      <c r="F934" s="275"/>
      <c r="G934" s="275"/>
      <c r="H934" s="275"/>
      <c r="I934" s="275"/>
      <c r="J934" s="275"/>
      <c r="K934" s="276"/>
      <c r="L934" s="275"/>
      <c r="M934" s="275"/>
      <c r="N934" s="276"/>
      <c r="O934" s="279"/>
      <c r="P934" s="278"/>
      <c r="Q934" s="277"/>
      <c r="R934" s="275"/>
      <c r="S934" s="275"/>
      <c r="T934" s="279"/>
      <c r="U934" s="276"/>
      <c r="V934" s="279"/>
      <c r="W934" s="277"/>
      <c r="X934" s="277"/>
      <c r="Y934" s="277"/>
      <c r="Z934" s="275"/>
      <c r="AA934" s="275"/>
      <c r="AB934" s="275"/>
      <c r="AC934" s="275"/>
      <c r="AD934" s="275"/>
      <c r="AE934" s="275"/>
      <c r="AF934" s="280"/>
      <c r="AG934" s="283"/>
      <c r="AH934" s="275"/>
      <c r="AI934" s="275"/>
      <c r="AJ934" s="275"/>
    </row>
    <row r="935" spans="2:36" x14ac:dyDescent="0.2">
      <c r="B935" s="266"/>
      <c r="C935" s="274"/>
      <c r="D935" s="275"/>
      <c r="E935" s="275"/>
      <c r="F935" s="275"/>
      <c r="G935" s="275"/>
      <c r="H935" s="275"/>
      <c r="I935" s="275"/>
      <c r="J935" s="275"/>
      <c r="K935" s="276"/>
      <c r="L935" s="275"/>
      <c r="M935" s="276"/>
      <c r="N935" s="276"/>
      <c r="O935" s="279"/>
      <c r="P935" s="278"/>
      <c r="Q935" s="277"/>
      <c r="R935" s="275"/>
      <c r="S935" s="275"/>
      <c r="T935" s="281"/>
      <c r="U935" s="276"/>
      <c r="V935" s="281"/>
      <c r="W935" s="275"/>
      <c r="X935" s="275"/>
      <c r="Y935" s="277"/>
      <c r="Z935" s="275"/>
      <c r="AA935" s="275"/>
      <c r="AB935" s="275"/>
      <c r="AC935" s="275"/>
      <c r="AD935" s="283"/>
      <c r="AE935" s="280"/>
      <c r="AF935" s="280"/>
      <c r="AG935" s="283"/>
      <c r="AH935" s="275"/>
      <c r="AI935" s="275"/>
      <c r="AJ935" s="275"/>
    </row>
    <row r="936" spans="2:36" x14ac:dyDescent="0.2">
      <c r="B936" s="266"/>
      <c r="C936" s="274"/>
      <c r="D936" s="275"/>
      <c r="E936" s="275"/>
      <c r="F936" s="275"/>
      <c r="G936" s="275"/>
      <c r="H936" s="275"/>
      <c r="I936" s="275"/>
      <c r="J936" s="275"/>
      <c r="K936" s="276"/>
      <c r="L936" s="275"/>
      <c r="M936" s="276"/>
      <c r="N936" s="276"/>
      <c r="O936" s="281"/>
      <c r="P936" s="278"/>
      <c r="Q936" s="275"/>
      <c r="R936" s="275"/>
      <c r="S936" s="275"/>
      <c r="T936" s="281"/>
      <c r="U936" s="276"/>
      <c r="V936" s="279"/>
      <c r="W936" s="275"/>
      <c r="X936" s="277"/>
      <c r="Y936" s="275"/>
      <c r="Z936" s="275"/>
      <c r="AA936" s="275"/>
      <c r="AB936" s="275"/>
      <c r="AC936" s="275"/>
      <c r="AD936" s="283"/>
      <c r="AE936" s="280"/>
      <c r="AF936" s="280"/>
      <c r="AG936" s="280"/>
      <c r="AH936" s="275"/>
      <c r="AI936" s="275"/>
      <c r="AJ936" s="275"/>
    </row>
    <row r="937" spans="2:36" x14ac:dyDescent="0.2">
      <c r="B937" s="266"/>
      <c r="C937" s="274"/>
      <c r="D937" s="275"/>
      <c r="E937" s="275"/>
      <c r="F937" s="275"/>
      <c r="G937" s="275"/>
      <c r="H937" s="275"/>
      <c r="I937" s="275"/>
      <c r="J937" s="275"/>
      <c r="K937" s="282"/>
      <c r="L937" s="275"/>
      <c r="M937" s="282"/>
      <c r="N937" s="282"/>
      <c r="O937" s="281"/>
      <c r="P937" s="278"/>
      <c r="Q937" s="277"/>
      <c r="R937" s="275"/>
      <c r="S937" s="275"/>
      <c r="T937" s="279"/>
      <c r="U937" s="282"/>
      <c r="V937" s="279"/>
      <c r="W937" s="275"/>
      <c r="X937" s="277"/>
      <c r="Y937" s="277"/>
      <c r="Z937" s="275"/>
      <c r="AA937" s="275"/>
      <c r="AB937" s="275"/>
      <c r="AC937" s="275"/>
      <c r="AD937" s="283"/>
      <c r="AE937" s="280"/>
      <c r="AF937" s="280"/>
      <c r="AG937" s="280"/>
      <c r="AH937" s="275"/>
      <c r="AI937" s="275"/>
      <c r="AJ937" s="275"/>
    </row>
    <row r="938" spans="2:36" x14ac:dyDescent="0.2">
      <c r="B938" s="266"/>
      <c r="C938" s="274"/>
      <c r="D938" s="275"/>
      <c r="E938" s="275"/>
      <c r="F938" s="275"/>
      <c r="G938" s="275"/>
      <c r="H938" s="275"/>
      <c r="I938" s="275"/>
      <c r="J938" s="275"/>
      <c r="K938" s="279"/>
      <c r="L938" s="275"/>
      <c r="M938" s="275"/>
      <c r="N938" s="282"/>
      <c r="O938" s="279"/>
      <c r="P938" s="278"/>
      <c r="Q938" s="277"/>
      <c r="R938" s="276"/>
      <c r="S938" s="275"/>
      <c r="T938" s="279"/>
      <c r="U938" s="282"/>
      <c r="V938" s="279"/>
      <c r="W938" s="275"/>
      <c r="X938" s="277"/>
      <c r="Y938" s="277"/>
      <c r="Z938" s="276"/>
      <c r="AA938" s="275"/>
      <c r="AB938" s="275"/>
      <c r="AC938" s="275"/>
      <c r="AD938" s="283"/>
      <c r="AE938" s="280"/>
      <c r="AF938" s="280"/>
      <c r="AG938" s="280"/>
      <c r="AH938" s="275"/>
      <c r="AI938" s="275"/>
      <c r="AJ938" s="275"/>
    </row>
    <row r="939" spans="2:36" x14ac:dyDescent="0.2">
      <c r="B939" s="266"/>
      <c r="C939" s="274"/>
      <c r="D939" s="275"/>
      <c r="E939" s="275"/>
      <c r="F939" s="275"/>
      <c r="G939" s="275"/>
      <c r="H939" s="275"/>
      <c r="I939" s="275"/>
      <c r="J939" s="275"/>
      <c r="K939" s="276"/>
      <c r="L939" s="275"/>
      <c r="M939" s="282"/>
      <c r="N939" s="276"/>
      <c r="O939" s="279"/>
      <c r="P939" s="278"/>
      <c r="Q939" s="277"/>
      <c r="R939" s="277"/>
      <c r="S939" s="275"/>
      <c r="T939" s="279"/>
      <c r="U939" s="276"/>
      <c r="V939" s="279"/>
      <c r="W939" s="275"/>
      <c r="X939" s="275"/>
      <c r="Y939" s="277"/>
      <c r="Z939" s="277"/>
      <c r="AA939" s="275"/>
      <c r="AB939" s="275"/>
      <c r="AC939" s="275"/>
      <c r="AD939" s="280"/>
      <c r="AE939" s="280"/>
      <c r="AF939" s="280"/>
      <c r="AG939" s="280"/>
      <c r="AH939" s="275"/>
      <c r="AI939" s="275"/>
      <c r="AJ939" s="275"/>
    </row>
    <row r="940" spans="2:36" x14ac:dyDescent="0.2">
      <c r="B940" s="266"/>
      <c r="C940" s="274"/>
      <c r="D940" s="275"/>
      <c r="E940" s="275"/>
      <c r="F940" s="275"/>
      <c r="G940" s="275"/>
      <c r="H940" s="275"/>
      <c r="I940" s="275"/>
      <c r="J940" s="275"/>
      <c r="K940" s="279"/>
      <c r="L940" s="275"/>
      <c r="M940" s="275"/>
      <c r="N940" s="276"/>
      <c r="O940" s="281"/>
      <c r="P940" s="278"/>
      <c r="Q940" s="277"/>
      <c r="R940" s="275"/>
      <c r="S940" s="275"/>
      <c r="T940" s="279"/>
      <c r="U940" s="276"/>
      <c r="V940" s="279"/>
      <c r="W940" s="277"/>
      <c r="X940" s="277"/>
      <c r="Y940" s="277"/>
      <c r="Z940" s="275"/>
      <c r="AA940" s="275"/>
      <c r="AB940" s="275"/>
      <c r="AC940" s="275"/>
      <c r="AD940" s="280"/>
      <c r="AE940" s="280"/>
      <c r="AF940" s="280"/>
      <c r="AG940" s="280"/>
      <c r="AH940" s="275"/>
      <c r="AI940" s="275"/>
      <c r="AJ940" s="275"/>
    </row>
    <row r="941" spans="2:36" x14ac:dyDescent="0.2">
      <c r="B941" s="266"/>
      <c r="C941" s="274"/>
      <c r="D941" s="275"/>
      <c r="E941" s="275"/>
      <c r="F941" s="275"/>
      <c r="G941" s="275"/>
      <c r="H941" s="275"/>
      <c r="I941" s="275"/>
      <c r="J941" s="275"/>
      <c r="K941" s="279"/>
      <c r="L941" s="275"/>
      <c r="M941" s="276"/>
      <c r="N941" s="276"/>
      <c r="O941" s="279"/>
      <c r="P941" s="284"/>
      <c r="Q941" s="275"/>
      <c r="R941" s="277"/>
      <c r="S941" s="275"/>
      <c r="T941" s="279"/>
      <c r="U941" s="276"/>
      <c r="V941" s="279"/>
      <c r="W941" s="275"/>
      <c r="X941" s="277"/>
      <c r="Y941" s="275"/>
      <c r="Z941" s="277"/>
      <c r="AA941" s="277"/>
      <c r="AB941" s="275"/>
      <c r="AC941" s="275"/>
      <c r="AD941" s="280"/>
      <c r="AE941" s="280"/>
      <c r="AF941" s="280"/>
      <c r="AG941" s="280"/>
      <c r="AH941" s="275"/>
      <c r="AI941" s="275"/>
      <c r="AJ941" s="275"/>
    </row>
    <row r="942" spans="2:36" x14ac:dyDescent="0.2">
      <c r="B942" s="266"/>
      <c r="C942" s="274"/>
      <c r="D942" s="275"/>
      <c r="E942" s="275"/>
      <c r="F942" s="275"/>
      <c r="G942" s="275"/>
      <c r="H942" s="275"/>
      <c r="I942" s="275"/>
      <c r="J942" s="275"/>
      <c r="K942" s="279"/>
      <c r="L942" s="275"/>
      <c r="M942" s="282"/>
      <c r="N942" s="276"/>
      <c r="O942" s="279"/>
      <c r="P942" s="284"/>
      <c r="Q942" s="275"/>
      <c r="R942" s="275"/>
      <c r="S942" s="275"/>
      <c r="T942" s="279"/>
      <c r="U942" s="276"/>
      <c r="V942" s="279"/>
      <c r="W942" s="275"/>
      <c r="X942" s="277"/>
      <c r="Y942" s="275"/>
      <c r="Z942" s="275"/>
      <c r="AA942" s="275"/>
      <c r="AB942" s="275"/>
      <c r="AC942" s="275"/>
      <c r="AD942" s="280"/>
      <c r="AE942" s="280"/>
      <c r="AF942" s="280"/>
      <c r="AG942" s="280"/>
      <c r="AH942" s="275"/>
      <c r="AI942" s="275"/>
      <c r="AJ942" s="275"/>
    </row>
    <row r="943" spans="2:36" x14ac:dyDescent="0.2">
      <c r="B943" s="266"/>
      <c r="C943" s="274"/>
      <c r="D943" s="275"/>
      <c r="E943" s="275"/>
      <c r="F943" s="275"/>
      <c r="G943" s="275"/>
      <c r="H943" s="275"/>
      <c r="I943" s="275"/>
      <c r="J943" s="275"/>
      <c r="K943" s="276"/>
      <c r="L943" s="275"/>
      <c r="M943" s="276"/>
      <c r="N943" s="276"/>
      <c r="O943" s="281"/>
      <c r="P943" s="278"/>
      <c r="Q943" s="275"/>
      <c r="R943" s="275"/>
      <c r="S943" s="275"/>
      <c r="T943" s="281"/>
      <c r="U943" s="276"/>
      <c r="V943" s="279"/>
      <c r="W943" s="275"/>
      <c r="X943" s="277"/>
      <c r="Y943" s="275"/>
      <c r="Z943" s="275"/>
      <c r="AA943" s="275"/>
      <c r="AB943" s="275"/>
      <c r="AC943" s="275"/>
      <c r="AD943" s="283"/>
      <c r="AE943" s="280"/>
      <c r="AF943" s="280"/>
      <c r="AG943" s="280"/>
      <c r="AH943" s="275"/>
      <c r="AI943" s="275"/>
      <c r="AJ943" s="275"/>
    </row>
    <row r="944" spans="2:36" x14ac:dyDescent="0.2">
      <c r="B944" s="266"/>
      <c r="C944" s="274"/>
      <c r="D944" s="275"/>
      <c r="E944" s="275"/>
      <c r="F944" s="275"/>
      <c r="G944" s="275"/>
      <c r="H944" s="275"/>
      <c r="I944" s="275"/>
      <c r="J944" s="275"/>
      <c r="K944" s="276"/>
      <c r="L944" s="275"/>
      <c r="M944" s="276"/>
      <c r="N944" s="276"/>
      <c r="O944" s="281"/>
      <c r="P944" s="278"/>
      <c r="Q944" s="275"/>
      <c r="R944" s="275"/>
      <c r="S944" s="275"/>
      <c r="T944" s="281"/>
      <c r="U944" s="276"/>
      <c r="V944" s="279"/>
      <c r="W944" s="275"/>
      <c r="X944" s="277"/>
      <c r="Y944" s="275"/>
      <c r="Z944" s="275"/>
      <c r="AA944" s="275"/>
      <c r="AB944" s="275"/>
      <c r="AC944" s="275"/>
      <c r="AD944" s="283"/>
      <c r="AE944" s="280"/>
      <c r="AF944" s="280"/>
      <c r="AG944" s="280"/>
      <c r="AH944" s="275"/>
      <c r="AI944" s="275"/>
      <c r="AJ944" s="275"/>
    </row>
    <row r="945" spans="2:36" x14ac:dyDescent="0.2">
      <c r="B945" s="266"/>
      <c r="C945" s="274"/>
      <c r="D945" s="275"/>
      <c r="E945" s="275"/>
      <c r="F945" s="275"/>
      <c r="G945" s="275"/>
      <c r="H945" s="275"/>
      <c r="I945" s="275"/>
      <c r="J945" s="275"/>
      <c r="K945" s="276"/>
      <c r="L945" s="275"/>
      <c r="M945" s="276"/>
      <c r="N945" s="276"/>
      <c r="O945" s="281"/>
      <c r="P945" s="278"/>
      <c r="Q945" s="275"/>
      <c r="R945" s="275"/>
      <c r="S945" s="275"/>
      <c r="T945" s="281"/>
      <c r="U945" s="276"/>
      <c r="V945" s="279"/>
      <c r="W945" s="275"/>
      <c r="X945" s="277"/>
      <c r="Y945" s="275"/>
      <c r="Z945" s="275"/>
      <c r="AA945" s="275"/>
      <c r="AB945" s="275"/>
      <c r="AC945" s="275"/>
      <c r="AD945" s="283"/>
      <c r="AE945" s="280"/>
      <c r="AF945" s="280"/>
      <c r="AG945" s="280"/>
      <c r="AH945" s="275"/>
      <c r="AI945" s="275"/>
      <c r="AJ945" s="275"/>
    </row>
    <row r="946" spans="2:36" x14ac:dyDescent="0.2">
      <c r="B946" s="266"/>
      <c r="C946" s="274"/>
      <c r="D946" s="275"/>
      <c r="E946" s="275"/>
      <c r="F946" s="275"/>
      <c r="G946" s="275"/>
      <c r="H946" s="275"/>
      <c r="I946" s="275"/>
      <c r="J946" s="275"/>
      <c r="K946" s="276"/>
      <c r="L946" s="275"/>
      <c r="M946" s="276"/>
      <c r="N946" s="276"/>
      <c r="O946" s="281"/>
      <c r="P946" s="278"/>
      <c r="Q946" s="275"/>
      <c r="R946" s="275"/>
      <c r="S946" s="275"/>
      <c r="T946" s="281"/>
      <c r="U946" s="276"/>
      <c r="V946" s="279"/>
      <c r="W946" s="275"/>
      <c r="X946" s="277"/>
      <c r="Y946" s="275"/>
      <c r="Z946" s="275"/>
      <c r="AA946" s="275"/>
      <c r="AB946" s="275"/>
      <c r="AC946" s="275"/>
      <c r="AD946" s="283"/>
      <c r="AE946" s="280"/>
      <c r="AF946" s="280"/>
      <c r="AG946" s="280"/>
      <c r="AH946" s="275"/>
      <c r="AI946" s="275"/>
      <c r="AJ946" s="275"/>
    </row>
    <row r="947" spans="2:36" x14ac:dyDescent="0.2">
      <c r="B947" s="266"/>
      <c r="C947" s="274"/>
      <c r="D947" s="275"/>
      <c r="E947" s="275"/>
      <c r="F947" s="275"/>
      <c r="G947" s="275"/>
      <c r="H947" s="275"/>
      <c r="I947" s="275"/>
      <c r="J947" s="275"/>
      <c r="K947" s="276"/>
      <c r="L947" s="275"/>
      <c r="M947" s="276"/>
      <c r="N947" s="276"/>
      <c r="O947" s="281"/>
      <c r="P947" s="278"/>
      <c r="Q947" s="275"/>
      <c r="R947" s="275"/>
      <c r="S947" s="275"/>
      <c r="T947" s="281"/>
      <c r="U947" s="276"/>
      <c r="V947" s="279"/>
      <c r="W947" s="275"/>
      <c r="X947" s="277"/>
      <c r="Y947" s="275"/>
      <c r="Z947" s="275"/>
      <c r="AA947" s="275"/>
      <c r="AB947" s="275"/>
      <c r="AC947" s="275"/>
      <c r="AD947" s="283"/>
      <c r="AE947" s="280"/>
      <c r="AF947" s="280"/>
      <c r="AG947" s="280"/>
      <c r="AH947" s="275"/>
      <c r="AI947" s="275"/>
      <c r="AJ947" s="275"/>
    </row>
    <row r="948" spans="2:36" x14ac:dyDescent="0.2">
      <c r="B948" s="266"/>
      <c r="C948" s="274"/>
      <c r="D948" s="275"/>
      <c r="E948" s="275"/>
      <c r="F948" s="275"/>
      <c r="G948" s="275"/>
      <c r="H948" s="275"/>
      <c r="I948" s="275"/>
      <c r="J948" s="275"/>
      <c r="K948" s="279"/>
      <c r="L948" s="275"/>
      <c r="M948" s="276"/>
      <c r="N948" s="276"/>
      <c r="O948" s="279"/>
      <c r="P948" s="278"/>
      <c r="Q948" s="275"/>
      <c r="R948" s="277"/>
      <c r="S948" s="275"/>
      <c r="T948" s="279"/>
      <c r="U948" s="276"/>
      <c r="V948" s="281"/>
      <c r="W948" s="277"/>
      <c r="X948" s="277"/>
      <c r="Y948" s="275"/>
      <c r="Z948" s="277"/>
      <c r="AA948" s="275"/>
      <c r="AB948" s="275"/>
      <c r="AC948" s="275"/>
      <c r="AD948" s="283"/>
      <c r="AE948" s="283"/>
      <c r="AF948" s="280"/>
      <c r="AG948" s="280"/>
      <c r="AH948" s="275"/>
      <c r="AI948" s="275"/>
      <c r="AJ948" s="275"/>
    </row>
    <row r="949" spans="2:36" x14ac:dyDescent="0.2">
      <c r="B949" s="266"/>
      <c r="C949" s="274"/>
      <c r="D949" s="275"/>
      <c r="E949" s="275"/>
      <c r="F949" s="275"/>
      <c r="G949" s="275"/>
      <c r="H949" s="275"/>
      <c r="I949" s="275"/>
      <c r="J949" s="275"/>
      <c r="K949" s="275"/>
      <c r="L949" s="275"/>
      <c r="M949" s="275"/>
      <c r="N949" s="275"/>
      <c r="O949" s="279"/>
      <c r="P949" s="278"/>
      <c r="Q949" s="277"/>
      <c r="R949" s="275"/>
      <c r="S949" s="275"/>
      <c r="T949" s="281"/>
      <c r="U949" s="275"/>
      <c r="V949" s="279"/>
      <c r="W949" s="275"/>
      <c r="X949" s="275"/>
      <c r="Y949" s="277"/>
      <c r="Z949" s="275"/>
      <c r="AA949" s="275"/>
      <c r="AB949" s="275"/>
      <c r="AC949" s="275"/>
      <c r="AD949" s="280"/>
      <c r="AE949" s="280"/>
      <c r="AF949" s="280"/>
      <c r="AG949" s="283"/>
      <c r="AH949" s="275"/>
      <c r="AI949" s="275"/>
      <c r="AJ949" s="275"/>
    </row>
    <row r="950" spans="2:36" x14ac:dyDescent="0.2">
      <c r="B950" s="266"/>
      <c r="C950" s="274"/>
      <c r="D950" s="275"/>
      <c r="E950" s="275"/>
      <c r="F950" s="275"/>
      <c r="G950" s="275"/>
      <c r="H950" s="275"/>
      <c r="I950" s="275"/>
      <c r="J950" s="275"/>
      <c r="K950" s="279"/>
      <c r="L950" s="275"/>
      <c r="M950" s="276"/>
      <c r="N950" s="276"/>
      <c r="O950" s="279"/>
      <c r="P950" s="278"/>
      <c r="Q950" s="275"/>
      <c r="R950" s="277"/>
      <c r="S950" s="275"/>
      <c r="T950" s="279"/>
      <c r="U950" s="276"/>
      <c r="V950" s="279"/>
      <c r="W950" s="275"/>
      <c r="X950" s="275"/>
      <c r="Y950" s="275"/>
      <c r="Z950" s="277"/>
      <c r="AA950" s="275"/>
      <c r="AB950" s="275"/>
      <c r="AC950" s="275"/>
      <c r="AD950" s="280"/>
      <c r="AE950" s="280"/>
      <c r="AF950" s="280"/>
      <c r="AG950" s="280"/>
      <c r="AH950" s="275"/>
      <c r="AI950" s="275"/>
      <c r="AJ950" s="275"/>
    </row>
    <row r="951" spans="2:36" x14ac:dyDescent="0.2">
      <c r="B951" s="266"/>
      <c r="C951" s="274"/>
      <c r="D951" s="275"/>
      <c r="E951" s="275"/>
      <c r="F951" s="275"/>
      <c r="G951" s="275"/>
      <c r="H951" s="275"/>
      <c r="I951" s="275"/>
      <c r="J951" s="275"/>
      <c r="K951" s="276"/>
      <c r="L951" s="275"/>
      <c r="M951" s="276"/>
      <c r="N951" s="276"/>
      <c r="O951" s="281"/>
      <c r="P951" s="284"/>
      <c r="Q951" s="275"/>
      <c r="R951" s="275"/>
      <c r="S951" s="275"/>
      <c r="T951" s="281"/>
      <c r="U951" s="276"/>
      <c r="V951" s="279"/>
      <c r="W951" s="277"/>
      <c r="X951" s="277"/>
      <c r="Y951" s="275"/>
      <c r="Z951" s="275"/>
      <c r="AA951" s="275"/>
      <c r="AB951" s="275"/>
      <c r="AC951" s="275"/>
      <c r="AD951" s="283"/>
      <c r="AE951" s="280"/>
      <c r="AF951" s="280"/>
      <c r="AG951" s="280"/>
      <c r="AH951" s="275"/>
      <c r="AI951" s="275"/>
      <c r="AJ951" s="275"/>
    </row>
    <row r="952" spans="2:36" x14ac:dyDescent="0.2">
      <c r="B952" s="266"/>
      <c r="C952" s="274"/>
      <c r="D952" s="275"/>
      <c r="E952" s="275"/>
      <c r="F952" s="275"/>
      <c r="G952" s="275"/>
      <c r="H952" s="275"/>
      <c r="I952" s="275"/>
      <c r="J952" s="275"/>
      <c r="K952" s="276"/>
      <c r="L952" s="275"/>
      <c r="M952" s="275"/>
      <c r="N952" s="276"/>
      <c r="O952" s="279"/>
      <c r="P952" s="278"/>
      <c r="Q952" s="277"/>
      <c r="R952" s="277"/>
      <c r="S952" s="275"/>
      <c r="T952" s="281"/>
      <c r="U952" s="276"/>
      <c r="V952" s="279"/>
      <c r="W952" s="275"/>
      <c r="X952" s="275"/>
      <c r="Y952" s="277"/>
      <c r="Z952" s="277"/>
      <c r="AA952" s="275"/>
      <c r="AB952" s="275"/>
      <c r="AC952" s="275"/>
      <c r="AD952" s="280"/>
      <c r="AE952" s="280"/>
      <c r="AF952" s="280"/>
      <c r="AG952" s="280"/>
      <c r="AH952" s="275"/>
      <c r="AI952" s="275"/>
      <c r="AJ952" s="275"/>
    </row>
    <row r="953" spans="2:36" x14ac:dyDescent="0.2">
      <c r="B953" s="266"/>
      <c r="C953" s="274"/>
      <c r="D953" s="275"/>
      <c r="E953" s="275"/>
      <c r="F953" s="275"/>
      <c r="G953" s="275"/>
      <c r="H953" s="275"/>
      <c r="I953" s="275"/>
      <c r="J953" s="275"/>
      <c r="K953" s="276"/>
      <c r="L953" s="275"/>
      <c r="M953" s="276"/>
      <c r="N953" s="276"/>
      <c r="O953" s="279"/>
      <c r="P953" s="278"/>
      <c r="Q953" s="277"/>
      <c r="R953" s="275"/>
      <c r="S953" s="275"/>
      <c r="T953" s="279"/>
      <c r="U953" s="276"/>
      <c r="V953" s="279"/>
      <c r="W953" s="275"/>
      <c r="X953" s="277"/>
      <c r="Y953" s="277"/>
      <c r="Z953" s="275"/>
      <c r="AA953" s="275"/>
      <c r="AB953" s="275"/>
      <c r="AC953" s="275"/>
      <c r="AD953" s="280"/>
      <c r="AE953" s="280"/>
      <c r="AF953" s="280"/>
      <c r="AG953" s="280"/>
      <c r="AH953" s="275"/>
      <c r="AI953" s="275"/>
      <c r="AJ953" s="275"/>
    </row>
    <row r="954" spans="2:36" x14ac:dyDescent="0.2">
      <c r="B954" s="266"/>
      <c r="C954" s="274"/>
      <c r="D954" s="275"/>
      <c r="E954" s="275"/>
      <c r="F954" s="275"/>
      <c r="G954" s="275"/>
      <c r="H954" s="275"/>
      <c r="I954" s="275"/>
      <c r="J954" s="275"/>
      <c r="K954" s="276"/>
      <c r="L954" s="275"/>
      <c r="M954" s="276"/>
      <c r="N954" s="280"/>
      <c r="O954" s="279"/>
      <c r="P954" s="284"/>
      <c r="Q954" s="277"/>
      <c r="R954" s="275"/>
      <c r="S954" s="275"/>
      <c r="T954" s="277"/>
      <c r="U954" s="276"/>
      <c r="V954" s="281"/>
      <c r="W954" s="275"/>
      <c r="X954" s="277"/>
      <c r="Y954" s="277"/>
      <c r="Z954" s="275"/>
      <c r="AA954" s="275"/>
      <c r="AB954" s="275"/>
      <c r="AC954" s="275"/>
      <c r="AD954" s="280"/>
      <c r="AE954" s="280"/>
      <c r="AF954" s="283"/>
      <c r="AG954" s="280"/>
      <c r="AH954" s="275"/>
      <c r="AI954" s="275"/>
      <c r="AJ954" s="275"/>
    </row>
    <row r="955" spans="2:36" x14ac:dyDescent="0.2">
      <c r="B955" s="266"/>
      <c r="C955" s="274"/>
      <c r="D955" s="275"/>
      <c r="E955" s="275"/>
      <c r="F955" s="275"/>
      <c r="G955" s="275"/>
      <c r="H955" s="275"/>
      <c r="I955" s="275"/>
      <c r="J955" s="275"/>
      <c r="K955" s="275"/>
      <c r="L955" s="275"/>
      <c r="M955" s="275"/>
      <c r="N955" s="275"/>
      <c r="O955" s="277"/>
      <c r="P955" s="284"/>
      <c r="Q955" s="277"/>
      <c r="R955" s="282"/>
      <c r="S955" s="275"/>
      <c r="T955" s="277"/>
      <c r="U955" s="275"/>
      <c r="V955" s="279"/>
      <c r="W955" s="277"/>
      <c r="X955" s="277"/>
      <c r="Y955" s="277"/>
      <c r="Z955" s="282"/>
      <c r="AA955" s="275"/>
      <c r="AB955" s="275"/>
      <c r="AC955" s="275"/>
      <c r="AD955" s="280"/>
      <c r="AE955" s="280"/>
      <c r="AF955" s="280"/>
      <c r="AG955" s="280"/>
      <c r="AH955" s="275"/>
      <c r="AI955" s="275"/>
      <c r="AJ955" s="275"/>
    </row>
    <row r="956" spans="2:36" x14ac:dyDescent="0.2">
      <c r="B956" s="266"/>
      <c r="C956" s="274"/>
      <c r="D956" s="275"/>
      <c r="E956" s="275"/>
      <c r="F956" s="275"/>
      <c r="G956" s="275"/>
      <c r="H956" s="275"/>
      <c r="I956" s="275"/>
      <c r="J956" s="275"/>
      <c r="K956" s="276"/>
      <c r="L956" s="275"/>
      <c r="M956" s="276"/>
      <c r="N956" s="276"/>
      <c r="O956" s="279"/>
      <c r="P956" s="278"/>
      <c r="Q956" s="277"/>
      <c r="R956" s="275"/>
      <c r="S956" s="275"/>
      <c r="T956" s="279"/>
      <c r="U956" s="276"/>
      <c r="V956" s="279"/>
      <c r="W956" s="275"/>
      <c r="X956" s="275"/>
      <c r="Y956" s="277"/>
      <c r="Z956" s="275"/>
      <c r="AA956" s="275"/>
      <c r="AB956" s="275"/>
      <c r="AC956" s="275"/>
      <c r="AD956" s="283"/>
      <c r="AE956" s="280"/>
      <c r="AF956" s="280"/>
      <c r="AG956" s="280"/>
      <c r="AH956" s="275"/>
      <c r="AI956" s="275"/>
      <c r="AJ956" s="275"/>
    </row>
    <row r="957" spans="2:36" x14ac:dyDescent="0.2">
      <c r="B957" s="266"/>
      <c r="C957" s="274"/>
      <c r="D957" s="275"/>
      <c r="E957" s="275"/>
      <c r="F957" s="275"/>
      <c r="G957" s="275"/>
      <c r="H957" s="275"/>
      <c r="I957" s="275"/>
      <c r="J957" s="275"/>
      <c r="K957" s="276"/>
      <c r="L957" s="275"/>
      <c r="M957" s="276"/>
      <c r="N957" s="276"/>
      <c r="O957" s="281"/>
      <c r="P957" s="278"/>
      <c r="Q957" s="275"/>
      <c r="R957" s="275"/>
      <c r="S957" s="275"/>
      <c r="T957" s="281"/>
      <c r="U957" s="276"/>
      <c r="V957" s="279"/>
      <c r="W957" s="275"/>
      <c r="X957" s="277"/>
      <c r="Y957" s="275"/>
      <c r="Z957" s="275"/>
      <c r="AA957" s="275"/>
      <c r="AB957" s="275"/>
      <c r="AC957" s="275"/>
      <c r="AD957" s="283"/>
      <c r="AE957" s="280"/>
      <c r="AF957" s="280"/>
      <c r="AG957" s="280"/>
      <c r="AH957" s="275"/>
      <c r="AI957" s="275"/>
      <c r="AJ957" s="275"/>
    </row>
    <row r="958" spans="2:36" x14ac:dyDescent="0.2">
      <c r="B958" s="266"/>
      <c r="C958" s="274"/>
      <c r="D958" s="275"/>
      <c r="E958" s="275"/>
      <c r="F958" s="275"/>
      <c r="G958" s="275"/>
      <c r="H958" s="275"/>
      <c r="I958" s="275"/>
      <c r="J958" s="275"/>
      <c r="K958" s="276"/>
      <c r="L958" s="275"/>
      <c r="M958" s="282"/>
      <c r="N958" s="276"/>
      <c r="O958" s="279"/>
      <c r="P958" s="284"/>
      <c r="Q958" s="277"/>
      <c r="R958" s="275"/>
      <c r="S958" s="275"/>
      <c r="T958" s="279"/>
      <c r="U958" s="276"/>
      <c r="V958" s="279"/>
      <c r="W958" s="275"/>
      <c r="X958" s="277"/>
      <c r="Y958" s="277"/>
      <c r="Z958" s="275"/>
      <c r="AA958" s="277"/>
      <c r="AB958" s="275"/>
      <c r="AC958" s="275"/>
      <c r="AD958" s="280"/>
      <c r="AE958" s="280"/>
      <c r="AF958" s="280"/>
      <c r="AG958" s="280"/>
      <c r="AH958" s="275"/>
      <c r="AI958" s="275"/>
      <c r="AJ958" s="275"/>
    </row>
    <row r="959" spans="2:36" x14ac:dyDescent="0.2">
      <c r="B959" s="266"/>
      <c r="C959" s="274"/>
      <c r="D959" s="275"/>
      <c r="E959" s="275"/>
      <c r="F959" s="275"/>
      <c r="G959" s="275"/>
      <c r="H959" s="275"/>
      <c r="I959" s="275"/>
      <c r="J959" s="275"/>
      <c r="K959" s="279"/>
      <c r="L959" s="275"/>
      <c r="M959" s="276"/>
      <c r="N959" s="276"/>
      <c r="O959" s="281"/>
      <c r="P959" s="278"/>
      <c r="Q959" s="277"/>
      <c r="R959" s="275"/>
      <c r="S959" s="275"/>
      <c r="T959" s="281"/>
      <c r="U959" s="276"/>
      <c r="V959" s="279"/>
      <c r="W959" s="275"/>
      <c r="X959" s="277"/>
      <c r="Y959" s="277"/>
      <c r="Z959" s="275"/>
      <c r="AA959" s="275"/>
      <c r="AB959" s="275"/>
      <c r="AC959" s="275"/>
      <c r="AD959" s="280"/>
      <c r="AE959" s="280"/>
      <c r="AF959" s="280"/>
      <c r="AG959" s="280"/>
      <c r="AH959" s="275"/>
      <c r="AI959" s="275"/>
      <c r="AJ959" s="275"/>
    </row>
    <row r="960" spans="2:36" x14ac:dyDescent="0.2">
      <c r="B960" s="266"/>
      <c r="C960" s="274"/>
      <c r="D960" s="275"/>
      <c r="E960" s="275"/>
      <c r="F960" s="275"/>
      <c r="G960" s="275"/>
      <c r="H960" s="275"/>
      <c r="I960" s="275"/>
      <c r="J960" s="275"/>
      <c r="K960" s="276"/>
      <c r="L960" s="275"/>
      <c r="M960" s="275"/>
      <c r="N960" s="276"/>
      <c r="O960" s="279"/>
      <c r="P960" s="278"/>
      <c r="Q960" s="277"/>
      <c r="R960" s="275"/>
      <c r="S960" s="275"/>
      <c r="T960" s="281"/>
      <c r="U960" s="276"/>
      <c r="V960" s="279"/>
      <c r="W960" s="275"/>
      <c r="X960" s="275"/>
      <c r="Y960" s="277"/>
      <c r="Z960" s="275"/>
      <c r="AA960" s="275"/>
      <c r="AB960" s="275"/>
      <c r="AC960" s="275"/>
      <c r="AD960" s="280"/>
      <c r="AE960" s="280"/>
      <c r="AF960" s="280"/>
      <c r="AG960" s="280"/>
      <c r="AH960" s="275"/>
      <c r="AI960" s="275"/>
      <c r="AJ960" s="275"/>
    </row>
    <row r="961" spans="2:36" x14ac:dyDescent="0.2">
      <c r="B961" s="266"/>
      <c r="C961" s="274"/>
      <c r="D961" s="275"/>
      <c r="E961" s="275"/>
      <c r="F961" s="275"/>
      <c r="G961" s="275"/>
      <c r="H961" s="275"/>
      <c r="I961" s="275"/>
      <c r="J961" s="275"/>
      <c r="K961" s="276"/>
      <c r="L961" s="275"/>
      <c r="M961" s="276"/>
      <c r="N961" s="276"/>
      <c r="O961" s="281"/>
      <c r="P961" s="278"/>
      <c r="Q961" s="275"/>
      <c r="R961" s="275"/>
      <c r="S961" s="275"/>
      <c r="T961" s="281"/>
      <c r="U961" s="276"/>
      <c r="V961" s="279"/>
      <c r="W961" s="275"/>
      <c r="X961" s="277"/>
      <c r="Y961" s="275"/>
      <c r="Z961" s="275"/>
      <c r="AA961" s="275"/>
      <c r="AB961" s="275"/>
      <c r="AC961" s="275"/>
      <c r="AD961" s="283"/>
      <c r="AE961" s="280"/>
      <c r="AF961" s="280"/>
      <c r="AG961" s="280"/>
      <c r="AH961" s="275"/>
      <c r="AI961" s="275"/>
      <c r="AJ961" s="275"/>
    </row>
    <row r="962" spans="2:36" x14ac:dyDescent="0.2">
      <c r="B962" s="266"/>
      <c r="C962" s="274"/>
      <c r="D962" s="275"/>
      <c r="E962" s="275"/>
      <c r="F962" s="275"/>
      <c r="G962" s="275"/>
      <c r="H962" s="275"/>
      <c r="I962" s="275"/>
      <c r="J962" s="275"/>
      <c r="K962" s="279"/>
      <c r="L962" s="275"/>
      <c r="M962" s="276"/>
      <c r="N962" s="276"/>
      <c r="O962" s="279"/>
      <c r="P962" s="284"/>
      <c r="Q962" s="277"/>
      <c r="R962" s="277"/>
      <c r="S962" s="275"/>
      <c r="T962" s="279"/>
      <c r="U962" s="276"/>
      <c r="V962" s="281"/>
      <c r="W962" s="277"/>
      <c r="X962" s="277"/>
      <c r="Y962" s="277"/>
      <c r="Z962" s="277"/>
      <c r="AA962" s="277"/>
      <c r="AB962" s="275"/>
      <c r="AC962" s="275"/>
      <c r="AD962" s="283"/>
      <c r="AE962" s="280"/>
      <c r="AF962" s="280"/>
      <c r="AG962" s="280"/>
      <c r="AH962" s="275"/>
      <c r="AI962" s="275"/>
      <c r="AJ962" s="275"/>
    </row>
    <row r="963" spans="2:36" x14ac:dyDescent="0.2">
      <c r="B963" s="266"/>
      <c r="C963" s="274"/>
      <c r="D963" s="275"/>
      <c r="E963" s="275"/>
      <c r="F963" s="275"/>
      <c r="G963" s="275"/>
      <c r="H963" s="275"/>
      <c r="I963" s="275"/>
      <c r="J963" s="275"/>
      <c r="K963" s="279"/>
      <c r="L963" s="275"/>
      <c r="M963" s="276"/>
      <c r="N963" s="276"/>
      <c r="O963" s="279"/>
      <c r="P963" s="278"/>
      <c r="Q963" s="277"/>
      <c r="R963" s="275"/>
      <c r="S963" s="275"/>
      <c r="T963" s="279"/>
      <c r="U963" s="276"/>
      <c r="V963" s="279"/>
      <c r="W963" s="275"/>
      <c r="X963" s="277"/>
      <c r="Y963" s="277"/>
      <c r="Z963" s="275"/>
      <c r="AA963" s="275"/>
      <c r="AB963" s="275"/>
      <c r="AC963" s="275"/>
      <c r="AD963" s="283"/>
      <c r="AE963" s="280"/>
      <c r="AF963" s="280"/>
      <c r="AG963" s="280"/>
      <c r="AH963" s="275"/>
      <c r="AI963" s="275"/>
      <c r="AJ963" s="275"/>
    </row>
    <row r="964" spans="2:36" x14ac:dyDescent="0.2">
      <c r="B964" s="266"/>
      <c r="C964" s="274"/>
      <c r="D964" s="275"/>
      <c r="E964" s="275"/>
      <c r="F964" s="275"/>
      <c r="G964" s="275"/>
      <c r="H964" s="275"/>
      <c r="I964" s="275"/>
      <c r="J964" s="275"/>
      <c r="K964" s="276"/>
      <c r="L964" s="275"/>
      <c r="M964" s="275"/>
      <c r="N964" s="276"/>
      <c r="O964" s="279"/>
      <c r="P964" s="278"/>
      <c r="Q964" s="275"/>
      <c r="R964" s="275"/>
      <c r="S964" s="275"/>
      <c r="T964" s="279"/>
      <c r="U964" s="276"/>
      <c r="V964" s="279"/>
      <c r="W964" s="275"/>
      <c r="X964" s="275"/>
      <c r="Y964" s="275"/>
      <c r="Z964" s="275"/>
      <c r="AA964" s="275"/>
      <c r="AB964" s="275"/>
      <c r="AC964" s="275"/>
      <c r="AD964" s="275"/>
      <c r="AE964" s="280"/>
      <c r="AF964" s="280"/>
      <c r="AG964" s="280"/>
      <c r="AH964" s="275"/>
      <c r="AI964" s="275"/>
      <c r="AJ964" s="275"/>
    </row>
    <row r="965" spans="2:36" x14ac:dyDescent="0.2">
      <c r="B965" s="266"/>
      <c r="C965" s="274"/>
      <c r="D965" s="275"/>
      <c r="E965" s="275"/>
      <c r="F965" s="275"/>
      <c r="G965" s="275"/>
      <c r="H965" s="275"/>
      <c r="I965" s="275"/>
      <c r="J965" s="275"/>
      <c r="K965" s="276"/>
      <c r="L965" s="275"/>
      <c r="M965" s="276"/>
      <c r="N965" s="276"/>
      <c r="O965" s="279"/>
      <c r="P965" s="278"/>
      <c r="Q965" s="277"/>
      <c r="R965" s="275"/>
      <c r="S965" s="275"/>
      <c r="T965" s="281"/>
      <c r="U965" s="276"/>
      <c r="V965" s="279"/>
      <c r="W965" s="275"/>
      <c r="X965" s="277"/>
      <c r="Y965" s="277"/>
      <c r="Z965" s="275"/>
      <c r="AA965" s="275"/>
      <c r="AB965" s="275"/>
      <c r="AC965" s="275"/>
      <c r="AD965" s="280"/>
      <c r="AE965" s="280"/>
      <c r="AF965" s="280"/>
      <c r="AG965" s="280"/>
      <c r="AH965" s="275"/>
      <c r="AI965" s="275"/>
      <c r="AJ965" s="275"/>
    </row>
    <row r="966" spans="2:36" x14ac:dyDescent="0.2">
      <c r="B966" s="266"/>
      <c r="C966" s="274"/>
      <c r="D966" s="275"/>
      <c r="E966" s="275"/>
      <c r="F966" s="275"/>
      <c r="G966" s="275"/>
      <c r="H966" s="275"/>
      <c r="I966" s="275"/>
      <c r="J966" s="275"/>
      <c r="K966" s="276"/>
      <c r="L966" s="275"/>
      <c r="M966" s="276"/>
      <c r="N966" s="275"/>
      <c r="O966" s="279"/>
      <c r="P966" s="278"/>
      <c r="Q966" s="275"/>
      <c r="R966" s="275"/>
      <c r="S966" s="275"/>
      <c r="T966" s="279"/>
      <c r="U966" s="276"/>
      <c r="V966" s="279"/>
      <c r="W966" s="277"/>
      <c r="X966" s="277"/>
      <c r="Y966" s="275"/>
      <c r="Z966" s="275"/>
      <c r="AA966" s="275"/>
      <c r="AB966" s="275"/>
      <c r="AC966" s="275"/>
      <c r="AD966" s="280"/>
      <c r="AE966" s="280"/>
      <c r="AF966" s="280"/>
      <c r="AG966" s="280"/>
      <c r="AH966" s="275"/>
      <c r="AI966" s="275"/>
      <c r="AJ966" s="275"/>
    </row>
    <row r="967" spans="2:36" x14ac:dyDescent="0.2">
      <c r="B967" s="266"/>
      <c r="C967" s="274"/>
      <c r="D967" s="275"/>
      <c r="E967" s="275"/>
      <c r="F967" s="275"/>
      <c r="G967" s="275"/>
      <c r="H967" s="275"/>
      <c r="I967" s="275"/>
      <c r="J967" s="275"/>
      <c r="K967" s="276"/>
      <c r="L967" s="275"/>
      <c r="M967" s="275"/>
      <c r="N967" s="276"/>
      <c r="O967" s="279"/>
      <c r="P967" s="278"/>
      <c r="Q967" s="277"/>
      <c r="R967" s="275"/>
      <c r="S967" s="275"/>
      <c r="T967" s="279"/>
      <c r="U967" s="276"/>
      <c r="V967" s="279"/>
      <c r="W967" s="275"/>
      <c r="X967" s="277"/>
      <c r="Y967" s="277"/>
      <c r="Z967" s="275"/>
      <c r="AA967" s="275"/>
      <c r="AB967" s="275"/>
      <c r="AC967" s="275"/>
      <c r="AD967" s="280"/>
      <c r="AE967" s="281"/>
      <c r="AF967" s="280"/>
      <c r="AG967" s="280"/>
      <c r="AH967" s="275"/>
      <c r="AI967" s="275"/>
      <c r="AJ967" s="275"/>
    </row>
    <row r="968" spans="2:36" x14ac:dyDescent="0.2">
      <c r="B968" s="266"/>
      <c r="C968" s="274"/>
      <c r="D968" s="275"/>
      <c r="E968" s="275"/>
      <c r="F968" s="275"/>
      <c r="G968" s="275"/>
      <c r="H968" s="275"/>
      <c r="I968" s="275"/>
      <c r="J968" s="275"/>
      <c r="K968" s="276"/>
      <c r="L968" s="275"/>
      <c r="M968" s="276"/>
      <c r="N968" s="276"/>
      <c r="O968" s="279"/>
      <c r="P968" s="284"/>
      <c r="Q968" s="277"/>
      <c r="R968" s="275"/>
      <c r="S968" s="275"/>
      <c r="T968" s="279"/>
      <c r="U968" s="276"/>
      <c r="V968" s="279"/>
      <c r="W968" s="275"/>
      <c r="X968" s="277"/>
      <c r="Y968" s="277"/>
      <c r="Z968" s="275"/>
      <c r="AA968" s="275"/>
      <c r="AB968" s="275"/>
      <c r="AC968" s="275"/>
      <c r="AD968" s="280"/>
      <c r="AE968" s="280"/>
      <c r="AF968" s="280"/>
      <c r="AG968" s="280"/>
      <c r="AH968" s="275"/>
      <c r="AI968" s="275"/>
      <c r="AJ968" s="275"/>
    </row>
    <row r="969" spans="2:36" x14ac:dyDescent="0.2">
      <c r="B969" s="266"/>
      <c r="C969" s="274"/>
      <c r="D969" s="275"/>
      <c r="E969" s="275"/>
      <c r="F969" s="275"/>
      <c r="G969" s="275"/>
      <c r="H969" s="275"/>
      <c r="I969" s="275"/>
      <c r="J969" s="275"/>
      <c r="K969" s="276"/>
      <c r="L969" s="275"/>
      <c r="M969" s="276"/>
      <c r="N969" s="280"/>
      <c r="O969" s="279"/>
      <c r="P969" s="284"/>
      <c r="Q969" s="277"/>
      <c r="R969" s="277"/>
      <c r="S969" s="275"/>
      <c r="T969" s="279"/>
      <c r="U969" s="276"/>
      <c r="V969" s="279"/>
      <c r="W969" s="275"/>
      <c r="X969" s="277"/>
      <c r="Y969" s="277"/>
      <c r="Z969" s="277"/>
      <c r="AA969" s="275"/>
      <c r="AB969" s="275"/>
      <c r="AC969" s="275"/>
      <c r="AD969" s="280"/>
      <c r="AE969" s="280"/>
      <c r="AF969" s="280"/>
      <c r="AG969" s="280"/>
      <c r="AH969" s="275"/>
      <c r="AI969" s="275"/>
      <c r="AJ969" s="275"/>
    </row>
    <row r="970" spans="2:36" x14ac:dyDescent="0.2">
      <c r="B970" s="266"/>
      <c r="C970" s="274"/>
      <c r="D970" s="275"/>
      <c r="E970" s="275"/>
      <c r="F970" s="275"/>
      <c r="G970" s="275"/>
      <c r="H970" s="275"/>
      <c r="I970" s="275"/>
      <c r="J970" s="275"/>
      <c r="K970" s="279"/>
      <c r="L970" s="275"/>
      <c r="M970" s="282"/>
      <c r="N970" s="276"/>
      <c r="O970" s="279"/>
      <c r="P970" s="284"/>
      <c r="Q970" s="277"/>
      <c r="R970" s="275"/>
      <c r="S970" s="275"/>
      <c r="T970" s="281"/>
      <c r="U970" s="276"/>
      <c r="V970" s="279"/>
      <c r="W970" s="275"/>
      <c r="X970" s="277"/>
      <c r="Y970" s="277"/>
      <c r="Z970" s="275"/>
      <c r="AA970" s="277"/>
      <c r="AB970" s="275"/>
      <c r="AC970" s="275"/>
      <c r="AD970" s="283"/>
      <c r="AE970" s="280"/>
      <c r="AF970" s="280"/>
      <c r="AG970" s="280"/>
      <c r="AH970" s="275"/>
      <c r="AI970" s="275"/>
      <c r="AJ970" s="275"/>
    </row>
    <row r="971" spans="2:36" x14ac:dyDescent="0.2">
      <c r="B971" s="266"/>
      <c r="C971" s="274"/>
      <c r="D971" s="275"/>
      <c r="E971" s="275"/>
      <c r="F971" s="275"/>
      <c r="G971" s="275"/>
      <c r="H971" s="275"/>
      <c r="I971" s="275"/>
      <c r="J971" s="275"/>
      <c r="K971" s="276"/>
      <c r="L971" s="275"/>
      <c r="M971" s="282"/>
      <c r="N971" s="276"/>
      <c r="O971" s="279"/>
      <c r="P971" s="278"/>
      <c r="Q971" s="277"/>
      <c r="R971" s="275"/>
      <c r="S971" s="275"/>
      <c r="T971" s="279"/>
      <c r="U971" s="276"/>
      <c r="V971" s="279"/>
      <c r="W971" s="275"/>
      <c r="X971" s="277"/>
      <c r="Y971" s="277"/>
      <c r="Z971" s="275"/>
      <c r="AA971" s="275"/>
      <c r="AB971" s="275"/>
      <c r="AC971" s="275"/>
      <c r="AD971" s="283"/>
      <c r="AE971" s="280"/>
      <c r="AF971" s="280"/>
      <c r="AG971" s="280"/>
      <c r="AH971" s="275"/>
      <c r="AI971" s="275"/>
      <c r="AJ971" s="275"/>
    </row>
    <row r="972" spans="2:36" x14ac:dyDescent="0.2">
      <c r="B972" s="266"/>
      <c r="C972" s="274"/>
      <c r="D972" s="275"/>
      <c r="E972" s="275"/>
      <c r="F972" s="275"/>
      <c r="G972" s="275"/>
      <c r="H972" s="275"/>
      <c r="I972" s="275"/>
      <c r="J972" s="275"/>
      <c r="K972" s="279"/>
      <c r="L972" s="275"/>
      <c r="M972" s="275"/>
      <c r="N972" s="276"/>
      <c r="O972" s="279"/>
      <c r="P972" s="278"/>
      <c r="Q972" s="277"/>
      <c r="R972" s="275"/>
      <c r="S972" s="275"/>
      <c r="T972" s="279"/>
      <c r="U972" s="276"/>
      <c r="V972" s="279"/>
      <c r="W972" s="275"/>
      <c r="X972" s="277"/>
      <c r="Y972" s="277"/>
      <c r="Z972" s="275"/>
      <c r="AA972" s="277"/>
      <c r="AB972" s="275"/>
      <c r="AC972" s="275"/>
      <c r="AD972" s="275"/>
      <c r="AE972" s="280"/>
      <c r="AF972" s="280"/>
      <c r="AG972" s="280"/>
      <c r="AH972" s="275"/>
      <c r="AI972" s="275"/>
      <c r="AJ972" s="275"/>
    </row>
    <row r="973" spans="2:36" x14ac:dyDescent="0.2">
      <c r="B973" s="266"/>
      <c r="C973" s="274"/>
      <c r="D973" s="275"/>
      <c r="E973" s="275"/>
      <c r="F973" s="275"/>
      <c r="G973" s="275"/>
      <c r="H973" s="275"/>
      <c r="I973" s="275"/>
      <c r="J973" s="275"/>
      <c r="K973" s="279"/>
      <c r="L973" s="275"/>
      <c r="M973" s="275"/>
      <c r="N973" s="276"/>
      <c r="O973" s="281"/>
      <c r="P973" s="278"/>
      <c r="Q973" s="277"/>
      <c r="R973" s="275"/>
      <c r="S973" s="275"/>
      <c r="T973" s="279"/>
      <c r="U973" s="276"/>
      <c r="V973" s="281"/>
      <c r="W973" s="275"/>
      <c r="X973" s="277"/>
      <c r="Y973" s="277"/>
      <c r="Z973" s="275"/>
      <c r="AA973" s="275"/>
      <c r="AB973" s="275"/>
      <c r="AC973" s="275"/>
      <c r="AD973" s="280"/>
      <c r="AE973" s="280"/>
      <c r="AF973" s="280"/>
      <c r="AG973" s="280"/>
      <c r="AH973" s="275"/>
      <c r="AI973" s="275"/>
      <c r="AJ973" s="275"/>
    </row>
    <row r="974" spans="2:36" x14ac:dyDescent="0.2">
      <c r="B974" s="266"/>
      <c r="C974" s="274"/>
      <c r="D974" s="275"/>
      <c r="E974" s="275"/>
      <c r="F974" s="275"/>
      <c r="G974" s="275"/>
      <c r="H974" s="275"/>
      <c r="I974" s="275"/>
      <c r="J974" s="275"/>
      <c r="K974" s="279"/>
      <c r="L974" s="275"/>
      <c r="M974" s="276"/>
      <c r="N974" s="282"/>
      <c r="O974" s="279"/>
      <c r="P974" s="278"/>
      <c r="Q974" s="277"/>
      <c r="R974" s="275"/>
      <c r="S974" s="275"/>
      <c r="T974" s="279"/>
      <c r="U974" s="276"/>
      <c r="V974" s="279"/>
      <c r="W974" s="275"/>
      <c r="X974" s="277"/>
      <c r="Y974" s="277"/>
      <c r="Z974" s="275"/>
      <c r="AA974" s="275"/>
      <c r="AB974" s="275"/>
      <c r="AC974" s="275"/>
      <c r="AD974" s="275"/>
      <c r="AE974" s="280"/>
      <c r="AF974" s="280"/>
      <c r="AG974" s="280"/>
      <c r="AH974" s="275"/>
      <c r="AI974" s="275"/>
      <c r="AJ974" s="275"/>
    </row>
    <row r="975" spans="2:36" x14ac:dyDescent="0.2">
      <c r="B975" s="266"/>
      <c r="C975" s="274"/>
      <c r="D975" s="275"/>
      <c r="E975" s="275"/>
      <c r="F975" s="275"/>
      <c r="G975" s="275"/>
      <c r="H975" s="275"/>
      <c r="I975" s="275"/>
      <c r="J975" s="275"/>
      <c r="K975" s="276"/>
      <c r="L975" s="275"/>
      <c r="M975" s="276"/>
      <c r="N975" s="276"/>
      <c r="O975" s="279"/>
      <c r="P975" s="278"/>
      <c r="Q975" s="277"/>
      <c r="R975" s="275"/>
      <c r="S975" s="275"/>
      <c r="T975" s="279"/>
      <c r="U975" s="276"/>
      <c r="V975" s="279"/>
      <c r="W975" s="277"/>
      <c r="X975" s="275"/>
      <c r="Y975" s="277"/>
      <c r="Z975" s="275"/>
      <c r="AA975" s="275"/>
      <c r="AB975" s="275"/>
      <c r="AC975" s="275"/>
      <c r="AD975" s="283"/>
      <c r="AE975" s="280"/>
      <c r="AF975" s="280"/>
      <c r="AG975" s="280"/>
      <c r="AH975" s="275"/>
      <c r="AI975" s="275"/>
      <c r="AJ975" s="275"/>
    </row>
    <row r="976" spans="2:36" x14ac:dyDescent="0.2">
      <c r="B976" s="266"/>
      <c r="C976" s="274"/>
      <c r="D976" s="275"/>
      <c r="E976" s="275"/>
      <c r="F976" s="275"/>
      <c r="G976" s="275"/>
      <c r="H976" s="275"/>
      <c r="I976" s="275"/>
      <c r="J976" s="275"/>
      <c r="K976" s="279"/>
      <c r="L976" s="275"/>
      <c r="M976" s="282"/>
      <c r="N976" s="276"/>
      <c r="O976" s="279"/>
      <c r="P976" s="278"/>
      <c r="Q976" s="277"/>
      <c r="R976" s="275"/>
      <c r="S976" s="275"/>
      <c r="T976" s="279"/>
      <c r="U976" s="276"/>
      <c r="V976" s="279"/>
      <c r="W976" s="277"/>
      <c r="X976" s="275"/>
      <c r="Y976" s="277"/>
      <c r="Z976" s="275"/>
      <c r="AA976" s="275"/>
      <c r="AB976" s="275"/>
      <c r="AC976" s="275"/>
      <c r="AD976" s="283"/>
      <c r="AE976" s="280"/>
      <c r="AF976" s="280"/>
      <c r="AG976" s="280"/>
      <c r="AH976" s="275"/>
      <c r="AI976" s="275"/>
      <c r="AJ976" s="275"/>
    </row>
    <row r="977" spans="2:36" x14ac:dyDescent="0.2">
      <c r="B977" s="266"/>
      <c r="C977" s="274"/>
      <c r="D977" s="275"/>
      <c r="E977" s="275"/>
      <c r="F977" s="275"/>
      <c r="G977" s="275"/>
      <c r="H977" s="275"/>
      <c r="I977" s="275"/>
      <c r="J977" s="275"/>
      <c r="K977" s="276"/>
      <c r="L977" s="275"/>
      <c r="M977" s="276"/>
      <c r="N977" s="276"/>
      <c r="O977" s="277"/>
      <c r="P977" s="278"/>
      <c r="Q977" s="275"/>
      <c r="R977" s="275"/>
      <c r="S977" s="275"/>
      <c r="T977" s="279"/>
      <c r="U977" s="276"/>
      <c r="V977" s="281"/>
      <c r="W977" s="275"/>
      <c r="X977" s="277"/>
      <c r="Y977" s="275"/>
      <c r="Z977" s="275"/>
      <c r="AA977" s="275"/>
      <c r="AB977" s="275"/>
      <c r="AC977" s="275"/>
      <c r="AD977" s="280"/>
      <c r="AE977" s="280"/>
      <c r="AF977" s="280"/>
      <c r="AG977" s="280"/>
      <c r="AH977" s="275"/>
      <c r="AI977" s="275"/>
      <c r="AJ977" s="275"/>
    </row>
    <row r="978" spans="2:36" x14ac:dyDescent="0.2">
      <c r="B978" s="266"/>
      <c r="C978" s="274"/>
      <c r="D978" s="275"/>
      <c r="E978" s="275"/>
      <c r="F978" s="275"/>
      <c r="G978" s="275"/>
      <c r="H978" s="275"/>
      <c r="I978" s="275"/>
      <c r="J978" s="275"/>
      <c r="K978" s="276"/>
      <c r="L978" s="275"/>
      <c r="M978" s="275"/>
      <c r="N978" s="276"/>
      <c r="O978" s="279"/>
      <c r="P978" s="278"/>
      <c r="Q978" s="277"/>
      <c r="R978" s="277"/>
      <c r="S978" s="275"/>
      <c r="T978" s="279"/>
      <c r="U978" s="276"/>
      <c r="V978" s="279"/>
      <c r="W978" s="275"/>
      <c r="X978" s="277"/>
      <c r="Y978" s="277"/>
      <c r="Z978" s="277"/>
      <c r="AA978" s="275"/>
      <c r="AB978" s="275"/>
      <c r="AC978" s="275"/>
      <c r="AD978" s="280"/>
      <c r="AE978" s="280"/>
      <c r="AF978" s="280"/>
      <c r="AG978" s="280"/>
      <c r="AH978" s="275"/>
      <c r="AI978" s="275"/>
      <c r="AJ978" s="275"/>
    </row>
    <row r="979" spans="2:36" x14ac:dyDescent="0.2">
      <c r="B979" s="266"/>
      <c r="C979" s="274"/>
      <c r="D979" s="275"/>
      <c r="E979" s="275"/>
      <c r="F979" s="275"/>
      <c r="G979" s="275"/>
      <c r="H979" s="275"/>
      <c r="I979" s="275"/>
      <c r="J979" s="275"/>
      <c r="K979" s="276"/>
      <c r="L979" s="275"/>
      <c r="M979" s="282"/>
      <c r="N979" s="276"/>
      <c r="O979" s="279"/>
      <c r="P979" s="278"/>
      <c r="Q979" s="277"/>
      <c r="R979" s="275"/>
      <c r="S979" s="275"/>
      <c r="T979" s="279"/>
      <c r="U979" s="276"/>
      <c r="V979" s="279"/>
      <c r="W979" s="275"/>
      <c r="X979" s="277"/>
      <c r="Y979" s="277"/>
      <c r="Z979" s="275"/>
      <c r="AA979" s="275"/>
      <c r="AB979" s="275"/>
      <c r="AC979" s="275"/>
      <c r="AD979" s="283"/>
      <c r="AE979" s="280"/>
      <c r="AF979" s="280"/>
      <c r="AG979" s="280"/>
      <c r="AH979" s="275"/>
      <c r="AI979" s="275"/>
      <c r="AJ979" s="275"/>
    </row>
    <row r="980" spans="2:36" x14ac:dyDescent="0.2">
      <c r="B980" s="266"/>
      <c r="C980" s="274"/>
      <c r="D980" s="275"/>
      <c r="E980" s="275"/>
      <c r="F980" s="275"/>
      <c r="G980" s="275"/>
      <c r="H980" s="275"/>
      <c r="I980" s="275"/>
      <c r="J980" s="275"/>
      <c r="K980" s="282"/>
      <c r="L980" s="275"/>
      <c r="M980" s="282"/>
      <c r="N980" s="275"/>
      <c r="O980" s="279"/>
      <c r="P980" s="278"/>
      <c r="Q980" s="275"/>
      <c r="R980" s="277"/>
      <c r="S980" s="275"/>
      <c r="T980" s="279"/>
      <c r="U980" s="282"/>
      <c r="V980" s="279"/>
      <c r="W980" s="275"/>
      <c r="X980" s="277"/>
      <c r="Y980" s="275"/>
      <c r="Z980" s="277"/>
      <c r="AA980" s="275"/>
      <c r="AB980" s="275"/>
      <c r="AC980" s="275"/>
      <c r="AD980" s="283"/>
      <c r="AE980" s="280"/>
      <c r="AF980" s="280"/>
      <c r="AG980" s="280"/>
      <c r="AH980" s="275"/>
      <c r="AI980" s="275"/>
      <c r="AJ980" s="275"/>
    </row>
    <row r="981" spans="2:36" x14ac:dyDescent="0.2">
      <c r="B981" s="266"/>
      <c r="C981" s="274"/>
      <c r="D981" s="275"/>
      <c r="E981" s="275"/>
      <c r="F981" s="275"/>
      <c r="G981" s="275"/>
      <c r="H981" s="275"/>
      <c r="I981" s="275"/>
      <c r="J981" s="275"/>
      <c r="K981" s="282"/>
      <c r="L981" s="275"/>
      <c r="M981" s="275"/>
      <c r="N981" s="282"/>
      <c r="O981" s="279"/>
      <c r="P981" s="284"/>
      <c r="Q981" s="277"/>
      <c r="R981" s="276"/>
      <c r="S981" s="275"/>
      <c r="T981" s="281"/>
      <c r="U981" s="282"/>
      <c r="V981" s="280"/>
      <c r="W981" s="275"/>
      <c r="X981" s="277"/>
      <c r="Y981" s="277"/>
      <c r="Z981" s="276"/>
      <c r="AA981" s="275"/>
      <c r="AB981" s="275"/>
      <c r="AC981" s="275"/>
      <c r="AD981" s="283"/>
      <c r="AE981" s="280"/>
      <c r="AF981" s="283"/>
      <c r="AG981" s="280"/>
      <c r="AH981" s="275"/>
      <c r="AI981" s="275"/>
      <c r="AJ981" s="275"/>
    </row>
    <row r="982" spans="2:36" x14ac:dyDescent="0.2">
      <c r="B982" s="266"/>
      <c r="C982" s="274"/>
      <c r="D982" s="275"/>
      <c r="E982" s="275"/>
      <c r="F982" s="275"/>
      <c r="G982" s="275"/>
      <c r="H982" s="275"/>
      <c r="I982" s="275"/>
      <c r="J982" s="275"/>
      <c r="K982" s="276"/>
      <c r="L982" s="275"/>
      <c r="M982" s="276"/>
      <c r="N982" s="276"/>
      <c r="O982" s="281"/>
      <c r="P982" s="284"/>
      <c r="Q982" s="275"/>
      <c r="R982" s="275"/>
      <c r="S982" s="275"/>
      <c r="T982" s="281"/>
      <c r="U982" s="276"/>
      <c r="V982" s="279"/>
      <c r="W982" s="279"/>
      <c r="X982" s="277"/>
      <c r="Y982" s="275"/>
      <c r="Z982" s="275"/>
      <c r="AA982" s="275"/>
      <c r="AB982" s="275"/>
      <c r="AC982" s="275"/>
      <c r="AD982" s="283"/>
      <c r="AE982" s="280"/>
      <c r="AF982" s="280"/>
      <c r="AG982" s="280"/>
      <c r="AH982" s="275"/>
      <c r="AI982" s="275"/>
      <c r="AJ982" s="275"/>
    </row>
    <row r="983" spans="2:36" x14ac:dyDescent="0.2">
      <c r="B983" s="266"/>
      <c r="C983" s="274"/>
      <c r="D983" s="275"/>
      <c r="E983" s="275"/>
      <c r="F983" s="275"/>
      <c r="G983" s="275"/>
      <c r="H983" s="275"/>
      <c r="I983" s="275"/>
      <c r="J983" s="275"/>
      <c r="K983" s="279"/>
      <c r="L983" s="275"/>
      <c r="M983" s="276"/>
      <c r="N983" s="282"/>
      <c r="O983" s="279"/>
      <c r="P983" s="284"/>
      <c r="Q983" s="277"/>
      <c r="R983" s="275"/>
      <c r="S983" s="275"/>
      <c r="T983" s="279"/>
      <c r="U983" s="276"/>
      <c r="V983" s="281"/>
      <c r="W983" s="277"/>
      <c r="X983" s="277"/>
      <c r="Y983" s="277"/>
      <c r="Z983" s="275"/>
      <c r="AA983" s="277"/>
      <c r="AB983" s="275"/>
      <c r="AC983" s="275"/>
      <c r="AD983" s="280"/>
      <c r="AE983" s="280"/>
      <c r="AF983" s="280"/>
      <c r="AG983" s="280"/>
      <c r="AH983" s="275"/>
      <c r="AI983" s="275"/>
      <c r="AJ983" s="275"/>
    </row>
    <row r="984" spans="2:36" x14ac:dyDescent="0.2">
      <c r="B984" s="266"/>
      <c r="C984" s="274"/>
      <c r="D984" s="275"/>
      <c r="E984" s="275"/>
      <c r="F984" s="275"/>
      <c r="G984" s="275"/>
      <c r="H984" s="275"/>
      <c r="I984" s="275"/>
      <c r="J984" s="275"/>
      <c r="K984" s="279"/>
      <c r="L984" s="275"/>
      <c r="M984" s="275"/>
      <c r="N984" s="276"/>
      <c r="O984" s="279"/>
      <c r="P984" s="278"/>
      <c r="Q984" s="277"/>
      <c r="R984" s="275"/>
      <c r="S984" s="275"/>
      <c r="T984" s="281"/>
      <c r="U984" s="276"/>
      <c r="V984" s="279"/>
      <c r="W984" s="275"/>
      <c r="X984" s="277"/>
      <c r="Y984" s="277"/>
      <c r="Z984" s="275"/>
      <c r="AA984" s="275"/>
      <c r="AB984" s="275"/>
      <c r="AC984" s="275"/>
      <c r="AD984" s="280"/>
      <c r="AE984" s="280"/>
      <c r="AF984" s="280"/>
      <c r="AG984" s="280"/>
      <c r="AH984" s="275"/>
      <c r="AI984" s="275"/>
      <c r="AJ984" s="275"/>
    </row>
    <row r="985" spans="2:36" x14ac:dyDescent="0.2">
      <c r="B985" s="266"/>
      <c r="C985" s="274"/>
      <c r="D985" s="275"/>
      <c r="E985" s="275"/>
      <c r="F985" s="275"/>
      <c r="G985" s="275"/>
      <c r="H985" s="275"/>
      <c r="I985" s="275"/>
      <c r="J985" s="275"/>
      <c r="K985" s="276"/>
      <c r="L985" s="275"/>
      <c r="M985" s="276"/>
      <c r="N985" s="276"/>
      <c r="O985" s="281"/>
      <c r="P985" s="278"/>
      <c r="Q985" s="275"/>
      <c r="R985" s="275"/>
      <c r="S985" s="275"/>
      <c r="T985" s="281"/>
      <c r="U985" s="276"/>
      <c r="V985" s="279"/>
      <c r="W985" s="275"/>
      <c r="X985" s="277"/>
      <c r="Y985" s="275"/>
      <c r="Z985" s="275"/>
      <c r="AA985" s="275"/>
      <c r="AB985" s="275"/>
      <c r="AC985" s="275"/>
      <c r="AD985" s="283"/>
      <c r="AE985" s="280"/>
      <c r="AF985" s="280"/>
      <c r="AG985" s="280"/>
      <c r="AH985" s="275"/>
      <c r="AI985" s="275"/>
      <c r="AJ985" s="275"/>
    </row>
    <row r="986" spans="2:36" x14ac:dyDescent="0.2">
      <c r="B986" s="266"/>
      <c r="C986" s="274"/>
      <c r="D986" s="275"/>
      <c r="E986" s="275"/>
      <c r="F986" s="275"/>
      <c r="G986" s="275"/>
      <c r="H986" s="275"/>
      <c r="I986" s="275"/>
      <c r="J986" s="275"/>
      <c r="K986" s="276"/>
      <c r="L986" s="275"/>
      <c r="M986" s="275"/>
      <c r="N986" s="276"/>
      <c r="O986" s="279"/>
      <c r="P986" s="278"/>
      <c r="Q986" s="277"/>
      <c r="R986" s="275"/>
      <c r="S986" s="275"/>
      <c r="T986" s="279"/>
      <c r="U986" s="276"/>
      <c r="V986" s="279"/>
      <c r="W986" s="275"/>
      <c r="X986" s="277"/>
      <c r="Y986" s="277"/>
      <c r="Z986" s="275"/>
      <c r="AA986" s="275"/>
      <c r="AB986" s="275"/>
      <c r="AC986" s="275"/>
      <c r="AD986" s="280"/>
      <c r="AE986" s="280"/>
      <c r="AF986" s="280"/>
      <c r="AG986" s="283"/>
      <c r="AH986" s="275"/>
      <c r="AI986" s="275"/>
      <c r="AJ986" s="275"/>
    </row>
    <row r="987" spans="2:36" x14ac:dyDescent="0.2">
      <c r="B987" s="266">
        <v>94127</v>
      </c>
      <c r="C987" s="274" t="s">
        <v>169</v>
      </c>
      <c r="D987" s="275">
        <v>17436</v>
      </c>
      <c r="E987" s="275">
        <v>39530491</v>
      </c>
      <c r="F987" s="275">
        <v>200001</v>
      </c>
      <c r="G987" s="275">
        <v>1745920</v>
      </c>
      <c r="H987" s="275">
        <v>5</v>
      </c>
      <c r="I987" s="275">
        <v>200001</v>
      </c>
      <c r="J987" s="275">
        <v>1745920</v>
      </c>
      <c r="K987" s="282">
        <v>52377.599999999999</v>
      </c>
      <c r="L987" s="275">
        <v>7</v>
      </c>
      <c r="M987" s="275">
        <v>436480</v>
      </c>
      <c r="N987" s="282">
        <v>1257062.3999999999</v>
      </c>
      <c r="O987" s="279">
        <v>8363.2675131593096</v>
      </c>
      <c r="P987" s="278">
        <v>4.0000000000000002E-4</v>
      </c>
      <c r="Q987" s="277">
        <v>1033.0026666666699</v>
      </c>
      <c r="R987" s="276">
        <v>872.96</v>
      </c>
      <c r="S987" s="275">
        <v>0</v>
      </c>
      <c r="T987" s="281">
        <v>10269.230179826</v>
      </c>
      <c r="U987" s="282">
        <v>1693542.3999999999</v>
      </c>
      <c r="V987" s="281">
        <v>11267.1798441174</v>
      </c>
      <c r="W987" s="275">
        <v>88.9456333765376</v>
      </c>
      <c r="X987" s="275">
        <v>1651.2038399999999</v>
      </c>
      <c r="Y987" s="277">
        <v>1033.0026666666699</v>
      </c>
      <c r="Z987" s="276">
        <v>872.96</v>
      </c>
      <c r="AA987" s="275">
        <v>61.615073003590901</v>
      </c>
      <c r="AB987" s="275" t="b">
        <v>0</v>
      </c>
      <c r="AC987" s="275" t="b">
        <v>0</v>
      </c>
      <c r="AD987" s="280">
        <v>2843919.70678327</v>
      </c>
      <c r="AE987" s="280">
        <v>710979.92669581797</v>
      </c>
      <c r="AF987" s="280">
        <v>1078715.2063459801</v>
      </c>
      <c r="AG987" s="283">
        <v>1054224.57374147</v>
      </c>
      <c r="AH987" s="275">
        <v>19.1273936518946</v>
      </c>
      <c r="AI987" s="275">
        <v>0.62889462677744201</v>
      </c>
      <c r="AJ987" s="275" t="b">
        <v>0</v>
      </c>
    </row>
    <row r="988" spans="2:36" x14ac:dyDescent="0.2">
      <c r="B988" s="266">
        <v>94128</v>
      </c>
      <c r="C988" s="274" t="s">
        <v>169</v>
      </c>
      <c r="D988" s="275">
        <v>11</v>
      </c>
      <c r="E988" s="275">
        <v>39530491</v>
      </c>
      <c r="F988" s="275">
        <v>175000</v>
      </c>
      <c r="G988" s="275">
        <v>1750000</v>
      </c>
      <c r="H988" s="275">
        <v>5</v>
      </c>
      <c r="I988" s="275">
        <v>175000</v>
      </c>
      <c r="J988" s="275">
        <v>1750000</v>
      </c>
      <c r="K988" s="275">
        <v>52500</v>
      </c>
      <c r="L988" s="275">
        <v>7</v>
      </c>
      <c r="M988" s="275">
        <v>437500</v>
      </c>
      <c r="N988" s="275">
        <v>1260000</v>
      </c>
      <c r="O988" s="279">
        <v>8382.8114392577008</v>
      </c>
      <c r="P988" s="284">
        <v>0</v>
      </c>
      <c r="Q988" s="277">
        <v>1035.4166666666699</v>
      </c>
      <c r="R988" s="275">
        <v>875</v>
      </c>
      <c r="S988" s="275">
        <v>0</v>
      </c>
      <c r="T988" s="279">
        <v>10293.2281059244</v>
      </c>
      <c r="U988" s="275">
        <v>1697500</v>
      </c>
      <c r="V988" s="281">
        <v>11293.5098556666</v>
      </c>
      <c r="W988" s="275">
        <v>101.890210438857</v>
      </c>
      <c r="X988" s="277">
        <v>1655.0625</v>
      </c>
      <c r="Y988" s="277">
        <v>1035.4166666666699</v>
      </c>
      <c r="Z988" s="275">
        <v>875</v>
      </c>
      <c r="AA988" s="275">
        <v>70.582135583481403</v>
      </c>
      <c r="AB988" s="275" t="b">
        <v>0</v>
      </c>
      <c r="AC988" s="275" t="b">
        <v>0</v>
      </c>
      <c r="AD988" s="280">
        <v>2850565.5968605201</v>
      </c>
      <c r="AE988" s="280">
        <v>712641.39921513095</v>
      </c>
      <c r="AF988" s="280">
        <v>1081236.03092093</v>
      </c>
      <c r="AG988" s="280">
        <v>1056688.16672446</v>
      </c>
      <c r="AH988" s="275">
        <v>19.1273936518946</v>
      </c>
      <c r="AI988" s="275">
        <v>0.62889462677744201</v>
      </c>
      <c r="AJ988" s="275" t="b">
        <v>0</v>
      </c>
    </row>
    <row r="989" spans="2:36" x14ac:dyDescent="0.2">
      <c r="B989" s="266">
        <v>94129</v>
      </c>
      <c r="C989" s="274" t="s">
        <v>169</v>
      </c>
      <c r="D989" s="275">
        <v>3422</v>
      </c>
      <c r="E989" s="275">
        <v>39530491</v>
      </c>
      <c r="F989" s="275">
        <v>200001</v>
      </c>
      <c r="G989" s="275">
        <v>0</v>
      </c>
      <c r="H989" s="275">
        <v>5</v>
      </c>
      <c r="I989" s="275">
        <v>200001</v>
      </c>
      <c r="J989" s="275">
        <v>0</v>
      </c>
      <c r="K989" s="275">
        <v>0</v>
      </c>
      <c r="L989" s="275">
        <v>7</v>
      </c>
      <c r="M989" s="275">
        <v>0</v>
      </c>
      <c r="N989" s="275">
        <v>0</v>
      </c>
      <c r="O989" s="275">
        <v>0</v>
      </c>
      <c r="P989" s="278">
        <v>1E-4</v>
      </c>
      <c r="Q989" s="275">
        <v>0</v>
      </c>
      <c r="R989" s="275">
        <v>0</v>
      </c>
      <c r="S989" s="275">
        <v>0</v>
      </c>
      <c r="T989" s="275">
        <v>0</v>
      </c>
      <c r="U989" s="275">
        <v>0</v>
      </c>
      <c r="V989" s="275">
        <v>0</v>
      </c>
      <c r="W989" s="275">
        <v>0</v>
      </c>
      <c r="X989" s="275">
        <v>0</v>
      </c>
      <c r="Y989" s="275">
        <v>0</v>
      </c>
      <c r="Z989" s="275">
        <v>0</v>
      </c>
      <c r="AA989" s="275">
        <v>0</v>
      </c>
      <c r="AB989" s="275" t="b">
        <v>1</v>
      </c>
      <c r="AC989" s="275" t="b">
        <v>1</v>
      </c>
      <c r="AD989" s="275">
        <v>0</v>
      </c>
      <c r="AE989" s="275">
        <v>0</v>
      </c>
      <c r="AF989" s="275">
        <v>0</v>
      </c>
      <c r="AG989" s="275">
        <v>0</v>
      </c>
      <c r="AH989" s="275"/>
      <c r="AI989" s="275"/>
      <c r="AJ989" s="275" t="b">
        <v>0</v>
      </c>
    </row>
    <row r="990" spans="2:36" x14ac:dyDescent="0.2">
      <c r="B990" s="266">
        <v>94130</v>
      </c>
      <c r="C990" s="274" t="s">
        <v>169</v>
      </c>
      <c r="D990" s="275">
        <v>3351</v>
      </c>
      <c r="E990" s="275">
        <v>39530491</v>
      </c>
      <c r="F990" s="275">
        <v>98137</v>
      </c>
      <c r="G990" s="275">
        <v>1570513</v>
      </c>
      <c r="H990" s="275">
        <v>5</v>
      </c>
      <c r="I990" s="275">
        <v>98137</v>
      </c>
      <c r="J990" s="275">
        <v>1570513</v>
      </c>
      <c r="K990" s="276">
        <v>47115.39</v>
      </c>
      <c r="L990" s="275">
        <v>7</v>
      </c>
      <c r="M990" s="276">
        <v>392628.25</v>
      </c>
      <c r="N990" s="276">
        <v>1130769.3600000001</v>
      </c>
      <c r="O990" s="277">
        <v>7523.0367668016697</v>
      </c>
      <c r="P990" s="278">
        <v>1E-4</v>
      </c>
      <c r="Q990" s="277">
        <v>929.22019166666701</v>
      </c>
      <c r="R990" s="275">
        <v>785.25649999999996</v>
      </c>
      <c r="S990" s="275">
        <v>0</v>
      </c>
      <c r="T990" s="279">
        <v>9237.5134584683401</v>
      </c>
      <c r="U990" s="276">
        <v>1523397.61</v>
      </c>
      <c r="V990" s="281">
        <v>10135.20231083</v>
      </c>
      <c r="W990" s="279">
        <v>163.05766435387301</v>
      </c>
      <c r="X990" s="275">
        <v>1485.3126697499999</v>
      </c>
      <c r="Y990" s="277">
        <v>929.22019166666701</v>
      </c>
      <c r="Z990" s="275">
        <v>785.25649999999996</v>
      </c>
      <c r="AA990" s="275">
        <v>112.954503909453</v>
      </c>
      <c r="AB990" s="275" t="b">
        <v>0</v>
      </c>
      <c r="AC990" s="275" t="b">
        <v>0</v>
      </c>
      <c r="AD990" s="283">
        <v>2558200.1869841199</v>
      </c>
      <c r="AE990" s="280">
        <v>639550.04674602998</v>
      </c>
      <c r="AF990" s="280">
        <v>970340.13864555396</v>
      </c>
      <c r="AG990" s="280">
        <v>948310.00159253704</v>
      </c>
      <c r="AH990" s="275">
        <v>19.1273936518946</v>
      </c>
      <c r="AI990" s="275">
        <v>0.62889462677744201</v>
      </c>
      <c r="AJ990" s="275" t="b">
        <v>0</v>
      </c>
    </row>
    <row r="991" spans="2:36" x14ac:dyDescent="0.2">
      <c r="B991" s="266">
        <v>94131</v>
      </c>
      <c r="C991" s="274" t="s">
        <v>169</v>
      </c>
      <c r="D991" s="275">
        <v>27855</v>
      </c>
      <c r="E991" s="275">
        <v>39530491</v>
      </c>
      <c r="F991" s="275">
        <v>200001</v>
      </c>
      <c r="G991" s="275">
        <v>1656458</v>
      </c>
      <c r="H991" s="275">
        <v>5</v>
      </c>
      <c r="I991" s="275">
        <v>200001</v>
      </c>
      <c r="J991" s="275">
        <v>1656458</v>
      </c>
      <c r="K991" s="276">
        <v>49693.74</v>
      </c>
      <c r="L991" s="275">
        <v>7</v>
      </c>
      <c r="M991" s="282">
        <v>414114.5</v>
      </c>
      <c r="N991" s="276">
        <v>1192649.76</v>
      </c>
      <c r="O991" s="281">
        <v>7934.7286120285298</v>
      </c>
      <c r="P991" s="278">
        <v>6.9999999999999999E-4</v>
      </c>
      <c r="Q991" s="277">
        <v>980.07098333333295</v>
      </c>
      <c r="R991" s="277">
        <v>828.22900000000004</v>
      </c>
      <c r="S991" s="275">
        <v>0</v>
      </c>
      <c r="T991" s="279">
        <v>9743.0285953618604</v>
      </c>
      <c r="U991" s="276">
        <v>1606764.26</v>
      </c>
      <c r="V991" s="279">
        <v>10689.842713427301</v>
      </c>
      <c r="W991" s="275">
        <v>84.388005161538203</v>
      </c>
      <c r="X991" s="277">
        <v>1566.5951534999999</v>
      </c>
      <c r="Y991" s="277">
        <v>980.07098333333295</v>
      </c>
      <c r="Z991" s="277">
        <v>828.22900000000004</v>
      </c>
      <c r="AA991" s="275">
        <v>58.457879282774798</v>
      </c>
      <c r="AB991" s="275" t="b">
        <v>0</v>
      </c>
      <c r="AC991" s="275" t="b">
        <v>0</v>
      </c>
      <c r="AD991" s="280">
        <v>2698195.5356825101</v>
      </c>
      <c r="AE991" s="280">
        <v>674548.88392062695</v>
      </c>
      <c r="AF991" s="280">
        <v>1023441.18474698</v>
      </c>
      <c r="AG991" s="280">
        <v>1000205.4670148999</v>
      </c>
      <c r="AH991" s="275">
        <v>19.1273936518946</v>
      </c>
      <c r="AI991" s="275">
        <v>0.62889462677744201</v>
      </c>
      <c r="AJ991" s="275" t="b">
        <v>0</v>
      </c>
    </row>
    <row r="992" spans="2:36" x14ac:dyDescent="0.2">
      <c r="B992" s="266">
        <v>94132</v>
      </c>
      <c r="C992" s="274" t="s">
        <v>169</v>
      </c>
      <c r="D992" s="275">
        <v>26395</v>
      </c>
      <c r="E992" s="275">
        <v>39530491</v>
      </c>
      <c r="F992" s="275">
        <v>103599</v>
      </c>
      <c r="G992" s="275">
        <v>1356802</v>
      </c>
      <c r="H992" s="275">
        <v>5</v>
      </c>
      <c r="I992" s="275">
        <v>103599</v>
      </c>
      <c r="J992" s="275">
        <v>1356802</v>
      </c>
      <c r="K992" s="276">
        <v>40704.06</v>
      </c>
      <c r="L992" s="275">
        <v>7</v>
      </c>
      <c r="M992" s="282">
        <v>339200.5</v>
      </c>
      <c r="N992" s="276">
        <v>976897.44</v>
      </c>
      <c r="O992" s="279">
        <v>6499.3230436615604</v>
      </c>
      <c r="P992" s="278">
        <v>6.9999999999999999E-4</v>
      </c>
      <c r="Q992" s="277">
        <v>802.77451666666695</v>
      </c>
      <c r="R992" s="275">
        <v>678.40099999999995</v>
      </c>
      <c r="S992" s="275">
        <v>0</v>
      </c>
      <c r="T992" s="279">
        <v>7980.4985603282203</v>
      </c>
      <c r="U992" s="276">
        <v>1316097.94</v>
      </c>
      <c r="V992" s="279">
        <v>8756.0324338218197</v>
      </c>
      <c r="W992" s="275">
        <v>133.44225456216901</v>
      </c>
      <c r="X992" s="275">
        <v>1283.1954914999999</v>
      </c>
      <c r="Y992" s="277">
        <v>802.77451666666695</v>
      </c>
      <c r="Z992" s="275">
        <v>678.40099999999995</v>
      </c>
      <c r="AA992" s="275">
        <v>92.439099531789594</v>
      </c>
      <c r="AB992" s="275" t="b">
        <v>0</v>
      </c>
      <c r="AC992" s="275" t="b">
        <v>0</v>
      </c>
      <c r="AD992" s="283">
        <v>2210087.4874008899</v>
      </c>
      <c r="AE992" s="280">
        <v>552521.871850222</v>
      </c>
      <c r="AF992" s="280">
        <v>838298.97670032899</v>
      </c>
      <c r="AG992" s="283">
        <v>819266.63885033596</v>
      </c>
      <c r="AH992" s="275">
        <v>19.1273936518946</v>
      </c>
      <c r="AI992" s="275">
        <v>0.62889462677744201</v>
      </c>
      <c r="AJ992" s="275" t="b">
        <v>0</v>
      </c>
    </row>
    <row r="993" spans="2:36" x14ac:dyDescent="0.2">
      <c r="B993" s="266">
        <v>94133</v>
      </c>
      <c r="C993" s="274" t="s">
        <v>169</v>
      </c>
      <c r="D993" s="275">
        <v>24756</v>
      </c>
      <c r="E993" s="275">
        <v>39530491</v>
      </c>
      <c r="F993" s="275">
        <v>83854</v>
      </c>
      <c r="G993" s="275">
        <v>1634698</v>
      </c>
      <c r="H993" s="275">
        <v>5</v>
      </c>
      <c r="I993" s="275">
        <v>83854</v>
      </c>
      <c r="J993" s="275">
        <v>1634698</v>
      </c>
      <c r="K993" s="279">
        <v>49040.94</v>
      </c>
      <c r="L993" s="275">
        <v>7</v>
      </c>
      <c r="M993" s="282">
        <v>408674.5</v>
      </c>
      <c r="N993" s="276">
        <v>1176982.56</v>
      </c>
      <c r="O993" s="279">
        <v>7830.4943395038199</v>
      </c>
      <c r="P993" s="278">
        <v>5.9999999999999995E-4</v>
      </c>
      <c r="Q993" s="277">
        <v>967.19631666666703</v>
      </c>
      <c r="R993" s="275">
        <v>817.34900000000005</v>
      </c>
      <c r="S993" s="275">
        <v>0</v>
      </c>
      <c r="T993" s="279">
        <v>9615.0396561704802</v>
      </c>
      <c r="U993" s="276">
        <v>1585657.06</v>
      </c>
      <c r="V993" s="279">
        <v>10549.4159851649</v>
      </c>
      <c r="W993" s="275">
        <v>198.63062373169799</v>
      </c>
      <c r="X993" s="275">
        <v>1546.0156334999999</v>
      </c>
      <c r="Y993" s="277">
        <v>967.19631666666703</v>
      </c>
      <c r="Z993" s="275">
        <v>817.34900000000005</v>
      </c>
      <c r="AA993" s="279">
        <v>137.596865831142</v>
      </c>
      <c r="AB993" s="275" t="b">
        <v>0</v>
      </c>
      <c r="AC993" s="275" t="b">
        <v>0</v>
      </c>
      <c r="AD993" s="283">
        <v>2662750.7886038302</v>
      </c>
      <c r="AE993" s="280">
        <v>665687.697150958</v>
      </c>
      <c r="AF993" s="280">
        <v>1009996.78701393</v>
      </c>
      <c r="AG993" s="283">
        <v>987066.30443894304</v>
      </c>
      <c r="AH993" s="275">
        <v>19.1273936518946</v>
      </c>
      <c r="AI993" s="275">
        <v>0.62889462677744201</v>
      </c>
      <c r="AJ993" s="275" t="b">
        <v>0</v>
      </c>
    </row>
    <row r="994" spans="2:36" x14ac:dyDescent="0.2">
      <c r="B994" s="266">
        <v>94134</v>
      </c>
      <c r="C994" s="274" t="s">
        <v>169</v>
      </c>
      <c r="D994" s="275">
        <v>39957</v>
      </c>
      <c r="E994" s="275">
        <v>39530491</v>
      </c>
      <c r="F994" s="275">
        <v>103343</v>
      </c>
      <c r="G994" s="275">
        <v>1094647</v>
      </c>
      <c r="H994" s="275">
        <v>5</v>
      </c>
      <c r="I994" s="275">
        <v>103343</v>
      </c>
      <c r="J994" s="275">
        <v>1094647</v>
      </c>
      <c r="K994" s="279">
        <v>32839.410000000003</v>
      </c>
      <c r="L994" s="275">
        <v>7</v>
      </c>
      <c r="M994" s="276">
        <v>273661.75</v>
      </c>
      <c r="N994" s="280">
        <v>788145.84</v>
      </c>
      <c r="O994" s="279">
        <v>5243.5539391709299</v>
      </c>
      <c r="P994" s="284">
        <v>1E-3</v>
      </c>
      <c r="Q994" s="277">
        <v>647.66614166666704</v>
      </c>
      <c r="R994" s="277">
        <v>547.32349999999997</v>
      </c>
      <c r="S994" s="275">
        <v>0</v>
      </c>
      <c r="T994" s="279">
        <v>6438.5435808375896</v>
      </c>
      <c r="U994" s="276">
        <v>1061807.5900000001</v>
      </c>
      <c r="V994" s="279">
        <v>7064.2323902719399</v>
      </c>
      <c r="W994" s="277">
        <v>107.925851955395</v>
      </c>
      <c r="X994" s="275">
        <v>1035.2624002499999</v>
      </c>
      <c r="Y994" s="277">
        <v>647.66614166666704</v>
      </c>
      <c r="Z994" s="277">
        <v>547.32349999999997</v>
      </c>
      <c r="AA994" s="277">
        <v>74.763189543608306</v>
      </c>
      <c r="AB994" s="275" t="b">
        <v>0</v>
      </c>
      <c r="AC994" s="275" t="b">
        <v>0</v>
      </c>
      <c r="AD994" s="280">
        <v>1783064.61651805</v>
      </c>
      <c r="AE994" s="280">
        <v>445766.15412951203</v>
      </c>
      <c r="AF994" s="280">
        <v>676326.73002257198</v>
      </c>
      <c r="AG994" s="283">
        <v>660971.73236596305</v>
      </c>
      <c r="AH994" s="275">
        <v>19.1273936518946</v>
      </c>
      <c r="AI994" s="275">
        <v>0.62889462677744201</v>
      </c>
      <c r="AJ994" s="275" t="b">
        <v>0</v>
      </c>
    </row>
    <row r="995" spans="2:36" x14ac:dyDescent="0.2">
      <c r="B995" s="266">
        <v>94143</v>
      </c>
      <c r="C995" s="274" t="s">
        <v>169</v>
      </c>
      <c r="D995" s="275">
        <v>949</v>
      </c>
      <c r="E995" s="275">
        <v>39530491</v>
      </c>
      <c r="F995" s="275">
        <v>168182</v>
      </c>
      <c r="G995" s="275">
        <v>2000001</v>
      </c>
      <c r="H995" s="275">
        <v>5</v>
      </c>
      <c r="I995" s="275">
        <v>168182</v>
      </c>
      <c r="J995" s="275">
        <v>2000001</v>
      </c>
      <c r="K995" s="276">
        <v>60000.03</v>
      </c>
      <c r="L995" s="275">
        <v>7</v>
      </c>
      <c r="M995" s="276">
        <v>500000.25</v>
      </c>
      <c r="N995" s="276">
        <v>1440000.72</v>
      </c>
      <c r="O995" s="281">
        <v>9580.3607207581899</v>
      </c>
      <c r="P995" s="284">
        <v>0</v>
      </c>
      <c r="Q995" s="275">
        <v>1183.3339249999999</v>
      </c>
      <c r="R995" s="275">
        <v>1000.0005</v>
      </c>
      <c r="S995" s="275">
        <v>0</v>
      </c>
      <c r="T995" s="281">
        <v>11763.6951457582</v>
      </c>
      <c r="U995" s="276">
        <v>1940000.97</v>
      </c>
      <c r="V995" s="279">
        <v>12906.8748599103</v>
      </c>
      <c r="W995" s="275">
        <v>121.16666633047799</v>
      </c>
      <c r="X995" s="277">
        <v>1891.50094575</v>
      </c>
      <c r="Y995" s="275">
        <v>1183.3339249999999</v>
      </c>
      <c r="Z995" s="275">
        <v>1000.0005</v>
      </c>
      <c r="AA995" s="275">
        <v>83.935463812475902</v>
      </c>
      <c r="AB995" s="275" t="b">
        <v>0</v>
      </c>
      <c r="AC995" s="275" t="b">
        <v>0</v>
      </c>
      <c r="AD995" s="283">
        <v>3257790.88244951</v>
      </c>
      <c r="AE995" s="280">
        <v>814447.72061237798</v>
      </c>
      <c r="AF995" s="280">
        <v>1235698.93890165</v>
      </c>
      <c r="AG995" s="280">
        <v>1207644.2229354801</v>
      </c>
      <c r="AH995" s="275">
        <v>19.1273936518946</v>
      </c>
      <c r="AI995" s="275">
        <v>0.62889462677744201</v>
      </c>
      <c r="AJ995" s="275" t="b">
        <v>0</v>
      </c>
    </row>
    <row r="996" spans="2:36" x14ac:dyDescent="0.2">
      <c r="B996" s="266">
        <v>94158</v>
      </c>
      <c r="C996" s="274" t="s">
        <v>169</v>
      </c>
      <c r="D996" s="275">
        <v>9672</v>
      </c>
      <c r="E996" s="275">
        <v>39530491</v>
      </c>
      <c r="F996" s="275">
        <v>200001</v>
      </c>
      <c r="G996" s="275">
        <v>1677235</v>
      </c>
      <c r="H996" s="275">
        <v>5</v>
      </c>
      <c r="I996" s="275">
        <v>200001</v>
      </c>
      <c r="J996" s="275">
        <v>1677235</v>
      </c>
      <c r="K996" s="279">
        <v>50317.05</v>
      </c>
      <c r="L996" s="275">
        <v>7</v>
      </c>
      <c r="M996" s="276">
        <v>419308.75</v>
      </c>
      <c r="N996" s="282">
        <v>1207609.2</v>
      </c>
      <c r="O996" s="279">
        <v>8034.2541396133602</v>
      </c>
      <c r="P996" s="278">
        <v>2.0000000000000001E-4</v>
      </c>
      <c r="Q996" s="277">
        <v>992.36404166666705</v>
      </c>
      <c r="R996" s="275">
        <v>838.61749999999995</v>
      </c>
      <c r="S996" s="275">
        <v>0</v>
      </c>
      <c r="T996" s="281">
        <v>9865.2356812800299</v>
      </c>
      <c r="U996" s="276">
        <v>1626917.95</v>
      </c>
      <c r="V996" s="279">
        <v>10823.925715867999</v>
      </c>
      <c r="W996" s="275">
        <v>85.446486320276406</v>
      </c>
      <c r="X996" s="277">
        <v>1586.2450012500001</v>
      </c>
      <c r="Y996" s="277">
        <v>992.36404166666705</v>
      </c>
      <c r="Z996" s="275">
        <v>838.61749999999995</v>
      </c>
      <c r="AA996" s="275">
        <v>59.1911181320895</v>
      </c>
      <c r="AB996" s="275" t="b">
        <v>0</v>
      </c>
      <c r="AC996" s="275" t="b">
        <v>0</v>
      </c>
      <c r="AD996" s="283">
        <v>2732039.07934306</v>
      </c>
      <c r="AE996" s="280">
        <v>683009.76983576606</v>
      </c>
      <c r="AF996" s="280">
        <v>1036278.23675524</v>
      </c>
      <c r="AG996" s="283">
        <v>1012751.07275206</v>
      </c>
      <c r="AH996" s="275">
        <v>19.1273936518946</v>
      </c>
      <c r="AI996" s="275">
        <v>0.62889462677744201</v>
      </c>
      <c r="AJ996" s="275" t="b">
        <v>0</v>
      </c>
    </row>
    <row r="997" spans="2:36" x14ac:dyDescent="0.2">
      <c r="B997" s="266">
        <v>94301</v>
      </c>
      <c r="C997" s="274" t="s">
        <v>169</v>
      </c>
      <c r="D997" s="275">
        <v>16886</v>
      </c>
      <c r="E997" s="275">
        <v>39530491</v>
      </c>
      <c r="F997" s="275">
        <v>200001</v>
      </c>
      <c r="G997" s="275">
        <v>2000001</v>
      </c>
      <c r="H997" s="275">
        <v>5</v>
      </c>
      <c r="I997" s="275">
        <v>200001</v>
      </c>
      <c r="J997" s="275">
        <v>2000001</v>
      </c>
      <c r="K997" s="276">
        <v>60000.03</v>
      </c>
      <c r="L997" s="275">
        <v>7</v>
      </c>
      <c r="M997" s="276">
        <v>500000.25</v>
      </c>
      <c r="N997" s="276">
        <v>1440000.72</v>
      </c>
      <c r="O997" s="281">
        <v>9580.3607207581899</v>
      </c>
      <c r="P997" s="278">
        <v>4.0000000000000002E-4</v>
      </c>
      <c r="Q997" s="275">
        <v>1183.3339249999999</v>
      </c>
      <c r="R997" s="275">
        <v>1000.0005</v>
      </c>
      <c r="S997" s="275">
        <v>0</v>
      </c>
      <c r="T997" s="281">
        <v>11763.6951457582</v>
      </c>
      <c r="U997" s="276">
        <v>1940000.97</v>
      </c>
      <c r="V997" s="279">
        <v>12906.8748599103</v>
      </c>
      <c r="W997" s="275">
        <v>101.889751935202</v>
      </c>
      <c r="X997" s="277">
        <v>1891.50094575</v>
      </c>
      <c r="Y997" s="275">
        <v>1183.3339249999999</v>
      </c>
      <c r="Z997" s="275">
        <v>1000.0005</v>
      </c>
      <c r="AA997" s="275">
        <v>70.581817965459294</v>
      </c>
      <c r="AB997" s="275" t="b">
        <v>0</v>
      </c>
      <c r="AC997" s="275" t="b">
        <v>0</v>
      </c>
      <c r="AD997" s="283">
        <v>3257790.88244951</v>
      </c>
      <c r="AE997" s="280">
        <v>814447.72061237798</v>
      </c>
      <c r="AF997" s="280">
        <v>1235698.93890165</v>
      </c>
      <c r="AG997" s="280">
        <v>1207644.2229354801</v>
      </c>
      <c r="AH997" s="275">
        <v>19.1273936518946</v>
      </c>
      <c r="AI997" s="275">
        <v>0.62889462677744201</v>
      </c>
      <c r="AJ997" s="275" t="b">
        <v>0</v>
      </c>
    </row>
    <row r="998" spans="2:36" x14ac:dyDescent="0.2">
      <c r="B998" s="266">
        <v>94303</v>
      </c>
      <c r="C998" s="274" t="s">
        <v>169</v>
      </c>
      <c r="D998" s="275">
        <v>47189</v>
      </c>
      <c r="E998" s="275">
        <v>39530491</v>
      </c>
      <c r="F998" s="275">
        <v>157373</v>
      </c>
      <c r="G998" s="275">
        <v>2000001</v>
      </c>
      <c r="H998" s="275">
        <v>5</v>
      </c>
      <c r="I998" s="275">
        <v>157373</v>
      </c>
      <c r="J998" s="275">
        <v>2000001</v>
      </c>
      <c r="K998" s="276">
        <v>60000.03</v>
      </c>
      <c r="L998" s="275">
        <v>7</v>
      </c>
      <c r="M998" s="276">
        <v>500000.25</v>
      </c>
      <c r="N998" s="276">
        <v>1440000.72</v>
      </c>
      <c r="O998" s="281">
        <v>9580.3607207581899</v>
      </c>
      <c r="P998" s="278">
        <v>1.1999999999999999E-3</v>
      </c>
      <c r="Q998" s="275">
        <v>1183.3339249999999</v>
      </c>
      <c r="R998" s="275">
        <v>1000.0005</v>
      </c>
      <c r="S998" s="275">
        <v>0</v>
      </c>
      <c r="T998" s="281">
        <v>11763.6951457582</v>
      </c>
      <c r="U998" s="276">
        <v>1940000.97</v>
      </c>
      <c r="V998" s="279">
        <v>12906.8748599103</v>
      </c>
      <c r="W998" s="275">
        <v>129.48887214955801</v>
      </c>
      <c r="X998" s="277">
        <v>1891.50094575</v>
      </c>
      <c r="Y998" s="275">
        <v>1183.3339249999999</v>
      </c>
      <c r="Z998" s="275">
        <v>1000.0005</v>
      </c>
      <c r="AA998" s="275">
        <v>89.700483405093806</v>
      </c>
      <c r="AB998" s="275" t="b">
        <v>0</v>
      </c>
      <c r="AC998" s="275" t="b">
        <v>0</v>
      </c>
      <c r="AD998" s="283">
        <v>3257790.88244951</v>
      </c>
      <c r="AE998" s="280">
        <v>814447.72061237798</v>
      </c>
      <c r="AF998" s="280">
        <v>1235698.93890165</v>
      </c>
      <c r="AG998" s="280">
        <v>1207644.2229354801</v>
      </c>
      <c r="AH998" s="275">
        <v>19.1273936518946</v>
      </c>
      <c r="AI998" s="275">
        <v>0.62889462677744201</v>
      </c>
      <c r="AJ998" s="275" t="b">
        <v>0</v>
      </c>
    </row>
    <row r="999" spans="2:36" x14ac:dyDescent="0.2">
      <c r="B999" s="266">
        <v>94304</v>
      </c>
      <c r="C999" s="274" t="s">
        <v>169</v>
      </c>
      <c r="D999" s="275">
        <v>4414</v>
      </c>
      <c r="E999" s="275">
        <v>39530491</v>
      </c>
      <c r="F999" s="275">
        <v>178712</v>
      </c>
      <c r="G999" s="275">
        <v>2000001</v>
      </c>
      <c r="H999" s="275">
        <v>5</v>
      </c>
      <c r="I999" s="275">
        <v>178712</v>
      </c>
      <c r="J999" s="275">
        <v>2000001</v>
      </c>
      <c r="K999" s="276">
        <v>60000.03</v>
      </c>
      <c r="L999" s="275">
        <v>7</v>
      </c>
      <c r="M999" s="276">
        <v>500000.25</v>
      </c>
      <c r="N999" s="276">
        <v>1440000.72</v>
      </c>
      <c r="O999" s="281">
        <v>9580.3607207581899</v>
      </c>
      <c r="P999" s="278">
        <v>1E-4</v>
      </c>
      <c r="Q999" s="275">
        <v>1183.3339249999999</v>
      </c>
      <c r="R999" s="275">
        <v>1000.0005</v>
      </c>
      <c r="S999" s="275">
        <v>0</v>
      </c>
      <c r="T999" s="281">
        <v>11763.6951457582</v>
      </c>
      <c r="U999" s="276">
        <v>1940000.97</v>
      </c>
      <c r="V999" s="279">
        <v>12906.8748599103</v>
      </c>
      <c r="W999" s="275">
        <v>114.027330435519</v>
      </c>
      <c r="X999" s="277">
        <v>1891.50094575</v>
      </c>
      <c r="Y999" s="275">
        <v>1183.3339249999999</v>
      </c>
      <c r="Z999" s="275">
        <v>1000.0005</v>
      </c>
      <c r="AA999" s="275">
        <v>78.989850569127</v>
      </c>
      <c r="AB999" s="275" t="b">
        <v>0</v>
      </c>
      <c r="AC999" s="275" t="b">
        <v>0</v>
      </c>
      <c r="AD999" s="283">
        <v>3257790.88244951</v>
      </c>
      <c r="AE999" s="280">
        <v>814447.72061237798</v>
      </c>
      <c r="AF999" s="280">
        <v>1235698.93890165</v>
      </c>
      <c r="AG999" s="280">
        <v>1207644.2229354801</v>
      </c>
      <c r="AH999" s="275">
        <v>19.1273936518946</v>
      </c>
      <c r="AI999" s="275">
        <v>0.62889462677744201</v>
      </c>
      <c r="AJ999" s="275" t="b">
        <v>0</v>
      </c>
    </row>
    <row r="1000" spans="2:36" x14ac:dyDescent="0.2">
      <c r="B1000" s="266">
        <v>94305</v>
      </c>
      <c r="C1000" s="274" t="s">
        <v>169</v>
      </c>
      <c r="D1000" s="275">
        <v>20782</v>
      </c>
      <c r="E1000" s="275">
        <v>39530491</v>
      </c>
      <c r="F1000" s="275">
        <v>62231</v>
      </c>
      <c r="G1000" s="275">
        <v>2000001</v>
      </c>
      <c r="H1000" s="275">
        <v>5</v>
      </c>
      <c r="I1000" s="275">
        <v>62231</v>
      </c>
      <c r="J1000" s="275">
        <v>2000001</v>
      </c>
      <c r="K1000" s="276">
        <v>60000.03</v>
      </c>
      <c r="L1000" s="275">
        <v>7</v>
      </c>
      <c r="M1000" s="276">
        <v>500000.25</v>
      </c>
      <c r="N1000" s="276">
        <v>1440000.72</v>
      </c>
      <c r="O1000" s="281">
        <v>9580.3607207581899</v>
      </c>
      <c r="P1000" s="278">
        <v>5.0000000000000001E-4</v>
      </c>
      <c r="Q1000" s="275">
        <v>1183.3339249999999</v>
      </c>
      <c r="R1000" s="275">
        <v>1000.0005</v>
      </c>
      <c r="S1000" s="275">
        <v>0</v>
      </c>
      <c r="T1000" s="281">
        <v>11763.6951457582</v>
      </c>
      <c r="U1000" s="276">
        <v>1940000.97</v>
      </c>
      <c r="V1000" s="279">
        <v>12906.8748599103</v>
      </c>
      <c r="W1000" s="275">
        <v>327.45821659289402</v>
      </c>
      <c r="X1000" s="277">
        <v>1891.50094575</v>
      </c>
      <c r="Y1000" s="275">
        <v>1183.3339249999999</v>
      </c>
      <c r="Z1000" s="275">
        <v>1000.0005</v>
      </c>
      <c r="AA1000" s="275">
        <v>226.83926298645099</v>
      </c>
      <c r="AB1000" s="275" t="b">
        <v>0</v>
      </c>
      <c r="AC1000" s="275" t="b">
        <v>0</v>
      </c>
      <c r="AD1000" s="283">
        <v>3257790.88244951</v>
      </c>
      <c r="AE1000" s="280">
        <v>814447.72061237798</v>
      </c>
      <c r="AF1000" s="280">
        <v>1235698.93890165</v>
      </c>
      <c r="AG1000" s="280">
        <v>1207644.2229354801</v>
      </c>
      <c r="AH1000" s="275">
        <v>19.1273936518946</v>
      </c>
      <c r="AI1000" s="275">
        <v>0.62889462677744201</v>
      </c>
      <c r="AJ1000" s="275" t="b">
        <v>0</v>
      </c>
    </row>
    <row r="1001" spans="2:36" x14ac:dyDescent="0.2">
      <c r="B1001" s="266">
        <v>94306</v>
      </c>
      <c r="C1001" s="274" t="s">
        <v>169</v>
      </c>
      <c r="D1001" s="275">
        <v>27392</v>
      </c>
      <c r="E1001" s="275">
        <v>39530491</v>
      </c>
      <c r="F1001" s="275">
        <v>200001</v>
      </c>
      <c r="G1001" s="275">
        <v>2000001</v>
      </c>
      <c r="H1001" s="275">
        <v>5</v>
      </c>
      <c r="I1001" s="275">
        <v>200001</v>
      </c>
      <c r="J1001" s="275">
        <v>2000001</v>
      </c>
      <c r="K1001" s="276">
        <v>60000.03</v>
      </c>
      <c r="L1001" s="275">
        <v>7</v>
      </c>
      <c r="M1001" s="276">
        <v>500000.25</v>
      </c>
      <c r="N1001" s="276">
        <v>1440000.72</v>
      </c>
      <c r="O1001" s="281">
        <v>9580.3607207581899</v>
      </c>
      <c r="P1001" s="278">
        <v>6.9999999999999999E-4</v>
      </c>
      <c r="Q1001" s="275">
        <v>1183.3339249999999</v>
      </c>
      <c r="R1001" s="275">
        <v>1000.0005</v>
      </c>
      <c r="S1001" s="275">
        <v>0</v>
      </c>
      <c r="T1001" s="281">
        <v>11763.6951457582</v>
      </c>
      <c r="U1001" s="276">
        <v>1940000.97</v>
      </c>
      <c r="V1001" s="279">
        <v>12906.8748599103</v>
      </c>
      <c r="W1001" s="275">
        <v>101.889751935202</v>
      </c>
      <c r="X1001" s="277">
        <v>1891.50094575</v>
      </c>
      <c r="Y1001" s="275">
        <v>1183.3339249999999</v>
      </c>
      <c r="Z1001" s="275">
        <v>1000.0005</v>
      </c>
      <c r="AA1001" s="275">
        <v>70.581817965459294</v>
      </c>
      <c r="AB1001" s="275" t="b">
        <v>0</v>
      </c>
      <c r="AC1001" s="275" t="b">
        <v>0</v>
      </c>
      <c r="AD1001" s="283">
        <v>3257790.88244951</v>
      </c>
      <c r="AE1001" s="280">
        <v>814447.72061237798</v>
      </c>
      <c r="AF1001" s="280">
        <v>1235698.93890165</v>
      </c>
      <c r="AG1001" s="280">
        <v>1207644.2229354801</v>
      </c>
      <c r="AH1001" s="275">
        <v>19.1273936518946</v>
      </c>
      <c r="AI1001" s="275">
        <v>0.62889462677744201</v>
      </c>
      <c r="AJ1001" s="275" t="b">
        <v>0</v>
      </c>
    </row>
    <row r="1002" spans="2:36" x14ac:dyDescent="0.2">
      <c r="B1002" s="266">
        <v>94401</v>
      </c>
      <c r="C1002" s="274" t="s">
        <v>169</v>
      </c>
      <c r="D1002" s="275">
        <v>34798</v>
      </c>
      <c r="E1002" s="275">
        <v>39530491</v>
      </c>
      <c r="F1002" s="275">
        <v>117245</v>
      </c>
      <c r="G1002" s="275">
        <v>1293298</v>
      </c>
      <c r="H1002" s="275">
        <v>5</v>
      </c>
      <c r="I1002" s="275">
        <v>117245</v>
      </c>
      <c r="J1002" s="275">
        <v>1293298</v>
      </c>
      <c r="K1002" s="279">
        <v>38798.94</v>
      </c>
      <c r="L1002" s="275">
        <v>7</v>
      </c>
      <c r="M1002" s="282">
        <v>323324.5</v>
      </c>
      <c r="N1002" s="276">
        <v>931174.56</v>
      </c>
      <c r="O1002" s="279">
        <v>6195.1275821537702</v>
      </c>
      <c r="P1002" s="278">
        <v>8.9999999999999998E-4</v>
      </c>
      <c r="Q1002" s="277">
        <v>765.20131666666703</v>
      </c>
      <c r="R1002" s="275">
        <v>646.649</v>
      </c>
      <c r="S1002" s="275">
        <v>0</v>
      </c>
      <c r="T1002" s="281">
        <v>7606.9778988204398</v>
      </c>
      <c r="U1002" s="276">
        <v>1254499.06</v>
      </c>
      <c r="V1002" s="279">
        <v>8346.2135481793903</v>
      </c>
      <c r="W1002" s="275">
        <v>112.392345413581</v>
      </c>
      <c r="X1002" s="275">
        <v>1223.1365834999999</v>
      </c>
      <c r="Y1002" s="277">
        <v>765.20131666666703</v>
      </c>
      <c r="Z1002" s="275">
        <v>646.649</v>
      </c>
      <c r="AA1002" s="275">
        <v>77.857251725741193</v>
      </c>
      <c r="AB1002" s="275" t="b">
        <v>0</v>
      </c>
      <c r="AC1002" s="275" t="b">
        <v>0</v>
      </c>
      <c r="AD1002" s="283">
        <v>2106646.1630220101</v>
      </c>
      <c r="AE1002" s="283">
        <v>526661.540755503</v>
      </c>
      <c r="AF1002" s="280">
        <v>799063.08361027099</v>
      </c>
      <c r="AG1002" s="280">
        <v>780921.53865623905</v>
      </c>
      <c r="AH1002" s="275">
        <v>19.1273936518946</v>
      </c>
      <c r="AI1002" s="275">
        <v>0.62889462677744201</v>
      </c>
      <c r="AJ1002" s="275" t="b">
        <v>0</v>
      </c>
    </row>
    <row r="1003" spans="2:36" x14ac:dyDescent="0.2">
      <c r="B1003" s="266">
        <v>94402</v>
      </c>
      <c r="C1003" s="274" t="s">
        <v>169</v>
      </c>
      <c r="D1003" s="275">
        <v>27566</v>
      </c>
      <c r="E1003" s="275">
        <v>39530491</v>
      </c>
      <c r="F1003" s="275">
        <v>183684</v>
      </c>
      <c r="G1003" s="275">
        <v>2000001</v>
      </c>
      <c r="H1003" s="275">
        <v>5</v>
      </c>
      <c r="I1003" s="275">
        <v>183684</v>
      </c>
      <c r="J1003" s="275">
        <v>2000001</v>
      </c>
      <c r="K1003" s="276">
        <v>60000.03</v>
      </c>
      <c r="L1003" s="275">
        <v>7</v>
      </c>
      <c r="M1003" s="276">
        <v>500000.25</v>
      </c>
      <c r="N1003" s="276">
        <v>1440000.72</v>
      </c>
      <c r="O1003" s="281">
        <v>9580.3607207581899</v>
      </c>
      <c r="P1003" s="278">
        <v>6.9999999999999999E-4</v>
      </c>
      <c r="Q1003" s="275">
        <v>1183.3339249999999</v>
      </c>
      <c r="R1003" s="275">
        <v>1000.0005</v>
      </c>
      <c r="S1003" s="275">
        <v>0</v>
      </c>
      <c r="T1003" s="281">
        <v>11763.6951457582</v>
      </c>
      <c r="U1003" s="276">
        <v>1940000.97</v>
      </c>
      <c r="V1003" s="279">
        <v>12906.8748599103</v>
      </c>
      <c r="W1003" s="275">
        <v>110.94081290037499</v>
      </c>
      <c r="X1003" s="277">
        <v>1891.50094575</v>
      </c>
      <c r="Y1003" s="275">
        <v>1183.3339249999999</v>
      </c>
      <c r="Z1003" s="275">
        <v>1000.0005</v>
      </c>
      <c r="AA1003" s="275">
        <v>76.851735452787594</v>
      </c>
      <c r="AB1003" s="275" t="b">
        <v>0</v>
      </c>
      <c r="AC1003" s="275" t="b">
        <v>0</v>
      </c>
      <c r="AD1003" s="283">
        <v>3257790.88244951</v>
      </c>
      <c r="AE1003" s="280">
        <v>814447.72061237798</v>
      </c>
      <c r="AF1003" s="280">
        <v>1235698.93890165</v>
      </c>
      <c r="AG1003" s="280">
        <v>1207644.2229354801</v>
      </c>
      <c r="AH1003" s="275">
        <v>19.1273936518946</v>
      </c>
      <c r="AI1003" s="275">
        <v>0.62889462677744201</v>
      </c>
      <c r="AJ1003" s="275" t="b">
        <v>0</v>
      </c>
    </row>
    <row r="1004" spans="2:36" x14ac:dyDescent="0.2">
      <c r="B1004" s="266">
        <v>94403</v>
      </c>
      <c r="C1004" s="274" t="s">
        <v>169</v>
      </c>
      <c r="D1004" s="275">
        <v>46610</v>
      </c>
      <c r="E1004" s="275">
        <v>39530491</v>
      </c>
      <c r="F1004" s="275">
        <v>164986</v>
      </c>
      <c r="G1004" s="275">
        <v>1792091</v>
      </c>
      <c r="H1004" s="275">
        <v>5</v>
      </c>
      <c r="I1004" s="275">
        <v>164986</v>
      </c>
      <c r="J1004" s="275">
        <v>1792091</v>
      </c>
      <c r="K1004" s="279">
        <v>53762.73</v>
      </c>
      <c r="L1004" s="275">
        <v>7</v>
      </c>
      <c r="M1004" s="276">
        <v>448022.75</v>
      </c>
      <c r="N1004" s="276">
        <v>1290305.52</v>
      </c>
      <c r="O1004" s="279">
        <v>8584.4348199947199</v>
      </c>
      <c r="P1004" s="278">
        <v>1.1999999999999999E-3</v>
      </c>
      <c r="Q1004" s="277">
        <v>1060.3205083333301</v>
      </c>
      <c r="R1004" s="277">
        <v>896.04549999999995</v>
      </c>
      <c r="S1004" s="275">
        <v>0</v>
      </c>
      <c r="T1004" s="279">
        <v>10540.8008283281</v>
      </c>
      <c r="U1004" s="276">
        <v>1738328.27</v>
      </c>
      <c r="V1004" s="279">
        <v>11565.141354715101</v>
      </c>
      <c r="W1004" s="279">
        <v>110.673953617629</v>
      </c>
      <c r="X1004" s="277">
        <v>1694.8700632499999</v>
      </c>
      <c r="Y1004" s="277">
        <v>1060.3205083333301</v>
      </c>
      <c r="Z1004" s="277">
        <v>896.04549999999995</v>
      </c>
      <c r="AA1004" s="275">
        <v>76.666874728726498</v>
      </c>
      <c r="AB1004" s="275" t="b">
        <v>0</v>
      </c>
      <c r="AC1004" s="275" t="b">
        <v>0</v>
      </c>
      <c r="AD1004" s="283">
        <v>2919127.4005962098</v>
      </c>
      <c r="AE1004" s="280">
        <v>729781.85014905303</v>
      </c>
      <c r="AF1004" s="280">
        <v>1107241.91993664</v>
      </c>
      <c r="AG1004" s="280">
        <v>1082103.63051052</v>
      </c>
      <c r="AH1004" s="275">
        <v>19.1273936518946</v>
      </c>
      <c r="AI1004" s="275">
        <v>0.62889462677744201</v>
      </c>
      <c r="AJ1004" s="275" t="b">
        <v>0</v>
      </c>
    </row>
    <row r="1005" spans="2:36" x14ac:dyDescent="0.2">
      <c r="B1005" s="266">
        <v>94404</v>
      </c>
      <c r="C1005" s="274" t="s">
        <v>169</v>
      </c>
      <c r="D1005" s="275">
        <v>38919</v>
      </c>
      <c r="E1005" s="275">
        <v>39530491</v>
      </c>
      <c r="F1005" s="275">
        <v>177025</v>
      </c>
      <c r="G1005" s="275">
        <v>1706024</v>
      </c>
      <c r="H1005" s="275">
        <v>5</v>
      </c>
      <c r="I1005" s="275">
        <v>177025</v>
      </c>
      <c r="J1005" s="275">
        <v>1706024</v>
      </c>
      <c r="K1005" s="276">
        <v>51180.72</v>
      </c>
      <c r="L1005" s="275">
        <v>7</v>
      </c>
      <c r="M1005" s="275">
        <v>426506</v>
      </c>
      <c r="N1005" s="276">
        <v>1228337.28</v>
      </c>
      <c r="O1005" s="280">
        <v>8172.1585730561001</v>
      </c>
      <c r="P1005" s="284">
        <v>1E-3</v>
      </c>
      <c r="Q1005" s="277">
        <v>1009.39753333333</v>
      </c>
      <c r="R1005" s="277">
        <v>853.01199999999994</v>
      </c>
      <c r="S1005" s="275">
        <v>0</v>
      </c>
      <c r="T1005" s="279">
        <v>10034.568106389401</v>
      </c>
      <c r="U1005" s="276">
        <v>1654843.28</v>
      </c>
      <c r="V1005" s="279">
        <v>11009.713633145</v>
      </c>
      <c r="W1005" s="275">
        <v>98.193557053376793</v>
      </c>
      <c r="X1005" s="277">
        <v>1613.4721979999999</v>
      </c>
      <c r="Y1005" s="277">
        <v>1009.39753333333</v>
      </c>
      <c r="Z1005" s="277">
        <v>853.01199999999994</v>
      </c>
      <c r="AA1005" s="275">
        <v>68.021362675708602</v>
      </c>
      <c r="AB1005" s="275" t="b">
        <v>0</v>
      </c>
      <c r="AC1005" s="275" t="b">
        <v>0</v>
      </c>
      <c r="AD1005" s="283">
        <v>2778933.3267533602</v>
      </c>
      <c r="AE1005" s="280">
        <v>694733.33168834005</v>
      </c>
      <c r="AF1005" s="280">
        <v>1054065.49623763</v>
      </c>
      <c r="AG1005" s="280">
        <v>1030134.49882739</v>
      </c>
      <c r="AH1005" s="275">
        <v>19.1273936518946</v>
      </c>
      <c r="AI1005" s="275">
        <v>0.62889462677744201</v>
      </c>
      <c r="AJ1005" s="275" t="b">
        <v>0</v>
      </c>
    </row>
    <row r="1006" spans="2:36" x14ac:dyDescent="0.2">
      <c r="B1006" s="266">
        <v>94501</v>
      </c>
      <c r="C1006" s="274" t="s">
        <v>169</v>
      </c>
      <c r="D1006" s="275">
        <v>66338</v>
      </c>
      <c r="E1006" s="275">
        <v>39530491</v>
      </c>
      <c r="F1006" s="275">
        <v>118942</v>
      </c>
      <c r="G1006" s="275">
        <v>1357479</v>
      </c>
      <c r="H1006" s="275">
        <v>5</v>
      </c>
      <c r="I1006" s="275">
        <v>118942</v>
      </c>
      <c r="J1006" s="275">
        <v>1357479</v>
      </c>
      <c r="K1006" s="279">
        <v>40724.370000000003</v>
      </c>
      <c r="L1006" s="275">
        <v>7</v>
      </c>
      <c r="M1006" s="276">
        <v>339369.75</v>
      </c>
      <c r="N1006" s="280">
        <v>977384.88</v>
      </c>
      <c r="O1006" s="279">
        <v>6502.5659941440599</v>
      </c>
      <c r="P1006" s="278">
        <v>1.6999999999999999E-3</v>
      </c>
      <c r="Q1006" s="275">
        <v>803.17507499999999</v>
      </c>
      <c r="R1006" s="275">
        <v>678.73950000000002</v>
      </c>
      <c r="S1006" s="275">
        <v>0</v>
      </c>
      <c r="T1006" s="279">
        <v>7984.4805691440597</v>
      </c>
      <c r="U1006" s="276">
        <v>1316754.6299999999</v>
      </c>
      <c r="V1006" s="281">
        <v>8760.4014087774103</v>
      </c>
      <c r="W1006" s="275">
        <v>116.286779250667</v>
      </c>
      <c r="X1006" s="277">
        <v>1283.83576425</v>
      </c>
      <c r="Y1006" s="275">
        <v>803.17507499999999</v>
      </c>
      <c r="Z1006" s="275">
        <v>678.73950000000002</v>
      </c>
      <c r="AA1006" s="275">
        <v>80.555032561860997</v>
      </c>
      <c r="AB1006" s="275" t="b">
        <v>0</v>
      </c>
      <c r="AC1006" s="275" t="b">
        <v>0</v>
      </c>
      <c r="AD1006" s="283">
        <v>2211190.2490632199</v>
      </c>
      <c r="AE1006" s="280">
        <v>552797.56226580404</v>
      </c>
      <c r="AF1006" s="280">
        <v>838717.26058200502</v>
      </c>
      <c r="AG1006" s="283">
        <v>819675.42621540604</v>
      </c>
      <c r="AH1006" s="275">
        <v>19.1273936518946</v>
      </c>
      <c r="AI1006" s="275">
        <v>0.62889462677744201</v>
      </c>
      <c r="AJ1006" s="275" t="b">
        <v>0</v>
      </c>
    </row>
    <row r="1007" spans="2:36" x14ac:dyDescent="0.2">
      <c r="B1007" s="266">
        <v>94502</v>
      </c>
      <c r="C1007" s="274" t="s">
        <v>169</v>
      </c>
      <c r="D1007" s="275">
        <v>13870</v>
      </c>
      <c r="E1007" s="275">
        <v>39530491</v>
      </c>
      <c r="F1007" s="275">
        <v>200001</v>
      </c>
      <c r="G1007" s="275">
        <v>1337980</v>
      </c>
      <c r="H1007" s="275">
        <v>5</v>
      </c>
      <c r="I1007" s="275">
        <v>200001</v>
      </c>
      <c r="J1007" s="275">
        <v>1337980</v>
      </c>
      <c r="K1007" s="282">
        <v>40139.4</v>
      </c>
      <c r="L1007" s="275">
        <v>7</v>
      </c>
      <c r="M1007" s="275">
        <v>334495</v>
      </c>
      <c r="N1007" s="280">
        <v>963345.6</v>
      </c>
      <c r="O1007" s="279">
        <v>6409.1623139988696</v>
      </c>
      <c r="P1007" s="278">
        <v>4.0000000000000002E-4</v>
      </c>
      <c r="Q1007" s="277">
        <v>791.63816666666696</v>
      </c>
      <c r="R1007" s="276">
        <v>668.99</v>
      </c>
      <c r="S1007" s="275">
        <v>0</v>
      </c>
      <c r="T1007" s="279">
        <v>7869.7904806655297</v>
      </c>
      <c r="U1007" s="282">
        <v>1297840.6000000001</v>
      </c>
      <c r="V1007" s="279">
        <v>8634.56589524847</v>
      </c>
      <c r="W1007" s="275">
        <v>68.1631910655355</v>
      </c>
      <c r="X1007" s="275">
        <v>1265.394585</v>
      </c>
      <c r="Y1007" s="277">
        <v>791.63816666666696</v>
      </c>
      <c r="Z1007" s="276">
        <v>668.99</v>
      </c>
      <c r="AA1007" s="275">
        <v>47.218506791459198</v>
      </c>
      <c r="AB1007" s="275" t="b">
        <v>0</v>
      </c>
      <c r="AC1007" s="275" t="b">
        <v>0</v>
      </c>
      <c r="AD1007" s="283">
        <v>2179428.4327356801</v>
      </c>
      <c r="AE1007" s="280">
        <v>544857.10818392097</v>
      </c>
      <c r="AF1007" s="280">
        <v>826669.81980090402</v>
      </c>
      <c r="AG1007" s="280">
        <v>807901.50475085701</v>
      </c>
      <c r="AH1007" s="275">
        <v>19.1273936518946</v>
      </c>
      <c r="AI1007" s="275">
        <v>0.62889462677744201</v>
      </c>
      <c r="AJ1007" s="275" t="b">
        <v>0</v>
      </c>
    </row>
    <row r="1008" spans="2:36" x14ac:dyDescent="0.2">
      <c r="B1008" s="266">
        <v>94503</v>
      </c>
      <c r="C1008" s="274" t="s">
        <v>169</v>
      </c>
      <c r="D1008" s="275">
        <v>21997</v>
      </c>
      <c r="E1008" s="275">
        <v>39530491</v>
      </c>
      <c r="F1008" s="275">
        <v>126519</v>
      </c>
      <c r="G1008" s="275">
        <v>685776</v>
      </c>
      <c r="H1008" s="275">
        <v>5</v>
      </c>
      <c r="I1008" s="275">
        <v>126519</v>
      </c>
      <c r="J1008" s="275">
        <v>685776</v>
      </c>
      <c r="K1008" s="276">
        <v>20573.28</v>
      </c>
      <c r="L1008" s="275">
        <v>7</v>
      </c>
      <c r="M1008" s="275">
        <v>171444</v>
      </c>
      <c r="N1008" s="276">
        <v>493758.71999999997</v>
      </c>
      <c r="O1008" s="277">
        <v>3284.9890843247899</v>
      </c>
      <c r="P1008" s="278">
        <v>5.9999999999999995E-4</v>
      </c>
      <c r="Q1008" s="275">
        <v>405.75080000000003</v>
      </c>
      <c r="R1008" s="275">
        <v>342.88799999999998</v>
      </c>
      <c r="S1008" s="275">
        <v>0</v>
      </c>
      <c r="T1008" s="277">
        <v>4033.6278843247901</v>
      </c>
      <c r="U1008" s="276">
        <v>665202.72</v>
      </c>
      <c r="V1008" s="281">
        <v>4425.6102941597901</v>
      </c>
      <c r="W1008" s="279">
        <v>55.227958610103997</v>
      </c>
      <c r="X1008" s="275">
        <v>648.57265199999995</v>
      </c>
      <c r="Y1008" s="275">
        <v>405.75080000000003</v>
      </c>
      <c r="Z1008" s="275">
        <v>342.88799999999998</v>
      </c>
      <c r="AA1008" s="275">
        <v>38.257917476345497</v>
      </c>
      <c r="AB1008" s="275" t="b">
        <v>0</v>
      </c>
      <c r="AC1008" s="275" t="b">
        <v>0</v>
      </c>
      <c r="AD1008" s="283">
        <v>1117056.8415729301</v>
      </c>
      <c r="AE1008" s="281">
        <v>279264.210393232</v>
      </c>
      <c r="AF1008" s="280">
        <v>423706.12590904598</v>
      </c>
      <c r="AG1008" s="280">
        <v>414086.50527065003</v>
      </c>
      <c r="AH1008" s="275">
        <v>19.1273936518946</v>
      </c>
      <c r="AI1008" s="275">
        <v>0.62889462677744201</v>
      </c>
      <c r="AJ1008" s="275" t="b">
        <v>0</v>
      </c>
    </row>
    <row r="1009" spans="2:36" x14ac:dyDescent="0.2">
      <c r="B1009" s="266">
        <v>94505</v>
      </c>
      <c r="C1009" s="274" t="s">
        <v>169</v>
      </c>
      <c r="D1009" s="275">
        <v>14796</v>
      </c>
      <c r="E1009" s="275">
        <v>39530491</v>
      </c>
      <c r="F1009" s="275">
        <v>157669</v>
      </c>
      <c r="G1009" s="275">
        <v>879122</v>
      </c>
      <c r="H1009" s="275">
        <v>5</v>
      </c>
      <c r="I1009" s="275">
        <v>157669</v>
      </c>
      <c r="J1009" s="275">
        <v>879122</v>
      </c>
      <c r="K1009" s="276">
        <v>26373.66</v>
      </c>
      <c r="L1009" s="275">
        <v>7</v>
      </c>
      <c r="M1009" s="282">
        <v>219780.5</v>
      </c>
      <c r="N1009" s="276">
        <v>632967.84</v>
      </c>
      <c r="O1009" s="279">
        <v>4211.1508332017802</v>
      </c>
      <c r="P1009" s="278">
        <v>4.0000000000000002E-4</v>
      </c>
      <c r="Q1009" s="277">
        <v>520.14718333333303</v>
      </c>
      <c r="R1009" s="275">
        <v>439.56099999999998</v>
      </c>
      <c r="S1009" s="275">
        <v>0</v>
      </c>
      <c r="T1009" s="279">
        <v>5170.8590165351097</v>
      </c>
      <c r="U1009" s="276">
        <v>852748.34</v>
      </c>
      <c r="V1009" s="279">
        <v>5673.3559836190598</v>
      </c>
      <c r="W1009" s="275">
        <v>56.811374196213997</v>
      </c>
      <c r="X1009" s="277">
        <v>831.42963150000003</v>
      </c>
      <c r="Y1009" s="277">
        <v>520.14718333333303</v>
      </c>
      <c r="Z1009" s="275">
        <v>439.56099999999998</v>
      </c>
      <c r="AA1009" s="275">
        <v>39.354792761050902</v>
      </c>
      <c r="AB1009" s="275" t="b">
        <v>0</v>
      </c>
      <c r="AC1009" s="275" t="b">
        <v>0</v>
      </c>
      <c r="AD1009" s="280">
        <v>1431997.1020818399</v>
      </c>
      <c r="AE1009" s="280">
        <v>357999.27552045998</v>
      </c>
      <c r="AF1009" s="280">
        <v>543164.78970015305</v>
      </c>
      <c r="AG1009" s="283">
        <v>530833.03686122596</v>
      </c>
      <c r="AH1009" s="275">
        <v>19.1273936518946</v>
      </c>
      <c r="AI1009" s="275">
        <v>0.62889462677744201</v>
      </c>
      <c r="AJ1009" s="275" t="b">
        <v>0</v>
      </c>
    </row>
    <row r="1010" spans="2:36" x14ac:dyDescent="0.2">
      <c r="B1010" s="266">
        <v>94506</v>
      </c>
      <c r="C1010" s="274" t="s">
        <v>169</v>
      </c>
      <c r="D1010" s="275">
        <v>25397</v>
      </c>
      <c r="E1010" s="275">
        <v>39530491</v>
      </c>
      <c r="F1010" s="275">
        <v>200001</v>
      </c>
      <c r="G1010" s="275">
        <v>1758383</v>
      </c>
      <c r="H1010" s="275">
        <v>5</v>
      </c>
      <c r="I1010" s="275">
        <v>200001</v>
      </c>
      <c r="J1010" s="275">
        <v>1758383</v>
      </c>
      <c r="K1010" s="276">
        <v>52751.49</v>
      </c>
      <c r="L1010" s="275">
        <v>7</v>
      </c>
      <c r="M1010" s="276">
        <v>439595.75</v>
      </c>
      <c r="N1010" s="276">
        <v>1266035.76</v>
      </c>
      <c r="O1010" s="279">
        <v>8422.9675011407307</v>
      </c>
      <c r="P1010" s="278">
        <v>5.9999999999999995E-4</v>
      </c>
      <c r="Q1010" s="277">
        <v>1040.3766083333301</v>
      </c>
      <c r="R1010" s="275">
        <v>879.19150000000002</v>
      </c>
      <c r="S1010" s="275">
        <v>0</v>
      </c>
      <c r="T1010" s="281">
        <v>10342.5356094741</v>
      </c>
      <c r="U1010" s="276">
        <v>1705631.51</v>
      </c>
      <c r="V1010" s="279">
        <v>11347.6089945924</v>
      </c>
      <c r="W1010" s="275">
        <v>89.580559048259005</v>
      </c>
      <c r="X1010" s="277">
        <v>1662.9907222500001</v>
      </c>
      <c r="Y1010" s="277">
        <v>1040.3766083333301</v>
      </c>
      <c r="Z1010" s="275">
        <v>879.19150000000002</v>
      </c>
      <c r="AA1010" s="275">
        <v>62.054903382327502</v>
      </c>
      <c r="AB1010" s="275" t="b">
        <v>0</v>
      </c>
      <c r="AC1010" s="275" t="b">
        <v>0</v>
      </c>
      <c r="AD1010" s="283">
        <v>2864220.6205167999</v>
      </c>
      <c r="AE1010" s="280">
        <v>716055.15512919996</v>
      </c>
      <c r="AF1010" s="280">
        <v>1086415.46043362</v>
      </c>
      <c r="AG1010" s="280">
        <v>1061750.00495398</v>
      </c>
      <c r="AH1010" s="275">
        <v>19.1273936518946</v>
      </c>
      <c r="AI1010" s="275">
        <v>0.62889462677744201</v>
      </c>
      <c r="AJ1010" s="275" t="b">
        <v>0</v>
      </c>
    </row>
    <row r="1011" spans="2:36" x14ac:dyDescent="0.2">
      <c r="B1011" s="266">
        <v>94507</v>
      </c>
      <c r="C1011" s="274" t="s">
        <v>169</v>
      </c>
      <c r="D1011" s="275">
        <v>15562</v>
      </c>
      <c r="E1011" s="275">
        <v>39530491</v>
      </c>
      <c r="F1011" s="275">
        <v>200001</v>
      </c>
      <c r="G1011" s="275">
        <v>1995438</v>
      </c>
      <c r="H1011" s="275">
        <v>5</v>
      </c>
      <c r="I1011" s="275">
        <v>200001</v>
      </c>
      <c r="J1011" s="275">
        <v>1995438</v>
      </c>
      <c r="K1011" s="276">
        <v>59863.14</v>
      </c>
      <c r="L1011" s="275">
        <v>7</v>
      </c>
      <c r="M1011" s="282">
        <v>498859.5</v>
      </c>
      <c r="N1011" s="276">
        <v>1436715.36</v>
      </c>
      <c r="O1011" s="279">
        <v>9558.5031387025701</v>
      </c>
      <c r="P1011" s="278">
        <v>4.0000000000000002E-4</v>
      </c>
      <c r="Q1011" s="277">
        <v>1180.6341500000001</v>
      </c>
      <c r="R1011" s="275">
        <v>997.71900000000005</v>
      </c>
      <c r="S1011" s="275">
        <v>0</v>
      </c>
      <c r="T1011" s="279">
        <v>11736.8562887026</v>
      </c>
      <c r="U1011" s="276">
        <v>1935574.86</v>
      </c>
      <c r="V1011" s="279">
        <v>12877.427839641001</v>
      </c>
      <c r="W1011" s="275">
        <v>101.657290582393</v>
      </c>
      <c r="X1011" s="275">
        <v>1887.1854885</v>
      </c>
      <c r="Y1011" s="277">
        <v>1180.6341500000001</v>
      </c>
      <c r="Z1011" s="275">
        <v>997.71900000000005</v>
      </c>
      <c r="AA1011" s="275">
        <v>70.420785628287305</v>
      </c>
      <c r="AB1011" s="275" t="b">
        <v>0</v>
      </c>
      <c r="AC1011" s="275" t="b">
        <v>0</v>
      </c>
      <c r="AD1011" s="280">
        <v>3250358.2362675299</v>
      </c>
      <c r="AE1011" s="280">
        <v>812589.55906688096</v>
      </c>
      <c r="AF1011" s="280">
        <v>1232879.6931821699</v>
      </c>
      <c r="AG1011" s="280">
        <v>1204888.9840184799</v>
      </c>
      <c r="AH1011" s="275">
        <v>19.1273936518946</v>
      </c>
      <c r="AI1011" s="275">
        <v>0.62889462677744201</v>
      </c>
      <c r="AJ1011" s="275" t="b">
        <v>0</v>
      </c>
    </row>
    <row r="1012" spans="2:36" x14ac:dyDescent="0.2">
      <c r="B1012" s="266">
        <v>94508</v>
      </c>
      <c r="C1012" s="274" t="s">
        <v>169</v>
      </c>
      <c r="D1012" s="275">
        <v>3244</v>
      </c>
      <c r="E1012" s="275">
        <v>39530491</v>
      </c>
      <c r="F1012" s="275">
        <v>111940</v>
      </c>
      <c r="G1012" s="275">
        <v>1038889</v>
      </c>
      <c r="H1012" s="275">
        <v>5</v>
      </c>
      <c r="I1012" s="275">
        <v>111940</v>
      </c>
      <c r="J1012" s="275">
        <v>1038889</v>
      </c>
      <c r="K1012" s="276">
        <v>31166.67</v>
      </c>
      <c r="L1012" s="275">
        <v>7</v>
      </c>
      <c r="M1012" s="276">
        <v>259722.25</v>
      </c>
      <c r="N1012" s="276">
        <v>748000.08</v>
      </c>
      <c r="O1012" s="281">
        <v>4976.4631961822797</v>
      </c>
      <c r="P1012" s="278">
        <v>1E-4</v>
      </c>
      <c r="Q1012" s="277">
        <v>614.67599166666696</v>
      </c>
      <c r="R1012" s="275">
        <v>519.44449999999995</v>
      </c>
      <c r="S1012" s="275">
        <v>0</v>
      </c>
      <c r="T1012" s="279">
        <v>6110.5836878489499</v>
      </c>
      <c r="U1012" s="276">
        <v>1007722.33</v>
      </c>
      <c r="V1012" s="279">
        <v>6704.4018059678001</v>
      </c>
      <c r="W1012" s="275">
        <v>94.561924988934706</v>
      </c>
      <c r="X1012" s="277">
        <v>982.52927175000002</v>
      </c>
      <c r="Y1012" s="277">
        <v>614.67599166666696</v>
      </c>
      <c r="Z1012" s="275">
        <v>519.44449999999995</v>
      </c>
      <c r="AA1012" s="275">
        <v>65.505631815425502</v>
      </c>
      <c r="AB1012" s="275" t="b">
        <v>0</v>
      </c>
      <c r="AC1012" s="275" t="b">
        <v>0</v>
      </c>
      <c r="AD1012" s="275">
        <v>1692240.70991819</v>
      </c>
      <c r="AE1012" s="280">
        <v>423060.17747954797</v>
      </c>
      <c r="AF1012" s="280">
        <v>641876.69652994897</v>
      </c>
      <c r="AG1012" s="280">
        <v>627303.83590869303</v>
      </c>
      <c r="AH1012" s="275">
        <v>19.1273936518946</v>
      </c>
      <c r="AI1012" s="275">
        <v>0.62889462677744201</v>
      </c>
      <c r="AJ1012" s="275" t="b">
        <v>0</v>
      </c>
    </row>
    <row r="1013" spans="2:36" x14ac:dyDescent="0.2">
      <c r="B1013" s="266">
        <v>94509</v>
      </c>
      <c r="C1013" s="274" t="s">
        <v>169</v>
      </c>
      <c r="D1013" s="275">
        <v>70150</v>
      </c>
      <c r="E1013" s="275">
        <v>39530491</v>
      </c>
      <c r="F1013" s="275">
        <v>80131</v>
      </c>
      <c r="G1013" s="275">
        <v>573749</v>
      </c>
      <c r="H1013" s="275">
        <v>5</v>
      </c>
      <c r="I1013" s="275">
        <v>80131</v>
      </c>
      <c r="J1013" s="275">
        <v>573749</v>
      </c>
      <c r="K1013" s="276">
        <v>17212.47</v>
      </c>
      <c r="L1013" s="275">
        <v>7</v>
      </c>
      <c r="M1013" s="276">
        <v>143437.25</v>
      </c>
      <c r="N1013" s="276">
        <v>413099.28</v>
      </c>
      <c r="O1013" s="279">
        <v>2748.3598174072399</v>
      </c>
      <c r="P1013" s="278">
        <v>1.8E-3</v>
      </c>
      <c r="Q1013" s="277">
        <v>339.46815833333301</v>
      </c>
      <c r="R1013" s="275">
        <v>286.87450000000001</v>
      </c>
      <c r="S1013" s="275">
        <v>0</v>
      </c>
      <c r="T1013" s="281">
        <v>3374.7024757405702</v>
      </c>
      <c r="U1013" s="276">
        <v>556536.53</v>
      </c>
      <c r="V1013" s="279">
        <v>3702.6514206736401</v>
      </c>
      <c r="W1013" s="275">
        <v>72.954794460425703</v>
      </c>
      <c r="X1013" s="277">
        <v>542.62311675000001</v>
      </c>
      <c r="Y1013" s="277">
        <v>339.46815833333301</v>
      </c>
      <c r="Z1013" s="275">
        <v>286.87450000000001</v>
      </c>
      <c r="AA1013" s="275">
        <v>50.537781518871398</v>
      </c>
      <c r="AB1013" s="275" t="b">
        <v>0</v>
      </c>
      <c r="AC1013" s="275" t="b">
        <v>0</v>
      </c>
      <c r="AD1013" s="280">
        <v>934576.66321893095</v>
      </c>
      <c r="AE1013" s="281">
        <v>233644.165804733</v>
      </c>
      <c r="AF1013" s="280">
        <v>354490.33800277201</v>
      </c>
      <c r="AG1013" s="280">
        <v>346442.15941142599</v>
      </c>
      <c r="AH1013" s="275">
        <v>19.1273936518946</v>
      </c>
      <c r="AI1013" s="275">
        <v>0.62889462677744201</v>
      </c>
      <c r="AJ1013" s="275" t="b">
        <v>0</v>
      </c>
    </row>
    <row r="1014" spans="2:36" x14ac:dyDescent="0.2">
      <c r="B1014" s="266">
        <v>94510</v>
      </c>
      <c r="C1014" s="274" t="s">
        <v>169</v>
      </c>
      <c r="D1014" s="275">
        <v>26715</v>
      </c>
      <c r="E1014" s="275">
        <v>39530491</v>
      </c>
      <c r="F1014" s="275">
        <v>125618</v>
      </c>
      <c r="G1014" s="275">
        <v>744664</v>
      </c>
      <c r="H1014" s="275">
        <v>5</v>
      </c>
      <c r="I1014" s="275">
        <v>125618</v>
      </c>
      <c r="J1014" s="275">
        <v>744664</v>
      </c>
      <c r="K1014" s="276">
        <v>22339.919999999998</v>
      </c>
      <c r="L1014" s="275">
        <v>7</v>
      </c>
      <c r="M1014" s="275">
        <v>186166</v>
      </c>
      <c r="N1014" s="276">
        <v>536158.07999999996</v>
      </c>
      <c r="O1014" s="279">
        <v>3567.0730843448</v>
      </c>
      <c r="P1014" s="278">
        <v>6.9999999999999999E-4</v>
      </c>
      <c r="Q1014" s="277">
        <v>440.59286666666702</v>
      </c>
      <c r="R1014" s="275">
        <v>372.33199999999999</v>
      </c>
      <c r="S1014" s="275">
        <v>0</v>
      </c>
      <c r="T1014" s="279">
        <v>4379.9979510114599</v>
      </c>
      <c r="U1014" s="276">
        <v>722324.08</v>
      </c>
      <c r="V1014" s="279">
        <v>4805.6401275200697</v>
      </c>
      <c r="W1014" s="275">
        <v>60.400556979287103</v>
      </c>
      <c r="X1014" s="277">
        <v>704.26597800000002</v>
      </c>
      <c r="Y1014" s="277">
        <v>440.59286666666702</v>
      </c>
      <c r="Z1014" s="275">
        <v>372.33199999999999</v>
      </c>
      <c r="AA1014" s="277">
        <v>41.841117843093798</v>
      </c>
      <c r="AB1014" s="275" t="b">
        <v>0</v>
      </c>
      <c r="AC1014" s="275" t="b">
        <v>0</v>
      </c>
      <c r="AD1014" s="280">
        <v>1212979.1883546</v>
      </c>
      <c r="AE1014" s="280">
        <v>303244.79708864901</v>
      </c>
      <c r="AF1014" s="280">
        <v>460090.02727411501</v>
      </c>
      <c r="AG1014" s="281">
        <v>449644.363991833</v>
      </c>
      <c r="AH1014" s="275">
        <v>19.1273936518946</v>
      </c>
      <c r="AI1014" s="275">
        <v>0.62889462677744201</v>
      </c>
      <c r="AJ1014" s="275" t="b">
        <v>0</v>
      </c>
    </row>
    <row r="1015" spans="2:36" x14ac:dyDescent="0.2">
      <c r="B1015" s="266">
        <v>94511</v>
      </c>
      <c r="C1015" s="274" t="s">
        <v>169</v>
      </c>
      <c r="D1015" s="275">
        <v>2473</v>
      </c>
      <c r="E1015" s="275">
        <v>39530491</v>
      </c>
      <c r="F1015" s="275">
        <v>87379</v>
      </c>
      <c r="G1015" s="275">
        <v>635088</v>
      </c>
      <c r="H1015" s="275">
        <v>5</v>
      </c>
      <c r="I1015" s="275">
        <v>87379</v>
      </c>
      <c r="J1015" s="275">
        <v>635088</v>
      </c>
      <c r="K1015" s="276">
        <v>19052.64</v>
      </c>
      <c r="L1015" s="275">
        <v>7</v>
      </c>
      <c r="M1015" s="275">
        <v>158772</v>
      </c>
      <c r="N1015" s="276">
        <v>457263.35999999999</v>
      </c>
      <c r="O1015" s="279">
        <v>3042.1845436201702</v>
      </c>
      <c r="P1015" s="278">
        <v>1E-4</v>
      </c>
      <c r="Q1015" s="275">
        <v>375.7604</v>
      </c>
      <c r="R1015" s="275">
        <v>317.54399999999998</v>
      </c>
      <c r="S1015" s="275">
        <v>0</v>
      </c>
      <c r="T1015" s="279">
        <v>3735.4889436201702</v>
      </c>
      <c r="U1015" s="276">
        <v>616035.36</v>
      </c>
      <c r="V1015" s="279">
        <v>4098.4986212660597</v>
      </c>
      <c r="W1015" s="275">
        <v>74.055837177345495</v>
      </c>
      <c r="X1015" s="275">
        <v>600.63447599999995</v>
      </c>
      <c r="Y1015" s="275">
        <v>375.7604</v>
      </c>
      <c r="Z1015" s="275">
        <v>317.54399999999998</v>
      </c>
      <c r="AA1015" s="275">
        <v>51.300503923645302</v>
      </c>
      <c r="AB1015" s="275" t="b">
        <v>0</v>
      </c>
      <c r="AC1015" s="275" t="b">
        <v>0</v>
      </c>
      <c r="AD1015" s="283">
        <v>1034491.4307308299</v>
      </c>
      <c r="AE1015" s="283">
        <v>258622.85768270801</v>
      </c>
      <c r="AF1015" s="281">
        <v>392388.587660291</v>
      </c>
      <c r="AG1015" s="281">
        <v>383479.98538783297</v>
      </c>
      <c r="AH1015" s="275">
        <v>19.1273936518946</v>
      </c>
      <c r="AI1015" s="275">
        <v>0.62889462677744201</v>
      </c>
      <c r="AJ1015" s="275" t="b">
        <v>0</v>
      </c>
    </row>
    <row r="1016" spans="2:36" x14ac:dyDescent="0.2">
      <c r="B1016" s="266">
        <v>94512</v>
      </c>
      <c r="C1016" s="274" t="s">
        <v>169</v>
      </c>
      <c r="D1016" s="275">
        <v>62</v>
      </c>
      <c r="E1016" s="275">
        <v>39530491</v>
      </c>
      <c r="F1016" s="275">
        <v>64946</v>
      </c>
      <c r="G1016" s="275">
        <v>600000</v>
      </c>
      <c r="H1016" s="275">
        <v>5</v>
      </c>
      <c r="I1016" s="275">
        <v>64946</v>
      </c>
      <c r="J1016" s="275">
        <v>600000</v>
      </c>
      <c r="K1016" s="275">
        <v>18000</v>
      </c>
      <c r="L1016" s="275">
        <v>7</v>
      </c>
      <c r="M1016" s="275">
        <v>150000</v>
      </c>
      <c r="N1016" s="275">
        <v>432000</v>
      </c>
      <c r="O1016" s="279">
        <v>2874.1067791740702</v>
      </c>
      <c r="P1016" s="284">
        <v>0</v>
      </c>
      <c r="Q1016" s="275">
        <v>355</v>
      </c>
      <c r="R1016" s="275">
        <v>300</v>
      </c>
      <c r="S1016" s="275">
        <v>0</v>
      </c>
      <c r="T1016" s="279">
        <v>3529.1067791740702</v>
      </c>
      <c r="U1016" s="275">
        <v>582000</v>
      </c>
      <c r="V1016" s="279">
        <v>3872.0605219428398</v>
      </c>
      <c r="W1016" s="275">
        <v>94.130702835146295</v>
      </c>
      <c r="X1016" s="277">
        <v>567.45000000000005</v>
      </c>
      <c r="Y1016" s="275">
        <v>355</v>
      </c>
      <c r="Z1016" s="275">
        <v>300</v>
      </c>
      <c r="AA1016" s="275">
        <v>65.2069124350827</v>
      </c>
      <c r="AB1016" s="275" t="b">
        <v>0</v>
      </c>
      <c r="AC1016" s="275" t="b">
        <v>0</v>
      </c>
      <c r="AD1016" s="280">
        <v>977336.77606646495</v>
      </c>
      <c r="AE1016" s="280">
        <v>244334.19401661601</v>
      </c>
      <c r="AF1016" s="280">
        <v>370709.49631574698</v>
      </c>
      <c r="AG1016" s="281">
        <v>362293.085734102</v>
      </c>
      <c r="AH1016" s="275">
        <v>19.1273936518946</v>
      </c>
      <c r="AI1016" s="275">
        <v>0.62889462677744201</v>
      </c>
      <c r="AJ1016" s="275" t="b">
        <v>0</v>
      </c>
    </row>
    <row r="1017" spans="2:36" x14ac:dyDescent="0.2">
      <c r="B1017" s="266">
        <v>94513</v>
      </c>
      <c r="C1017" s="274" t="s">
        <v>169</v>
      </c>
      <c r="D1017" s="275">
        <v>71621</v>
      </c>
      <c r="E1017" s="275">
        <v>39530491</v>
      </c>
      <c r="F1017" s="275">
        <v>142633</v>
      </c>
      <c r="G1017" s="275">
        <v>822138</v>
      </c>
      <c r="H1017" s="275">
        <v>5</v>
      </c>
      <c r="I1017" s="275">
        <v>142633</v>
      </c>
      <c r="J1017" s="275">
        <v>822138</v>
      </c>
      <c r="K1017" s="276">
        <v>24664.14</v>
      </c>
      <c r="L1017" s="275">
        <v>7</v>
      </c>
      <c r="M1017" s="282">
        <v>205534.5</v>
      </c>
      <c r="N1017" s="276">
        <v>591939.36</v>
      </c>
      <c r="O1017" s="279">
        <v>3938.18733202768</v>
      </c>
      <c r="P1017" s="278">
        <v>1.8E-3</v>
      </c>
      <c r="Q1017" s="275">
        <v>486.43164999999999</v>
      </c>
      <c r="R1017" s="275">
        <v>411.06900000000002</v>
      </c>
      <c r="S1017" s="275">
        <v>0</v>
      </c>
      <c r="T1017" s="279">
        <v>4835.6879820276799</v>
      </c>
      <c r="U1017" s="276">
        <v>797473.86</v>
      </c>
      <c r="V1017" s="277">
        <v>5305.6134889817404</v>
      </c>
      <c r="W1017" s="275">
        <v>58.7296164490552</v>
      </c>
      <c r="X1017" s="277">
        <v>777.53701349999994</v>
      </c>
      <c r="Y1017" s="275">
        <v>486.43164999999999</v>
      </c>
      <c r="Z1017" s="275">
        <v>411.06900000000002</v>
      </c>
      <c r="AA1017" s="275">
        <v>40.683611635688898</v>
      </c>
      <c r="AB1017" s="275" t="b">
        <v>0</v>
      </c>
      <c r="AC1017" s="275" t="b">
        <v>0</v>
      </c>
      <c r="AD1017" s="280">
        <v>1339176.1706695501</v>
      </c>
      <c r="AE1017" s="281">
        <v>334794.04266738798</v>
      </c>
      <c r="AF1017" s="280">
        <v>507957.27313672501</v>
      </c>
      <c r="AG1017" s="283">
        <v>496424.854865439</v>
      </c>
      <c r="AH1017" s="275">
        <v>19.1273936518946</v>
      </c>
      <c r="AI1017" s="275">
        <v>0.62889462677744201</v>
      </c>
      <c r="AJ1017" s="275" t="b">
        <v>0</v>
      </c>
    </row>
    <row r="1018" spans="2:36" x14ac:dyDescent="0.2">
      <c r="B1018" s="266">
        <v>94514</v>
      </c>
      <c r="C1018" s="274" t="s">
        <v>169</v>
      </c>
      <c r="D1018" s="275">
        <v>1049</v>
      </c>
      <c r="E1018" s="275">
        <v>39530491</v>
      </c>
      <c r="F1018" s="275">
        <v>102750</v>
      </c>
      <c r="G1018" s="275">
        <v>1165414</v>
      </c>
      <c r="H1018" s="275">
        <v>5</v>
      </c>
      <c r="I1018" s="275">
        <v>102750</v>
      </c>
      <c r="J1018" s="275">
        <v>1165414</v>
      </c>
      <c r="K1018" s="276">
        <v>34962.42</v>
      </c>
      <c r="L1018" s="275">
        <v>7</v>
      </c>
      <c r="M1018" s="282">
        <v>291353.5</v>
      </c>
      <c r="N1018" s="280">
        <v>839098.08</v>
      </c>
      <c r="O1018" s="279">
        <v>5582.5404632406098</v>
      </c>
      <c r="P1018" s="284">
        <v>0</v>
      </c>
      <c r="Q1018" s="277">
        <v>689.53661666666699</v>
      </c>
      <c r="R1018" s="275">
        <v>582.70699999999999</v>
      </c>
      <c r="S1018" s="275">
        <v>0</v>
      </c>
      <c r="T1018" s="279">
        <v>6854.7840799072801</v>
      </c>
      <c r="U1018" s="276">
        <v>1130451.58</v>
      </c>
      <c r="V1018" s="279">
        <v>7520.92256853249</v>
      </c>
      <c r="W1018" s="275">
        <v>115.566207015465</v>
      </c>
      <c r="X1018" s="275">
        <v>1102.1902904999999</v>
      </c>
      <c r="Y1018" s="277">
        <v>689.53661666666699</v>
      </c>
      <c r="Z1018" s="275">
        <v>582.70699999999999</v>
      </c>
      <c r="AA1018" s="275">
        <v>80.055872466070397</v>
      </c>
      <c r="AB1018" s="275" t="b">
        <v>0</v>
      </c>
      <c r="AC1018" s="275" t="b">
        <v>0</v>
      </c>
      <c r="AD1018" s="280">
        <v>1898336.6025712099</v>
      </c>
      <c r="AE1018" s="280">
        <v>474584.15064280102</v>
      </c>
      <c r="AF1018" s="280">
        <v>720050.061565532</v>
      </c>
      <c r="AG1018" s="280">
        <v>703702.39036287204</v>
      </c>
      <c r="AH1018" s="275">
        <v>19.1273936518946</v>
      </c>
      <c r="AI1018" s="275">
        <v>0.62889462677744201</v>
      </c>
      <c r="AJ1018" s="275" t="b">
        <v>0</v>
      </c>
    </row>
    <row r="1019" spans="2:36" x14ac:dyDescent="0.2">
      <c r="B1019" s="266">
        <v>94515</v>
      </c>
      <c r="C1019" s="274" t="s">
        <v>169</v>
      </c>
      <c r="D1019" s="275">
        <v>6452</v>
      </c>
      <c r="E1019" s="275">
        <v>39530491</v>
      </c>
      <c r="F1019" s="275">
        <v>88498</v>
      </c>
      <c r="G1019" s="275">
        <v>921107</v>
      </c>
      <c r="H1019" s="275">
        <v>5</v>
      </c>
      <c r="I1019" s="275">
        <v>88498</v>
      </c>
      <c r="J1019" s="275">
        <v>921107</v>
      </c>
      <c r="K1019" s="276">
        <v>27633.21</v>
      </c>
      <c r="L1019" s="275">
        <v>7</v>
      </c>
      <c r="M1019" s="276">
        <v>230276.75</v>
      </c>
      <c r="N1019" s="276">
        <v>663197.04</v>
      </c>
      <c r="O1019" s="281">
        <v>4412.2664550744803</v>
      </c>
      <c r="P1019" s="278">
        <v>2.0000000000000001E-4</v>
      </c>
      <c r="Q1019" s="277">
        <v>544.98830833333295</v>
      </c>
      <c r="R1019" s="275">
        <v>460.55349999999999</v>
      </c>
      <c r="S1019" s="275">
        <v>0</v>
      </c>
      <c r="T1019" s="279">
        <v>5417.80826340781</v>
      </c>
      <c r="U1019" s="276">
        <v>893473.79</v>
      </c>
      <c r="V1019" s="279">
        <v>5944.30341864201</v>
      </c>
      <c r="W1019" s="275">
        <v>106.049612495993</v>
      </c>
      <c r="X1019" s="277">
        <v>871.13694525000005</v>
      </c>
      <c r="Y1019" s="277">
        <v>544.98830833333295</v>
      </c>
      <c r="Z1019" s="275">
        <v>460.55349999999999</v>
      </c>
      <c r="AA1019" s="275">
        <v>73.463467152809997</v>
      </c>
      <c r="AB1019" s="275" t="b">
        <v>0</v>
      </c>
      <c r="AC1019" s="275" t="b">
        <v>0</v>
      </c>
      <c r="AD1019" s="280">
        <v>1500386.24298709</v>
      </c>
      <c r="AE1019" s="281">
        <v>375096.56074677198</v>
      </c>
      <c r="AF1019" s="280">
        <v>569105.18670484703</v>
      </c>
      <c r="AG1019" s="275">
        <v>556184.49553546996</v>
      </c>
      <c r="AH1019" s="275">
        <v>19.1273936518946</v>
      </c>
      <c r="AI1019" s="275">
        <v>0.62889462677744201</v>
      </c>
      <c r="AJ1019" s="275" t="b">
        <v>0</v>
      </c>
    </row>
    <row r="1020" spans="2:36" x14ac:dyDescent="0.2">
      <c r="B1020" s="266">
        <v>94517</v>
      </c>
      <c r="C1020" s="274" t="s">
        <v>169</v>
      </c>
      <c r="D1020" s="275">
        <v>12429</v>
      </c>
      <c r="E1020" s="275">
        <v>39530491</v>
      </c>
      <c r="F1020" s="275">
        <v>165715</v>
      </c>
      <c r="G1020" s="275">
        <v>943466</v>
      </c>
      <c r="H1020" s="275">
        <v>5</v>
      </c>
      <c r="I1020" s="275">
        <v>165715</v>
      </c>
      <c r="J1020" s="275">
        <v>943466</v>
      </c>
      <c r="K1020" s="276">
        <v>28303.98</v>
      </c>
      <c r="L1020" s="275">
        <v>7</v>
      </c>
      <c r="M1020" s="282">
        <v>235866.5</v>
      </c>
      <c r="N1020" s="276">
        <v>679295.52</v>
      </c>
      <c r="O1020" s="279">
        <v>4519.3700442004001</v>
      </c>
      <c r="P1020" s="278">
        <v>2.9999999999999997E-4</v>
      </c>
      <c r="Q1020" s="277">
        <v>558.21738333333303</v>
      </c>
      <c r="R1020" s="275">
        <v>471.733</v>
      </c>
      <c r="S1020" s="275">
        <v>0</v>
      </c>
      <c r="T1020" s="279">
        <v>5549.3204275337403</v>
      </c>
      <c r="U1020" s="276">
        <v>915162.02</v>
      </c>
      <c r="V1020" s="279">
        <v>6088.5957539922101</v>
      </c>
      <c r="W1020" s="275">
        <v>58.0092021132103</v>
      </c>
      <c r="X1020" s="277">
        <v>892.28296950000004</v>
      </c>
      <c r="Y1020" s="277">
        <v>558.21738333333303</v>
      </c>
      <c r="Z1020" s="275">
        <v>471.733</v>
      </c>
      <c r="AA1020" s="275">
        <v>40.184560921102403</v>
      </c>
      <c r="AB1020" s="275" t="b">
        <v>0</v>
      </c>
      <c r="AC1020" s="275" t="b">
        <v>0</v>
      </c>
      <c r="AD1020" s="280">
        <v>1536806.6979472099</v>
      </c>
      <c r="AE1020" s="281">
        <v>384201.67448680202</v>
      </c>
      <c r="AF1020" s="280">
        <v>582919.67608505301</v>
      </c>
      <c r="AG1020" s="280">
        <v>569685.347375351</v>
      </c>
      <c r="AH1020" s="275">
        <v>19.1273936518946</v>
      </c>
      <c r="AI1020" s="275">
        <v>0.62889462677744201</v>
      </c>
      <c r="AJ1020" s="275" t="b">
        <v>0</v>
      </c>
    </row>
    <row r="1021" spans="2:36" x14ac:dyDescent="0.2">
      <c r="B1021" s="266">
        <v>94518</v>
      </c>
      <c r="C1021" s="274" t="s">
        <v>169</v>
      </c>
      <c r="D1021" s="275">
        <v>27608</v>
      </c>
      <c r="E1021" s="275">
        <v>39530491</v>
      </c>
      <c r="F1021" s="275">
        <v>117720</v>
      </c>
      <c r="G1021" s="275">
        <v>830238</v>
      </c>
      <c r="H1021" s="275">
        <v>5</v>
      </c>
      <c r="I1021" s="275">
        <v>117720</v>
      </c>
      <c r="J1021" s="275">
        <v>830238</v>
      </c>
      <c r="K1021" s="276">
        <v>24907.14</v>
      </c>
      <c r="L1021" s="275">
        <v>7</v>
      </c>
      <c r="M1021" s="282">
        <v>207559.5</v>
      </c>
      <c r="N1021" s="276">
        <v>597771.36</v>
      </c>
      <c r="O1021" s="279">
        <v>3976.9877735465302</v>
      </c>
      <c r="P1021" s="278">
        <v>6.9999999999999999E-4</v>
      </c>
      <c r="Q1021" s="275">
        <v>491.22415000000001</v>
      </c>
      <c r="R1021" s="275">
        <v>415.11900000000003</v>
      </c>
      <c r="S1021" s="275">
        <v>0</v>
      </c>
      <c r="T1021" s="279">
        <v>4883.3309235465304</v>
      </c>
      <c r="U1021" s="276">
        <v>805330.86</v>
      </c>
      <c r="V1021" s="279">
        <v>5357.88630602797</v>
      </c>
      <c r="W1021" s="275">
        <v>71.859602900387003</v>
      </c>
      <c r="X1021" s="277">
        <v>785.19758850000005</v>
      </c>
      <c r="Y1021" s="275">
        <v>491.22415000000001</v>
      </c>
      <c r="Z1021" s="275">
        <v>415.11900000000003</v>
      </c>
      <c r="AA1021" s="275">
        <v>49.779112370504897</v>
      </c>
      <c r="AB1021" s="275" t="b">
        <v>0</v>
      </c>
      <c r="AC1021" s="275" t="b">
        <v>0</v>
      </c>
      <c r="AD1021" s="275">
        <v>1352370.21714645</v>
      </c>
      <c r="AE1021" s="280">
        <v>338092.55428661301</v>
      </c>
      <c r="AF1021" s="280">
        <v>512961.85133698798</v>
      </c>
      <c r="AG1021" s="280">
        <v>501315.81152285001</v>
      </c>
      <c r="AH1021" s="275">
        <v>19.1273936518946</v>
      </c>
      <c r="AI1021" s="275">
        <v>0.62889462677744201</v>
      </c>
      <c r="AJ1021" s="275" t="b">
        <v>0</v>
      </c>
    </row>
    <row r="1022" spans="2:36" x14ac:dyDescent="0.2">
      <c r="B1022" s="266">
        <v>94519</v>
      </c>
      <c r="C1022" s="274" t="s">
        <v>169</v>
      </c>
      <c r="D1022" s="275">
        <v>18921</v>
      </c>
      <c r="E1022" s="275">
        <v>39530491</v>
      </c>
      <c r="F1022" s="275">
        <v>119893</v>
      </c>
      <c r="G1022" s="275">
        <v>713626</v>
      </c>
      <c r="H1022" s="275">
        <v>5</v>
      </c>
      <c r="I1022" s="275">
        <v>119893</v>
      </c>
      <c r="J1022" s="275">
        <v>713626</v>
      </c>
      <c r="K1022" s="276">
        <v>21408.78</v>
      </c>
      <c r="L1022" s="275">
        <v>7</v>
      </c>
      <c r="M1022" s="282">
        <v>178406.5</v>
      </c>
      <c r="N1022" s="276">
        <v>513810.72</v>
      </c>
      <c r="O1022" s="279">
        <v>3418.3955406581199</v>
      </c>
      <c r="P1022" s="278">
        <v>5.0000000000000001E-4</v>
      </c>
      <c r="Q1022" s="277">
        <v>422.22871666666703</v>
      </c>
      <c r="R1022" s="275">
        <v>356.81299999999999</v>
      </c>
      <c r="S1022" s="275">
        <v>0</v>
      </c>
      <c r="T1022" s="279">
        <v>4197.4372573247902</v>
      </c>
      <c r="U1022" s="276">
        <v>692217.22</v>
      </c>
      <c r="V1022" s="281">
        <v>4605.3384367199696</v>
      </c>
      <c r="W1022" s="275">
        <v>60.646996333930801</v>
      </c>
      <c r="X1022" s="277">
        <v>674.91178950000005</v>
      </c>
      <c r="Y1022" s="277">
        <v>422.22871666666703</v>
      </c>
      <c r="Z1022" s="275">
        <v>356.81299999999999</v>
      </c>
      <c r="AA1022" s="275">
        <v>42.011833124450497</v>
      </c>
      <c r="AB1022" s="275" t="b">
        <v>0</v>
      </c>
      <c r="AC1022" s="275" t="b">
        <v>0</v>
      </c>
      <c r="AD1022" s="280">
        <v>1162421.55692868</v>
      </c>
      <c r="AE1022" s="280">
        <v>290605.38923217001</v>
      </c>
      <c r="AF1022" s="281">
        <v>440913.22502970102</v>
      </c>
      <c r="AG1022" s="280">
        <v>430902.94266680803</v>
      </c>
      <c r="AH1022" s="275">
        <v>19.1273936518946</v>
      </c>
      <c r="AI1022" s="275">
        <v>0.62889462677744201</v>
      </c>
      <c r="AJ1022" s="275" t="b">
        <v>0</v>
      </c>
    </row>
    <row r="1023" spans="2:36" x14ac:dyDescent="0.2">
      <c r="B1023" s="266">
        <v>94520</v>
      </c>
      <c r="C1023" s="274" t="s">
        <v>169</v>
      </c>
      <c r="D1023" s="275">
        <v>38676</v>
      </c>
      <c r="E1023" s="275">
        <v>39530491</v>
      </c>
      <c r="F1023" s="275">
        <v>84338</v>
      </c>
      <c r="G1023" s="275">
        <v>592405</v>
      </c>
      <c r="H1023" s="275">
        <v>5</v>
      </c>
      <c r="I1023" s="275">
        <v>84338</v>
      </c>
      <c r="J1023" s="275">
        <v>592405</v>
      </c>
      <c r="K1023" s="279">
        <v>17772.150000000001</v>
      </c>
      <c r="L1023" s="275">
        <v>7</v>
      </c>
      <c r="M1023" s="276">
        <v>148101.25</v>
      </c>
      <c r="N1023" s="282">
        <v>426531.6</v>
      </c>
      <c r="O1023" s="277">
        <v>2837.7253775276899</v>
      </c>
      <c r="P1023" s="284">
        <v>1E-3</v>
      </c>
      <c r="Q1023" s="275">
        <v>350.50629166666698</v>
      </c>
      <c r="R1023" s="275">
        <v>296.20249999999999</v>
      </c>
      <c r="S1023" s="275">
        <v>0</v>
      </c>
      <c r="T1023" s="279">
        <v>3484.43416919436</v>
      </c>
      <c r="U1023" s="276">
        <v>574632.85</v>
      </c>
      <c r="V1023" s="279">
        <v>3823.0466891692499</v>
      </c>
      <c r="W1023" s="277">
        <v>71.569482457529205</v>
      </c>
      <c r="X1023" s="277">
        <v>560.26702875000001</v>
      </c>
      <c r="Y1023" s="275">
        <v>350.50629166666698</v>
      </c>
      <c r="Z1023" s="275">
        <v>296.20249999999999</v>
      </c>
      <c r="AA1023" s="275">
        <v>49.578138004615099</v>
      </c>
      <c r="AB1023" s="275" t="b">
        <v>0</v>
      </c>
      <c r="AC1023" s="275" t="b">
        <v>0</v>
      </c>
      <c r="AD1023" s="280">
        <v>964965.32137609099</v>
      </c>
      <c r="AE1023" s="281">
        <v>241241.33034402301</v>
      </c>
      <c r="AF1023" s="281">
        <v>366016.93194154999</v>
      </c>
      <c r="AG1023" s="280">
        <v>357707.05909051799</v>
      </c>
      <c r="AH1023" s="275">
        <v>19.1273936518946</v>
      </c>
      <c r="AI1023" s="275">
        <v>0.62889462677744201</v>
      </c>
      <c r="AJ1023" s="275" t="b">
        <v>0</v>
      </c>
    </row>
    <row r="1024" spans="2:36" x14ac:dyDescent="0.2">
      <c r="B1024" s="266">
        <v>94521</v>
      </c>
      <c r="C1024" s="274" t="s">
        <v>169</v>
      </c>
      <c r="D1024" s="275">
        <v>42509</v>
      </c>
      <c r="E1024" s="275">
        <v>39530491</v>
      </c>
      <c r="F1024" s="275">
        <v>124446</v>
      </c>
      <c r="G1024" s="275">
        <v>840304</v>
      </c>
      <c r="H1024" s="275">
        <v>5</v>
      </c>
      <c r="I1024" s="275">
        <v>124446</v>
      </c>
      <c r="J1024" s="275">
        <v>840304</v>
      </c>
      <c r="K1024" s="276">
        <v>25209.119999999999</v>
      </c>
      <c r="L1024" s="275">
        <v>7</v>
      </c>
      <c r="M1024" s="275">
        <v>210076</v>
      </c>
      <c r="N1024" s="276">
        <v>605018.88</v>
      </c>
      <c r="O1024" s="279">
        <v>4025.20570494514</v>
      </c>
      <c r="P1024" s="278">
        <v>1.1000000000000001E-3</v>
      </c>
      <c r="Q1024" s="277">
        <v>497.17986666666701</v>
      </c>
      <c r="R1024" s="275">
        <v>420.15199999999999</v>
      </c>
      <c r="S1024" s="275">
        <v>0</v>
      </c>
      <c r="T1024" s="281">
        <v>4942.5375716118097</v>
      </c>
      <c r="U1024" s="276">
        <v>815094.88</v>
      </c>
      <c r="V1024" s="279">
        <v>5422.8465747177597</v>
      </c>
      <c r="W1024" s="275">
        <v>68.799922370034494</v>
      </c>
      <c r="X1024" s="277">
        <v>794.71750799999995</v>
      </c>
      <c r="Y1024" s="277">
        <v>497.17986666666701</v>
      </c>
      <c r="Z1024" s="275">
        <v>420.15199999999999</v>
      </c>
      <c r="AA1024" s="275">
        <v>47.659587981407</v>
      </c>
      <c r="AB1024" s="275" t="b">
        <v>0</v>
      </c>
      <c r="AC1024" s="275" t="b">
        <v>0</v>
      </c>
      <c r="AD1024" s="280">
        <v>1368766.6704595899</v>
      </c>
      <c r="AE1024" s="280">
        <v>342191.667614898</v>
      </c>
      <c r="AF1024" s="283">
        <v>519181.120986845</v>
      </c>
      <c r="AG1024" s="280">
        <v>507393.88185784902</v>
      </c>
      <c r="AH1024" s="275">
        <v>19.1273936518946</v>
      </c>
      <c r="AI1024" s="275">
        <v>0.62889462677744201</v>
      </c>
      <c r="AJ1024" s="275" t="b">
        <v>0</v>
      </c>
    </row>
    <row r="1025" spans="2:36" x14ac:dyDescent="0.2">
      <c r="B1025" s="266">
        <v>94523</v>
      </c>
      <c r="C1025" s="274" t="s">
        <v>169</v>
      </c>
      <c r="D1025" s="275">
        <v>34391</v>
      </c>
      <c r="E1025" s="275">
        <v>39530491</v>
      </c>
      <c r="F1025" s="275">
        <v>148080</v>
      </c>
      <c r="G1025" s="275">
        <v>953719</v>
      </c>
      <c r="H1025" s="275">
        <v>5</v>
      </c>
      <c r="I1025" s="275">
        <v>148080</v>
      </c>
      <c r="J1025" s="275">
        <v>953719</v>
      </c>
      <c r="K1025" s="276">
        <v>28611.57</v>
      </c>
      <c r="L1025" s="275">
        <v>7</v>
      </c>
      <c r="M1025" s="276">
        <v>238429.75</v>
      </c>
      <c r="N1025" s="276">
        <v>686677.68</v>
      </c>
      <c r="O1025" s="279">
        <v>4568.4837388785199</v>
      </c>
      <c r="P1025" s="278">
        <v>8.9999999999999998E-4</v>
      </c>
      <c r="Q1025" s="277">
        <v>564.28374166666697</v>
      </c>
      <c r="R1025" s="275">
        <v>476.85950000000003</v>
      </c>
      <c r="S1025" s="275">
        <v>0</v>
      </c>
      <c r="T1025" s="279">
        <v>5609.6269805451902</v>
      </c>
      <c r="U1025" s="276">
        <v>925107.43</v>
      </c>
      <c r="V1025" s="279">
        <v>6154.7628148780104</v>
      </c>
      <c r="W1025" s="275">
        <v>65.623061594770505</v>
      </c>
      <c r="X1025" s="275">
        <v>901.97974424999995</v>
      </c>
      <c r="Y1025" s="277">
        <v>564.28374166666697</v>
      </c>
      <c r="Z1025" s="275">
        <v>476.85950000000003</v>
      </c>
      <c r="AA1025" s="275">
        <v>45.458889631646599</v>
      </c>
      <c r="AB1025" s="275" t="b">
        <v>0</v>
      </c>
      <c r="AC1025" s="275" t="b">
        <v>0</v>
      </c>
      <c r="AD1025" s="280">
        <v>1553507.7545555599</v>
      </c>
      <c r="AE1025" s="280">
        <v>388376.938638889</v>
      </c>
      <c r="AF1025" s="283">
        <v>589254.48352792906</v>
      </c>
      <c r="AG1025" s="280">
        <v>575876.33238873805</v>
      </c>
      <c r="AH1025" s="275">
        <v>19.1273936518946</v>
      </c>
      <c r="AI1025" s="275">
        <v>0.62889462677744201</v>
      </c>
      <c r="AJ1025" s="275" t="b">
        <v>0</v>
      </c>
    </row>
    <row r="1026" spans="2:36" x14ac:dyDescent="0.2">
      <c r="B1026" s="266">
        <v>94525</v>
      </c>
      <c r="C1026" s="274" t="s">
        <v>169</v>
      </c>
      <c r="D1026" s="275">
        <v>3273</v>
      </c>
      <c r="E1026" s="275">
        <v>39530491</v>
      </c>
      <c r="F1026" s="275">
        <v>96091</v>
      </c>
      <c r="G1026" s="275">
        <v>735491</v>
      </c>
      <c r="H1026" s="275">
        <v>5</v>
      </c>
      <c r="I1026" s="275">
        <v>96091</v>
      </c>
      <c r="J1026" s="275">
        <v>735491</v>
      </c>
      <c r="K1026" s="276">
        <v>22064.73</v>
      </c>
      <c r="L1026" s="275">
        <v>7</v>
      </c>
      <c r="M1026" s="276">
        <v>183872.75</v>
      </c>
      <c r="N1026" s="276">
        <v>529553.52</v>
      </c>
      <c r="O1026" s="277">
        <v>3523.1327818691898</v>
      </c>
      <c r="P1026" s="278">
        <v>1E-4</v>
      </c>
      <c r="Q1026" s="277">
        <v>435.16550833333298</v>
      </c>
      <c r="R1026" s="275">
        <v>367.74549999999999</v>
      </c>
      <c r="S1026" s="275">
        <v>0</v>
      </c>
      <c r="T1026" s="279">
        <v>4326.0437902025196</v>
      </c>
      <c r="U1026" s="276">
        <v>713426.27</v>
      </c>
      <c r="V1026" s="277">
        <v>4746.4427755737697</v>
      </c>
      <c r="W1026" s="275">
        <v>77.987878954205101</v>
      </c>
      <c r="X1026" s="277">
        <v>695.59061325000005</v>
      </c>
      <c r="Y1026" s="277">
        <v>435.16550833333298</v>
      </c>
      <c r="Z1026" s="275">
        <v>367.74549999999999</v>
      </c>
      <c r="AA1026" s="275">
        <v>54.024336808265403</v>
      </c>
      <c r="AB1026" s="275" t="b">
        <v>0</v>
      </c>
      <c r="AC1026" s="275" t="b">
        <v>0</v>
      </c>
      <c r="AD1026" s="280">
        <v>1198037.33794317</v>
      </c>
      <c r="AE1026" s="280">
        <v>299509.33448579197</v>
      </c>
      <c r="AF1026" s="280">
        <v>454422.49692460801</v>
      </c>
      <c r="AG1026" s="283">
        <v>444105.50653276802</v>
      </c>
      <c r="AH1026" s="275">
        <v>19.1273936518946</v>
      </c>
      <c r="AI1026" s="275">
        <v>0.62889462677744201</v>
      </c>
      <c r="AJ1026" s="275" t="b">
        <v>0</v>
      </c>
    </row>
    <row r="1027" spans="2:36" x14ac:dyDescent="0.2">
      <c r="B1027" s="266">
        <v>94526</v>
      </c>
      <c r="C1027" s="274" t="s">
        <v>169</v>
      </c>
      <c r="D1027" s="275">
        <v>32729</v>
      </c>
      <c r="E1027" s="275">
        <v>39530491</v>
      </c>
      <c r="F1027" s="275">
        <v>200001</v>
      </c>
      <c r="G1027" s="275">
        <v>1599916</v>
      </c>
      <c r="H1027" s="275">
        <v>5</v>
      </c>
      <c r="I1027" s="275">
        <v>200001</v>
      </c>
      <c r="J1027" s="275">
        <v>1599916</v>
      </c>
      <c r="K1027" s="279">
        <v>47997.48</v>
      </c>
      <c r="L1027" s="275">
        <v>7</v>
      </c>
      <c r="M1027" s="275">
        <v>399979</v>
      </c>
      <c r="N1027" s="276">
        <v>1151939.52</v>
      </c>
      <c r="O1027" s="279">
        <v>7663.8823695151004</v>
      </c>
      <c r="P1027" s="278">
        <v>8.0000000000000004E-4</v>
      </c>
      <c r="Q1027" s="277">
        <v>946.61696666666705</v>
      </c>
      <c r="R1027" s="277">
        <v>799.95799999999997</v>
      </c>
      <c r="S1027" s="275">
        <v>0</v>
      </c>
      <c r="T1027" s="279">
        <v>9410.4573361817602</v>
      </c>
      <c r="U1027" s="276">
        <v>1551918.52</v>
      </c>
      <c r="V1027" s="279">
        <v>10324.9526367078</v>
      </c>
      <c r="W1027" s="275">
        <v>81.507481424839895</v>
      </c>
      <c r="X1027" s="275">
        <v>1513.120557</v>
      </c>
      <c r="Y1027" s="277">
        <v>946.61696666666705</v>
      </c>
      <c r="Z1027" s="277">
        <v>799.95799999999997</v>
      </c>
      <c r="AA1027" s="275">
        <v>56.4624617047821</v>
      </c>
      <c r="AB1027" s="275" t="b">
        <v>0</v>
      </c>
      <c r="AC1027" s="275" t="b">
        <v>0</v>
      </c>
      <c r="AD1027" s="283">
        <v>2606094.57569526</v>
      </c>
      <c r="AE1027" s="280">
        <v>651523.64392381499</v>
      </c>
      <c r="AF1027" s="280">
        <v>988506.75751250598</v>
      </c>
      <c r="AG1027" s="280">
        <v>966064.17425893701</v>
      </c>
      <c r="AH1027" s="275">
        <v>19.1273936518946</v>
      </c>
      <c r="AI1027" s="275">
        <v>0.62889462677744201</v>
      </c>
      <c r="AJ1027" s="275" t="b">
        <v>0</v>
      </c>
    </row>
    <row r="1028" spans="2:36" x14ac:dyDescent="0.2">
      <c r="B1028" s="266">
        <v>94528</v>
      </c>
      <c r="C1028" s="274" t="s">
        <v>169</v>
      </c>
      <c r="D1028" s="275">
        <v>725</v>
      </c>
      <c r="E1028" s="275">
        <v>39530491</v>
      </c>
      <c r="F1028" s="275">
        <v>200001</v>
      </c>
      <c r="G1028" s="275">
        <v>1890845</v>
      </c>
      <c r="H1028" s="275">
        <v>5</v>
      </c>
      <c r="I1028" s="275">
        <v>200001</v>
      </c>
      <c r="J1028" s="275">
        <v>1890845</v>
      </c>
      <c r="K1028" s="276">
        <v>56725.35</v>
      </c>
      <c r="L1028" s="275">
        <v>7</v>
      </c>
      <c r="M1028" s="276">
        <v>472711.25</v>
      </c>
      <c r="N1028" s="282">
        <v>1361408.4</v>
      </c>
      <c r="O1028" s="279">
        <v>9057.48405477899</v>
      </c>
      <c r="P1028" s="284">
        <v>0</v>
      </c>
      <c r="Q1028" s="277">
        <v>1118.7499583333299</v>
      </c>
      <c r="R1028" s="275">
        <v>945.42250000000001</v>
      </c>
      <c r="S1028" s="275">
        <v>0</v>
      </c>
      <c r="T1028" s="279">
        <v>11121.656513112301</v>
      </c>
      <c r="U1028" s="276">
        <v>1834119.65</v>
      </c>
      <c r="V1028" s="279">
        <v>12202.4437960217</v>
      </c>
      <c r="W1028" s="275">
        <v>96.328815834550895</v>
      </c>
      <c r="X1028" s="277">
        <v>1788.26665875</v>
      </c>
      <c r="Y1028" s="277">
        <v>1118.7499583333299</v>
      </c>
      <c r="Z1028" s="275">
        <v>945.42250000000001</v>
      </c>
      <c r="AA1028" s="275">
        <v>66.729605430646799</v>
      </c>
      <c r="AB1028" s="275" t="b">
        <v>0</v>
      </c>
      <c r="AC1028" s="275" t="b">
        <v>0</v>
      </c>
      <c r="AD1028" s="280">
        <v>3079987.2605689899</v>
      </c>
      <c r="AE1028" s="280">
        <v>769996.81514224794</v>
      </c>
      <c r="AF1028" s="280">
        <v>1168256.9959352501</v>
      </c>
      <c r="AG1028" s="280">
        <v>1141733.4494914999</v>
      </c>
      <c r="AH1028" s="275">
        <v>19.1273936518946</v>
      </c>
      <c r="AI1028" s="275">
        <v>0.62889462677744201</v>
      </c>
      <c r="AJ1028" s="275" t="b">
        <v>0</v>
      </c>
    </row>
    <row r="1029" spans="2:36" x14ac:dyDescent="0.2">
      <c r="B1029" s="266">
        <v>94530</v>
      </c>
      <c r="C1029" s="274" t="s">
        <v>169</v>
      </c>
      <c r="D1029" s="275">
        <v>26056</v>
      </c>
      <c r="E1029" s="275">
        <v>39530491</v>
      </c>
      <c r="F1029" s="275">
        <v>129544</v>
      </c>
      <c r="G1029" s="275">
        <v>1056532</v>
      </c>
      <c r="H1029" s="275">
        <v>5</v>
      </c>
      <c r="I1029" s="275">
        <v>129544</v>
      </c>
      <c r="J1029" s="275">
        <v>1056532</v>
      </c>
      <c r="K1029" s="276">
        <v>31695.96</v>
      </c>
      <c r="L1029" s="275">
        <v>7</v>
      </c>
      <c r="M1029" s="275">
        <v>264133</v>
      </c>
      <c r="N1029" s="276">
        <v>760703.04</v>
      </c>
      <c r="O1029" s="279">
        <v>5060.9763060239002</v>
      </c>
      <c r="P1029" s="278">
        <v>6.9999999999999999E-4</v>
      </c>
      <c r="Q1029" s="277">
        <v>625.11476666666704</v>
      </c>
      <c r="R1029" s="275">
        <v>528.26599999999996</v>
      </c>
      <c r="S1029" s="275">
        <v>0</v>
      </c>
      <c r="T1029" s="279">
        <v>6214.35707269056</v>
      </c>
      <c r="U1029" s="276">
        <v>1024836.04</v>
      </c>
      <c r="V1029" s="277">
        <v>6818.2597456155199</v>
      </c>
      <c r="W1029" s="275">
        <v>83.099385394449996</v>
      </c>
      <c r="X1029" s="277">
        <v>999.21513900000002</v>
      </c>
      <c r="Y1029" s="277">
        <v>625.11476666666704</v>
      </c>
      <c r="Z1029" s="275">
        <v>528.26599999999996</v>
      </c>
      <c r="AA1029" s="275">
        <v>57.565217124904798</v>
      </c>
      <c r="AB1029" s="275" t="b">
        <v>0</v>
      </c>
      <c r="AC1029" s="275" t="b">
        <v>0</v>
      </c>
      <c r="AD1029" s="280">
        <v>1720979.29781842</v>
      </c>
      <c r="AE1029" s="280">
        <v>430244.82445460599</v>
      </c>
      <c r="AF1029" s="280">
        <v>652777.40926911402</v>
      </c>
      <c r="AG1029" s="280">
        <v>637957.06409470504</v>
      </c>
      <c r="AH1029" s="275">
        <v>19.1273936518946</v>
      </c>
      <c r="AI1029" s="275">
        <v>0.62889462677744201</v>
      </c>
      <c r="AJ1029" s="275" t="b">
        <v>0</v>
      </c>
    </row>
    <row r="1030" spans="2:36" x14ac:dyDescent="0.2">
      <c r="B1030" s="266">
        <v>94531</v>
      </c>
      <c r="C1030" s="274" t="s">
        <v>169</v>
      </c>
      <c r="D1030" s="275">
        <v>50338</v>
      </c>
      <c r="E1030" s="275">
        <v>39530491</v>
      </c>
      <c r="F1030" s="275">
        <v>124772</v>
      </c>
      <c r="G1030" s="275">
        <v>664467</v>
      </c>
      <c r="H1030" s="275">
        <v>5</v>
      </c>
      <c r="I1030" s="275">
        <v>124772</v>
      </c>
      <c r="J1030" s="275">
        <v>664467</v>
      </c>
      <c r="K1030" s="276">
        <v>19934.009999999998</v>
      </c>
      <c r="L1030" s="275">
        <v>7</v>
      </c>
      <c r="M1030" s="276">
        <v>166116.75</v>
      </c>
      <c r="N1030" s="276">
        <v>478416.24</v>
      </c>
      <c r="O1030" s="277">
        <v>3182.9151820624302</v>
      </c>
      <c r="P1030" s="278">
        <v>1.2999999999999999E-3</v>
      </c>
      <c r="Q1030" s="275">
        <v>393.14297499999998</v>
      </c>
      <c r="R1030" s="275">
        <v>332.23349999999999</v>
      </c>
      <c r="S1030" s="275">
        <v>0</v>
      </c>
      <c r="T1030" s="279">
        <v>3908.2916570624302</v>
      </c>
      <c r="U1030" s="276">
        <v>644532.99</v>
      </c>
      <c r="V1030" s="281">
        <v>4288.09406472299</v>
      </c>
      <c r="W1030" s="279">
        <v>54.261118247424001</v>
      </c>
      <c r="X1030" s="277">
        <v>628.41966524999998</v>
      </c>
      <c r="Y1030" s="275">
        <v>393.14297499999998</v>
      </c>
      <c r="Z1030" s="275">
        <v>332.23349999999999</v>
      </c>
      <c r="AA1030" s="275">
        <v>37.588160712939697</v>
      </c>
      <c r="AB1030" s="275" t="b">
        <v>0</v>
      </c>
      <c r="AC1030" s="275" t="b">
        <v>0</v>
      </c>
      <c r="AD1030" s="280">
        <v>1082346.72597093</v>
      </c>
      <c r="AE1030" s="280">
        <v>270586.68149273202</v>
      </c>
      <c r="AF1030" s="281">
        <v>410540.37814739201</v>
      </c>
      <c r="AG1030" s="281">
        <v>401219.66633080301</v>
      </c>
      <c r="AH1030" s="275">
        <v>19.1273936518946</v>
      </c>
      <c r="AI1030" s="275">
        <v>0.62889462677744201</v>
      </c>
      <c r="AJ1030" s="275" t="b">
        <v>0</v>
      </c>
    </row>
    <row r="1031" spans="2:36" x14ac:dyDescent="0.2">
      <c r="B1031" s="266">
        <v>94533</v>
      </c>
      <c r="C1031" s="274" t="s">
        <v>169</v>
      </c>
      <c r="D1031" s="275">
        <v>80096</v>
      </c>
      <c r="E1031" s="275">
        <v>39530491</v>
      </c>
      <c r="F1031" s="275">
        <v>86391</v>
      </c>
      <c r="G1031" s="275">
        <v>565050</v>
      </c>
      <c r="H1031" s="275">
        <v>5</v>
      </c>
      <c r="I1031" s="275">
        <v>86391</v>
      </c>
      <c r="J1031" s="275">
        <v>565050</v>
      </c>
      <c r="K1031" s="282">
        <v>16951.5</v>
      </c>
      <c r="L1031" s="275">
        <v>7</v>
      </c>
      <c r="M1031" s="282">
        <v>141262.5</v>
      </c>
      <c r="N1031" s="275">
        <v>406836</v>
      </c>
      <c r="O1031" s="277">
        <v>2706.6900592871798</v>
      </c>
      <c r="P1031" s="284">
        <v>2E-3</v>
      </c>
      <c r="Q1031" s="275">
        <v>334.32125000000002</v>
      </c>
      <c r="R1031" s="275">
        <v>282.52499999999998</v>
      </c>
      <c r="S1031" s="275">
        <v>0</v>
      </c>
      <c r="T1031" s="277">
        <v>3323.5363092871798</v>
      </c>
      <c r="U1031" s="282">
        <v>548098.5</v>
      </c>
      <c r="V1031" s="279">
        <v>3646.51299653967</v>
      </c>
      <c r="W1031" s="275">
        <v>66.642431976104106</v>
      </c>
      <c r="X1031" s="277">
        <v>534.39603750000003</v>
      </c>
      <c r="Y1031" s="275">
        <v>334.32125000000002</v>
      </c>
      <c r="Z1031" s="275">
        <v>282.52499999999998</v>
      </c>
      <c r="AA1031" s="275">
        <v>46.165035375729097</v>
      </c>
      <c r="AB1031" s="275" t="b">
        <v>0</v>
      </c>
      <c r="AC1031" s="275" t="b">
        <v>0</v>
      </c>
      <c r="AD1031" s="280">
        <v>920406.90886059403</v>
      </c>
      <c r="AE1031" s="280">
        <v>230101.72721514801</v>
      </c>
      <c r="AF1031" s="280">
        <v>349115.66815535398</v>
      </c>
      <c r="AG1031" s="280">
        <v>341189.51349009102</v>
      </c>
      <c r="AH1031" s="275">
        <v>19.1273936518946</v>
      </c>
      <c r="AI1031" s="275">
        <v>0.62889462677744201</v>
      </c>
      <c r="AJ1031" s="275" t="b">
        <v>0</v>
      </c>
    </row>
    <row r="1032" spans="2:36" x14ac:dyDescent="0.2">
      <c r="B1032" s="266">
        <v>94534</v>
      </c>
      <c r="C1032" s="274" t="s">
        <v>169</v>
      </c>
      <c r="D1032" s="275">
        <v>43062</v>
      </c>
      <c r="E1032" s="275">
        <v>39530491</v>
      </c>
      <c r="F1032" s="275">
        <v>133675</v>
      </c>
      <c r="G1032" s="275">
        <v>682766</v>
      </c>
      <c r="H1032" s="275">
        <v>5</v>
      </c>
      <c r="I1032" s="275">
        <v>133675</v>
      </c>
      <c r="J1032" s="275">
        <v>682766</v>
      </c>
      <c r="K1032" s="276">
        <v>20482.98</v>
      </c>
      <c r="L1032" s="275">
        <v>7</v>
      </c>
      <c r="M1032" s="282">
        <v>170691.5</v>
      </c>
      <c r="N1032" s="276">
        <v>491591.52</v>
      </c>
      <c r="O1032" s="277">
        <v>3270.57064864927</v>
      </c>
      <c r="P1032" s="278">
        <v>1.1000000000000001E-3</v>
      </c>
      <c r="Q1032" s="275">
        <v>403.96988333333297</v>
      </c>
      <c r="R1032" s="275">
        <v>341.38299999999998</v>
      </c>
      <c r="S1032" s="275">
        <v>0</v>
      </c>
      <c r="T1032" s="279">
        <v>4015.9235319825998</v>
      </c>
      <c r="U1032" s="276">
        <v>662283.02</v>
      </c>
      <c r="V1032" s="279">
        <v>4406.1854572080401</v>
      </c>
      <c r="W1032" s="275">
        <v>52.042020886849798</v>
      </c>
      <c r="X1032" s="275">
        <v>645.72594449999997</v>
      </c>
      <c r="Y1032" s="275">
        <v>403.96988333333297</v>
      </c>
      <c r="Z1032" s="275">
        <v>341.38299999999998</v>
      </c>
      <c r="AA1032" s="275">
        <v>36.0509312764475</v>
      </c>
      <c r="AB1032" s="275" t="b">
        <v>0</v>
      </c>
      <c r="AC1032" s="275" t="b">
        <v>0</v>
      </c>
      <c r="AD1032" s="283">
        <v>1112153.86874633</v>
      </c>
      <c r="AE1032" s="281">
        <v>278038.46718658198</v>
      </c>
      <c r="AF1032" s="280">
        <v>421846.39993586199</v>
      </c>
      <c r="AG1032" s="280">
        <v>412269.00162388402</v>
      </c>
      <c r="AH1032" s="275">
        <v>19.1273936518946</v>
      </c>
      <c r="AI1032" s="275">
        <v>0.62889462677744201</v>
      </c>
      <c r="AJ1032" s="275" t="b">
        <v>0</v>
      </c>
    </row>
    <row r="1033" spans="2:36" x14ac:dyDescent="0.2">
      <c r="B1033" s="266">
        <v>94535</v>
      </c>
      <c r="C1033" s="274" t="s">
        <v>169</v>
      </c>
      <c r="D1033" s="275">
        <v>3999</v>
      </c>
      <c r="E1033" s="275">
        <v>39530491</v>
      </c>
      <c r="F1033" s="275">
        <v>78673</v>
      </c>
      <c r="G1033" s="275">
        <v>509615</v>
      </c>
      <c r="H1033" s="275">
        <v>5</v>
      </c>
      <c r="I1033" s="275">
        <v>78673</v>
      </c>
      <c r="J1033" s="275">
        <v>509615</v>
      </c>
      <c r="K1033" s="279">
        <v>15288.45</v>
      </c>
      <c r="L1033" s="275">
        <v>7</v>
      </c>
      <c r="M1033" s="276">
        <v>127403.75</v>
      </c>
      <c r="N1033" s="282">
        <v>366922.8</v>
      </c>
      <c r="O1033" s="277">
        <v>2441.1465437813199</v>
      </c>
      <c r="P1033" s="278">
        <v>1E-4</v>
      </c>
      <c r="Q1033" s="277">
        <v>301.52220833333303</v>
      </c>
      <c r="R1033" s="275">
        <v>254.8075</v>
      </c>
      <c r="S1033" s="275">
        <v>0</v>
      </c>
      <c r="T1033" s="277">
        <v>2997.4762521146499</v>
      </c>
      <c r="U1033" s="276">
        <v>494326.55</v>
      </c>
      <c r="V1033" s="277">
        <v>3288.7668714831698</v>
      </c>
      <c r="W1033" s="275">
        <v>66.000762132876602</v>
      </c>
      <c r="X1033" s="277">
        <v>481.96838624999998</v>
      </c>
      <c r="Y1033" s="277">
        <v>301.52220833333303</v>
      </c>
      <c r="Z1033" s="275">
        <v>254.8075</v>
      </c>
      <c r="AA1033" s="275">
        <v>45.720533124929602</v>
      </c>
      <c r="AB1033" s="275" t="b">
        <v>0</v>
      </c>
      <c r="AC1033" s="275" t="b">
        <v>0</v>
      </c>
      <c r="AD1033" s="280">
        <v>830109.13522518601</v>
      </c>
      <c r="AE1033" s="281">
        <v>207527.283806297</v>
      </c>
      <c r="AF1033" s="280">
        <v>314865.19994158199</v>
      </c>
      <c r="AG1033" s="280">
        <v>307716.65147730801</v>
      </c>
      <c r="AH1033" s="275">
        <v>19.1273936518946</v>
      </c>
      <c r="AI1033" s="275">
        <v>0.62889462677744201</v>
      </c>
      <c r="AJ1033" s="275" t="b">
        <v>0</v>
      </c>
    </row>
    <row r="1034" spans="2:36" x14ac:dyDescent="0.2">
      <c r="B1034" s="266">
        <v>94536</v>
      </c>
      <c r="C1034" s="274" t="s">
        <v>169</v>
      </c>
      <c r="D1034" s="275">
        <v>75105</v>
      </c>
      <c r="E1034" s="275">
        <v>39530491</v>
      </c>
      <c r="F1034" s="275">
        <v>161142</v>
      </c>
      <c r="G1034" s="275">
        <v>1328022</v>
      </c>
      <c r="H1034" s="275">
        <v>5</v>
      </c>
      <c r="I1034" s="275">
        <v>161142</v>
      </c>
      <c r="J1034" s="275">
        <v>1328022</v>
      </c>
      <c r="K1034" s="279">
        <v>39840.660000000003</v>
      </c>
      <c r="L1034" s="275">
        <v>7</v>
      </c>
      <c r="M1034" s="282">
        <v>332005.5</v>
      </c>
      <c r="N1034" s="280">
        <v>956175.84</v>
      </c>
      <c r="O1034" s="279">
        <v>6361.4617218205103</v>
      </c>
      <c r="P1034" s="278">
        <v>1.9E-3</v>
      </c>
      <c r="Q1034" s="277">
        <v>785.74635000000001</v>
      </c>
      <c r="R1034" s="277">
        <v>664.01099999999997</v>
      </c>
      <c r="S1034" s="275">
        <v>0</v>
      </c>
      <c r="T1034" s="279">
        <v>7811.2190718205102</v>
      </c>
      <c r="U1034" s="276">
        <v>1288181.3400000001</v>
      </c>
      <c r="V1034" s="279">
        <v>8570.3025974526299</v>
      </c>
      <c r="W1034" s="275">
        <v>83.970933119504295</v>
      </c>
      <c r="X1034" s="275">
        <v>1255.9768065000001</v>
      </c>
      <c r="Y1034" s="277">
        <v>785.74635000000001</v>
      </c>
      <c r="Z1034" s="277">
        <v>664.01099999999997</v>
      </c>
      <c r="AA1034" s="275">
        <v>58.168962071865899</v>
      </c>
      <c r="AB1034" s="275" t="b">
        <v>0</v>
      </c>
      <c r="AC1034" s="275" t="b">
        <v>0</v>
      </c>
      <c r="AD1034" s="283">
        <v>2163207.9000422298</v>
      </c>
      <c r="AE1034" s="283">
        <v>540801.97501055803</v>
      </c>
      <c r="AF1034" s="283">
        <v>820517.27786038397</v>
      </c>
      <c r="AG1034" s="280">
        <v>801888.64717129001</v>
      </c>
      <c r="AH1034" s="275">
        <v>19.1273936518946</v>
      </c>
      <c r="AI1034" s="275">
        <v>0.62889462677744201</v>
      </c>
      <c r="AJ1034" s="275" t="b">
        <v>0</v>
      </c>
    </row>
    <row r="1035" spans="2:36" x14ac:dyDescent="0.2">
      <c r="B1035" s="266">
        <v>94538</v>
      </c>
      <c r="C1035" s="274" t="s">
        <v>169</v>
      </c>
      <c r="D1035" s="275">
        <v>68104</v>
      </c>
      <c r="E1035" s="275">
        <v>39530491</v>
      </c>
      <c r="F1035" s="275">
        <v>152641</v>
      </c>
      <c r="G1035" s="275">
        <v>1179715</v>
      </c>
      <c r="H1035" s="275">
        <v>5</v>
      </c>
      <c r="I1035" s="275">
        <v>152641</v>
      </c>
      <c r="J1035" s="275">
        <v>1179715</v>
      </c>
      <c r="K1035" s="276">
        <v>35391.449999999997</v>
      </c>
      <c r="L1035" s="275">
        <v>7</v>
      </c>
      <c r="M1035" s="276">
        <v>294928.75</v>
      </c>
      <c r="N1035" s="282">
        <v>849394.8</v>
      </c>
      <c r="O1035" s="279">
        <v>5651.0447983222302</v>
      </c>
      <c r="P1035" s="278">
        <v>1.6999999999999999E-3</v>
      </c>
      <c r="Q1035" s="277">
        <v>697.99804166666695</v>
      </c>
      <c r="R1035" s="275">
        <v>589.85749999999996</v>
      </c>
      <c r="S1035" s="275">
        <v>0</v>
      </c>
      <c r="T1035" s="279">
        <v>6938.9003399888898</v>
      </c>
      <c r="U1035" s="276">
        <v>1144323.55</v>
      </c>
      <c r="V1035" s="279">
        <v>7613.2131310730001</v>
      </c>
      <c r="W1035" s="275">
        <v>78.747787034856898</v>
      </c>
      <c r="X1035" s="277">
        <v>1115.7154612500001</v>
      </c>
      <c r="Y1035" s="277">
        <v>697.99804166666695</v>
      </c>
      <c r="Z1035" s="275">
        <v>589.85749999999996</v>
      </c>
      <c r="AA1035" s="275">
        <v>54.550745920078299</v>
      </c>
      <c r="AB1035" s="275" t="b">
        <v>0</v>
      </c>
      <c r="AC1035" s="275" t="b">
        <v>0</v>
      </c>
      <c r="AD1035" s="275">
        <v>1921631.42462875</v>
      </c>
      <c r="AE1035" s="280">
        <v>480407.85615718801</v>
      </c>
      <c r="AF1035" s="283">
        <v>728885.92241021805</v>
      </c>
      <c r="AG1035" s="280">
        <v>712337.646061345</v>
      </c>
      <c r="AH1035" s="275">
        <v>19.1273936518946</v>
      </c>
      <c r="AI1035" s="275">
        <v>0.62889462677744201</v>
      </c>
      <c r="AJ1035" s="275" t="b">
        <v>0</v>
      </c>
    </row>
    <row r="1036" spans="2:36" x14ac:dyDescent="0.2">
      <c r="B1036" s="266">
        <v>94539</v>
      </c>
      <c r="C1036" s="274" t="s">
        <v>169</v>
      </c>
      <c r="D1036" s="275">
        <v>55491</v>
      </c>
      <c r="E1036" s="275">
        <v>39530491</v>
      </c>
      <c r="F1036" s="275">
        <v>200001</v>
      </c>
      <c r="G1036" s="275">
        <v>1792640</v>
      </c>
      <c r="H1036" s="275">
        <v>5</v>
      </c>
      <c r="I1036" s="275">
        <v>200001</v>
      </c>
      <c r="J1036" s="275">
        <v>1792640</v>
      </c>
      <c r="K1036" s="282">
        <v>53779.199999999997</v>
      </c>
      <c r="L1036" s="275">
        <v>7</v>
      </c>
      <c r="M1036" s="275">
        <v>448160</v>
      </c>
      <c r="N1036" s="282">
        <v>1290700.8</v>
      </c>
      <c r="O1036" s="279">
        <v>8587.0646276976695</v>
      </c>
      <c r="P1036" s="278">
        <v>1.4E-3</v>
      </c>
      <c r="Q1036" s="277">
        <v>1060.64533333333</v>
      </c>
      <c r="R1036" s="276">
        <v>896.32</v>
      </c>
      <c r="S1036" s="275">
        <v>0</v>
      </c>
      <c r="T1036" s="279">
        <v>10544.029961030999</v>
      </c>
      <c r="U1036" s="282">
        <v>1738860.8</v>
      </c>
      <c r="V1036" s="279">
        <v>11568.6842900927</v>
      </c>
      <c r="W1036" s="277">
        <v>91.325776791672197</v>
      </c>
      <c r="X1036" s="277">
        <v>1695.3892800000001</v>
      </c>
      <c r="Y1036" s="277">
        <v>1060.64533333333</v>
      </c>
      <c r="Z1036" s="276">
        <v>896.32</v>
      </c>
      <c r="AA1036" s="275">
        <v>63.263863446868797</v>
      </c>
      <c r="AB1036" s="275" t="b">
        <v>0</v>
      </c>
      <c r="AC1036" s="275" t="b">
        <v>0</v>
      </c>
      <c r="AD1036" s="280">
        <v>2920021.6637463099</v>
      </c>
      <c r="AE1036" s="280">
        <v>730005.41593657795</v>
      </c>
      <c r="AF1036" s="280">
        <v>1107581.1191257699</v>
      </c>
      <c r="AG1036" s="280">
        <v>1082435.1286839701</v>
      </c>
      <c r="AH1036" s="275">
        <v>19.1273936518946</v>
      </c>
      <c r="AI1036" s="275">
        <v>0.62889462677744201</v>
      </c>
      <c r="AJ1036" s="275" t="b">
        <v>0</v>
      </c>
    </row>
    <row r="1037" spans="2:36" x14ac:dyDescent="0.2">
      <c r="B1037" s="266">
        <v>94541</v>
      </c>
      <c r="C1037" s="274" t="s">
        <v>169</v>
      </c>
      <c r="D1037" s="275">
        <v>69098</v>
      </c>
      <c r="E1037" s="275">
        <v>39530491</v>
      </c>
      <c r="F1037" s="275">
        <v>98142</v>
      </c>
      <c r="G1037" s="275">
        <v>836707</v>
      </c>
      <c r="H1037" s="275">
        <v>5</v>
      </c>
      <c r="I1037" s="275">
        <v>98142</v>
      </c>
      <c r="J1037" s="275">
        <v>836707</v>
      </c>
      <c r="K1037" s="276">
        <v>25101.21</v>
      </c>
      <c r="L1037" s="275">
        <v>7</v>
      </c>
      <c r="M1037" s="276">
        <v>209176.75</v>
      </c>
      <c r="N1037" s="276">
        <v>602429.04</v>
      </c>
      <c r="O1037" s="279">
        <v>4007.9754348040001</v>
      </c>
      <c r="P1037" s="278">
        <v>1.6999999999999999E-3</v>
      </c>
      <c r="Q1037" s="277">
        <v>495.05164166666702</v>
      </c>
      <c r="R1037" s="275">
        <v>418.3535</v>
      </c>
      <c r="S1037" s="275">
        <v>0</v>
      </c>
      <c r="T1037" s="279">
        <v>4921.3805764706603</v>
      </c>
      <c r="U1037" s="276">
        <v>811605.79</v>
      </c>
      <c r="V1037" s="279">
        <v>5399.6335718887203</v>
      </c>
      <c r="W1037" s="275">
        <v>86.866226799601193</v>
      </c>
      <c r="X1037" s="277">
        <v>791.31564524999999</v>
      </c>
      <c r="Y1037" s="277">
        <v>495.05164166666702</v>
      </c>
      <c r="Z1037" s="275">
        <v>418.3535</v>
      </c>
      <c r="AA1037" s="277">
        <v>60.174611193625502</v>
      </c>
      <c r="AB1037" s="275" t="b">
        <v>0</v>
      </c>
      <c r="AC1037" s="275" t="b">
        <v>0</v>
      </c>
      <c r="AD1037" s="280">
        <v>1362907.5364870699</v>
      </c>
      <c r="AE1037" s="280">
        <v>340726.884121768</v>
      </c>
      <c r="AF1037" s="281">
        <v>516958.71755643201</v>
      </c>
      <c r="AG1037" s="281">
        <v>505221.93480887299</v>
      </c>
      <c r="AH1037" s="275">
        <v>19.1273936518946</v>
      </c>
      <c r="AI1037" s="275">
        <v>0.62889462677744201</v>
      </c>
      <c r="AJ1037" s="275" t="b">
        <v>0</v>
      </c>
    </row>
    <row r="1038" spans="2:36" x14ac:dyDescent="0.2">
      <c r="B1038" s="266">
        <v>94542</v>
      </c>
      <c r="C1038" s="274" t="s">
        <v>169</v>
      </c>
      <c r="D1038" s="275">
        <v>15939</v>
      </c>
      <c r="E1038" s="275">
        <v>39530491</v>
      </c>
      <c r="F1038" s="275">
        <v>144312</v>
      </c>
      <c r="G1038" s="275">
        <v>1215145</v>
      </c>
      <c r="H1038" s="275">
        <v>5</v>
      </c>
      <c r="I1038" s="275">
        <v>144312</v>
      </c>
      <c r="J1038" s="275">
        <v>1215145</v>
      </c>
      <c r="K1038" s="276">
        <v>36454.35</v>
      </c>
      <c r="L1038" s="275">
        <v>7</v>
      </c>
      <c r="M1038" s="276">
        <v>303786.25</v>
      </c>
      <c r="N1038" s="280">
        <v>874904.4</v>
      </c>
      <c r="O1038" s="279">
        <v>5820.76080363246</v>
      </c>
      <c r="P1038" s="278">
        <v>4.0000000000000002E-4</v>
      </c>
      <c r="Q1038" s="277">
        <v>718.96079166666698</v>
      </c>
      <c r="R1038" s="275">
        <v>607.57249999999999</v>
      </c>
      <c r="S1038" s="275">
        <v>0</v>
      </c>
      <c r="T1038" s="279">
        <v>7147.2940952991203</v>
      </c>
      <c r="U1038" s="276">
        <v>1178690.6499999999</v>
      </c>
      <c r="V1038" s="279">
        <v>7841.8583048937198</v>
      </c>
      <c r="W1038" s="275">
        <v>85.794237321722903</v>
      </c>
      <c r="X1038" s="277">
        <v>1149.22338375</v>
      </c>
      <c r="Y1038" s="277">
        <v>718.96079166666698</v>
      </c>
      <c r="Z1038" s="275">
        <v>607.57249999999999</v>
      </c>
      <c r="AA1038" s="275">
        <v>59.432014762174603</v>
      </c>
      <c r="AB1038" s="275" t="b">
        <v>0</v>
      </c>
      <c r="AC1038" s="275" t="b">
        <v>0</v>
      </c>
      <c r="AD1038" s="280">
        <v>1979343.16125547</v>
      </c>
      <c r="AE1038" s="281">
        <v>494835.79031386902</v>
      </c>
      <c r="AF1038" s="280">
        <v>750776.31816766295</v>
      </c>
      <c r="AG1038" s="280">
        <v>733731.05277394305</v>
      </c>
      <c r="AH1038" s="275">
        <v>19.1273936518946</v>
      </c>
      <c r="AI1038" s="275">
        <v>0.62889462677744201</v>
      </c>
      <c r="AJ1038" s="275" t="b">
        <v>0</v>
      </c>
    </row>
    <row r="1039" spans="2:36" x14ac:dyDescent="0.2">
      <c r="B1039" s="266">
        <v>94544</v>
      </c>
      <c r="C1039" s="274" t="s">
        <v>169</v>
      </c>
      <c r="D1039" s="275">
        <v>80468</v>
      </c>
      <c r="E1039" s="275">
        <v>39530491</v>
      </c>
      <c r="F1039" s="275">
        <v>103930</v>
      </c>
      <c r="G1039" s="275">
        <v>790356</v>
      </c>
      <c r="H1039" s="275">
        <v>5</v>
      </c>
      <c r="I1039" s="275">
        <v>103930</v>
      </c>
      <c r="J1039" s="275">
        <v>790356</v>
      </c>
      <c r="K1039" s="276">
        <v>23710.68</v>
      </c>
      <c r="L1039" s="275">
        <v>7</v>
      </c>
      <c r="M1039" s="275">
        <v>197589</v>
      </c>
      <c r="N1039" s="276">
        <v>569056.31999999995</v>
      </c>
      <c r="O1039" s="279">
        <v>3785.9458959348299</v>
      </c>
      <c r="P1039" s="284">
        <v>2E-3</v>
      </c>
      <c r="Q1039" s="275">
        <v>467.62729999999999</v>
      </c>
      <c r="R1039" s="275">
        <v>395.178</v>
      </c>
      <c r="S1039" s="275">
        <v>0</v>
      </c>
      <c r="T1039" s="279">
        <v>4648.7511959348303</v>
      </c>
      <c r="U1039" s="276">
        <v>766645.32</v>
      </c>
      <c r="V1039" s="279">
        <v>5100.5104431344298</v>
      </c>
      <c r="W1039" s="275">
        <v>77.484402156849001</v>
      </c>
      <c r="X1039" s="277">
        <v>747.47918700000002</v>
      </c>
      <c r="Y1039" s="275">
        <v>467.62729999999999</v>
      </c>
      <c r="Z1039" s="275">
        <v>395.178</v>
      </c>
      <c r="AA1039" s="275">
        <v>53.675564660077001</v>
      </c>
      <c r="AB1039" s="275" t="b">
        <v>0</v>
      </c>
      <c r="AC1039" s="275" t="b">
        <v>0</v>
      </c>
      <c r="AD1039" s="283">
        <v>1287406.64164131</v>
      </c>
      <c r="AE1039" s="283">
        <v>321851.66041032801</v>
      </c>
      <c r="AF1039" s="281">
        <v>488320.79111688002</v>
      </c>
      <c r="AG1039" s="281">
        <v>477234.19011410401</v>
      </c>
      <c r="AH1039" s="275">
        <v>19.1273936518946</v>
      </c>
      <c r="AI1039" s="275">
        <v>0.62889462677744201</v>
      </c>
      <c r="AJ1039" s="275" t="b">
        <v>0</v>
      </c>
    </row>
    <row r="1040" spans="2:36" x14ac:dyDescent="0.2">
      <c r="B1040" s="266">
        <v>94545</v>
      </c>
      <c r="C1040" s="274" t="s">
        <v>169</v>
      </c>
      <c r="D1040" s="275">
        <v>33900</v>
      </c>
      <c r="E1040" s="275">
        <v>39530491</v>
      </c>
      <c r="F1040" s="275">
        <v>108401</v>
      </c>
      <c r="G1040" s="275">
        <v>859881</v>
      </c>
      <c r="H1040" s="275">
        <v>5</v>
      </c>
      <c r="I1040" s="275">
        <v>108401</v>
      </c>
      <c r="J1040" s="275">
        <v>859881</v>
      </c>
      <c r="K1040" s="276">
        <v>25796.43</v>
      </c>
      <c r="L1040" s="275">
        <v>7</v>
      </c>
      <c r="M1040" s="276">
        <v>214970.25</v>
      </c>
      <c r="N1040" s="276">
        <v>619114.31999999995</v>
      </c>
      <c r="O1040" s="279">
        <v>4118.9830189716304</v>
      </c>
      <c r="P1040" s="278">
        <v>8.9999999999999998E-4</v>
      </c>
      <c r="Q1040" s="275">
        <v>508.762925</v>
      </c>
      <c r="R1040" s="275">
        <v>429.94049999999999</v>
      </c>
      <c r="S1040" s="275">
        <v>0</v>
      </c>
      <c r="T1040" s="279">
        <v>5057.6864439716301</v>
      </c>
      <c r="U1040" s="276">
        <v>834084.57</v>
      </c>
      <c r="V1040" s="279">
        <v>5549.1854561145501</v>
      </c>
      <c r="W1040" s="275">
        <v>80.823475837284406</v>
      </c>
      <c r="X1040" s="277">
        <v>813.23245574999999</v>
      </c>
      <c r="Y1040" s="275">
        <v>508.762925</v>
      </c>
      <c r="Z1040" s="275">
        <v>429.94049999999999</v>
      </c>
      <c r="AA1040" s="275">
        <v>55.988632325955997</v>
      </c>
      <c r="AB1040" s="275" t="b">
        <v>0</v>
      </c>
      <c r="AC1040" s="275" t="b">
        <v>0</v>
      </c>
      <c r="AD1040" s="280">
        <v>1400655.54056801</v>
      </c>
      <c r="AE1040" s="280">
        <v>350163.88514200301</v>
      </c>
      <c r="AF1040" s="280">
        <v>531276.75400246703</v>
      </c>
      <c r="AG1040" s="280">
        <v>519214.90142354299</v>
      </c>
      <c r="AH1040" s="275">
        <v>19.1273936518946</v>
      </c>
      <c r="AI1040" s="275">
        <v>0.62889462677744201</v>
      </c>
      <c r="AJ1040" s="275" t="b">
        <v>0</v>
      </c>
    </row>
    <row r="1041" spans="2:36" x14ac:dyDescent="0.2">
      <c r="B1041" s="266">
        <v>94546</v>
      </c>
      <c r="C1041" s="274" t="s">
        <v>169</v>
      </c>
      <c r="D1041" s="275">
        <v>45552</v>
      </c>
      <c r="E1041" s="275">
        <v>39530491</v>
      </c>
      <c r="F1041" s="275">
        <v>122334</v>
      </c>
      <c r="G1041" s="275">
        <v>1011864</v>
      </c>
      <c r="H1041" s="275">
        <v>5</v>
      </c>
      <c r="I1041" s="275">
        <v>122334</v>
      </c>
      <c r="J1041" s="275">
        <v>1011864</v>
      </c>
      <c r="K1041" s="276">
        <v>30355.919999999998</v>
      </c>
      <c r="L1041" s="275">
        <v>7</v>
      </c>
      <c r="M1041" s="275">
        <v>252966</v>
      </c>
      <c r="N1041" s="276">
        <v>728542.08</v>
      </c>
      <c r="O1041" s="279">
        <v>4847.0086366703099</v>
      </c>
      <c r="P1041" s="278">
        <v>1.1999999999999999E-3</v>
      </c>
      <c r="Q1041" s="275">
        <v>598.68619999999999</v>
      </c>
      <c r="R1041" s="275">
        <v>505.93200000000002</v>
      </c>
      <c r="S1041" s="275">
        <v>0</v>
      </c>
      <c r="T1041" s="279">
        <v>5951.6268366703098</v>
      </c>
      <c r="U1041" s="276">
        <v>981508.08</v>
      </c>
      <c r="V1041" s="279">
        <v>6529.9977466252903</v>
      </c>
      <c r="W1041" s="275">
        <v>84.276681785524403</v>
      </c>
      <c r="X1041" s="277">
        <v>956.97037799999998</v>
      </c>
      <c r="Y1041" s="275">
        <v>598.68619999999999</v>
      </c>
      <c r="Z1041" s="275">
        <v>505.93200000000002</v>
      </c>
      <c r="AA1041" s="275">
        <v>58.380762535389799</v>
      </c>
      <c r="AB1041" s="275" t="b">
        <v>0</v>
      </c>
      <c r="AC1041" s="275" t="b">
        <v>0</v>
      </c>
      <c r="AD1041" s="280">
        <v>1648219.83262953</v>
      </c>
      <c r="AE1041" s="280">
        <v>412054.95815738197</v>
      </c>
      <c r="AF1041" s="280">
        <v>625179.32296672696</v>
      </c>
      <c r="AG1041" s="280">
        <v>610985.55150542001</v>
      </c>
      <c r="AH1041" s="275">
        <v>19.1273936518946</v>
      </c>
      <c r="AI1041" s="275">
        <v>0.62889462677744201</v>
      </c>
      <c r="AJ1041" s="275" t="b">
        <v>0</v>
      </c>
    </row>
    <row r="1042" spans="2:36" x14ac:dyDescent="0.2">
      <c r="B1042" s="266">
        <v>94547</v>
      </c>
      <c r="C1042" s="274" t="s">
        <v>169</v>
      </c>
      <c r="D1042" s="275">
        <v>26621</v>
      </c>
      <c r="E1042" s="275">
        <v>39530491</v>
      </c>
      <c r="F1042" s="275">
        <v>137209</v>
      </c>
      <c r="G1042" s="275">
        <v>776466</v>
      </c>
      <c r="H1042" s="275">
        <v>5</v>
      </c>
      <c r="I1042" s="275">
        <v>137209</v>
      </c>
      <c r="J1042" s="275">
        <v>776466</v>
      </c>
      <c r="K1042" s="276">
        <v>23293.98</v>
      </c>
      <c r="L1042" s="275">
        <v>7</v>
      </c>
      <c r="M1042" s="282">
        <v>194116.5</v>
      </c>
      <c r="N1042" s="276">
        <v>559055.52</v>
      </c>
      <c r="O1042" s="279">
        <v>3719.41032399695</v>
      </c>
      <c r="P1042" s="278">
        <v>6.9999999999999999E-4</v>
      </c>
      <c r="Q1042" s="275">
        <v>459.40904999999998</v>
      </c>
      <c r="R1042" s="275">
        <v>388.233</v>
      </c>
      <c r="S1042" s="275">
        <v>0</v>
      </c>
      <c r="T1042" s="279">
        <v>4567.0523739969503</v>
      </c>
      <c r="U1042" s="276">
        <v>753172.02</v>
      </c>
      <c r="V1042" s="277">
        <v>5010.8722420514496</v>
      </c>
      <c r="W1042" s="275">
        <v>57.659690063055201</v>
      </c>
      <c r="X1042" s="277">
        <v>734.34271950000004</v>
      </c>
      <c r="Y1042" s="275">
        <v>459.40904999999998</v>
      </c>
      <c r="Z1042" s="275">
        <v>388.233</v>
      </c>
      <c r="AA1042" s="275">
        <v>39.9424443644101</v>
      </c>
      <c r="AB1042" s="275" t="b">
        <v>0</v>
      </c>
      <c r="AC1042" s="275" t="b">
        <v>0</v>
      </c>
      <c r="AD1042" s="280">
        <v>1264781.2952753699</v>
      </c>
      <c r="AE1042" s="281">
        <v>316195.323818843</v>
      </c>
      <c r="AF1042" s="280">
        <v>479738.86627717101</v>
      </c>
      <c r="AG1042" s="280">
        <v>468847.10517935897</v>
      </c>
      <c r="AH1042" s="275">
        <v>19.1273936518946</v>
      </c>
      <c r="AI1042" s="275">
        <v>0.62889462677744201</v>
      </c>
      <c r="AJ1042" s="275" t="b">
        <v>0</v>
      </c>
    </row>
    <row r="1043" spans="2:36" x14ac:dyDescent="0.2">
      <c r="B1043" s="266">
        <v>94548</v>
      </c>
      <c r="C1043" s="274" t="s">
        <v>169</v>
      </c>
      <c r="D1043" s="275">
        <v>238</v>
      </c>
      <c r="E1043" s="275">
        <v>39530491</v>
      </c>
      <c r="F1043" s="275">
        <v>80954</v>
      </c>
      <c r="G1043" s="275">
        <v>1031250</v>
      </c>
      <c r="H1043" s="275">
        <v>5</v>
      </c>
      <c r="I1043" s="275">
        <v>80954</v>
      </c>
      <c r="J1043" s="275">
        <v>1031250</v>
      </c>
      <c r="K1043" s="282">
        <v>30937.5</v>
      </c>
      <c r="L1043" s="275">
        <v>7</v>
      </c>
      <c r="M1043" s="282">
        <v>257812.5</v>
      </c>
      <c r="N1043" s="275">
        <v>742500</v>
      </c>
      <c r="O1043" s="279">
        <v>4939.8710267054303</v>
      </c>
      <c r="P1043" s="284">
        <v>0</v>
      </c>
      <c r="Q1043" s="277">
        <v>610.15625</v>
      </c>
      <c r="R1043" s="275">
        <v>515.625</v>
      </c>
      <c r="S1043" s="275">
        <v>0</v>
      </c>
      <c r="T1043" s="279">
        <v>6065.6522767054303</v>
      </c>
      <c r="U1043" s="282">
        <v>1000312.5</v>
      </c>
      <c r="V1043" s="279">
        <v>6655.1040220892601</v>
      </c>
      <c r="W1043" s="275">
        <v>129.79504350010001</v>
      </c>
      <c r="X1043" s="277">
        <v>975.3046875</v>
      </c>
      <c r="Y1043" s="277">
        <v>610.15625</v>
      </c>
      <c r="Z1043" s="275">
        <v>515.625</v>
      </c>
      <c r="AA1043" s="279">
        <v>89.912576673746997</v>
      </c>
      <c r="AB1043" s="275" t="b">
        <v>0</v>
      </c>
      <c r="AC1043" s="275" t="b">
        <v>0</v>
      </c>
      <c r="AD1043" s="280">
        <v>1679797.58386424</v>
      </c>
      <c r="AE1043" s="280">
        <v>419949.395966059</v>
      </c>
      <c r="AF1043" s="280">
        <v>637156.94679268904</v>
      </c>
      <c r="AG1043" s="280">
        <v>622691.24110548897</v>
      </c>
      <c r="AH1043" s="275">
        <v>19.1273936518946</v>
      </c>
      <c r="AI1043" s="275">
        <v>0.62889462677744201</v>
      </c>
      <c r="AJ1043" s="275" t="b">
        <v>0</v>
      </c>
    </row>
    <row r="1044" spans="2:36" x14ac:dyDescent="0.2">
      <c r="B1044" s="266">
        <v>94549</v>
      </c>
      <c r="C1044" s="274" t="s">
        <v>169</v>
      </c>
      <c r="D1044" s="275">
        <v>28874</v>
      </c>
      <c r="E1044" s="275">
        <v>39530491</v>
      </c>
      <c r="F1044" s="275">
        <v>200001</v>
      </c>
      <c r="G1044" s="275">
        <v>1885023</v>
      </c>
      <c r="H1044" s="275">
        <v>5</v>
      </c>
      <c r="I1044" s="275">
        <v>200001</v>
      </c>
      <c r="J1044" s="275">
        <v>1885023</v>
      </c>
      <c r="K1044" s="279">
        <v>56550.69</v>
      </c>
      <c r="L1044" s="275">
        <v>7</v>
      </c>
      <c r="M1044" s="276">
        <v>471255.75</v>
      </c>
      <c r="N1044" s="276">
        <v>1357216.56</v>
      </c>
      <c r="O1044" s="279">
        <v>9029.5956386650705</v>
      </c>
      <c r="P1044" s="278">
        <v>6.9999999999999999E-4</v>
      </c>
      <c r="Q1044" s="275">
        <v>1115.3052749999999</v>
      </c>
      <c r="R1044" s="277">
        <v>942.51149999999996</v>
      </c>
      <c r="S1044" s="275">
        <v>0</v>
      </c>
      <c r="T1044" s="279">
        <v>11087.412413665101</v>
      </c>
      <c r="U1044" s="276">
        <v>1828472.31</v>
      </c>
      <c r="V1044" s="279">
        <v>12164.871902090401</v>
      </c>
      <c r="W1044" s="275">
        <v>96.032214914967994</v>
      </c>
      <c r="X1044" s="275">
        <v>1782.7605022499999</v>
      </c>
      <c r="Y1044" s="275">
        <v>1115.3052749999999</v>
      </c>
      <c r="Z1044" s="277">
        <v>942.51149999999996</v>
      </c>
      <c r="AA1044" s="277">
        <v>66.524141861281095</v>
      </c>
      <c r="AB1044" s="275" t="b">
        <v>0</v>
      </c>
      <c r="AC1044" s="275" t="b">
        <v>0</v>
      </c>
      <c r="AD1044" s="283">
        <v>3070503.8360518902</v>
      </c>
      <c r="AE1044" s="280">
        <v>767625.95901297405</v>
      </c>
      <c r="AF1044" s="280">
        <v>1164659.8781226601</v>
      </c>
      <c r="AG1044" s="280">
        <v>1138217.99891626</v>
      </c>
      <c r="AH1044" s="275">
        <v>19.1273936518946</v>
      </c>
      <c r="AI1044" s="275">
        <v>0.62889462677744201</v>
      </c>
      <c r="AJ1044" s="275" t="b">
        <v>0</v>
      </c>
    </row>
    <row r="1045" spans="2:36" x14ac:dyDescent="0.2">
      <c r="B1045" s="266">
        <v>94550</v>
      </c>
      <c r="C1045" s="274" t="s">
        <v>169</v>
      </c>
      <c r="D1045" s="275">
        <v>49792</v>
      </c>
      <c r="E1045" s="275">
        <v>39530491</v>
      </c>
      <c r="F1045" s="275">
        <v>184353</v>
      </c>
      <c r="G1045" s="275">
        <v>1259138</v>
      </c>
      <c r="H1045" s="275">
        <v>5</v>
      </c>
      <c r="I1045" s="275">
        <v>184353</v>
      </c>
      <c r="J1045" s="275">
        <v>1259138</v>
      </c>
      <c r="K1045" s="276">
        <v>37774.14</v>
      </c>
      <c r="L1045" s="275">
        <v>7</v>
      </c>
      <c r="M1045" s="282">
        <v>314784.5</v>
      </c>
      <c r="N1045" s="280">
        <v>906579.36</v>
      </c>
      <c r="O1045" s="279">
        <v>6031.4951028594596</v>
      </c>
      <c r="P1045" s="278">
        <v>1.2999999999999999E-3</v>
      </c>
      <c r="Q1045" s="277">
        <v>744.98998333333304</v>
      </c>
      <c r="R1045" s="277">
        <v>629.56899999999996</v>
      </c>
      <c r="S1045" s="275">
        <v>0</v>
      </c>
      <c r="T1045" s="279">
        <v>7406.0540861928002</v>
      </c>
      <c r="U1045" s="276">
        <v>1221363.8600000001</v>
      </c>
      <c r="V1045" s="279">
        <v>8125.7642357967798</v>
      </c>
      <c r="W1045" s="275">
        <v>69.591401166002896</v>
      </c>
      <c r="X1045" s="275">
        <v>1190.8297634999999</v>
      </c>
      <c r="Y1045" s="277">
        <v>744.98998333333304</v>
      </c>
      <c r="Z1045" s="277">
        <v>629.56899999999996</v>
      </c>
      <c r="AA1045" s="275">
        <v>48.207866991214402</v>
      </c>
      <c r="AB1045" s="275" t="b">
        <v>0</v>
      </c>
      <c r="AC1045" s="275" t="b">
        <v>0</v>
      </c>
      <c r="AD1045" s="283">
        <v>2051003.1225713</v>
      </c>
      <c r="AE1045" s="280">
        <v>512750.78064282401</v>
      </c>
      <c r="AF1045" s="283">
        <v>777957.35628669395</v>
      </c>
      <c r="AG1045" s="280">
        <v>760294.98564177705</v>
      </c>
      <c r="AH1045" s="275">
        <v>19.1273936518946</v>
      </c>
      <c r="AI1045" s="275">
        <v>0.62889462677744201</v>
      </c>
      <c r="AJ1045" s="275" t="b">
        <v>0</v>
      </c>
    </row>
    <row r="1046" spans="2:36" x14ac:dyDescent="0.2">
      <c r="B1046" s="266">
        <v>94551</v>
      </c>
      <c r="C1046" s="274" t="s">
        <v>169</v>
      </c>
      <c r="D1046" s="275">
        <v>40108</v>
      </c>
      <c r="E1046" s="275">
        <v>39530491</v>
      </c>
      <c r="F1046" s="275">
        <v>136198</v>
      </c>
      <c r="G1046" s="275">
        <v>956467</v>
      </c>
      <c r="H1046" s="275">
        <v>5</v>
      </c>
      <c r="I1046" s="275">
        <v>136198</v>
      </c>
      <c r="J1046" s="275">
        <v>956467</v>
      </c>
      <c r="K1046" s="276">
        <v>28694.01</v>
      </c>
      <c r="L1046" s="275">
        <v>7</v>
      </c>
      <c r="M1046" s="276">
        <v>239116.75</v>
      </c>
      <c r="N1046" s="276">
        <v>688656.24</v>
      </c>
      <c r="O1046" s="279">
        <v>4581.6471479271404</v>
      </c>
      <c r="P1046" s="284">
        <v>1E-3</v>
      </c>
      <c r="Q1046" s="277">
        <v>565.90964166666697</v>
      </c>
      <c r="R1046" s="275">
        <v>478.23349999999999</v>
      </c>
      <c r="S1046" s="275">
        <v>0</v>
      </c>
      <c r="T1046" s="279">
        <v>5625.7902895938096</v>
      </c>
      <c r="U1046" s="276">
        <v>927772.99</v>
      </c>
      <c r="V1046" s="279">
        <v>6172.4968520685097</v>
      </c>
      <c r="W1046" s="275">
        <v>71.553638018048801</v>
      </c>
      <c r="X1046" s="275">
        <v>904.57866524999997</v>
      </c>
      <c r="Y1046" s="277">
        <v>565.90964166666697</v>
      </c>
      <c r="Z1046" s="275">
        <v>478.23349999999999</v>
      </c>
      <c r="AA1046" s="275">
        <v>49.567162128023703</v>
      </c>
      <c r="AB1046" s="275" t="b">
        <v>0</v>
      </c>
      <c r="AC1046" s="275" t="b">
        <v>0</v>
      </c>
      <c r="AD1046" s="280">
        <v>1557983.95698994</v>
      </c>
      <c r="AE1046" s="280">
        <v>389495.98924748501</v>
      </c>
      <c r="AF1046" s="280">
        <v>590952.33302105498</v>
      </c>
      <c r="AG1046" s="280">
        <v>577535.63472139998</v>
      </c>
      <c r="AH1046" s="275">
        <v>19.1273936518946</v>
      </c>
      <c r="AI1046" s="275">
        <v>0.62889462677744201</v>
      </c>
      <c r="AJ1046" s="275" t="b">
        <v>0</v>
      </c>
    </row>
    <row r="1047" spans="2:36" x14ac:dyDescent="0.2">
      <c r="B1047" s="266">
        <v>94552</v>
      </c>
      <c r="C1047" s="274" t="s">
        <v>169</v>
      </c>
      <c r="D1047" s="275">
        <v>14391</v>
      </c>
      <c r="E1047" s="275">
        <v>39530491</v>
      </c>
      <c r="F1047" s="275">
        <v>200001</v>
      </c>
      <c r="G1047" s="275">
        <v>1396795</v>
      </c>
      <c r="H1047" s="275">
        <v>5</v>
      </c>
      <c r="I1047" s="275">
        <v>200001</v>
      </c>
      <c r="J1047" s="275">
        <v>1396795</v>
      </c>
      <c r="K1047" s="276">
        <v>41903.85</v>
      </c>
      <c r="L1047" s="275">
        <v>7</v>
      </c>
      <c r="M1047" s="276">
        <v>349198.75</v>
      </c>
      <c r="N1047" s="280">
        <v>1005692.4</v>
      </c>
      <c r="O1047" s="279">
        <v>6690.8966310274</v>
      </c>
      <c r="P1047" s="278">
        <v>4.0000000000000002E-4</v>
      </c>
      <c r="Q1047" s="277">
        <v>826.43704166666703</v>
      </c>
      <c r="R1047" s="275">
        <v>698.39750000000004</v>
      </c>
      <c r="S1047" s="275">
        <v>0</v>
      </c>
      <c r="T1047" s="279">
        <v>8215.7311726940698</v>
      </c>
      <c r="U1047" s="276">
        <v>1354891.15</v>
      </c>
      <c r="V1047" s="279">
        <v>9014.1246279119205</v>
      </c>
      <c r="W1047" s="275">
        <v>71.159512447409298</v>
      </c>
      <c r="X1047" s="277">
        <v>1321.0188712500001</v>
      </c>
      <c r="Y1047" s="277">
        <v>826.43704166666703</v>
      </c>
      <c r="Z1047" s="275">
        <v>698.39750000000004</v>
      </c>
      <c r="AA1047" s="275">
        <v>49.294140565461603</v>
      </c>
      <c r="AB1047" s="275" t="b">
        <v>0</v>
      </c>
      <c r="AC1047" s="275" t="b">
        <v>0</v>
      </c>
      <c r="AD1047" s="283">
        <v>2275231.8702095998</v>
      </c>
      <c r="AE1047" s="280">
        <v>568807.96755239903</v>
      </c>
      <c r="AF1047" s="280">
        <v>863008.61817725503</v>
      </c>
      <c r="AG1047" s="280">
        <v>843415.28447994299</v>
      </c>
      <c r="AH1047" s="275">
        <v>19.1273936518946</v>
      </c>
      <c r="AI1047" s="275">
        <v>0.62889462677744201</v>
      </c>
      <c r="AJ1047" s="275" t="b">
        <v>0</v>
      </c>
    </row>
    <row r="1048" spans="2:36" x14ac:dyDescent="0.2">
      <c r="B1048" s="266">
        <v>94553</v>
      </c>
      <c r="C1048" s="274" t="s">
        <v>169</v>
      </c>
      <c r="D1048" s="275">
        <v>49384</v>
      </c>
      <c r="E1048" s="275">
        <v>39530491</v>
      </c>
      <c r="F1048" s="275">
        <v>128912</v>
      </c>
      <c r="G1048" s="275">
        <v>813282</v>
      </c>
      <c r="H1048" s="275">
        <v>5</v>
      </c>
      <c r="I1048" s="275">
        <v>128912</v>
      </c>
      <c r="J1048" s="275">
        <v>813282</v>
      </c>
      <c r="K1048" s="276">
        <v>24398.46</v>
      </c>
      <c r="L1048" s="275">
        <v>7</v>
      </c>
      <c r="M1048" s="282">
        <v>203320.5</v>
      </c>
      <c r="N1048" s="276">
        <v>585563.04</v>
      </c>
      <c r="O1048" s="279">
        <v>3895.7655159670699</v>
      </c>
      <c r="P1048" s="278">
        <v>1.1999999999999999E-3</v>
      </c>
      <c r="Q1048" s="275">
        <v>481.19184999999999</v>
      </c>
      <c r="R1048" s="275">
        <v>406.64100000000002</v>
      </c>
      <c r="S1048" s="275">
        <v>0</v>
      </c>
      <c r="T1048" s="279">
        <v>4783.5983659670701</v>
      </c>
      <c r="U1048" s="276">
        <v>788883.54</v>
      </c>
      <c r="V1048" s="279">
        <v>5248.46187567786</v>
      </c>
      <c r="W1048" s="275">
        <v>64.280652015432494</v>
      </c>
      <c r="X1048" s="275">
        <v>769.1614515</v>
      </c>
      <c r="Y1048" s="275">
        <v>481.19184999999999</v>
      </c>
      <c r="Z1048" s="275">
        <v>406.64100000000002</v>
      </c>
      <c r="AA1048" s="275">
        <v>44.528965799619002</v>
      </c>
      <c r="AB1048" s="275" t="b">
        <v>0</v>
      </c>
      <c r="AC1048" s="275" t="b">
        <v>0</v>
      </c>
      <c r="AD1048" s="280">
        <v>1324750.67985481</v>
      </c>
      <c r="AE1048" s="280">
        <v>331187.66996370303</v>
      </c>
      <c r="AF1048" s="280">
        <v>502485.60097110498</v>
      </c>
      <c r="AG1048" s="280">
        <v>491077.40892000397</v>
      </c>
      <c r="AH1048" s="275">
        <v>19.1273936518946</v>
      </c>
      <c r="AI1048" s="275">
        <v>0.62889462677744201</v>
      </c>
      <c r="AJ1048" s="275" t="b">
        <v>0</v>
      </c>
    </row>
    <row r="1049" spans="2:36" x14ac:dyDescent="0.2">
      <c r="B1049" s="266">
        <v>94555</v>
      </c>
      <c r="C1049" s="274" t="s">
        <v>169</v>
      </c>
      <c r="D1049" s="275">
        <v>36905</v>
      </c>
      <c r="E1049" s="275">
        <v>39530491</v>
      </c>
      <c r="F1049" s="275">
        <v>200001</v>
      </c>
      <c r="G1049" s="275">
        <v>1377871</v>
      </c>
      <c r="H1049" s="275">
        <v>5</v>
      </c>
      <c r="I1049" s="275">
        <v>200001</v>
      </c>
      <c r="J1049" s="275">
        <v>1377871</v>
      </c>
      <c r="K1049" s="276">
        <v>41336.129999999997</v>
      </c>
      <c r="L1049" s="275">
        <v>7</v>
      </c>
      <c r="M1049" s="276">
        <v>344467.75</v>
      </c>
      <c r="N1049" s="280">
        <v>992067.12</v>
      </c>
      <c r="O1049" s="279">
        <v>6600.2473032122498</v>
      </c>
      <c r="P1049" s="278">
        <v>8.9999999999999998E-4</v>
      </c>
      <c r="Q1049" s="277">
        <v>815.24034166666695</v>
      </c>
      <c r="R1049" s="275">
        <v>688.93550000000005</v>
      </c>
      <c r="S1049" s="275">
        <v>0</v>
      </c>
      <c r="T1049" s="281">
        <v>8104.4231448789196</v>
      </c>
      <c r="U1049" s="276">
        <v>1336534.8700000001</v>
      </c>
      <c r="V1049" s="279">
        <v>8891.9998390498404</v>
      </c>
      <c r="W1049" s="275">
        <v>70.195432096638598</v>
      </c>
      <c r="X1049" s="277">
        <v>1303.1214982500001</v>
      </c>
      <c r="Y1049" s="277">
        <v>815.24034166666695</v>
      </c>
      <c r="Z1049" s="275">
        <v>688.93550000000005</v>
      </c>
      <c r="AA1049" s="275">
        <v>48.626295737794798</v>
      </c>
      <c r="AB1049" s="275" t="b">
        <v>0</v>
      </c>
      <c r="AC1049" s="275" t="b">
        <v>0</v>
      </c>
      <c r="AD1049" s="283">
        <v>2244406.66829246</v>
      </c>
      <c r="AE1049" s="280">
        <v>561101.66707311501</v>
      </c>
      <c r="AF1049" s="280">
        <v>851316.44066345703</v>
      </c>
      <c r="AG1049" s="280">
        <v>831988.56055588904</v>
      </c>
      <c r="AH1049" s="275">
        <v>19.1273936518946</v>
      </c>
      <c r="AI1049" s="275">
        <v>0.62889462677744201</v>
      </c>
      <c r="AJ1049" s="275" t="b">
        <v>0</v>
      </c>
    </row>
    <row r="1050" spans="2:36" x14ac:dyDescent="0.2">
      <c r="B1050" s="266">
        <v>94556</v>
      </c>
      <c r="C1050" s="274" t="s">
        <v>169</v>
      </c>
      <c r="D1050" s="275">
        <v>16959</v>
      </c>
      <c r="E1050" s="275">
        <v>39530491</v>
      </c>
      <c r="F1050" s="275">
        <v>200001</v>
      </c>
      <c r="G1050" s="275">
        <v>1681591</v>
      </c>
      <c r="H1050" s="275">
        <v>5</v>
      </c>
      <c r="I1050" s="275">
        <v>200001</v>
      </c>
      <c r="J1050" s="275">
        <v>1681591</v>
      </c>
      <c r="K1050" s="279">
        <v>50447.73</v>
      </c>
      <c r="L1050" s="275">
        <v>7</v>
      </c>
      <c r="M1050" s="276">
        <v>420397.75</v>
      </c>
      <c r="N1050" s="276">
        <v>1210745.52</v>
      </c>
      <c r="O1050" s="279">
        <v>8055.1201548301697</v>
      </c>
      <c r="P1050" s="278">
        <v>4.0000000000000002E-4</v>
      </c>
      <c r="Q1050" s="277">
        <v>994.94134166666697</v>
      </c>
      <c r="R1050" s="277">
        <v>840.79549999999995</v>
      </c>
      <c r="S1050" s="275">
        <v>0</v>
      </c>
      <c r="T1050" s="279">
        <v>9890.8569964968301</v>
      </c>
      <c r="U1050" s="276">
        <v>1631143.27</v>
      </c>
      <c r="V1050" s="279">
        <v>10852.036875257299</v>
      </c>
      <c r="W1050" s="277">
        <v>85.668402089033407</v>
      </c>
      <c r="X1050" s="277">
        <v>1590.36468825</v>
      </c>
      <c r="Y1050" s="277">
        <v>994.94134166666697</v>
      </c>
      <c r="Z1050" s="277">
        <v>840.79549999999995</v>
      </c>
      <c r="AA1050" s="275">
        <v>59.344845254754702</v>
      </c>
      <c r="AB1050" s="275" t="b">
        <v>0</v>
      </c>
      <c r="AC1050" s="275" t="b">
        <v>0</v>
      </c>
      <c r="AD1050" s="280">
        <v>2739134.5443373099</v>
      </c>
      <c r="AE1050" s="280">
        <v>684783.63608432596</v>
      </c>
      <c r="AF1050" s="280">
        <v>1038969.58769849</v>
      </c>
      <c r="AG1050" s="280">
        <v>1015381.32055449</v>
      </c>
      <c r="AH1050" s="275">
        <v>19.1273936518946</v>
      </c>
      <c r="AI1050" s="275">
        <v>0.62889462677744201</v>
      </c>
      <c r="AJ1050" s="275" t="b">
        <v>0</v>
      </c>
    </row>
    <row r="1051" spans="2:36" x14ac:dyDescent="0.2">
      <c r="B1051" s="266">
        <v>94558</v>
      </c>
      <c r="C1051" s="274" t="s">
        <v>169</v>
      </c>
      <c r="D1051" s="275">
        <v>64217</v>
      </c>
      <c r="E1051" s="275">
        <v>39530491</v>
      </c>
      <c r="F1051" s="275">
        <v>108574</v>
      </c>
      <c r="G1051" s="275">
        <v>909165</v>
      </c>
      <c r="H1051" s="275">
        <v>5</v>
      </c>
      <c r="I1051" s="275">
        <v>108574</v>
      </c>
      <c r="J1051" s="275">
        <v>909165</v>
      </c>
      <c r="K1051" s="276">
        <v>27274.95</v>
      </c>
      <c r="L1051" s="275">
        <v>7</v>
      </c>
      <c r="M1051" s="276">
        <v>227291.25</v>
      </c>
      <c r="N1051" s="282">
        <v>654598.80000000005</v>
      </c>
      <c r="O1051" s="279">
        <v>4355.0621498129904</v>
      </c>
      <c r="P1051" s="278">
        <v>1.6000000000000001E-3</v>
      </c>
      <c r="Q1051" s="275">
        <v>537.92262500000004</v>
      </c>
      <c r="R1051" s="275">
        <v>454.58249999999998</v>
      </c>
      <c r="S1051" s="275">
        <v>0</v>
      </c>
      <c r="T1051" s="277">
        <v>5347.56727481299</v>
      </c>
      <c r="U1051" s="276">
        <v>881890.05</v>
      </c>
      <c r="V1051" s="281">
        <v>5867.2365073869396</v>
      </c>
      <c r="W1051" s="275">
        <v>85.319701930151993</v>
      </c>
      <c r="X1051" s="277">
        <v>859.84279875000004</v>
      </c>
      <c r="Y1051" s="275">
        <v>537.92262500000004</v>
      </c>
      <c r="Z1051" s="275">
        <v>454.58249999999998</v>
      </c>
      <c r="AA1051" s="277">
        <v>59.103291117353898</v>
      </c>
      <c r="AB1051" s="275" t="b">
        <v>0</v>
      </c>
      <c r="AC1051" s="275" t="b">
        <v>0</v>
      </c>
      <c r="AD1051" s="283">
        <v>1480933.98335411</v>
      </c>
      <c r="AE1051" s="281">
        <v>370233.49583852798</v>
      </c>
      <c r="AF1051" s="280">
        <v>561726.832029843</v>
      </c>
      <c r="AG1051" s="280">
        <v>548973.65548574203</v>
      </c>
      <c r="AH1051" s="275">
        <v>19.1273936518946</v>
      </c>
      <c r="AI1051" s="275">
        <v>0.62889462677744201</v>
      </c>
      <c r="AJ1051" s="275" t="b">
        <v>0</v>
      </c>
    </row>
    <row r="1052" spans="2:36" x14ac:dyDescent="0.2">
      <c r="B1052" s="266">
        <v>94559</v>
      </c>
      <c r="C1052" s="274" t="s">
        <v>169</v>
      </c>
      <c r="D1052" s="275">
        <v>27796</v>
      </c>
      <c r="E1052" s="275">
        <v>39530491</v>
      </c>
      <c r="F1052" s="275">
        <v>94025</v>
      </c>
      <c r="G1052" s="275">
        <v>927663</v>
      </c>
      <c r="H1052" s="275">
        <v>5</v>
      </c>
      <c r="I1052" s="275">
        <v>94025</v>
      </c>
      <c r="J1052" s="275">
        <v>927663</v>
      </c>
      <c r="K1052" s="276">
        <v>27829.89</v>
      </c>
      <c r="L1052" s="275">
        <v>7</v>
      </c>
      <c r="M1052" s="276">
        <v>231915.75</v>
      </c>
      <c r="N1052" s="276">
        <v>667917.36</v>
      </c>
      <c r="O1052" s="279">
        <v>4443.6708618149196</v>
      </c>
      <c r="P1052" s="278">
        <v>6.9999999999999999E-4</v>
      </c>
      <c r="Q1052" s="275">
        <v>548.86727499999995</v>
      </c>
      <c r="R1052" s="275">
        <v>463.83150000000001</v>
      </c>
      <c r="S1052" s="275">
        <v>0</v>
      </c>
      <c r="T1052" s="279">
        <v>5456.3696368149203</v>
      </c>
      <c r="U1052" s="276">
        <v>899833.11</v>
      </c>
      <c r="V1052" s="279">
        <v>5986.6121332784396</v>
      </c>
      <c r="W1052" s="275">
        <v>100.526219926978</v>
      </c>
      <c r="X1052" s="277">
        <v>877.33728225000004</v>
      </c>
      <c r="Y1052" s="275">
        <v>548.86727499999995</v>
      </c>
      <c r="Z1052" s="275">
        <v>463.83150000000001</v>
      </c>
      <c r="AA1052" s="275">
        <v>69.637262049219999</v>
      </c>
      <c r="AB1052" s="275" t="b">
        <v>0</v>
      </c>
      <c r="AC1052" s="275" t="b">
        <v>0</v>
      </c>
      <c r="AD1052" s="280">
        <v>1511065.2761602399</v>
      </c>
      <c r="AE1052" s="281">
        <v>377766.31904006097</v>
      </c>
      <c r="AF1052" s="280">
        <v>573155.80580125703</v>
      </c>
      <c r="AG1052" s="280">
        <v>560143.15131892497</v>
      </c>
      <c r="AH1052" s="275">
        <v>19.1273936518946</v>
      </c>
      <c r="AI1052" s="275">
        <v>0.62889462677744201</v>
      </c>
      <c r="AJ1052" s="275" t="b">
        <v>0</v>
      </c>
    </row>
    <row r="1053" spans="2:36" x14ac:dyDescent="0.2">
      <c r="B1053" s="266">
        <v>94560</v>
      </c>
      <c r="C1053" s="274" t="s">
        <v>169</v>
      </c>
      <c r="D1053" s="275">
        <v>49537</v>
      </c>
      <c r="E1053" s="275">
        <v>39530491</v>
      </c>
      <c r="F1053" s="275">
        <v>170484</v>
      </c>
      <c r="G1053" s="275">
        <v>1205375</v>
      </c>
      <c r="H1053" s="275">
        <v>5</v>
      </c>
      <c r="I1053" s="275">
        <v>170484</v>
      </c>
      <c r="J1053" s="275">
        <v>1205375</v>
      </c>
      <c r="K1053" s="276">
        <v>36161.25</v>
      </c>
      <c r="L1053" s="275">
        <v>7</v>
      </c>
      <c r="M1053" s="276">
        <v>301343.75</v>
      </c>
      <c r="N1053" s="275">
        <v>867870</v>
      </c>
      <c r="O1053" s="281">
        <v>5773.9607649115696</v>
      </c>
      <c r="P1053" s="278">
        <v>1.2999999999999999E-3</v>
      </c>
      <c r="Q1053" s="277">
        <v>713.18020833333298</v>
      </c>
      <c r="R1053" s="275">
        <v>602.6875</v>
      </c>
      <c r="S1053" s="275">
        <v>0</v>
      </c>
      <c r="T1053" s="279">
        <v>7089.8284732449001</v>
      </c>
      <c r="U1053" s="276">
        <v>1169213.75</v>
      </c>
      <c r="V1053" s="279">
        <v>7778.8082527280903</v>
      </c>
      <c r="W1053" s="275">
        <v>72.039553511025701</v>
      </c>
      <c r="X1053" s="275">
        <v>1139.9834062499999</v>
      </c>
      <c r="Y1053" s="277">
        <v>713.18020833333298</v>
      </c>
      <c r="Z1053" s="275">
        <v>602.6875</v>
      </c>
      <c r="AA1053" s="275">
        <v>49.903769080346997</v>
      </c>
      <c r="AB1053" s="275" t="b">
        <v>0</v>
      </c>
      <c r="AC1053" s="275" t="b">
        <v>0</v>
      </c>
      <c r="AD1053" s="280">
        <v>1963428.8607518601</v>
      </c>
      <c r="AE1053" s="280">
        <v>490857.21518796502</v>
      </c>
      <c r="AF1053" s="280">
        <v>744739.93186932197</v>
      </c>
      <c r="AG1053" s="280">
        <v>727831.71369457303</v>
      </c>
      <c r="AH1053" s="275">
        <v>19.1273936518946</v>
      </c>
      <c r="AI1053" s="275">
        <v>0.62889462677744201</v>
      </c>
      <c r="AJ1053" s="275" t="b">
        <v>0</v>
      </c>
    </row>
    <row r="1054" spans="2:36" x14ac:dyDescent="0.2">
      <c r="B1054" s="266">
        <v>94561</v>
      </c>
      <c r="C1054" s="274" t="s">
        <v>169</v>
      </c>
      <c r="D1054" s="275">
        <v>48806</v>
      </c>
      <c r="E1054" s="275">
        <v>39530491</v>
      </c>
      <c r="F1054" s="275">
        <v>124783</v>
      </c>
      <c r="G1054" s="275">
        <v>649855</v>
      </c>
      <c r="H1054" s="275">
        <v>5</v>
      </c>
      <c r="I1054" s="275">
        <v>124783</v>
      </c>
      <c r="J1054" s="275">
        <v>649855</v>
      </c>
      <c r="K1054" s="279">
        <v>19495.650000000001</v>
      </c>
      <c r="L1054" s="275">
        <v>7</v>
      </c>
      <c r="M1054" s="276">
        <v>162463.75</v>
      </c>
      <c r="N1054" s="282">
        <v>467895.6</v>
      </c>
      <c r="O1054" s="279">
        <v>3112.9211016336099</v>
      </c>
      <c r="P1054" s="278">
        <v>1.1999999999999999E-3</v>
      </c>
      <c r="Q1054" s="277">
        <v>384.49754166666702</v>
      </c>
      <c r="R1054" s="275">
        <v>324.92750000000001</v>
      </c>
      <c r="S1054" s="275">
        <v>0</v>
      </c>
      <c r="T1054" s="279">
        <v>3822.3461433002699</v>
      </c>
      <c r="U1054" s="276">
        <v>630359.35</v>
      </c>
      <c r="V1054" s="279">
        <v>4193.7964841452804</v>
      </c>
      <c r="W1054" s="275">
        <v>53.063207892696397</v>
      </c>
      <c r="X1054" s="277">
        <v>614.60036624999998</v>
      </c>
      <c r="Y1054" s="277">
        <v>384.49754166666702</v>
      </c>
      <c r="Z1054" s="275">
        <v>324.92750000000001</v>
      </c>
      <c r="AA1054" s="275">
        <v>36.758335446016901</v>
      </c>
      <c r="AB1054" s="275" t="b">
        <v>0</v>
      </c>
      <c r="AC1054" s="275" t="b">
        <v>0</v>
      </c>
      <c r="AD1054" s="280">
        <v>1058545.31768445</v>
      </c>
      <c r="AE1054" s="281">
        <v>264636.329421114</v>
      </c>
      <c r="AF1054" s="281">
        <v>401512.36621378199</v>
      </c>
      <c r="AG1054" s="281">
        <v>392396.62204955902</v>
      </c>
      <c r="AH1054" s="275">
        <v>19.1273936518946</v>
      </c>
      <c r="AI1054" s="275">
        <v>0.62889462677744201</v>
      </c>
      <c r="AJ1054" s="275" t="b">
        <v>0</v>
      </c>
    </row>
    <row r="1055" spans="2:36" x14ac:dyDescent="0.2">
      <c r="B1055" s="266">
        <v>94563</v>
      </c>
      <c r="C1055" s="274" t="s">
        <v>169</v>
      </c>
      <c r="D1055" s="275">
        <v>19681</v>
      </c>
      <c r="E1055" s="275">
        <v>39530491</v>
      </c>
      <c r="F1055" s="275">
        <v>200001</v>
      </c>
      <c r="G1055" s="275">
        <v>1897090</v>
      </c>
      <c r="H1055" s="275">
        <v>5</v>
      </c>
      <c r="I1055" s="275">
        <v>200001</v>
      </c>
      <c r="J1055" s="275">
        <v>1897090</v>
      </c>
      <c r="K1055" s="282">
        <v>56912.7</v>
      </c>
      <c r="L1055" s="275">
        <v>7</v>
      </c>
      <c r="M1055" s="282">
        <v>474272.5</v>
      </c>
      <c r="N1055" s="282">
        <v>1365904.8</v>
      </c>
      <c r="O1055" s="279">
        <v>9087.3987161722198</v>
      </c>
      <c r="P1055" s="278">
        <v>5.0000000000000001E-4</v>
      </c>
      <c r="Q1055" s="277">
        <v>1122.44491666667</v>
      </c>
      <c r="R1055" s="277">
        <v>948.54499999999996</v>
      </c>
      <c r="S1055" s="275">
        <v>0</v>
      </c>
      <c r="T1055" s="279">
        <v>11158.3886328389</v>
      </c>
      <c r="U1055" s="282">
        <v>1840177.3</v>
      </c>
      <c r="V1055" s="279">
        <v>12242.745492620899</v>
      </c>
      <c r="W1055" s="275">
        <v>96.646966425893297</v>
      </c>
      <c r="X1055" s="277">
        <v>1794.1728674999999</v>
      </c>
      <c r="Y1055" s="277">
        <v>1122.44491666667</v>
      </c>
      <c r="Z1055" s="277">
        <v>948.54499999999996</v>
      </c>
      <c r="AA1055" s="277">
        <v>66.9499970470481</v>
      </c>
      <c r="AB1055" s="275" t="b">
        <v>0</v>
      </c>
      <c r="AC1055" s="275" t="b">
        <v>0</v>
      </c>
      <c r="AD1055" s="280">
        <v>3090159.7075132201</v>
      </c>
      <c r="AE1055" s="280">
        <v>772539.92687830399</v>
      </c>
      <c r="AF1055" s="280">
        <v>1172115.4639427301</v>
      </c>
      <c r="AG1055" s="280">
        <v>1145504.31669218</v>
      </c>
      <c r="AH1055" s="275">
        <v>19.1273936518946</v>
      </c>
      <c r="AI1055" s="275">
        <v>0.62889462677744201</v>
      </c>
      <c r="AJ1055" s="275" t="b">
        <v>0</v>
      </c>
    </row>
    <row r="1056" spans="2:36" x14ac:dyDescent="0.2">
      <c r="B1056" s="266">
        <v>94564</v>
      </c>
      <c r="C1056" s="274" t="s">
        <v>169</v>
      </c>
      <c r="D1056" s="275">
        <v>18501</v>
      </c>
      <c r="E1056" s="275">
        <v>39530491</v>
      </c>
      <c r="F1056" s="275">
        <v>115209</v>
      </c>
      <c r="G1056" s="275">
        <v>746322</v>
      </c>
      <c r="H1056" s="275">
        <v>5</v>
      </c>
      <c r="I1056" s="275">
        <v>115209</v>
      </c>
      <c r="J1056" s="275">
        <v>746322</v>
      </c>
      <c r="K1056" s="276">
        <v>22389.66</v>
      </c>
      <c r="L1056" s="275">
        <v>7</v>
      </c>
      <c r="M1056" s="282">
        <v>186580.5</v>
      </c>
      <c r="N1056" s="276">
        <v>537351.84</v>
      </c>
      <c r="O1056" s="279">
        <v>3575.0151994112498</v>
      </c>
      <c r="P1056" s="278">
        <v>5.0000000000000001E-4</v>
      </c>
      <c r="Q1056" s="275">
        <v>441.57384999999999</v>
      </c>
      <c r="R1056" s="275">
        <v>373.161</v>
      </c>
      <c r="S1056" s="275">
        <v>0</v>
      </c>
      <c r="T1056" s="279">
        <v>4389.7500494112501</v>
      </c>
      <c r="U1056" s="276">
        <v>723932.34</v>
      </c>
      <c r="V1056" s="279">
        <v>4816.3399214290403</v>
      </c>
      <c r="W1056" s="275">
        <v>66.004310110450106</v>
      </c>
      <c r="X1056" s="277">
        <v>705.83403150000004</v>
      </c>
      <c r="Y1056" s="275">
        <v>441.57384999999999</v>
      </c>
      <c r="Z1056" s="275">
        <v>373.161</v>
      </c>
      <c r="AA1056" s="275">
        <v>45.722990906036003</v>
      </c>
      <c r="AB1056" s="275" t="b">
        <v>0</v>
      </c>
      <c r="AC1056" s="275" t="b">
        <v>0</v>
      </c>
      <c r="AD1056" s="283">
        <v>1215679.89564579</v>
      </c>
      <c r="AE1056" s="280">
        <v>303919.97391144902</v>
      </c>
      <c r="AF1056" s="280">
        <v>461114.42118226801</v>
      </c>
      <c r="AG1056" s="283">
        <v>450645.50055207801</v>
      </c>
      <c r="AH1056" s="275">
        <v>19.1273936518946</v>
      </c>
      <c r="AI1056" s="275">
        <v>0.62889462677744201</v>
      </c>
      <c r="AJ1056" s="275" t="b">
        <v>0</v>
      </c>
    </row>
    <row r="1057" spans="2:36" x14ac:dyDescent="0.2">
      <c r="B1057" s="266">
        <v>94565</v>
      </c>
      <c r="C1057" s="274" t="s">
        <v>169</v>
      </c>
      <c r="D1057" s="275">
        <v>100800</v>
      </c>
      <c r="E1057" s="275">
        <v>39530491</v>
      </c>
      <c r="F1057" s="275">
        <v>96831</v>
      </c>
      <c r="G1057" s="275">
        <v>580237</v>
      </c>
      <c r="H1057" s="275">
        <v>5</v>
      </c>
      <c r="I1057" s="275">
        <v>96831</v>
      </c>
      <c r="J1057" s="275">
        <v>580237</v>
      </c>
      <c r="K1057" s="276">
        <v>17407.11</v>
      </c>
      <c r="L1057" s="275">
        <v>7</v>
      </c>
      <c r="M1057" s="276">
        <v>145059.25</v>
      </c>
      <c r="N1057" s="276">
        <v>417770.64</v>
      </c>
      <c r="O1057" s="277">
        <v>2779.4384920460402</v>
      </c>
      <c r="P1057" s="278">
        <v>2.5000000000000001E-3</v>
      </c>
      <c r="Q1057" s="277">
        <v>343.30689166666701</v>
      </c>
      <c r="R1057" s="275">
        <v>290.11849999999998</v>
      </c>
      <c r="S1057" s="275">
        <v>0</v>
      </c>
      <c r="T1057" s="277">
        <v>3412.86388371271</v>
      </c>
      <c r="U1057" s="276">
        <v>562829.89</v>
      </c>
      <c r="V1057" s="277">
        <v>3744.5213017842502</v>
      </c>
      <c r="W1057" s="275">
        <v>61.055312900218901</v>
      </c>
      <c r="X1057" s="277">
        <v>548.75914275000002</v>
      </c>
      <c r="Y1057" s="277">
        <v>343.30689166666701</v>
      </c>
      <c r="Z1057" s="275">
        <v>290.11849999999998</v>
      </c>
      <c r="AA1057" s="275">
        <v>42.294685177838197</v>
      </c>
      <c r="AB1057" s="275" t="b">
        <v>0</v>
      </c>
      <c r="AC1057" s="275" t="b">
        <v>0</v>
      </c>
      <c r="AD1057" s="280">
        <v>945144.93155746302</v>
      </c>
      <c r="AE1057" s="281">
        <v>236286.23288936599</v>
      </c>
      <c r="AF1057" s="281">
        <v>358498.94335626601</v>
      </c>
      <c r="AG1057" s="280">
        <v>350359.75531183102</v>
      </c>
      <c r="AH1057" s="275">
        <v>19.1273936518946</v>
      </c>
      <c r="AI1057" s="275">
        <v>0.62889462677744201</v>
      </c>
      <c r="AJ1057" s="275" t="b">
        <v>0</v>
      </c>
    </row>
    <row r="1058" spans="2:36" x14ac:dyDescent="0.2">
      <c r="B1058" s="266">
        <v>94566</v>
      </c>
      <c r="C1058" s="274" t="s">
        <v>169</v>
      </c>
      <c r="D1058" s="275">
        <v>44463</v>
      </c>
      <c r="E1058" s="275">
        <v>39530491</v>
      </c>
      <c r="F1058" s="275">
        <v>200001</v>
      </c>
      <c r="G1058" s="275">
        <v>1613854</v>
      </c>
      <c r="H1058" s="275">
        <v>5</v>
      </c>
      <c r="I1058" s="275">
        <v>200001</v>
      </c>
      <c r="J1058" s="275">
        <v>1613854</v>
      </c>
      <c r="K1058" s="279">
        <v>48415.62</v>
      </c>
      <c r="L1058" s="275">
        <v>7</v>
      </c>
      <c r="M1058" s="282">
        <v>403463.5</v>
      </c>
      <c r="N1058" s="276">
        <v>1161974.8799999999</v>
      </c>
      <c r="O1058" s="277">
        <v>7730.6478699953104</v>
      </c>
      <c r="P1058" s="278">
        <v>1.1000000000000001E-3</v>
      </c>
      <c r="Q1058" s="277">
        <v>954.86361666666699</v>
      </c>
      <c r="R1058" s="275">
        <v>806.92700000000002</v>
      </c>
      <c r="S1058" s="275">
        <v>0</v>
      </c>
      <c r="T1058" s="279">
        <v>9492.4384866619803</v>
      </c>
      <c r="U1058" s="276">
        <v>1565438.38</v>
      </c>
      <c r="V1058" s="279">
        <v>10414.900602632601</v>
      </c>
      <c r="W1058" s="275">
        <v>82.217550751041699</v>
      </c>
      <c r="X1058" s="275">
        <v>1526.3024204999999</v>
      </c>
      <c r="Y1058" s="277">
        <v>954.86361666666699</v>
      </c>
      <c r="Z1058" s="275">
        <v>806.92700000000002</v>
      </c>
      <c r="AA1058" s="275">
        <v>56.9543461482411</v>
      </c>
      <c r="AB1058" s="275" t="b">
        <v>0</v>
      </c>
      <c r="AC1058" s="275" t="b">
        <v>0</v>
      </c>
      <c r="AD1058" s="280">
        <v>2628798.1090032798</v>
      </c>
      <c r="AE1058" s="280">
        <v>657199.52725081996</v>
      </c>
      <c r="AF1058" s="280">
        <v>997118.33911192103</v>
      </c>
      <c r="AG1058" s="275">
        <v>974480.24264054</v>
      </c>
      <c r="AH1058" s="275">
        <v>19.1273936518946</v>
      </c>
      <c r="AI1058" s="275">
        <v>0.62889462677744201</v>
      </c>
      <c r="AJ1058" s="275" t="b">
        <v>0</v>
      </c>
    </row>
    <row r="1059" spans="2:36" x14ac:dyDescent="0.2">
      <c r="B1059" s="266">
        <v>94567</v>
      </c>
      <c r="C1059" s="274" t="s">
        <v>169</v>
      </c>
      <c r="D1059" s="275">
        <v>550</v>
      </c>
      <c r="E1059" s="275">
        <v>39530491</v>
      </c>
      <c r="F1059" s="275">
        <v>69456</v>
      </c>
      <c r="G1059" s="275">
        <v>1044444</v>
      </c>
      <c r="H1059" s="275">
        <v>5</v>
      </c>
      <c r="I1059" s="275">
        <v>69456</v>
      </c>
      <c r="J1059" s="275">
        <v>1044444</v>
      </c>
      <c r="K1059" s="276">
        <v>31333.32</v>
      </c>
      <c r="L1059" s="275">
        <v>7</v>
      </c>
      <c r="M1059" s="275">
        <v>261111</v>
      </c>
      <c r="N1059" s="276">
        <v>751999.68</v>
      </c>
      <c r="O1059" s="279">
        <v>5003.0726347794698</v>
      </c>
      <c r="P1059" s="284">
        <v>0</v>
      </c>
      <c r="Q1059" s="277">
        <v>617.96270000000004</v>
      </c>
      <c r="R1059" s="275">
        <v>522.22199999999998</v>
      </c>
      <c r="S1059" s="275">
        <v>0</v>
      </c>
      <c r="T1059" s="279">
        <v>6143.2573347794696</v>
      </c>
      <c r="U1059" s="276">
        <v>1013110.68</v>
      </c>
      <c r="V1059" s="279">
        <v>6740.2506329667804</v>
      </c>
      <c r="W1059" s="275">
        <v>153.21731592893499</v>
      </c>
      <c r="X1059" s="277">
        <v>987.78291300000001</v>
      </c>
      <c r="Y1059" s="277">
        <v>617.96270000000004</v>
      </c>
      <c r="Z1059" s="275">
        <v>522.22199999999998</v>
      </c>
      <c r="AA1059" s="275">
        <v>106.137825410841</v>
      </c>
      <c r="AB1059" s="275" t="b">
        <v>0</v>
      </c>
      <c r="AC1059" s="275" t="b">
        <v>0</v>
      </c>
      <c r="AD1059" s="280">
        <v>1701289.2195699399</v>
      </c>
      <c r="AE1059" s="280">
        <v>425322.30489248497</v>
      </c>
      <c r="AF1059" s="280">
        <v>645308.84861667303</v>
      </c>
      <c r="AG1059" s="280">
        <v>630658.06606078194</v>
      </c>
      <c r="AH1059" s="275">
        <v>19.1273936518946</v>
      </c>
      <c r="AI1059" s="275">
        <v>0.62889462677744201</v>
      </c>
      <c r="AJ1059" s="275" t="b">
        <v>0</v>
      </c>
    </row>
    <row r="1060" spans="2:36" x14ac:dyDescent="0.2">
      <c r="B1060" s="266">
        <v>94568</v>
      </c>
      <c r="C1060" s="274" t="s">
        <v>169</v>
      </c>
      <c r="D1060" s="275">
        <v>73516</v>
      </c>
      <c r="E1060" s="275">
        <v>39530491</v>
      </c>
      <c r="F1060" s="275">
        <v>200001</v>
      </c>
      <c r="G1060" s="275">
        <v>1307315</v>
      </c>
      <c r="H1060" s="275">
        <v>5</v>
      </c>
      <c r="I1060" s="275">
        <v>200001</v>
      </c>
      <c r="J1060" s="275">
        <v>1307315</v>
      </c>
      <c r="K1060" s="276">
        <v>39219.449999999997</v>
      </c>
      <c r="L1060" s="275">
        <v>7</v>
      </c>
      <c r="M1060" s="276">
        <v>326828.75</v>
      </c>
      <c r="N1060" s="282">
        <v>941266.8</v>
      </c>
      <c r="O1060" s="279">
        <v>6262.2715066932396</v>
      </c>
      <c r="P1060" s="278">
        <v>1.9E-3</v>
      </c>
      <c r="Q1060" s="277">
        <v>773.49470833333305</v>
      </c>
      <c r="R1060" s="275">
        <v>653.65750000000003</v>
      </c>
      <c r="S1060" s="275">
        <v>0</v>
      </c>
      <c r="T1060" s="279">
        <v>7689.4237150265799</v>
      </c>
      <c r="U1060" s="276">
        <v>1268095.55</v>
      </c>
      <c r="V1060" s="279">
        <v>8436.6713354061794</v>
      </c>
      <c r="W1060" s="275">
        <v>66.600967225100902</v>
      </c>
      <c r="X1060" s="277">
        <v>1236.39316125</v>
      </c>
      <c r="Y1060" s="277">
        <v>773.49470833333305</v>
      </c>
      <c r="Z1060" s="275">
        <v>653.65750000000003</v>
      </c>
      <c r="AA1060" s="275">
        <v>46.136311608601403</v>
      </c>
      <c r="AB1060" s="275" t="b">
        <v>0</v>
      </c>
      <c r="AC1060" s="275" t="b">
        <v>0</v>
      </c>
      <c r="AD1060" s="283">
        <v>2129478.3790055499</v>
      </c>
      <c r="AE1060" s="283">
        <v>532369.59475138795</v>
      </c>
      <c r="AF1060" s="280">
        <v>807723.47529336705</v>
      </c>
      <c r="AG1060" s="283">
        <v>789385.30896079703</v>
      </c>
      <c r="AH1060" s="275">
        <v>19.1273936518946</v>
      </c>
      <c r="AI1060" s="275">
        <v>0.62889462677744201</v>
      </c>
      <c r="AJ1060" s="275" t="b">
        <v>0</v>
      </c>
    </row>
    <row r="1061" spans="2:36" x14ac:dyDescent="0.2">
      <c r="B1061" s="266">
        <v>94569</v>
      </c>
      <c r="C1061" s="274" t="s">
        <v>169</v>
      </c>
      <c r="D1061" s="275">
        <v>211</v>
      </c>
      <c r="E1061" s="275">
        <v>39530491</v>
      </c>
      <c r="F1061" s="275">
        <v>97155</v>
      </c>
      <c r="G1061" s="275">
        <v>831140</v>
      </c>
      <c r="H1061" s="275">
        <v>5</v>
      </c>
      <c r="I1061" s="275">
        <v>97155</v>
      </c>
      <c r="J1061" s="275">
        <v>831140</v>
      </c>
      <c r="K1061" s="282">
        <v>24934.2</v>
      </c>
      <c r="L1061" s="275">
        <v>7</v>
      </c>
      <c r="M1061" s="275">
        <v>207785</v>
      </c>
      <c r="N1061" s="282">
        <v>598420.80000000005</v>
      </c>
      <c r="O1061" s="279">
        <v>3981.3085140712301</v>
      </c>
      <c r="P1061" s="284">
        <v>0</v>
      </c>
      <c r="Q1061" s="275">
        <v>491.757833333333</v>
      </c>
      <c r="R1061" s="276">
        <v>415.57</v>
      </c>
      <c r="S1061" s="275">
        <v>0</v>
      </c>
      <c r="T1061" s="279">
        <v>4888.6363474045602</v>
      </c>
      <c r="U1061" s="282">
        <v>806205.8</v>
      </c>
      <c r="V1061" s="281">
        <v>5363.7073036792899</v>
      </c>
      <c r="W1061" s="275">
        <v>87.164870057281107</v>
      </c>
      <c r="X1061" s="275">
        <v>786.05065500000001</v>
      </c>
      <c r="Y1061" s="275">
        <v>491.757833333333</v>
      </c>
      <c r="Z1061" s="276">
        <v>415.57</v>
      </c>
      <c r="AA1061" s="275">
        <v>60.381489546451199</v>
      </c>
      <c r="AB1061" s="275" t="b">
        <v>0</v>
      </c>
      <c r="AC1061" s="275" t="b">
        <v>0</v>
      </c>
      <c r="AD1061" s="283">
        <v>1353839.4800998</v>
      </c>
      <c r="AE1061" s="281">
        <v>338459.870024951</v>
      </c>
      <c r="AF1061" s="281">
        <v>513519.15127978299</v>
      </c>
      <c r="AG1061" s="280">
        <v>501860.45879507001</v>
      </c>
      <c r="AH1061" s="275">
        <v>19.1273936518946</v>
      </c>
      <c r="AI1061" s="275">
        <v>0.62889462677744201</v>
      </c>
      <c r="AJ1061" s="275" t="b">
        <v>0</v>
      </c>
    </row>
    <row r="1062" spans="2:36" x14ac:dyDescent="0.2">
      <c r="B1062" s="266">
        <v>94571</v>
      </c>
      <c r="C1062" s="274" t="s">
        <v>169</v>
      </c>
      <c r="D1062" s="275">
        <v>11116</v>
      </c>
      <c r="E1062" s="275">
        <v>39530491</v>
      </c>
      <c r="F1062" s="275">
        <v>71436</v>
      </c>
      <c r="G1062" s="275">
        <v>545584</v>
      </c>
      <c r="H1062" s="275">
        <v>5</v>
      </c>
      <c r="I1062" s="275">
        <v>71436</v>
      </c>
      <c r="J1062" s="275">
        <v>545584</v>
      </c>
      <c r="K1062" s="279">
        <v>16367.52</v>
      </c>
      <c r="L1062" s="275">
        <v>7</v>
      </c>
      <c r="M1062" s="275">
        <v>136396</v>
      </c>
      <c r="N1062" s="276">
        <v>392820.47999999998</v>
      </c>
      <c r="O1062" s="279">
        <v>2613.4444550148401</v>
      </c>
      <c r="P1062" s="278">
        <v>2.9999999999999997E-4</v>
      </c>
      <c r="Q1062" s="275">
        <v>322.80386666666698</v>
      </c>
      <c r="R1062" s="275">
        <v>272.79199999999997</v>
      </c>
      <c r="S1062" s="275">
        <v>0</v>
      </c>
      <c r="T1062" s="277">
        <v>3209.0403216815098</v>
      </c>
      <c r="U1062" s="276">
        <v>529216.48</v>
      </c>
      <c r="V1062" s="277">
        <v>3520.8904463394401</v>
      </c>
      <c r="W1062" s="275">
        <v>77.817442986831907</v>
      </c>
      <c r="X1062" s="277">
        <v>515.98606800000005</v>
      </c>
      <c r="Y1062" s="275">
        <v>322.80386666666698</v>
      </c>
      <c r="Z1062" s="275">
        <v>272.79199999999997</v>
      </c>
      <c r="AA1062" s="275">
        <v>53.906271152049499</v>
      </c>
      <c r="AB1062" s="275" t="b">
        <v>0</v>
      </c>
      <c r="AC1062" s="275" t="b">
        <v>0</v>
      </c>
      <c r="AD1062" s="280">
        <v>888698.84605574398</v>
      </c>
      <c r="AE1062" s="281">
        <v>222174.711513936</v>
      </c>
      <c r="AF1062" s="280">
        <v>337088.61639654997</v>
      </c>
      <c r="AG1062" s="280">
        <v>329435.51814525801</v>
      </c>
      <c r="AH1062" s="275">
        <v>19.1273936518946</v>
      </c>
      <c r="AI1062" s="275">
        <v>0.62889462677744201</v>
      </c>
      <c r="AJ1062" s="275" t="b">
        <v>0</v>
      </c>
    </row>
    <row r="1063" spans="2:36" x14ac:dyDescent="0.2">
      <c r="B1063" s="266">
        <v>94572</v>
      </c>
      <c r="C1063" s="274" t="s">
        <v>169</v>
      </c>
      <c r="D1063" s="275">
        <v>9654</v>
      </c>
      <c r="E1063" s="275">
        <v>39530491</v>
      </c>
      <c r="F1063" s="275">
        <v>96936</v>
      </c>
      <c r="G1063" s="275">
        <v>653690</v>
      </c>
      <c r="H1063" s="275">
        <v>5</v>
      </c>
      <c r="I1063" s="275">
        <v>96936</v>
      </c>
      <c r="J1063" s="275">
        <v>653690</v>
      </c>
      <c r="K1063" s="282">
        <v>19610.7</v>
      </c>
      <c r="L1063" s="275">
        <v>7</v>
      </c>
      <c r="M1063" s="282">
        <v>163422.5</v>
      </c>
      <c r="N1063" s="281">
        <v>470656.8</v>
      </c>
      <c r="O1063" s="277">
        <v>3131.29143413049</v>
      </c>
      <c r="P1063" s="278">
        <v>2.0000000000000001E-4</v>
      </c>
      <c r="Q1063" s="277">
        <v>386.76658333333302</v>
      </c>
      <c r="R1063" s="275">
        <v>326.84500000000003</v>
      </c>
      <c r="S1063" s="275">
        <v>0</v>
      </c>
      <c r="T1063" s="279">
        <v>3844.9030174638301</v>
      </c>
      <c r="U1063" s="282">
        <v>634079.30000000005</v>
      </c>
      <c r="V1063" s="279">
        <v>4218.5454043146901</v>
      </c>
      <c r="W1063" s="275">
        <v>68.709882460361797</v>
      </c>
      <c r="X1063" s="277">
        <v>618.22731750000003</v>
      </c>
      <c r="Y1063" s="277">
        <v>386.76658333333302</v>
      </c>
      <c r="Z1063" s="275">
        <v>326.84500000000003</v>
      </c>
      <c r="AA1063" s="275">
        <v>47.597214873283299</v>
      </c>
      <c r="AB1063" s="275" t="b">
        <v>0</v>
      </c>
      <c r="AC1063" s="275" t="b">
        <v>0</v>
      </c>
      <c r="AD1063" s="283">
        <v>1064792.1285781499</v>
      </c>
      <c r="AE1063" s="280">
        <v>266198.03214453702</v>
      </c>
      <c r="AF1063" s="280">
        <v>403881.81774440099</v>
      </c>
      <c r="AG1063" s="280">
        <v>394712.27868920902</v>
      </c>
      <c r="AH1063" s="275">
        <v>19.1273936518946</v>
      </c>
      <c r="AI1063" s="275">
        <v>0.62889462677744201</v>
      </c>
      <c r="AJ1063" s="275" t="b">
        <v>0</v>
      </c>
    </row>
    <row r="1064" spans="2:36" x14ac:dyDescent="0.2">
      <c r="B1064" s="266">
        <v>94574</v>
      </c>
      <c r="C1064" s="274" t="s">
        <v>169</v>
      </c>
      <c r="D1064" s="275">
        <v>7875</v>
      </c>
      <c r="E1064" s="275">
        <v>39530491</v>
      </c>
      <c r="F1064" s="275">
        <v>112656</v>
      </c>
      <c r="G1064" s="275">
        <v>1660494</v>
      </c>
      <c r="H1064" s="275">
        <v>5</v>
      </c>
      <c r="I1064" s="275">
        <v>112656</v>
      </c>
      <c r="J1064" s="275">
        <v>1660494</v>
      </c>
      <c r="K1064" s="276">
        <v>49814.82</v>
      </c>
      <c r="L1064" s="275">
        <v>7</v>
      </c>
      <c r="M1064" s="282">
        <v>415123.5</v>
      </c>
      <c r="N1064" s="276">
        <v>1195555.68</v>
      </c>
      <c r="O1064" s="281">
        <v>7954.06177029644</v>
      </c>
      <c r="P1064" s="278">
        <v>2.0000000000000001E-4</v>
      </c>
      <c r="Q1064" s="277">
        <v>982.45894999999996</v>
      </c>
      <c r="R1064" s="275">
        <v>830.24699999999996</v>
      </c>
      <c r="S1064" s="275">
        <v>0</v>
      </c>
      <c r="T1064" s="279">
        <v>9766.7677202964405</v>
      </c>
      <c r="U1064" s="276">
        <v>1610679.18</v>
      </c>
      <c r="V1064" s="279">
        <v>10715.8887738716</v>
      </c>
      <c r="W1064" s="275">
        <v>150.18115599032399</v>
      </c>
      <c r="X1064" s="277">
        <v>1570.4122004999999</v>
      </c>
      <c r="Y1064" s="277">
        <v>982.45894999999996</v>
      </c>
      <c r="Z1064" s="275">
        <v>830.24699999999996</v>
      </c>
      <c r="AA1064" s="275">
        <v>104.034594378957</v>
      </c>
      <c r="AB1064" s="275" t="b">
        <v>0</v>
      </c>
      <c r="AC1064" s="275" t="b">
        <v>0</v>
      </c>
      <c r="AD1064" s="283">
        <v>2704769.7543961802</v>
      </c>
      <c r="AE1064" s="280">
        <v>676192.43859904597</v>
      </c>
      <c r="AF1064" s="280">
        <v>1025934.82395887</v>
      </c>
      <c r="AG1064" s="280">
        <v>1002642.49183827</v>
      </c>
      <c r="AH1064" s="275">
        <v>19.1273936518946</v>
      </c>
      <c r="AI1064" s="275">
        <v>0.62889462677744201</v>
      </c>
      <c r="AJ1064" s="275" t="b">
        <v>0</v>
      </c>
    </row>
    <row r="1065" spans="2:36" x14ac:dyDescent="0.2">
      <c r="B1065" s="266">
        <v>94576</v>
      </c>
      <c r="C1065" s="274" t="s">
        <v>169</v>
      </c>
      <c r="D1065" s="275">
        <v>393</v>
      </c>
      <c r="E1065" s="275">
        <v>39530491</v>
      </c>
      <c r="F1065" s="275">
        <v>117806</v>
      </c>
      <c r="G1065" s="275">
        <v>1687500</v>
      </c>
      <c r="H1065" s="275">
        <v>5</v>
      </c>
      <c r="I1065" s="275">
        <v>117806</v>
      </c>
      <c r="J1065" s="275">
        <v>1687500</v>
      </c>
      <c r="K1065" s="275">
        <v>50625</v>
      </c>
      <c r="L1065" s="275">
        <v>7</v>
      </c>
      <c r="M1065" s="275">
        <v>421875</v>
      </c>
      <c r="N1065" s="275">
        <v>1215000</v>
      </c>
      <c r="O1065" s="279">
        <v>8083.4253164270704</v>
      </c>
      <c r="P1065" s="284">
        <v>0</v>
      </c>
      <c r="Q1065" s="275">
        <v>998.4375</v>
      </c>
      <c r="R1065" s="276">
        <v>843.75</v>
      </c>
      <c r="S1065" s="275">
        <v>0</v>
      </c>
      <c r="T1065" s="279">
        <v>9925.6128164270704</v>
      </c>
      <c r="U1065" s="275">
        <v>1636875</v>
      </c>
      <c r="V1065" s="279">
        <v>10890.1702179642</v>
      </c>
      <c r="W1065" s="275">
        <v>145.95159000014499</v>
      </c>
      <c r="X1065" s="277">
        <v>1595.953125</v>
      </c>
      <c r="Y1065" s="275">
        <v>998.4375</v>
      </c>
      <c r="Z1065" s="276">
        <v>843.75</v>
      </c>
      <c r="AA1065" s="275">
        <v>101.104658334147</v>
      </c>
      <c r="AB1065" s="275" t="b">
        <v>0</v>
      </c>
      <c r="AC1065" s="275" t="b">
        <v>0</v>
      </c>
      <c r="AD1065" s="280">
        <v>2748759.6826869301</v>
      </c>
      <c r="AE1065" s="280">
        <v>687189.92067173298</v>
      </c>
      <c r="AF1065" s="280">
        <v>1042620.45838804</v>
      </c>
      <c r="AG1065" s="280">
        <v>1018949.30362716</v>
      </c>
      <c r="AH1065" s="275">
        <v>19.1273936518946</v>
      </c>
      <c r="AI1065" s="275">
        <v>0.62889462677744201</v>
      </c>
      <c r="AJ1065" s="275" t="b">
        <v>0</v>
      </c>
    </row>
    <row r="1066" spans="2:36" x14ac:dyDescent="0.2">
      <c r="B1066" s="266">
        <v>94577</v>
      </c>
      <c r="C1066" s="274" t="s">
        <v>169</v>
      </c>
      <c r="D1066" s="275">
        <v>47839</v>
      </c>
      <c r="E1066" s="275">
        <v>39530491</v>
      </c>
      <c r="F1066" s="275">
        <v>109066</v>
      </c>
      <c r="G1066" s="275">
        <v>826354</v>
      </c>
      <c r="H1066" s="275">
        <v>5</v>
      </c>
      <c r="I1066" s="275">
        <v>109066</v>
      </c>
      <c r="J1066" s="275">
        <v>826354</v>
      </c>
      <c r="K1066" s="276">
        <v>24790.62</v>
      </c>
      <c r="L1066" s="275">
        <v>7</v>
      </c>
      <c r="M1066" s="282">
        <v>206588.5</v>
      </c>
      <c r="N1066" s="276">
        <v>594974.88</v>
      </c>
      <c r="O1066" s="279">
        <v>3958.3827223293501</v>
      </c>
      <c r="P1066" s="278">
        <v>1.1999999999999999E-3</v>
      </c>
      <c r="Q1066" s="277">
        <v>488.92611666666699</v>
      </c>
      <c r="R1066" s="275">
        <v>413.17700000000002</v>
      </c>
      <c r="S1066" s="275">
        <v>0</v>
      </c>
      <c r="T1066" s="279">
        <v>4860.48583899601</v>
      </c>
      <c r="U1066" s="276">
        <v>801563.38</v>
      </c>
      <c r="V1066" s="279">
        <v>5332.8211675825896</v>
      </c>
      <c r="W1066" s="275">
        <v>77.198561382090702</v>
      </c>
      <c r="X1066" s="277">
        <v>781.52429549999999</v>
      </c>
      <c r="Y1066" s="277">
        <v>488.92611666666699</v>
      </c>
      <c r="Z1066" s="275">
        <v>413.17700000000002</v>
      </c>
      <c r="AA1066" s="275">
        <v>53.477554937333501</v>
      </c>
      <c r="AB1066" s="275" t="b">
        <v>0</v>
      </c>
      <c r="AC1066" s="275" t="b">
        <v>0</v>
      </c>
      <c r="AD1066" s="280">
        <v>1346043.5904160501</v>
      </c>
      <c r="AE1066" s="280">
        <v>336510.89760401199</v>
      </c>
      <c r="AF1066" s="281">
        <v>510562.12519750401</v>
      </c>
      <c r="AG1066" s="280">
        <v>498970.56761453103</v>
      </c>
      <c r="AH1066" s="275">
        <v>19.1273936518946</v>
      </c>
      <c r="AI1066" s="275">
        <v>0.62889462677744201</v>
      </c>
      <c r="AJ1066" s="275" t="b">
        <v>0</v>
      </c>
    </row>
    <row r="1067" spans="2:36" x14ac:dyDescent="0.2">
      <c r="B1067" s="266">
        <v>94578</v>
      </c>
      <c r="C1067" s="274" t="s">
        <v>169</v>
      </c>
      <c r="D1067" s="275">
        <v>40656</v>
      </c>
      <c r="E1067" s="275">
        <v>39530491</v>
      </c>
      <c r="F1067" s="275">
        <v>82477</v>
      </c>
      <c r="G1067" s="275">
        <v>787782</v>
      </c>
      <c r="H1067" s="275">
        <v>5</v>
      </c>
      <c r="I1067" s="275">
        <v>82477</v>
      </c>
      <c r="J1067" s="275">
        <v>787782</v>
      </c>
      <c r="K1067" s="276">
        <v>23633.46</v>
      </c>
      <c r="L1067" s="275">
        <v>7</v>
      </c>
      <c r="M1067" s="282">
        <v>196945.5</v>
      </c>
      <c r="N1067" s="276">
        <v>567203.04</v>
      </c>
      <c r="O1067" s="279">
        <v>3773.6159778521801</v>
      </c>
      <c r="P1067" s="284">
        <v>1E-3</v>
      </c>
      <c r="Q1067" s="275">
        <v>466.10435000000001</v>
      </c>
      <c r="R1067" s="275">
        <v>393.89100000000002</v>
      </c>
      <c r="S1067" s="275">
        <v>0</v>
      </c>
      <c r="T1067" s="279">
        <v>4633.6113278521798</v>
      </c>
      <c r="U1067" s="276">
        <v>764148.54</v>
      </c>
      <c r="V1067" s="279">
        <v>5083.89930349529</v>
      </c>
      <c r="W1067" s="275">
        <v>97.3207970221317</v>
      </c>
      <c r="X1067" s="275">
        <v>745.0448265</v>
      </c>
      <c r="Y1067" s="275">
        <v>466.10435000000001</v>
      </c>
      <c r="Z1067" s="275">
        <v>393.89100000000002</v>
      </c>
      <c r="AA1067" s="275">
        <v>67.416777931091204</v>
      </c>
      <c r="AB1067" s="275" t="b">
        <v>0</v>
      </c>
      <c r="AC1067" s="275" t="b">
        <v>0</v>
      </c>
      <c r="AD1067" s="280">
        <v>1283213.86687199</v>
      </c>
      <c r="AE1067" s="280">
        <v>320803.46671799698</v>
      </c>
      <c r="AF1067" s="280">
        <v>486730.44737768598</v>
      </c>
      <c r="AG1067" s="281">
        <v>475679.95277630398</v>
      </c>
      <c r="AH1067" s="275">
        <v>19.1273936518946</v>
      </c>
      <c r="AI1067" s="275">
        <v>0.62889462677744201</v>
      </c>
      <c r="AJ1067" s="275" t="b">
        <v>0</v>
      </c>
    </row>
    <row r="1068" spans="2:36" x14ac:dyDescent="0.2">
      <c r="B1068" s="266">
        <v>94579</v>
      </c>
      <c r="C1068" s="274" t="s">
        <v>169</v>
      </c>
      <c r="D1068" s="275">
        <v>21125</v>
      </c>
      <c r="E1068" s="275">
        <v>39530491</v>
      </c>
      <c r="F1068" s="275">
        <v>104272</v>
      </c>
      <c r="G1068" s="275">
        <v>799777</v>
      </c>
      <c r="H1068" s="275">
        <v>5</v>
      </c>
      <c r="I1068" s="275">
        <v>104272</v>
      </c>
      <c r="J1068" s="275">
        <v>799777</v>
      </c>
      <c r="K1068" s="279">
        <v>23993.31</v>
      </c>
      <c r="L1068" s="275">
        <v>7</v>
      </c>
      <c r="M1068" s="276">
        <v>199944.25</v>
      </c>
      <c r="N1068" s="276">
        <v>575839.43999999994</v>
      </c>
      <c r="O1068" s="277">
        <v>3831.0741625458299</v>
      </c>
      <c r="P1068" s="278">
        <v>5.0000000000000001E-4</v>
      </c>
      <c r="Q1068" s="275">
        <v>473.20139166666701</v>
      </c>
      <c r="R1068" s="275">
        <v>399.88850000000002</v>
      </c>
      <c r="S1068" s="275">
        <v>0</v>
      </c>
      <c r="T1068" s="279">
        <v>4704.1640542124997</v>
      </c>
      <c r="U1068" s="276">
        <v>775783.69</v>
      </c>
      <c r="V1068" s="279">
        <v>5161.3082467631302</v>
      </c>
      <c r="W1068" s="275">
        <v>78.150842828523096</v>
      </c>
      <c r="X1068" s="277">
        <v>756.38909775000002</v>
      </c>
      <c r="Y1068" s="275">
        <v>473.20139166666701</v>
      </c>
      <c r="Z1068" s="275">
        <v>399.88850000000002</v>
      </c>
      <c r="AA1068" s="275">
        <v>54.137226341251697</v>
      </c>
      <c r="AB1068" s="275" t="b">
        <v>0</v>
      </c>
      <c r="AC1068" s="275" t="b">
        <v>0</v>
      </c>
      <c r="AD1068" s="280">
        <v>1302752.4579201799</v>
      </c>
      <c r="AE1068" s="281">
        <v>325688.11448004597</v>
      </c>
      <c r="AF1068" s="281">
        <v>494141.54805819801</v>
      </c>
      <c r="AG1068" s="280">
        <v>482922.79538193898</v>
      </c>
      <c r="AH1068" s="275">
        <v>19.1273936518946</v>
      </c>
      <c r="AI1068" s="275">
        <v>0.62889462677744201</v>
      </c>
      <c r="AJ1068" s="275" t="b">
        <v>0</v>
      </c>
    </row>
    <row r="1069" spans="2:36" x14ac:dyDescent="0.2">
      <c r="B1069" s="266">
        <v>94580</v>
      </c>
      <c r="C1069" s="274" t="s">
        <v>169</v>
      </c>
      <c r="D1069" s="275">
        <v>29503</v>
      </c>
      <c r="E1069" s="275">
        <v>39530491</v>
      </c>
      <c r="F1069" s="275">
        <v>103869</v>
      </c>
      <c r="G1069" s="275">
        <v>802649</v>
      </c>
      <c r="H1069" s="275">
        <v>5</v>
      </c>
      <c r="I1069" s="275">
        <v>103869</v>
      </c>
      <c r="J1069" s="275">
        <v>802649</v>
      </c>
      <c r="K1069" s="279">
        <v>24079.47</v>
      </c>
      <c r="L1069" s="275">
        <v>7</v>
      </c>
      <c r="M1069" s="276">
        <v>200662.25</v>
      </c>
      <c r="N1069" s="276">
        <v>577907.28</v>
      </c>
      <c r="O1069" s="277">
        <v>3844.8315536621399</v>
      </c>
      <c r="P1069" s="278">
        <v>6.9999999999999999E-4</v>
      </c>
      <c r="Q1069" s="277">
        <v>474.90065833333301</v>
      </c>
      <c r="R1069" s="275">
        <v>401.3245</v>
      </c>
      <c r="S1069" s="275">
        <v>0</v>
      </c>
      <c r="T1069" s="279">
        <v>4721.0567119954803</v>
      </c>
      <c r="U1069" s="276">
        <v>778569.53</v>
      </c>
      <c r="V1069" s="279">
        <v>5179.8425097948302</v>
      </c>
      <c r="W1069" s="275">
        <v>78.735787885257395</v>
      </c>
      <c r="X1069" s="275">
        <v>759.10529174999999</v>
      </c>
      <c r="Y1069" s="277">
        <v>474.90065833333301</v>
      </c>
      <c r="Z1069" s="275">
        <v>401.3245</v>
      </c>
      <c r="AA1069" s="275">
        <v>54.542433780960401</v>
      </c>
      <c r="AB1069" s="275" t="b">
        <v>0</v>
      </c>
      <c r="AC1069" s="275" t="b">
        <v>0</v>
      </c>
      <c r="AD1069" s="283">
        <v>1307430.6432882899</v>
      </c>
      <c r="AE1069" s="280">
        <v>326857.66082207201</v>
      </c>
      <c r="AF1069" s="280">
        <v>495916.01084722899</v>
      </c>
      <c r="AG1069" s="280">
        <v>484656.97161898599</v>
      </c>
      <c r="AH1069" s="275">
        <v>19.1273936518946</v>
      </c>
      <c r="AI1069" s="275">
        <v>0.62889462677744201</v>
      </c>
      <c r="AJ1069" s="275" t="b">
        <v>0</v>
      </c>
    </row>
    <row r="1070" spans="2:36" x14ac:dyDescent="0.2">
      <c r="B1070" s="266">
        <v>94582</v>
      </c>
      <c r="C1070" s="274" t="s">
        <v>169</v>
      </c>
      <c r="D1070" s="275">
        <v>50514</v>
      </c>
      <c r="E1070" s="275">
        <v>39530491</v>
      </c>
      <c r="F1070" s="275">
        <v>200001</v>
      </c>
      <c r="G1070" s="275">
        <v>1449291</v>
      </c>
      <c r="H1070" s="275">
        <v>5</v>
      </c>
      <c r="I1070" s="275">
        <v>200001</v>
      </c>
      <c r="J1070" s="275">
        <v>1449291</v>
      </c>
      <c r="K1070" s="279">
        <v>43478.73</v>
      </c>
      <c r="L1070" s="275">
        <v>7</v>
      </c>
      <c r="M1070" s="276">
        <v>362322.75</v>
      </c>
      <c r="N1070" s="276">
        <v>1043489.52</v>
      </c>
      <c r="O1070" s="279">
        <v>6942.3618134932703</v>
      </c>
      <c r="P1070" s="278">
        <v>1.2999999999999999E-3</v>
      </c>
      <c r="Q1070" s="275">
        <v>857.49717499999997</v>
      </c>
      <c r="R1070" s="277">
        <v>724.64549999999997</v>
      </c>
      <c r="S1070" s="275">
        <v>0</v>
      </c>
      <c r="T1070" s="279">
        <v>8524.5044884932704</v>
      </c>
      <c r="U1070" s="276">
        <v>1405812.27</v>
      </c>
      <c r="V1070" s="279">
        <v>9352.9041098451107</v>
      </c>
      <c r="W1070" s="275">
        <v>73.833913319003997</v>
      </c>
      <c r="X1070" s="277">
        <v>1370.66696325</v>
      </c>
      <c r="Y1070" s="275">
        <v>857.49717499999997</v>
      </c>
      <c r="Z1070" s="277">
        <v>724.64549999999997</v>
      </c>
      <c r="AA1070" s="275">
        <v>51.146771197103703</v>
      </c>
      <c r="AB1070" s="275" t="b">
        <v>0</v>
      </c>
      <c r="AC1070" s="275" t="b">
        <v>0</v>
      </c>
      <c r="AD1070" s="280">
        <v>2360742.32253691</v>
      </c>
      <c r="AE1070" s="280">
        <v>590185.58063422597</v>
      </c>
      <c r="AF1070" s="280">
        <v>895443.22770824097</v>
      </c>
      <c r="AG1070" s="280">
        <v>875113.51419443905</v>
      </c>
      <c r="AH1070" s="275">
        <v>19.1273936518946</v>
      </c>
      <c r="AI1070" s="275">
        <v>0.62889462677744201</v>
      </c>
      <c r="AJ1070" s="275" t="b">
        <v>0</v>
      </c>
    </row>
    <row r="1071" spans="2:36" x14ac:dyDescent="0.2">
      <c r="B1071" s="266">
        <v>94583</v>
      </c>
      <c r="C1071" s="274" t="s">
        <v>169</v>
      </c>
      <c r="D1071" s="275">
        <v>39974</v>
      </c>
      <c r="E1071" s="275">
        <v>39530491</v>
      </c>
      <c r="F1071" s="275">
        <v>188370</v>
      </c>
      <c r="G1071" s="275">
        <v>1276949</v>
      </c>
      <c r="H1071" s="275">
        <v>5</v>
      </c>
      <c r="I1071" s="275">
        <v>188370</v>
      </c>
      <c r="J1071" s="275">
        <v>1276949</v>
      </c>
      <c r="K1071" s="276">
        <v>38308.47</v>
      </c>
      <c r="L1071" s="275">
        <v>7</v>
      </c>
      <c r="M1071" s="276">
        <v>319237.25</v>
      </c>
      <c r="N1071" s="276">
        <v>919403.28</v>
      </c>
      <c r="O1071" s="279">
        <v>6116.8129625992497</v>
      </c>
      <c r="P1071" s="284">
        <v>1E-3</v>
      </c>
      <c r="Q1071" s="277">
        <v>755.52815833333295</v>
      </c>
      <c r="R1071" s="275">
        <v>638.47450000000003</v>
      </c>
      <c r="S1071" s="275">
        <v>0</v>
      </c>
      <c r="T1071" s="279">
        <v>7510.8156209325798</v>
      </c>
      <c r="U1071" s="276">
        <v>1238640.53</v>
      </c>
      <c r="V1071" s="279">
        <v>8240.7063523906509</v>
      </c>
      <c r="W1071" s="275">
        <v>69.070766220569993</v>
      </c>
      <c r="X1071" s="277">
        <v>1207.6745167500001</v>
      </c>
      <c r="Y1071" s="277">
        <v>755.52815833333295</v>
      </c>
      <c r="Z1071" s="275">
        <v>638.47450000000003</v>
      </c>
      <c r="AA1071" s="275">
        <v>47.847208924558601</v>
      </c>
      <c r="AB1071" s="275" t="b">
        <v>0</v>
      </c>
      <c r="AC1071" s="275" t="b">
        <v>0</v>
      </c>
      <c r="AD1071" s="280">
        <v>2080015.3647688299</v>
      </c>
      <c r="AE1071" s="281">
        <v>520003.84119220701</v>
      </c>
      <c r="AF1071" s="283">
        <v>788961.86768482695</v>
      </c>
      <c r="AG1071" s="283">
        <v>771049.65589179401</v>
      </c>
      <c r="AH1071" s="275">
        <v>19.1273936518946</v>
      </c>
      <c r="AI1071" s="275">
        <v>0.62889462677744201</v>
      </c>
      <c r="AJ1071" s="275" t="b">
        <v>0</v>
      </c>
    </row>
    <row r="1072" spans="2:36" x14ac:dyDescent="0.2">
      <c r="B1072" s="266">
        <v>94585</v>
      </c>
      <c r="C1072" s="274" t="s">
        <v>169</v>
      </c>
      <c r="D1072" s="275">
        <v>28628</v>
      </c>
      <c r="E1072" s="275">
        <v>39530491</v>
      </c>
      <c r="F1072" s="275">
        <v>96696</v>
      </c>
      <c r="G1072" s="275">
        <v>585964</v>
      </c>
      <c r="H1072" s="275">
        <v>5</v>
      </c>
      <c r="I1072" s="275">
        <v>96696</v>
      </c>
      <c r="J1072" s="275">
        <v>585964</v>
      </c>
      <c r="K1072" s="276">
        <v>17578.919999999998</v>
      </c>
      <c r="L1072" s="275">
        <v>7</v>
      </c>
      <c r="M1072" s="275">
        <v>146491</v>
      </c>
      <c r="N1072" s="281">
        <v>421894.08</v>
      </c>
      <c r="O1072" s="277">
        <v>2806.8718412532598</v>
      </c>
      <c r="P1072" s="278">
        <v>6.9999999999999999E-4</v>
      </c>
      <c r="Q1072" s="275">
        <v>346.69536666666698</v>
      </c>
      <c r="R1072" s="275">
        <v>292.98200000000003</v>
      </c>
      <c r="S1072" s="275">
        <v>0</v>
      </c>
      <c r="T1072" s="277">
        <v>3446.5492079199198</v>
      </c>
      <c r="U1072" s="276">
        <v>568385.07999999996</v>
      </c>
      <c r="V1072" s="279">
        <v>3781.48011946619</v>
      </c>
      <c r="W1072" s="275">
        <v>61.744017611477503</v>
      </c>
      <c r="X1072" s="275">
        <v>554.17545299999995</v>
      </c>
      <c r="Y1072" s="275">
        <v>346.69536666666698</v>
      </c>
      <c r="Z1072" s="275">
        <v>292.98200000000003</v>
      </c>
      <c r="AA1072" s="275">
        <v>42.771769768179702</v>
      </c>
      <c r="AB1072" s="275" t="b">
        <v>0</v>
      </c>
      <c r="AC1072" s="275" t="b">
        <v>0</v>
      </c>
      <c r="AD1072" s="283">
        <v>954473.61108501698</v>
      </c>
      <c r="AE1072" s="281">
        <v>238618.40277125401</v>
      </c>
      <c r="AF1072" s="281">
        <v>362037.3654986</v>
      </c>
      <c r="AG1072" s="280">
        <v>353817.84281516302</v>
      </c>
      <c r="AH1072" s="275">
        <v>19.1273936518946</v>
      </c>
      <c r="AI1072" s="275">
        <v>0.62889462677744201</v>
      </c>
      <c r="AJ1072" s="275" t="b">
        <v>0</v>
      </c>
    </row>
    <row r="1073" spans="2:36" x14ac:dyDescent="0.2">
      <c r="B1073" s="266">
        <v>94586</v>
      </c>
      <c r="C1073" s="274" t="s">
        <v>169</v>
      </c>
      <c r="D1073" s="275">
        <v>863</v>
      </c>
      <c r="E1073" s="275">
        <v>39530491</v>
      </c>
      <c r="F1073" s="275">
        <v>200001</v>
      </c>
      <c r="G1073" s="275">
        <v>2000001</v>
      </c>
      <c r="H1073" s="275">
        <v>5</v>
      </c>
      <c r="I1073" s="275">
        <v>200001</v>
      </c>
      <c r="J1073" s="275">
        <v>2000001</v>
      </c>
      <c r="K1073" s="276">
        <v>60000.03</v>
      </c>
      <c r="L1073" s="275">
        <v>7</v>
      </c>
      <c r="M1073" s="276">
        <v>500000.25</v>
      </c>
      <c r="N1073" s="276">
        <v>1440000.72</v>
      </c>
      <c r="O1073" s="281">
        <v>9580.3607207581899</v>
      </c>
      <c r="P1073" s="284">
        <v>0</v>
      </c>
      <c r="Q1073" s="275">
        <v>1183.3339249999999</v>
      </c>
      <c r="R1073" s="275">
        <v>1000.0005</v>
      </c>
      <c r="S1073" s="275">
        <v>0</v>
      </c>
      <c r="T1073" s="281">
        <v>11763.6951457582</v>
      </c>
      <c r="U1073" s="276">
        <v>1940000.97</v>
      </c>
      <c r="V1073" s="279">
        <v>12906.8748599103</v>
      </c>
      <c r="W1073" s="275">
        <v>101.889751935202</v>
      </c>
      <c r="X1073" s="277">
        <v>1891.50094575</v>
      </c>
      <c r="Y1073" s="275">
        <v>1183.3339249999999</v>
      </c>
      <c r="Z1073" s="275">
        <v>1000.0005</v>
      </c>
      <c r="AA1073" s="275">
        <v>70.581817965459294</v>
      </c>
      <c r="AB1073" s="275" t="b">
        <v>0</v>
      </c>
      <c r="AC1073" s="275" t="b">
        <v>0</v>
      </c>
      <c r="AD1073" s="283">
        <v>3257790.88244951</v>
      </c>
      <c r="AE1073" s="280">
        <v>814447.72061237798</v>
      </c>
      <c r="AF1073" s="280">
        <v>1235698.93890165</v>
      </c>
      <c r="AG1073" s="280">
        <v>1207644.2229354801</v>
      </c>
      <c r="AH1073" s="275">
        <v>19.1273936518946</v>
      </c>
      <c r="AI1073" s="275">
        <v>0.62889462677744201</v>
      </c>
      <c r="AJ1073" s="275" t="b">
        <v>0</v>
      </c>
    </row>
    <row r="1074" spans="2:36" x14ac:dyDescent="0.2">
      <c r="B1074" s="266">
        <v>94587</v>
      </c>
      <c r="C1074" s="274" t="s">
        <v>169</v>
      </c>
      <c r="D1074" s="275">
        <v>69160</v>
      </c>
      <c r="E1074" s="275">
        <v>39530491</v>
      </c>
      <c r="F1074" s="275">
        <v>149909</v>
      </c>
      <c r="G1074" s="275">
        <v>1139684</v>
      </c>
      <c r="H1074" s="275">
        <v>5</v>
      </c>
      <c r="I1074" s="275">
        <v>149909</v>
      </c>
      <c r="J1074" s="275">
        <v>1139684</v>
      </c>
      <c r="K1074" s="276">
        <v>34190.519999999997</v>
      </c>
      <c r="L1074" s="275">
        <v>7</v>
      </c>
      <c r="M1074" s="275">
        <v>284921</v>
      </c>
      <c r="N1074" s="276">
        <v>820572.48</v>
      </c>
      <c r="O1074" s="279">
        <v>5459.2891841936998</v>
      </c>
      <c r="P1074" s="278">
        <v>1.6999999999999999E-3</v>
      </c>
      <c r="Q1074" s="277">
        <v>674.31303333333301</v>
      </c>
      <c r="R1074" s="275">
        <v>569.84199999999998</v>
      </c>
      <c r="S1074" s="275">
        <v>0</v>
      </c>
      <c r="T1074" s="281">
        <v>6703.4442175270297</v>
      </c>
      <c r="U1074" s="276">
        <v>1105493.48</v>
      </c>
      <c r="V1074" s="279">
        <v>7354.8757064831798</v>
      </c>
      <c r="W1074" s="275">
        <v>77.462088729694798</v>
      </c>
      <c r="X1074" s="277">
        <v>1077.856143</v>
      </c>
      <c r="Y1074" s="277">
        <v>674.31303333333301</v>
      </c>
      <c r="Z1074" s="275">
        <v>569.84199999999998</v>
      </c>
      <c r="AA1074" s="275">
        <v>53.660107538789802</v>
      </c>
      <c r="AB1074" s="275" t="b">
        <v>0</v>
      </c>
      <c r="AC1074" s="275" t="b">
        <v>0</v>
      </c>
      <c r="AD1074" s="280">
        <v>1856425.1438242199</v>
      </c>
      <c r="AE1074" s="281">
        <v>464106.28595605597</v>
      </c>
      <c r="AF1074" s="280">
        <v>704152.80266519205</v>
      </c>
      <c r="AG1074" s="280">
        <v>688166.05520297505</v>
      </c>
      <c r="AH1074" s="275">
        <v>19.1273936518946</v>
      </c>
      <c r="AI1074" s="275">
        <v>0.62889462677744201</v>
      </c>
      <c r="AJ1074" s="275" t="b">
        <v>0</v>
      </c>
    </row>
    <row r="1075" spans="2:36" x14ac:dyDescent="0.2">
      <c r="B1075" s="266">
        <v>94588</v>
      </c>
      <c r="C1075" s="274" t="s">
        <v>169</v>
      </c>
      <c r="D1075" s="275">
        <v>37457</v>
      </c>
      <c r="E1075" s="275">
        <v>39530491</v>
      </c>
      <c r="F1075" s="275">
        <v>200001</v>
      </c>
      <c r="G1075" s="275">
        <v>1395694</v>
      </c>
      <c r="H1075" s="275">
        <v>5</v>
      </c>
      <c r="I1075" s="275">
        <v>200001</v>
      </c>
      <c r="J1075" s="275">
        <v>1395694</v>
      </c>
      <c r="K1075" s="276">
        <v>41870.82</v>
      </c>
      <c r="L1075" s="275">
        <v>7</v>
      </c>
      <c r="M1075" s="282">
        <v>348923.5</v>
      </c>
      <c r="N1075" s="280">
        <v>1004899.68</v>
      </c>
      <c r="O1075" s="279">
        <v>6685.6226450876202</v>
      </c>
      <c r="P1075" s="278">
        <v>8.9999999999999998E-4</v>
      </c>
      <c r="Q1075" s="277">
        <v>825.78561666666701</v>
      </c>
      <c r="R1075" s="277">
        <v>697.84699999999998</v>
      </c>
      <c r="S1075" s="275">
        <v>0</v>
      </c>
      <c r="T1075" s="279">
        <v>8209.2552617542806</v>
      </c>
      <c r="U1075" s="276">
        <v>1353823.18</v>
      </c>
      <c r="V1075" s="279">
        <v>9007.0193968541498</v>
      </c>
      <c r="W1075" s="275">
        <v>71.103422167014102</v>
      </c>
      <c r="X1075" s="277">
        <v>1319.9776005000001</v>
      </c>
      <c r="Y1075" s="277">
        <v>825.78561666666701</v>
      </c>
      <c r="Z1075" s="277">
        <v>697.84699999999998</v>
      </c>
      <c r="AA1075" s="275">
        <v>49.255285294099203</v>
      </c>
      <c r="AB1075" s="275" t="b">
        <v>0</v>
      </c>
      <c r="AC1075" s="275" t="b">
        <v>0</v>
      </c>
      <c r="AD1075" s="283">
        <v>2273438.4572255202</v>
      </c>
      <c r="AE1075" s="280">
        <v>568359.61430637899</v>
      </c>
      <c r="AF1075" s="280">
        <v>862328.36625151604</v>
      </c>
      <c r="AG1075" s="280">
        <v>842750.47666762106</v>
      </c>
      <c r="AH1075" s="275">
        <v>19.1273936518946</v>
      </c>
      <c r="AI1075" s="275">
        <v>0.62889462677744201</v>
      </c>
      <c r="AJ1075" s="275" t="b">
        <v>0</v>
      </c>
    </row>
    <row r="1076" spans="2:36" x14ac:dyDescent="0.2">
      <c r="B1076" s="266">
        <v>94589</v>
      </c>
      <c r="C1076" s="274" t="s">
        <v>169</v>
      </c>
      <c r="D1076" s="275">
        <v>32158</v>
      </c>
      <c r="E1076" s="275">
        <v>39530491</v>
      </c>
      <c r="F1076" s="275">
        <v>86509</v>
      </c>
      <c r="G1076" s="275">
        <v>557981</v>
      </c>
      <c r="H1076" s="275">
        <v>5</v>
      </c>
      <c r="I1076" s="275">
        <v>86509</v>
      </c>
      <c r="J1076" s="275">
        <v>557981</v>
      </c>
      <c r="K1076" s="276">
        <v>16739.43</v>
      </c>
      <c r="L1076" s="275">
        <v>7</v>
      </c>
      <c r="M1076" s="276">
        <v>139495.25</v>
      </c>
      <c r="N1076" s="281">
        <v>401746.32</v>
      </c>
      <c r="O1076" s="279">
        <v>2672.8282912505401</v>
      </c>
      <c r="P1076" s="278">
        <v>8.0000000000000004E-4</v>
      </c>
      <c r="Q1076" s="277">
        <v>330.13875833333299</v>
      </c>
      <c r="R1076" s="275">
        <v>278.9905</v>
      </c>
      <c r="S1076" s="275">
        <v>0</v>
      </c>
      <c r="T1076" s="277">
        <v>3281.9575495838799</v>
      </c>
      <c r="U1076" s="276">
        <v>541241.56999999995</v>
      </c>
      <c r="V1076" s="277">
        <v>3600.8936701569801</v>
      </c>
      <c r="W1076" s="275">
        <v>65.718944284275395</v>
      </c>
      <c r="X1076" s="277">
        <v>527.71053074999998</v>
      </c>
      <c r="Y1076" s="277">
        <v>330.13875833333299</v>
      </c>
      <c r="Z1076" s="275">
        <v>278.9905</v>
      </c>
      <c r="AA1076" s="275">
        <v>45.525310193166597</v>
      </c>
      <c r="AB1076" s="275" t="b">
        <v>0</v>
      </c>
      <c r="AC1076" s="275" t="b">
        <v>0</v>
      </c>
      <c r="AD1076" s="280">
        <v>908892.25274390401</v>
      </c>
      <c r="AE1076" s="281">
        <v>227223.063185976</v>
      </c>
      <c r="AF1076" s="280">
        <v>344748.09243959398</v>
      </c>
      <c r="AG1076" s="280">
        <v>336921.09711833397</v>
      </c>
      <c r="AH1076" s="275">
        <v>19.1273936518946</v>
      </c>
      <c r="AI1076" s="275">
        <v>0.62889462677744201</v>
      </c>
      <c r="AJ1076" s="275" t="b">
        <v>0</v>
      </c>
    </row>
    <row r="1077" spans="2:36" x14ac:dyDescent="0.2">
      <c r="B1077" s="266">
        <v>94590</v>
      </c>
      <c r="C1077" s="274" t="s">
        <v>169</v>
      </c>
      <c r="D1077" s="275">
        <v>38963</v>
      </c>
      <c r="E1077" s="275">
        <v>39530491</v>
      </c>
      <c r="F1077" s="275">
        <v>64007</v>
      </c>
      <c r="G1077" s="275">
        <v>577017</v>
      </c>
      <c r="H1077" s="275">
        <v>5</v>
      </c>
      <c r="I1077" s="275">
        <v>64007</v>
      </c>
      <c r="J1077" s="275">
        <v>577017</v>
      </c>
      <c r="K1077" s="276">
        <v>17310.509999999998</v>
      </c>
      <c r="L1077" s="275">
        <v>7</v>
      </c>
      <c r="M1077" s="276">
        <v>144254.25</v>
      </c>
      <c r="N1077" s="276">
        <v>415452.24</v>
      </c>
      <c r="O1077" s="279">
        <v>2764.0141189978099</v>
      </c>
      <c r="P1077" s="284">
        <v>1E-3</v>
      </c>
      <c r="Q1077" s="275">
        <v>341.401725</v>
      </c>
      <c r="R1077" s="275">
        <v>288.50850000000003</v>
      </c>
      <c r="S1077" s="275">
        <v>0</v>
      </c>
      <c r="T1077" s="277">
        <v>3393.9243439978</v>
      </c>
      <c r="U1077" s="276">
        <v>559706.49</v>
      </c>
      <c r="V1077" s="277">
        <v>3723.7412436498198</v>
      </c>
      <c r="W1077" s="275">
        <v>91.853052879837904</v>
      </c>
      <c r="X1077" s="275">
        <v>545.71382774999995</v>
      </c>
      <c r="Y1077" s="275">
        <v>341.401725</v>
      </c>
      <c r="Z1077" s="275">
        <v>288.50850000000003</v>
      </c>
      <c r="AA1077" s="275">
        <v>63.629122014738499</v>
      </c>
      <c r="AB1077" s="275" t="b">
        <v>0</v>
      </c>
      <c r="AC1077" s="275" t="b">
        <v>0</v>
      </c>
      <c r="AD1077" s="280">
        <v>939899.89085923904</v>
      </c>
      <c r="AE1077" s="281">
        <v>234974.97271480999</v>
      </c>
      <c r="AF1077" s="281">
        <v>356509.46905937197</v>
      </c>
      <c r="AG1077" s="280">
        <v>348415.449085058</v>
      </c>
      <c r="AH1077" s="275">
        <v>19.1273936518946</v>
      </c>
      <c r="AI1077" s="275">
        <v>0.62889462677744201</v>
      </c>
      <c r="AJ1077" s="275" t="b">
        <v>0</v>
      </c>
    </row>
    <row r="1078" spans="2:36" x14ac:dyDescent="0.2">
      <c r="B1078" s="266">
        <v>94591</v>
      </c>
      <c r="C1078" s="274" t="s">
        <v>169</v>
      </c>
      <c r="D1078" s="275">
        <v>55306</v>
      </c>
      <c r="E1078" s="275">
        <v>39530491</v>
      </c>
      <c r="F1078" s="275">
        <v>104578</v>
      </c>
      <c r="G1078" s="275">
        <v>619891</v>
      </c>
      <c r="H1078" s="275">
        <v>5</v>
      </c>
      <c r="I1078" s="275">
        <v>104578</v>
      </c>
      <c r="J1078" s="275">
        <v>619891</v>
      </c>
      <c r="K1078" s="276">
        <v>18596.73</v>
      </c>
      <c r="L1078" s="275">
        <v>7</v>
      </c>
      <c r="M1078" s="276">
        <v>154972.75</v>
      </c>
      <c r="N1078" s="276">
        <v>446321.52</v>
      </c>
      <c r="O1078" s="277">
        <v>2969.3882090816501</v>
      </c>
      <c r="P1078" s="278">
        <v>1.4E-3</v>
      </c>
      <c r="Q1078" s="277">
        <v>366.76884166666702</v>
      </c>
      <c r="R1078" s="275">
        <v>309.94549999999998</v>
      </c>
      <c r="S1078" s="275">
        <v>0</v>
      </c>
      <c r="T1078" s="281">
        <v>3646.10255074832</v>
      </c>
      <c r="U1078" s="276">
        <v>601294.27</v>
      </c>
      <c r="V1078" s="281">
        <v>4000.4257816794502</v>
      </c>
      <c r="W1078" s="275">
        <v>60.395900131149403</v>
      </c>
      <c r="X1078" s="275">
        <v>586.26191325000002</v>
      </c>
      <c r="Y1078" s="277">
        <v>366.76884166666702</v>
      </c>
      <c r="Z1078" s="275">
        <v>309.94549999999998</v>
      </c>
      <c r="AA1078" s="275">
        <v>41.837891917018702</v>
      </c>
      <c r="AB1078" s="275" t="b">
        <v>0</v>
      </c>
      <c r="AC1078" s="275" t="b">
        <v>0</v>
      </c>
      <c r="AD1078" s="280">
        <v>1009737.1190877</v>
      </c>
      <c r="AE1078" s="281">
        <v>252434.27977192399</v>
      </c>
      <c r="AF1078" s="281">
        <v>382999.13396777399</v>
      </c>
      <c r="AG1078" s="280">
        <v>374303.70534799702</v>
      </c>
      <c r="AH1078" s="275">
        <v>19.1273936518946</v>
      </c>
      <c r="AI1078" s="275">
        <v>0.62889462677744201</v>
      </c>
      <c r="AJ1078" s="275" t="b">
        <v>0</v>
      </c>
    </row>
    <row r="1079" spans="2:36" x14ac:dyDescent="0.2">
      <c r="B1079" s="266">
        <v>94592</v>
      </c>
      <c r="C1079" s="274" t="s">
        <v>169</v>
      </c>
      <c r="D1079" s="275">
        <v>940</v>
      </c>
      <c r="E1079" s="275">
        <v>39530491</v>
      </c>
      <c r="F1079" s="275">
        <v>154020</v>
      </c>
      <c r="G1079" s="275">
        <v>674080</v>
      </c>
      <c r="H1079" s="275">
        <v>5</v>
      </c>
      <c r="I1079" s="275">
        <v>154020</v>
      </c>
      <c r="J1079" s="275">
        <v>674080</v>
      </c>
      <c r="K1079" s="279">
        <v>20222.400000000001</v>
      </c>
      <c r="L1079" s="275">
        <v>7</v>
      </c>
      <c r="M1079" s="275">
        <v>168520</v>
      </c>
      <c r="N1079" s="282">
        <v>485337.59999999998</v>
      </c>
      <c r="O1079" s="277">
        <v>3228.9631628427601</v>
      </c>
      <c r="P1079" s="284">
        <v>0</v>
      </c>
      <c r="Q1079" s="277">
        <v>398.83066666666701</v>
      </c>
      <c r="R1079" s="276">
        <v>337.04</v>
      </c>
      <c r="S1079" s="275">
        <v>0</v>
      </c>
      <c r="T1079" s="277">
        <v>3964.83382950943</v>
      </c>
      <c r="U1079" s="282">
        <v>653857.6</v>
      </c>
      <c r="V1079" s="279">
        <v>4350.1309277187202</v>
      </c>
      <c r="W1079" s="275">
        <v>44.593009383602499</v>
      </c>
      <c r="X1079" s="277">
        <v>637.51116000000002</v>
      </c>
      <c r="Y1079" s="277">
        <v>398.83066666666701</v>
      </c>
      <c r="Z1079" s="276">
        <v>337.04</v>
      </c>
      <c r="AA1079" s="275">
        <v>30.890797269259298</v>
      </c>
      <c r="AB1079" s="275" t="b">
        <v>0</v>
      </c>
      <c r="AC1079" s="275" t="b">
        <v>1</v>
      </c>
      <c r="AD1079" s="283">
        <v>1098005.2900181401</v>
      </c>
      <c r="AE1079" s="280">
        <v>274501.32250453503</v>
      </c>
      <c r="AF1079" s="280">
        <v>416479.76212753099</v>
      </c>
      <c r="AG1079" s="283">
        <v>407024.20538607298</v>
      </c>
      <c r="AH1079" s="275">
        <v>19.1273936518946</v>
      </c>
      <c r="AI1079" s="275">
        <v>0.62889462677744201</v>
      </c>
      <c r="AJ1079" s="275" t="b">
        <v>1</v>
      </c>
    </row>
    <row r="1080" spans="2:36" x14ac:dyDescent="0.2">
      <c r="B1080" s="266">
        <v>94595</v>
      </c>
      <c r="C1080" s="274" t="s">
        <v>169</v>
      </c>
      <c r="D1080" s="275">
        <v>17404</v>
      </c>
      <c r="E1080" s="275">
        <v>39530491</v>
      </c>
      <c r="F1080" s="275">
        <v>94097</v>
      </c>
      <c r="G1080" s="275">
        <v>986650</v>
      </c>
      <c r="H1080" s="275">
        <v>5</v>
      </c>
      <c r="I1080" s="275">
        <v>94097</v>
      </c>
      <c r="J1080" s="275">
        <v>986650</v>
      </c>
      <c r="K1080" s="282">
        <v>29599.5</v>
      </c>
      <c r="L1080" s="275">
        <v>7</v>
      </c>
      <c r="M1080" s="282">
        <v>246662.5</v>
      </c>
      <c r="N1080" s="275">
        <v>710388</v>
      </c>
      <c r="O1080" s="281">
        <v>4726.2290894534899</v>
      </c>
      <c r="P1080" s="278">
        <v>4.0000000000000002E-4</v>
      </c>
      <c r="Q1080" s="277">
        <v>583.76791666666702</v>
      </c>
      <c r="R1080" s="275">
        <v>493.32499999999999</v>
      </c>
      <c r="S1080" s="275">
        <v>0</v>
      </c>
      <c r="T1080" s="279">
        <v>5803.32200612016</v>
      </c>
      <c r="U1080" s="282">
        <v>957050.5</v>
      </c>
      <c r="V1080" s="281">
        <v>6367.2808566248405</v>
      </c>
      <c r="W1080" s="275">
        <v>106.836536902875</v>
      </c>
      <c r="X1080" s="277">
        <v>933.12423750000005</v>
      </c>
      <c r="Y1080" s="277">
        <v>583.76791666666702</v>
      </c>
      <c r="Z1080" s="275">
        <v>493.32499999999999</v>
      </c>
      <c r="AA1080" s="275">
        <v>74.0085912127293</v>
      </c>
      <c r="AB1080" s="275" t="b">
        <v>0</v>
      </c>
      <c r="AC1080" s="275" t="b">
        <v>0</v>
      </c>
      <c r="AD1080" s="283">
        <v>1607148.88350996</v>
      </c>
      <c r="AE1080" s="281">
        <v>401787.220877491</v>
      </c>
      <c r="AF1080" s="280">
        <v>609600.87423321896</v>
      </c>
      <c r="AG1080" s="280">
        <v>595760.78839925397</v>
      </c>
      <c r="AH1080" s="275">
        <v>19.1273936518946</v>
      </c>
      <c r="AI1080" s="275">
        <v>0.62889462677744201</v>
      </c>
      <c r="AJ1080" s="275" t="b">
        <v>0</v>
      </c>
    </row>
    <row r="1081" spans="2:36" x14ac:dyDescent="0.2">
      <c r="B1081" s="266">
        <v>94596</v>
      </c>
      <c r="C1081" s="274" t="s">
        <v>169</v>
      </c>
      <c r="D1081" s="275">
        <v>21368</v>
      </c>
      <c r="E1081" s="275">
        <v>39530491</v>
      </c>
      <c r="F1081" s="275">
        <v>136341</v>
      </c>
      <c r="G1081" s="275">
        <v>1547880</v>
      </c>
      <c r="H1081" s="275">
        <v>5</v>
      </c>
      <c r="I1081" s="275">
        <v>136341</v>
      </c>
      <c r="J1081" s="275">
        <v>1547880</v>
      </c>
      <c r="K1081" s="282">
        <v>46436.4</v>
      </c>
      <c r="L1081" s="275">
        <v>7</v>
      </c>
      <c r="M1081" s="275">
        <v>386970</v>
      </c>
      <c r="N1081" s="282">
        <v>1114473.6000000001</v>
      </c>
      <c r="O1081" s="279">
        <v>7414.6206689132596</v>
      </c>
      <c r="P1081" s="278">
        <v>5.0000000000000001E-4</v>
      </c>
      <c r="Q1081" s="277">
        <v>915.82899999999995</v>
      </c>
      <c r="R1081" s="276">
        <v>773.94</v>
      </c>
      <c r="S1081" s="275">
        <v>0</v>
      </c>
      <c r="T1081" s="279">
        <v>9104.3896689132598</v>
      </c>
      <c r="U1081" s="282">
        <v>1501443.6</v>
      </c>
      <c r="V1081" s="279">
        <v>9989.14173450815</v>
      </c>
      <c r="W1081" s="275">
        <v>115.676002768131</v>
      </c>
      <c r="X1081" s="275">
        <v>1463.90751</v>
      </c>
      <c r="Y1081" s="277">
        <v>915.82899999999995</v>
      </c>
      <c r="Z1081" s="276">
        <v>773.94</v>
      </c>
      <c r="AA1081" s="275">
        <v>80.131930986980507</v>
      </c>
      <c r="AB1081" s="275" t="b">
        <v>0</v>
      </c>
      <c r="AC1081" s="275" t="b">
        <v>0</v>
      </c>
      <c r="AD1081" s="283">
        <v>2521333.4148962698</v>
      </c>
      <c r="AE1081" s="280">
        <v>630333.35372406698</v>
      </c>
      <c r="AF1081" s="280">
        <v>956356.35859536298</v>
      </c>
      <c r="AG1081" s="280">
        <v>934643.70257683797</v>
      </c>
      <c r="AH1081" s="275">
        <v>19.1273936518946</v>
      </c>
      <c r="AI1081" s="275">
        <v>0.62889462677744201</v>
      </c>
      <c r="AJ1081" s="275" t="b">
        <v>0</v>
      </c>
    </row>
    <row r="1082" spans="2:36" x14ac:dyDescent="0.2">
      <c r="B1082" s="266">
        <v>94597</v>
      </c>
      <c r="C1082" s="274" t="s">
        <v>169</v>
      </c>
      <c r="D1082" s="275">
        <v>25664</v>
      </c>
      <c r="E1082" s="275">
        <v>39530491</v>
      </c>
      <c r="F1082" s="275">
        <v>150056</v>
      </c>
      <c r="G1082" s="275">
        <v>1048933</v>
      </c>
      <c r="H1082" s="275">
        <v>5</v>
      </c>
      <c r="I1082" s="275">
        <v>150056</v>
      </c>
      <c r="J1082" s="275">
        <v>1048933</v>
      </c>
      <c r="K1082" s="279">
        <v>31467.99</v>
      </c>
      <c r="L1082" s="275">
        <v>7</v>
      </c>
      <c r="M1082" s="276">
        <v>262233.25</v>
      </c>
      <c r="N1082" s="276">
        <v>755231.76</v>
      </c>
      <c r="O1082" s="279">
        <v>5024.5757436656504</v>
      </c>
      <c r="P1082" s="278">
        <v>5.9999999999999995E-4</v>
      </c>
      <c r="Q1082" s="277">
        <v>620.61869166666702</v>
      </c>
      <c r="R1082" s="275">
        <v>524.4665</v>
      </c>
      <c r="S1082" s="275">
        <v>0</v>
      </c>
      <c r="T1082" s="281">
        <v>6169.6609353323202</v>
      </c>
      <c r="U1082" s="276">
        <v>1017465.01</v>
      </c>
      <c r="V1082" s="279">
        <v>6769.2200991051204</v>
      </c>
      <c r="W1082" s="275">
        <v>71.2240790813172</v>
      </c>
      <c r="X1082" s="277">
        <v>992.02838474999999</v>
      </c>
      <c r="Y1082" s="277">
        <v>620.61869166666702</v>
      </c>
      <c r="Z1082" s="275">
        <v>524.4665</v>
      </c>
      <c r="AA1082" s="275">
        <v>49.338867638740098</v>
      </c>
      <c r="AB1082" s="275" t="b">
        <v>0</v>
      </c>
      <c r="AC1082" s="275" t="b">
        <v>0</v>
      </c>
      <c r="AD1082" s="280">
        <v>1708601.32754954</v>
      </c>
      <c r="AE1082" s="281">
        <v>427150.33188738598</v>
      </c>
      <c r="AF1082" s="280">
        <v>648082.37349827494</v>
      </c>
      <c r="AG1082" s="280">
        <v>633368.62216388201</v>
      </c>
      <c r="AH1082" s="275">
        <v>19.1273936518946</v>
      </c>
      <c r="AI1082" s="275">
        <v>0.62889462677744201</v>
      </c>
      <c r="AJ1082" s="275" t="b">
        <v>0</v>
      </c>
    </row>
    <row r="1083" spans="2:36" x14ac:dyDescent="0.2">
      <c r="B1083" s="266">
        <v>94598</v>
      </c>
      <c r="C1083" s="274" t="s">
        <v>169</v>
      </c>
      <c r="D1083" s="275">
        <v>26458</v>
      </c>
      <c r="E1083" s="275">
        <v>39530491</v>
      </c>
      <c r="F1083" s="275">
        <v>195734</v>
      </c>
      <c r="G1083" s="275">
        <v>1269719</v>
      </c>
      <c r="H1083" s="275">
        <v>5</v>
      </c>
      <c r="I1083" s="275">
        <v>195734</v>
      </c>
      <c r="J1083" s="275">
        <v>1269719</v>
      </c>
      <c r="K1083" s="276">
        <v>38091.57</v>
      </c>
      <c r="L1083" s="275">
        <v>7</v>
      </c>
      <c r="M1083" s="276">
        <v>317429.75</v>
      </c>
      <c r="N1083" s="280">
        <v>914197.68</v>
      </c>
      <c r="O1083" s="279">
        <v>6082.1799759101996</v>
      </c>
      <c r="P1083" s="278">
        <v>6.9999999999999999E-4</v>
      </c>
      <c r="Q1083" s="277">
        <v>751.25040833333298</v>
      </c>
      <c r="R1083" s="275">
        <v>634.85950000000003</v>
      </c>
      <c r="S1083" s="275">
        <v>0</v>
      </c>
      <c r="T1083" s="281">
        <v>7468.2898842435297</v>
      </c>
      <c r="U1083" s="276">
        <v>1231627.43</v>
      </c>
      <c r="V1083" s="279">
        <v>8194.0480231012407</v>
      </c>
      <c r="W1083" s="275">
        <v>66.095791282155801</v>
      </c>
      <c r="X1083" s="277">
        <v>1200.83674425</v>
      </c>
      <c r="Y1083" s="277">
        <v>751.25040833333298</v>
      </c>
      <c r="Z1083" s="275">
        <v>634.85950000000003</v>
      </c>
      <c r="AA1083" s="275">
        <v>45.786362415790002</v>
      </c>
      <c r="AB1083" s="275" t="b">
        <v>0</v>
      </c>
      <c r="AC1083" s="275" t="b">
        <v>0</v>
      </c>
      <c r="AD1083" s="280">
        <v>2068238.4566172301</v>
      </c>
      <c r="AE1083" s="280">
        <v>517059.614154307</v>
      </c>
      <c r="AF1083" s="280">
        <v>784494.81825422205</v>
      </c>
      <c r="AG1083" s="283">
        <v>766684.02420869796</v>
      </c>
      <c r="AH1083" s="275">
        <v>19.1273936518946</v>
      </c>
      <c r="AI1083" s="275">
        <v>0.62889462677744201</v>
      </c>
      <c r="AJ1083" s="275" t="b">
        <v>0</v>
      </c>
    </row>
    <row r="1084" spans="2:36" x14ac:dyDescent="0.2">
      <c r="B1084" s="266">
        <v>94599</v>
      </c>
      <c r="C1084" s="274" t="s">
        <v>169</v>
      </c>
      <c r="D1084" s="275">
        <v>3435</v>
      </c>
      <c r="E1084" s="275">
        <v>39530491</v>
      </c>
      <c r="F1084" s="275">
        <v>72977</v>
      </c>
      <c r="G1084" s="275">
        <v>810033</v>
      </c>
      <c r="H1084" s="275">
        <v>5</v>
      </c>
      <c r="I1084" s="275">
        <v>72977</v>
      </c>
      <c r="J1084" s="275">
        <v>810033</v>
      </c>
      <c r="K1084" s="279">
        <v>24300.99</v>
      </c>
      <c r="L1084" s="275">
        <v>7</v>
      </c>
      <c r="M1084" s="276">
        <v>202508.25</v>
      </c>
      <c r="N1084" s="276">
        <v>583223.76</v>
      </c>
      <c r="O1084" s="277">
        <v>3880.2022277578499</v>
      </c>
      <c r="P1084" s="278">
        <v>1E-4</v>
      </c>
      <c r="Q1084" s="275">
        <v>479.26952499999999</v>
      </c>
      <c r="R1084" s="275">
        <v>405.01650000000001</v>
      </c>
      <c r="S1084" s="275">
        <v>0</v>
      </c>
      <c r="T1084" s="279">
        <v>4764.4882527578502</v>
      </c>
      <c r="U1084" s="276">
        <v>785732.01</v>
      </c>
      <c r="V1084" s="279">
        <v>5227.4946679515397</v>
      </c>
      <c r="W1084" s="275">
        <v>113.096500037571</v>
      </c>
      <c r="X1084" s="277">
        <v>766.08870975000002</v>
      </c>
      <c r="Y1084" s="275">
        <v>479.26952499999999</v>
      </c>
      <c r="Z1084" s="275">
        <v>405.01650000000001</v>
      </c>
      <c r="AA1084" s="275">
        <v>78.345038893204901</v>
      </c>
      <c r="AB1084" s="275" t="b">
        <v>0</v>
      </c>
      <c r="AC1084" s="275" t="b">
        <v>0</v>
      </c>
      <c r="AD1084" s="280">
        <v>1319458.4012124101</v>
      </c>
      <c r="AE1084" s="280">
        <v>329864.60030310298</v>
      </c>
      <c r="AF1084" s="283">
        <v>500478.209048555</v>
      </c>
      <c r="AG1084" s="280">
        <v>489115.59186075401</v>
      </c>
      <c r="AH1084" s="275">
        <v>19.1273936518946</v>
      </c>
      <c r="AI1084" s="275">
        <v>0.62889462677744201</v>
      </c>
      <c r="AJ1084" s="275" t="b">
        <v>0</v>
      </c>
    </row>
    <row r="1085" spans="2:36" x14ac:dyDescent="0.2">
      <c r="B1085" s="266">
        <v>94601</v>
      </c>
      <c r="C1085" s="274" t="s">
        <v>169</v>
      </c>
      <c r="D1085" s="275">
        <v>53639</v>
      </c>
      <c r="E1085" s="275">
        <v>39530491</v>
      </c>
      <c r="F1085" s="275">
        <v>66306</v>
      </c>
      <c r="G1085" s="275">
        <v>694242</v>
      </c>
      <c r="H1085" s="275">
        <v>5</v>
      </c>
      <c r="I1085" s="275">
        <v>66306</v>
      </c>
      <c r="J1085" s="275">
        <v>694242</v>
      </c>
      <c r="K1085" s="276">
        <v>20827.259999999998</v>
      </c>
      <c r="L1085" s="275">
        <v>7</v>
      </c>
      <c r="M1085" s="282">
        <v>173560.5</v>
      </c>
      <c r="N1085" s="276">
        <v>499854.24</v>
      </c>
      <c r="O1085" s="279">
        <v>3325.5427309789402</v>
      </c>
      <c r="P1085" s="278">
        <v>1.4E-3</v>
      </c>
      <c r="Q1085" s="275">
        <v>410.75984999999997</v>
      </c>
      <c r="R1085" s="275">
        <v>347.12099999999998</v>
      </c>
      <c r="S1085" s="275">
        <v>0</v>
      </c>
      <c r="T1085" s="279">
        <v>4083.4235809789402</v>
      </c>
      <c r="U1085" s="276">
        <v>673414.74</v>
      </c>
      <c r="V1085" s="279">
        <v>4480.2450681243999</v>
      </c>
      <c r="W1085" s="275">
        <v>106.68184398922099</v>
      </c>
      <c r="X1085" s="277">
        <v>656.57937149999998</v>
      </c>
      <c r="Y1085" s="275">
        <v>410.75984999999997</v>
      </c>
      <c r="Z1085" s="275">
        <v>347.12099999999998</v>
      </c>
      <c r="AA1085" s="275">
        <v>73.901431200415203</v>
      </c>
      <c r="AB1085" s="275" t="b">
        <v>0</v>
      </c>
      <c r="AC1085" s="275" t="b">
        <v>0</v>
      </c>
      <c r="AD1085" s="283">
        <v>1130847.0634832301</v>
      </c>
      <c r="AE1085" s="281">
        <v>282711.765870806</v>
      </c>
      <c r="AF1085" s="280">
        <v>428936.83690206101</v>
      </c>
      <c r="AG1085" s="280">
        <v>419198.46071035799</v>
      </c>
      <c r="AH1085" s="275">
        <v>19.1273936518946</v>
      </c>
      <c r="AI1085" s="275">
        <v>0.62889462677744201</v>
      </c>
      <c r="AJ1085" s="275" t="b">
        <v>0</v>
      </c>
    </row>
    <row r="1086" spans="2:36" x14ac:dyDescent="0.2">
      <c r="B1086" s="266">
        <v>94602</v>
      </c>
      <c r="C1086" s="274" t="s">
        <v>169</v>
      </c>
      <c r="D1086" s="275">
        <v>30183</v>
      </c>
      <c r="E1086" s="275">
        <v>39530491</v>
      </c>
      <c r="F1086" s="275">
        <v>125228</v>
      </c>
      <c r="G1086" s="275">
        <v>1327944</v>
      </c>
      <c r="H1086" s="275">
        <v>5</v>
      </c>
      <c r="I1086" s="275">
        <v>125228</v>
      </c>
      <c r="J1086" s="275">
        <v>1327944</v>
      </c>
      <c r="K1086" s="276">
        <v>39838.32</v>
      </c>
      <c r="L1086" s="275">
        <v>7</v>
      </c>
      <c r="M1086" s="275">
        <v>331986</v>
      </c>
      <c r="N1086" s="280">
        <v>956119.68</v>
      </c>
      <c r="O1086" s="279">
        <v>6361.0880879392098</v>
      </c>
      <c r="P1086" s="278">
        <v>8.0000000000000004E-4</v>
      </c>
      <c r="Q1086" s="277">
        <v>785.7002</v>
      </c>
      <c r="R1086" s="275">
        <v>663.97199999999998</v>
      </c>
      <c r="S1086" s="275">
        <v>0</v>
      </c>
      <c r="T1086" s="279">
        <v>7810.7602879392098</v>
      </c>
      <c r="U1086" s="276">
        <v>1288105.68</v>
      </c>
      <c r="V1086" s="279">
        <v>8569.7992295847707</v>
      </c>
      <c r="W1086" s="275">
        <v>108.046518039909</v>
      </c>
      <c r="X1086" s="277">
        <v>1255.9030379999999</v>
      </c>
      <c r="Y1086" s="277">
        <v>785.7002</v>
      </c>
      <c r="Z1086" s="275">
        <v>663.97199999999998</v>
      </c>
      <c r="AA1086" s="277">
        <v>74.846778240705405</v>
      </c>
      <c r="AB1086" s="275" t="b">
        <v>0</v>
      </c>
      <c r="AC1086" s="275" t="b">
        <v>0</v>
      </c>
      <c r="AD1086" s="280">
        <v>2163080.8462613402</v>
      </c>
      <c r="AE1086" s="280">
        <v>540770.21156533598</v>
      </c>
      <c r="AF1086" s="280">
        <v>820469.08562586305</v>
      </c>
      <c r="AG1086" s="283">
        <v>801841.549070145</v>
      </c>
      <c r="AH1086" s="275">
        <v>19.1273936518946</v>
      </c>
      <c r="AI1086" s="275">
        <v>0.62889462677744201</v>
      </c>
      <c r="AJ1086" s="275" t="b">
        <v>0</v>
      </c>
    </row>
    <row r="1087" spans="2:36" x14ac:dyDescent="0.2">
      <c r="B1087" s="266">
        <v>94603</v>
      </c>
      <c r="C1087" s="274" t="s">
        <v>169</v>
      </c>
      <c r="D1087" s="275">
        <v>34724</v>
      </c>
      <c r="E1087" s="275">
        <v>39530491</v>
      </c>
      <c r="F1087" s="275">
        <v>65057</v>
      </c>
      <c r="G1087" s="275">
        <v>552579</v>
      </c>
      <c r="H1087" s="275">
        <v>5</v>
      </c>
      <c r="I1087" s="275">
        <v>65057</v>
      </c>
      <c r="J1087" s="275">
        <v>552579</v>
      </c>
      <c r="K1087" s="276">
        <v>16577.37</v>
      </c>
      <c r="L1087" s="275">
        <v>7</v>
      </c>
      <c r="M1087" s="276">
        <v>138144.75</v>
      </c>
      <c r="N1087" s="276">
        <v>397856.88</v>
      </c>
      <c r="O1087" s="277">
        <v>2646.9517498820501</v>
      </c>
      <c r="P1087" s="278">
        <v>8.9999999999999998E-4</v>
      </c>
      <c r="Q1087" s="275">
        <v>326.94257499999998</v>
      </c>
      <c r="R1087" s="275">
        <v>276.28949999999998</v>
      </c>
      <c r="S1087" s="275">
        <v>0</v>
      </c>
      <c r="T1087" s="277">
        <v>3250.18382488205</v>
      </c>
      <c r="U1087" s="276">
        <v>536001.63</v>
      </c>
      <c r="V1087" s="279">
        <v>3566.03221859109</v>
      </c>
      <c r="W1087" s="275">
        <v>86.543170748871106</v>
      </c>
      <c r="X1087" s="275">
        <v>522.60158924999996</v>
      </c>
      <c r="Y1087" s="275">
        <v>326.94257499999998</v>
      </c>
      <c r="Z1087" s="275">
        <v>276.28949999999998</v>
      </c>
      <c r="AA1087" s="275">
        <v>59.950821431336401</v>
      </c>
      <c r="AB1087" s="275" t="b">
        <v>0</v>
      </c>
      <c r="AC1087" s="275" t="b">
        <v>0</v>
      </c>
      <c r="AD1087" s="280">
        <v>900092.96397005196</v>
      </c>
      <c r="AE1087" s="281">
        <v>225023.24099251299</v>
      </c>
      <c r="AF1087" s="280">
        <v>341410.47127443203</v>
      </c>
      <c r="AG1087" s="281">
        <v>333659.25170310802</v>
      </c>
      <c r="AH1087" s="275">
        <v>19.1273936518946</v>
      </c>
      <c r="AI1087" s="275">
        <v>0.62889462677744201</v>
      </c>
      <c r="AJ1087" s="275" t="b">
        <v>0</v>
      </c>
    </row>
    <row r="1088" spans="2:36" x14ac:dyDescent="0.2">
      <c r="B1088" s="266">
        <v>94605</v>
      </c>
      <c r="C1088" s="274" t="s">
        <v>169</v>
      </c>
      <c r="D1088" s="275">
        <v>43410</v>
      </c>
      <c r="E1088" s="275">
        <v>39530491</v>
      </c>
      <c r="F1088" s="275">
        <v>99099</v>
      </c>
      <c r="G1088" s="275">
        <v>926313</v>
      </c>
      <c r="H1088" s="275">
        <v>5</v>
      </c>
      <c r="I1088" s="275">
        <v>99099</v>
      </c>
      <c r="J1088" s="275">
        <v>926313</v>
      </c>
      <c r="K1088" s="276">
        <v>27789.39</v>
      </c>
      <c r="L1088" s="275">
        <v>7</v>
      </c>
      <c r="M1088" s="276">
        <v>231578.25</v>
      </c>
      <c r="N1088" s="276">
        <v>666945.36</v>
      </c>
      <c r="O1088" s="281">
        <v>4437.2041215617801</v>
      </c>
      <c r="P1088" s="278">
        <v>1.1000000000000001E-3</v>
      </c>
      <c r="Q1088" s="275">
        <v>548.06852500000002</v>
      </c>
      <c r="R1088" s="275">
        <v>463.15649999999999</v>
      </c>
      <c r="S1088" s="275">
        <v>0</v>
      </c>
      <c r="T1088" s="281">
        <v>5448.4291465617798</v>
      </c>
      <c r="U1088" s="276">
        <v>898523.61</v>
      </c>
      <c r="V1088" s="279">
        <v>5977.8999971040703</v>
      </c>
      <c r="W1088" s="275">
        <v>95.240341983520295</v>
      </c>
      <c r="X1088" s="277">
        <v>876.06051975000003</v>
      </c>
      <c r="Y1088" s="275">
        <v>548.06852500000002</v>
      </c>
      <c r="Z1088" s="275">
        <v>463.15649999999999</v>
      </c>
      <c r="AA1088" s="275">
        <v>65.975589823047002</v>
      </c>
      <c r="AB1088" s="275" t="b">
        <v>0</v>
      </c>
      <c r="AC1088" s="275" t="b">
        <v>0</v>
      </c>
      <c r="AD1088" s="280">
        <v>1508866.2684140899</v>
      </c>
      <c r="AE1088" s="280">
        <v>377216.567103523</v>
      </c>
      <c r="AF1088" s="280">
        <v>572321.709434547</v>
      </c>
      <c r="AG1088" s="280">
        <v>559327.99187602301</v>
      </c>
      <c r="AH1088" s="275">
        <v>19.1273936518946</v>
      </c>
      <c r="AI1088" s="275">
        <v>0.62889462677744201</v>
      </c>
      <c r="AJ1088" s="275" t="b">
        <v>0</v>
      </c>
    </row>
    <row r="1089" spans="2:36" x14ac:dyDescent="0.2">
      <c r="B1089" s="266">
        <v>94606</v>
      </c>
      <c r="C1089" s="274" t="s">
        <v>169</v>
      </c>
      <c r="D1089" s="275">
        <v>38963</v>
      </c>
      <c r="E1089" s="275">
        <v>39530491</v>
      </c>
      <c r="F1089" s="275">
        <v>77066</v>
      </c>
      <c r="G1089" s="275">
        <v>885155</v>
      </c>
      <c r="H1089" s="275">
        <v>5</v>
      </c>
      <c r="I1089" s="275">
        <v>77066</v>
      </c>
      <c r="J1089" s="275">
        <v>885155</v>
      </c>
      <c r="K1089" s="279">
        <v>26554.65</v>
      </c>
      <c r="L1089" s="275">
        <v>7</v>
      </c>
      <c r="M1089" s="276">
        <v>221288.75</v>
      </c>
      <c r="N1089" s="282">
        <v>637311.6</v>
      </c>
      <c r="O1089" s="279">
        <v>4240.0499768663703</v>
      </c>
      <c r="P1089" s="284">
        <v>1E-3</v>
      </c>
      <c r="Q1089" s="277">
        <v>523.71670833333303</v>
      </c>
      <c r="R1089" s="275">
        <v>442.57749999999999</v>
      </c>
      <c r="S1089" s="275">
        <v>0</v>
      </c>
      <c r="T1089" s="279">
        <v>5206.3441851997004</v>
      </c>
      <c r="U1089" s="276">
        <v>858600.35</v>
      </c>
      <c r="V1089" s="277">
        <v>5712.2895521671899</v>
      </c>
      <c r="W1089" s="277">
        <v>117.027780371378</v>
      </c>
      <c r="X1089" s="277">
        <v>837.13534125000001</v>
      </c>
      <c r="Y1089" s="277">
        <v>523.71670833333303</v>
      </c>
      <c r="Z1089" s="275">
        <v>442.57749999999999</v>
      </c>
      <c r="AA1089" s="275">
        <v>81.068344305395897</v>
      </c>
      <c r="AB1089" s="275" t="b">
        <v>0</v>
      </c>
      <c r="AC1089" s="275" t="b">
        <v>0</v>
      </c>
      <c r="AD1089" s="280">
        <v>1441824.22336519</v>
      </c>
      <c r="AE1089" s="280">
        <v>360456.05584129703</v>
      </c>
      <c r="AF1089" s="280">
        <v>546892.27368560794</v>
      </c>
      <c r="AG1089" s="280">
        <v>534475.89383828198</v>
      </c>
      <c r="AH1089" s="275">
        <v>19.1273936518946</v>
      </c>
      <c r="AI1089" s="275">
        <v>0.62889462677744201</v>
      </c>
      <c r="AJ1089" s="275" t="b">
        <v>0</v>
      </c>
    </row>
    <row r="1090" spans="2:36" x14ac:dyDescent="0.2">
      <c r="B1090" s="266">
        <v>94607</v>
      </c>
      <c r="C1090" s="274" t="s">
        <v>169</v>
      </c>
      <c r="D1090" s="275">
        <v>34043</v>
      </c>
      <c r="E1090" s="275">
        <v>39530491</v>
      </c>
      <c r="F1090" s="275">
        <v>91484</v>
      </c>
      <c r="G1090" s="275">
        <v>856493</v>
      </c>
      <c r="H1090" s="275">
        <v>5</v>
      </c>
      <c r="I1090" s="275">
        <v>91484</v>
      </c>
      <c r="J1090" s="275">
        <v>856493</v>
      </c>
      <c r="K1090" s="279">
        <v>25694.79</v>
      </c>
      <c r="L1090" s="275">
        <v>7</v>
      </c>
      <c r="M1090" s="276">
        <v>214123.25</v>
      </c>
      <c r="N1090" s="276">
        <v>616674.96</v>
      </c>
      <c r="O1090" s="279">
        <v>4102.7538960252296</v>
      </c>
      <c r="P1090" s="278">
        <v>8.9999999999999998E-4</v>
      </c>
      <c r="Q1090" s="277">
        <v>506.75835833333298</v>
      </c>
      <c r="R1090" s="275">
        <v>428.24650000000003</v>
      </c>
      <c r="S1090" s="275">
        <v>0</v>
      </c>
      <c r="T1090" s="279">
        <v>5037.7587543585596</v>
      </c>
      <c r="U1090" s="276">
        <v>830798.21</v>
      </c>
      <c r="V1090" s="277">
        <v>5527.3212210339798</v>
      </c>
      <c r="W1090" s="275">
        <v>95.391819344812006</v>
      </c>
      <c r="X1090" s="275">
        <v>810.02825474999997</v>
      </c>
      <c r="Y1090" s="277">
        <v>506.75835833333298</v>
      </c>
      <c r="Z1090" s="275">
        <v>428.24650000000003</v>
      </c>
      <c r="AA1090" s="275">
        <v>66.080522334290904</v>
      </c>
      <c r="AB1090" s="275" t="b">
        <v>0</v>
      </c>
      <c r="AC1090" s="275" t="b">
        <v>0</v>
      </c>
      <c r="AD1090" s="280">
        <v>1395136.84557249</v>
      </c>
      <c r="AE1090" s="280">
        <v>348784.21139312303</v>
      </c>
      <c r="AF1090" s="280">
        <v>529183.48104660399</v>
      </c>
      <c r="AG1090" s="280">
        <v>517169.15313276398</v>
      </c>
      <c r="AH1090" s="275">
        <v>19.1273936518946</v>
      </c>
      <c r="AI1090" s="275">
        <v>0.62889462677744201</v>
      </c>
      <c r="AJ1090" s="275" t="b">
        <v>0</v>
      </c>
    </row>
    <row r="1091" spans="2:36" x14ac:dyDescent="0.2">
      <c r="B1091" s="266">
        <v>94608</v>
      </c>
      <c r="C1091" s="274" t="s">
        <v>169</v>
      </c>
      <c r="D1091" s="275">
        <v>33563</v>
      </c>
      <c r="E1091" s="275">
        <v>39530491</v>
      </c>
      <c r="F1091" s="275">
        <v>119448</v>
      </c>
      <c r="G1091" s="275">
        <v>994116</v>
      </c>
      <c r="H1091" s="275">
        <v>5</v>
      </c>
      <c r="I1091" s="275">
        <v>119448</v>
      </c>
      <c r="J1091" s="275">
        <v>994116</v>
      </c>
      <c r="K1091" s="276">
        <v>29823.48</v>
      </c>
      <c r="L1091" s="275">
        <v>7</v>
      </c>
      <c r="M1091" s="275">
        <v>248529</v>
      </c>
      <c r="N1091" s="276">
        <v>715763.52</v>
      </c>
      <c r="O1091" s="279">
        <v>4761.9925581423504</v>
      </c>
      <c r="P1091" s="278">
        <v>8.0000000000000004E-4</v>
      </c>
      <c r="Q1091" s="275">
        <v>588.18529999999998</v>
      </c>
      <c r="R1091" s="275">
        <v>497.05799999999999</v>
      </c>
      <c r="S1091" s="275">
        <v>0</v>
      </c>
      <c r="T1091" s="279">
        <v>5847.2358581423496</v>
      </c>
      <c r="U1091" s="276">
        <v>964292.52</v>
      </c>
      <c r="V1091" s="279">
        <v>6415.4621963862201</v>
      </c>
      <c r="W1091" s="277">
        <v>84.798982352684504</v>
      </c>
      <c r="X1091" s="277">
        <v>940.18520699999999</v>
      </c>
      <c r="Y1091" s="275">
        <v>588.18529999999998</v>
      </c>
      <c r="Z1091" s="275">
        <v>497.05799999999999</v>
      </c>
      <c r="AA1091" s="275">
        <v>58.742574423772801</v>
      </c>
      <c r="AB1091" s="275" t="b">
        <v>0</v>
      </c>
      <c r="AC1091" s="275" t="b">
        <v>0</v>
      </c>
      <c r="AD1091" s="280">
        <v>1619310.21079348</v>
      </c>
      <c r="AE1091" s="280">
        <v>404827.552698371</v>
      </c>
      <c r="AF1091" s="280">
        <v>614213.73606570798</v>
      </c>
      <c r="AG1091" s="280">
        <v>600268.92202940502</v>
      </c>
      <c r="AH1091" s="275">
        <v>19.1273936518946</v>
      </c>
      <c r="AI1091" s="275">
        <v>0.62889462677744201</v>
      </c>
      <c r="AJ1091" s="275" t="b">
        <v>0</v>
      </c>
    </row>
    <row r="1092" spans="2:36" x14ac:dyDescent="0.2">
      <c r="B1092" s="266">
        <v>94609</v>
      </c>
      <c r="C1092" s="274" t="s">
        <v>169</v>
      </c>
      <c r="D1092" s="275">
        <v>25411</v>
      </c>
      <c r="E1092" s="275">
        <v>39530491</v>
      </c>
      <c r="F1092" s="275">
        <v>114759</v>
      </c>
      <c r="G1092" s="275">
        <v>1323906</v>
      </c>
      <c r="H1092" s="275">
        <v>5</v>
      </c>
      <c r="I1092" s="275">
        <v>114759</v>
      </c>
      <c r="J1092" s="275">
        <v>1323906</v>
      </c>
      <c r="K1092" s="276">
        <v>39717.18</v>
      </c>
      <c r="L1092" s="275">
        <v>7</v>
      </c>
      <c r="M1092" s="282">
        <v>330976.5</v>
      </c>
      <c r="N1092" s="280">
        <v>953212.32</v>
      </c>
      <c r="O1092" s="279">
        <v>6341.7453493153698</v>
      </c>
      <c r="P1092" s="278">
        <v>5.9999999999999995E-4</v>
      </c>
      <c r="Q1092" s="277">
        <v>783.31105000000002</v>
      </c>
      <c r="R1092" s="277">
        <v>661.95299999999997</v>
      </c>
      <c r="S1092" s="275">
        <v>0</v>
      </c>
      <c r="T1092" s="279">
        <v>7787.0093993153696</v>
      </c>
      <c r="U1092" s="276">
        <v>1284188.82</v>
      </c>
      <c r="V1092" s="280">
        <v>8543.7402622721002</v>
      </c>
      <c r="W1092" s="275">
        <v>117.544646556057</v>
      </c>
      <c r="X1092" s="277">
        <v>1252.0840995000001</v>
      </c>
      <c r="Y1092" s="277">
        <v>783.31105000000002</v>
      </c>
      <c r="Z1092" s="277">
        <v>661.95299999999997</v>
      </c>
      <c r="AA1092" s="275">
        <v>81.426391648397498</v>
      </c>
      <c r="AB1092" s="275" t="b">
        <v>0</v>
      </c>
      <c r="AC1092" s="275" t="b">
        <v>0</v>
      </c>
      <c r="AD1092" s="283">
        <v>2156503.3697584202</v>
      </c>
      <c r="AE1092" s="283">
        <v>539125.84243960399</v>
      </c>
      <c r="AF1092" s="283">
        <v>817974.21071565803</v>
      </c>
      <c r="AG1092" s="283">
        <v>799403.31660315394</v>
      </c>
      <c r="AH1092" s="275">
        <v>19.1273936518946</v>
      </c>
      <c r="AI1092" s="275">
        <v>0.62889462677744201</v>
      </c>
      <c r="AJ1092" s="275" t="b">
        <v>0</v>
      </c>
    </row>
    <row r="1093" spans="2:36" x14ac:dyDescent="0.2">
      <c r="B1093" s="266">
        <v>94610</v>
      </c>
      <c r="C1093" s="274" t="s">
        <v>169</v>
      </c>
      <c r="D1093" s="275">
        <v>29544</v>
      </c>
      <c r="E1093" s="275">
        <v>39530491</v>
      </c>
      <c r="F1093" s="275">
        <v>129926</v>
      </c>
      <c r="G1093" s="275">
        <v>1635492</v>
      </c>
      <c r="H1093" s="275">
        <v>5</v>
      </c>
      <c r="I1093" s="275">
        <v>129926</v>
      </c>
      <c r="J1093" s="275">
        <v>1635492</v>
      </c>
      <c r="K1093" s="279">
        <v>49064.76</v>
      </c>
      <c r="L1093" s="275">
        <v>7</v>
      </c>
      <c r="M1093" s="275">
        <v>408873</v>
      </c>
      <c r="N1093" s="276">
        <v>1177554.24</v>
      </c>
      <c r="O1093" s="279">
        <v>7834.2977408082597</v>
      </c>
      <c r="P1093" s="278">
        <v>6.9999999999999999E-4</v>
      </c>
      <c r="Q1093" s="277">
        <v>967.66610000000003</v>
      </c>
      <c r="R1093" s="275">
        <v>817.74599999999998</v>
      </c>
      <c r="S1093" s="275">
        <v>0</v>
      </c>
      <c r="T1093" s="279">
        <v>9619.7098408082602</v>
      </c>
      <c r="U1093" s="276">
        <v>1586427.24</v>
      </c>
      <c r="V1093" s="279">
        <v>10554.540011922199</v>
      </c>
      <c r="W1093" s="275">
        <v>128.258103883031</v>
      </c>
      <c r="X1093" s="277">
        <v>1546.7665589999999</v>
      </c>
      <c r="Y1093" s="277">
        <v>967.66610000000003</v>
      </c>
      <c r="Z1093" s="275">
        <v>817.74599999999998</v>
      </c>
      <c r="AA1093" s="275">
        <v>88.847896563966501</v>
      </c>
      <c r="AB1093" s="275" t="b">
        <v>0</v>
      </c>
      <c r="AC1093" s="275" t="b">
        <v>0</v>
      </c>
      <c r="AD1093" s="283">
        <v>2664044.1309374901</v>
      </c>
      <c r="AE1093" s="283">
        <v>666011.032734373</v>
      </c>
      <c r="AF1093" s="280">
        <v>1010487.3592473899</v>
      </c>
      <c r="AG1093" s="283">
        <v>987545.73895573104</v>
      </c>
      <c r="AH1093" s="275">
        <v>19.1273936518946</v>
      </c>
      <c r="AI1093" s="275">
        <v>0.62889462677744201</v>
      </c>
      <c r="AJ1093" s="275" t="b">
        <v>0</v>
      </c>
    </row>
    <row r="1094" spans="2:36" x14ac:dyDescent="0.2">
      <c r="B1094" s="266">
        <v>94611</v>
      </c>
      <c r="C1094" s="274" t="s">
        <v>169</v>
      </c>
      <c r="D1094" s="275">
        <v>38914</v>
      </c>
      <c r="E1094" s="275">
        <v>39530491</v>
      </c>
      <c r="F1094" s="275">
        <v>180773</v>
      </c>
      <c r="G1094" s="275">
        <v>1709941</v>
      </c>
      <c r="H1094" s="275">
        <v>5</v>
      </c>
      <c r="I1094" s="275">
        <v>180773</v>
      </c>
      <c r="J1094" s="275">
        <v>1709941</v>
      </c>
      <c r="K1094" s="279">
        <v>51298.23</v>
      </c>
      <c r="L1094" s="275">
        <v>7</v>
      </c>
      <c r="M1094" s="276">
        <v>427485.25</v>
      </c>
      <c r="N1094" s="276">
        <v>1231157.52</v>
      </c>
      <c r="O1094" s="279">
        <v>8190.9217001461402</v>
      </c>
      <c r="P1094" s="284">
        <v>1E-3</v>
      </c>
      <c r="Q1094" s="277">
        <v>1011.71509166667</v>
      </c>
      <c r="R1094" s="275">
        <v>854.97050000000002</v>
      </c>
      <c r="S1094" s="275">
        <v>0</v>
      </c>
      <c r="T1094" s="279">
        <v>10057.607291812799</v>
      </c>
      <c r="U1094" s="276">
        <v>1658642.77</v>
      </c>
      <c r="V1094" s="279">
        <v>11034.9917349191</v>
      </c>
      <c r="W1094" s="275">
        <v>96.378468204891902</v>
      </c>
      <c r="X1094" s="275">
        <v>1617.17670075</v>
      </c>
      <c r="Y1094" s="277">
        <v>1011.71509166667</v>
      </c>
      <c r="Z1094" s="275">
        <v>854.97050000000002</v>
      </c>
      <c r="AA1094" s="275">
        <v>66.764000985630403</v>
      </c>
      <c r="AB1094" s="275" t="b">
        <v>0</v>
      </c>
      <c r="AC1094" s="275" t="b">
        <v>0</v>
      </c>
      <c r="AD1094" s="283">
        <v>2785313.7070064498</v>
      </c>
      <c r="AE1094" s="280">
        <v>696328.42675161199</v>
      </c>
      <c r="AF1094" s="280">
        <v>1056485.6113994101</v>
      </c>
      <c r="AG1094" s="283">
        <v>1032499.66885543</v>
      </c>
      <c r="AH1094" s="275">
        <v>19.1273936518946</v>
      </c>
      <c r="AI1094" s="275">
        <v>0.62889462677744201</v>
      </c>
      <c r="AJ1094" s="275" t="b">
        <v>0</v>
      </c>
    </row>
    <row r="1095" spans="2:36" x14ac:dyDescent="0.2">
      <c r="B1095" s="266">
        <v>94612</v>
      </c>
      <c r="C1095" s="274" t="s">
        <v>169</v>
      </c>
      <c r="D1095" s="275">
        <v>24093</v>
      </c>
      <c r="E1095" s="275">
        <v>39530491</v>
      </c>
      <c r="F1095" s="275">
        <v>75962</v>
      </c>
      <c r="G1095" s="275">
        <v>975723</v>
      </c>
      <c r="H1095" s="275">
        <v>5</v>
      </c>
      <c r="I1095" s="275">
        <v>75962</v>
      </c>
      <c r="J1095" s="275">
        <v>975723</v>
      </c>
      <c r="K1095" s="276">
        <v>29271.69</v>
      </c>
      <c r="L1095" s="275">
        <v>7</v>
      </c>
      <c r="M1095" s="276">
        <v>243930.75</v>
      </c>
      <c r="N1095" s="276">
        <v>702520.56</v>
      </c>
      <c r="O1095" s="279">
        <v>4673.8868148267702</v>
      </c>
      <c r="P1095" s="278">
        <v>5.9999999999999995E-4</v>
      </c>
      <c r="Q1095" s="275">
        <v>577.302775</v>
      </c>
      <c r="R1095" s="275">
        <v>487.86149999999998</v>
      </c>
      <c r="S1095" s="275">
        <v>0</v>
      </c>
      <c r="T1095" s="279">
        <v>5739.0510898267703</v>
      </c>
      <c r="U1095" s="276">
        <v>946451.31</v>
      </c>
      <c r="V1095" s="279">
        <v>6296.7641810860596</v>
      </c>
      <c r="W1095" s="277">
        <v>130.87678286516001</v>
      </c>
      <c r="X1095" s="275">
        <v>922.79002724999998</v>
      </c>
      <c r="Y1095" s="275">
        <v>577.302775</v>
      </c>
      <c r="Z1095" s="275">
        <v>487.86149999999998</v>
      </c>
      <c r="AA1095" s="277">
        <v>90.661927118718793</v>
      </c>
      <c r="AB1095" s="275" t="b">
        <v>0</v>
      </c>
      <c r="AC1095" s="275" t="b">
        <v>0</v>
      </c>
      <c r="AD1095" s="283">
        <v>1589349.9519231699</v>
      </c>
      <c r="AE1095" s="280">
        <v>397337.48798079201</v>
      </c>
      <c r="AF1095" s="280">
        <v>602849.63645614905</v>
      </c>
      <c r="AG1095" s="280">
        <v>589162.82748622599</v>
      </c>
      <c r="AH1095" s="275">
        <v>19.1273936518946</v>
      </c>
      <c r="AI1095" s="275">
        <v>0.62889462677744201</v>
      </c>
      <c r="AJ1095" s="275" t="b">
        <v>0</v>
      </c>
    </row>
    <row r="1096" spans="2:36" x14ac:dyDescent="0.2">
      <c r="B1096" s="266">
        <v>94613</v>
      </c>
      <c r="C1096" s="274" t="s">
        <v>169</v>
      </c>
      <c r="D1096" s="275">
        <v>341</v>
      </c>
      <c r="E1096" s="275">
        <v>39530491</v>
      </c>
      <c r="F1096" s="275">
        <v>113356</v>
      </c>
      <c r="G1096" s="275">
        <v>818182</v>
      </c>
      <c r="H1096" s="275">
        <v>5</v>
      </c>
      <c r="I1096" s="275">
        <v>113356</v>
      </c>
      <c r="J1096" s="275">
        <v>818182</v>
      </c>
      <c r="K1096" s="276">
        <v>24545.46</v>
      </c>
      <c r="L1096" s="275">
        <v>7</v>
      </c>
      <c r="M1096" s="282">
        <v>204545.5</v>
      </c>
      <c r="N1096" s="276">
        <v>589091.04</v>
      </c>
      <c r="O1096" s="279">
        <v>3919.237387997</v>
      </c>
      <c r="P1096" s="284">
        <v>0</v>
      </c>
      <c r="Q1096" s="277">
        <v>484.09101666666697</v>
      </c>
      <c r="R1096" s="275">
        <v>409.09100000000001</v>
      </c>
      <c r="S1096" s="275">
        <v>0</v>
      </c>
      <c r="T1096" s="279">
        <v>4812.4194046636603</v>
      </c>
      <c r="U1096" s="276">
        <v>793636.54</v>
      </c>
      <c r="V1096" s="281">
        <v>5280.08370327373</v>
      </c>
      <c r="W1096" s="275">
        <v>73.542411656449403</v>
      </c>
      <c r="X1096" s="277">
        <v>773.79562650000003</v>
      </c>
      <c r="Y1096" s="277">
        <v>484.09101666666697</v>
      </c>
      <c r="Z1096" s="275">
        <v>409.09100000000001</v>
      </c>
      <c r="AA1096" s="275">
        <v>50.944840022551901</v>
      </c>
      <c r="AB1096" s="275" t="b">
        <v>0</v>
      </c>
      <c r="AC1096" s="275" t="b">
        <v>0</v>
      </c>
      <c r="AD1096" s="283">
        <v>1332732.2635260201</v>
      </c>
      <c r="AE1096" s="281">
        <v>333183.06588150503</v>
      </c>
      <c r="AF1096" s="281">
        <v>505513.061857683</v>
      </c>
      <c r="AG1096" s="280">
        <v>494036.13578683202</v>
      </c>
      <c r="AH1096" s="275">
        <v>19.1273936518946</v>
      </c>
      <c r="AI1096" s="275">
        <v>0.62889462677744201</v>
      </c>
      <c r="AJ1096" s="275" t="b">
        <v>0</v>
      </c>
    </row>
    <row r="1097" spans="2:36" x14ac:dyDescent="0.2">
      <c r="B1097" s="266">
        <v>94618</v>
      </c>
      <c r="C1097" s="274" t="s">
        <v>169</v>
      </c>
      <c r="D1097" s="275">
        <v>16493</v>
      </c>
      <c r="E1097" s="275">
        <v>39530491</v>
      </c>
      <c r="F1097" s="275">
        <v>200001</v>
      </c>
      <c r="G1097" s="275">
        <v>1851787</v>
      </c>
      <c r="H1097" s="275">
        <v>5</v>
      </c>
      <c r="I1097" s="275">
        <v>200001</v>
      </c>
      <c r="J1097" s="275">
        <v>1851787</v>
      </c>
      <c r="K1097" s="276">
        <v>55553.61</v>
      </c>
      <c r="L1097" s="275">
        <v>7</v>
      </c>
      <c r="M1097" s="276">
        <v>462946.75</v>
      </c>
      <c r="N1097" s="276">
        <v>1333286.6399999999</v>
      </c>
      <c r="O1097" s="279">
        <v>8870.3892838106804</v>
      </c>
      <c r="P1097" s="278">
        <v>4.0000000000000002E-4</v>
      </c>
      <c r="Q1097" s="277">
        <v>1095.64064166667</v>
      </c>
      <c r="R1097" s="275">
        <v>925.89350000000002</v>
      </c>
      <c r="S1097" s="275">
        <v>0</v>
      </c>
      <c r="T1097" s="281">
        <v>10891.9234254774</v>
      </c>
      <c r="U1097" s="276">
        <v>1796233.39</v>
      </c>
      <c r="V1097" s="279">
        <v>11950.385562911601</v>
      </c>
      <c r="W1097" s="275">
        <v>94.3390118639104</v>
      </c>
      <c r="X1097" s="277">
        <v>1751.3275552499999</v>
      </c>
      <c r="Y1097" s="277">
        <v>1095.64064166667</v>
      </c>
      <c r="Z1097" s="275">
        <v>925.89350000000002</v>
      </c>
      <c r="AA1097" s="275">
        <v>65.351213796795093</v>
      </c>
      <c r="AB1097" s="275" t="b">
        <v>0</v>
      </c>
      <c r="AC1097" s="275" t="b">
        <v>0</v>
      </c>
      <c r="AD1097" s="283">
        <v>3016365.8942363202</v>
      </c>
      <c r="AE1097" s="280">
        <v>754091.47355908004</v>
      </c>
      <c r="AF1097" s="280">
        <v>1144125.04342341</v>
      </c>
      <c r="AG1097" s="280">
        <v>1118149.37725383</v>
      </c>
      <c r="AH1097" s="275">
        <v>19.1273936518946</v>
      </c>
      <c r="AI1097" s="275">
        <v>0.62889462677744201</v>
      </c>
      <c r="AJ1097" s="275" t="b">
        <v>0</v>
      </c>
    </row>
    <row r="1098" spans="2:36" x14ac:dyDescent="0.2">
      <c r="B1098" s="266">
        <v>94619</v>
      </c>
      <c r="C1098" s="274" t="s">
        <v>169</v>
      </c>
      <c r="D1098" s="275">
        <v>23662</v>
      </c>
      <c r="E1098" s="275">
        <v>39530491</v>
      </c>
      <c r="F1098" s="275">
        <v>128339</v>
      </c>
      <c r="G1098" s="275">
        <v>1043149</v>
      </c>
      <c r="H1098" s="275">
        <v>5</v>
      </c>
      <c r="I1098" s="275">
        <v>128339</v>
      </c>
      <c r="J1098" s="275">
        <v>1043149</v>
      </c>
      <c r="K1098" s="279">
        <v>31294.47</v>
      </c>
      <c r="L1098" s="275">
        <v>7</v>
      </c>
      <c r="M1098" s="276">
        <v>260787.25</v>
      </c>
      <c r="N1098" s="276">
        <v>751067.28</v>
      </c>
      <c r="O1098" s="279">
        <v>4996.86935431442</v>
      </c>
      <c r="P1098" s="278">
        <v>5.9999999999999995E-4</v>
      </c>
      <c r="Q1098" s="277">
        <v>617.19649166666704</v>
      </c>
      <c r="R1098" s="277">
        <v>521.57449999999994</v>
      </c>
      <c r="S1098" s="275">
        <v>0</v>
      </c>
      <c r="T1098" s="279">
        <v>6135.6403459810799</v>
      </c>
      <c r="U1098" s="276">
        <v>1011854.53</v>
      </c>
      <c r="V1098" s="279">
        <v>6731.8934356735899</v>
      </c>
      <c r="W1098" s="277">
        <v>82.817125837884902</v>
      </c>
      <c r="X1098" s="277">
        <v>986.55816675000005</v>
      </c>
      <c r="Y1098" s="277">
        <v>617.19649166666704</v>
      </c>
      <c r="Z1098" s="277">
        <v>521.57449999999994</v>
      </c>
      <c r="AA1098" s="275">
        <v>57.369688209954099</v>
      </c>
      <c r="AB1098" s="275" t="b">
        <v>0</v>
      </c>
      <c r="AC1098" s="275" t="b">
        <v>0</v>
      </c>
      <c r="AD1098" s="283">
        <v>1699179.80102826</v>
      </c>
      <c r="AE1098" s="280">
        <v>424794.950257066</v>
      </c>
      <c r="AF1098" s="280">
        <v>644508.73395379097</v>
      </c>
      <c r="AG1098" s="280">
        <v>629876.11681740498</v>
      </c>
      <c r="AH1098" s="275">
        <v>19.1273936518946</v>
      </c>
      <c r="AI1098" s="275">
        <v>0.62889462677744201</v>
      </c>
      <c r="AJ1098" s="275" t="b">
        <v>0</v>
      </c>
    </row>
    <row r="1099" spans="2:36" x14ac:dyDescent="0.2">
      <c r="B1099" s="266">
        <v>94621</v>
      </c>
      <c r="C1099" s="274" t="s">
        <v>169</v>
      </c>
      <c r="D1099" s="275">
        <v>35818</v>
      </c>
      <c r="E1099" s="275">
        <v>39530491</v>
      </c>
      <c r="F1099" s="275">
        <v>54560</v>
      </c>
      <c r="G1099" s="275">
        <v>510776</v>
      </c>
      <c r="H1099" s="275">
        <v>5</v>
      </c>
      <c r="I1099" s="275">
        <v>54560</v>
      </c>
      <c r="J1099" s="275">
        <v>510776</v>
      </c>
      <c r="K1099" s="279">
        <v>15323.28</v>
      </c>
      <c r="L1099" s="275">
        <v>7</v>
      </c>
      <c r="M1099" s="275">
        <v>127694</v>
      </c>
      <c r="N1099" s="276">
        <v>367758.72</v>
      </c>
      <c r="O1099" s="277">
        <v>2446.7079403990201</v>
      </c>
      <c r="P1099" s="278">
        <v>8.9999999999999998E-4</v>
      </c>
      <c r="Q1099" s="275">
        <v>302.209133333333</v>
      </c>
      <c r="R1099" s="275">
        <v>255.38800000000001</v>
      </c>
      <c r="S1099" s="275">
        <v>0</v>
      </c>
      <c r="T1099" s="277">
        <v>3004.3050737323601</v>
      </c>
      <c r="U1099" s="276">
        <v>495452.72</v>
      </c>
      <c r="V1099" s="279">
        <v>3296.2593085931298</v>
      </c>
      <c r="W1099" s="275">
        <v>95.386866068763794</v>
      </c>
      <c r="X1099" s="277">
        <v>483.06640199999998</v>
      </c>
      <c r="Y1099" s="275">
        <v>302.209133333333</v>
      </c>
      <c r="Z1099" s="275">
        <v>255.38800000000001</v>
      </c>
      <c r="AA1099" s="275">
        <v>66.077091064494596</v>
      </c>
      <c r="AB1099" s="275" t="b">
        <v>0</v>
      </c>
      <c r="AC1099" s="275" t="b">
        <v>0</v>
      </c>
      <c r="AD1099" s="280">
        <v>832000.28188687505</v>
      </c>
      <c r="AE1099" s="281">
        <v>208000.07047171899</v>
      </c>
      <c r="AF1099" s="280">
        <v>315582.52281695302</v>
      </c>
      <c r="AG1099" s="280">
        <v>308417.68859820301</v>
      </c>
      <c r="AH1099" s="275">
        <v>19.1273936518946</v>
      </c>
      <c r="AI1099" s="275">
        <v>0.62889462677744201</v>
      </c>
      <c r="AJ1099" s="275" t="b">
        <v>0</v>
      </c>
    </row>
    <row r="1100" spans="2:36" x14ac:dyDescent="0.2">
      <c r="B1100" s="266">
        <v>94702</v>
      </c>
      <c r="C1100" s="274" t="s">
        <v>169</v>
      </c>
      <c r="D1100" s="275">
        <v>16213</v>
      </c>
      <c r="E1100" s="275">
        <v>39530491</v>
      </c>
      <c r="F1100" s="275">
        <v>105537</v>
      </c>
      <c r="G1100" s="275">
        <v>1349794</v>
      </c>
      <c r="H1100" s="275">
        <v>5</v>
      </c>
      <c r="I1100" s="275">
        <v>105537</v>
      </c>
      <c r="J1100" s="275">
        <v>1349794</v>
      </c>
      <c r="K1100" s="276">
        <v>40493.82</v>
      </c>
      <c r="L1100" s="275">
        <v>7</v>
      </c>
      <c r="M1100" s="282">
        <v>337448.5</v>
      </c>
      <c r="N1100" s="280">
        <v>971851.68</v>
      </c>
      <c r="O1100" s="279">
        <v>6465.7534764807997</v>
      </c>
      <c r="P1100" s="278">
        <v>4.0000000000000002E-4</v>
      </c>
      <c r="Q1100" s="277">
        <v>798.62811666666698</v>
      </c>
      <c r="R1100" s="275">
        <v>674.89700000000005</v>
      </c>
      <c r="S1100" s="275">
        <v>0</v>
      </c>
      <c r="T1100" s="279">
        <v>7939.27859314747</v>
      </c>
      <c r="U1100" s="276">
        <v>1309300.18</v>
      </c>
      <c r="V1100" s="279">
        <v>8710.8067669255306</v>
      </c>
      <c r="W1100" s="275">
        <v>130.315239877111</v>
      </c>
      <c r="X1100" s="277">
        <v>1276.5676755</v>
      </c>
      <c r="Y1100" s="277">
        <v>798.62811666666698</v>
      </c>
      <c r="Z1100" s="275">
        <v>674.89700000000005</v>
      </c>
      <c r="AA1100" s="275">
        <v>90.272930932061399</v>
      </c>
      <c r="AB1100" s="275" t="b">
        <v>0</v>
      </c>
      <c r="AC1100" s="275" t="b">
        <v>0</v>
      </c>
      <c r="AD1100" s="280">
        <v>2198672.1938564298</v>
      </c>
      <c r="AE1100" s="280">
        <v>549668.04846410803</v>
      </c>
      <c r="AF1100" s="280">
        <v>833969.08978336095</v>
      </c>
      <c r="AG1100" s="280">
        <v>815035.05560896196</v>
      </c>
      <c r="AH1100" s="275">
        <v>19.1273936518946</v>
      </c>
      <c r="AI1100" s="275">
        <v>0.62889462677744201</v>
      </c>
      <c r="AJ1100" s="275" t="b">
        <v>0</v>
      </c>
    </row>
    <row r="1101" spans="2:36" x14ac:dyDescent="0.2">
      <c r="B1101" s="266">
        <v>94703</v>
      </c>
      <c r="C1101" s="274" t="s">
        <v>169</v>
      </c>
      <c r="D1101" s="275">
        <v>21452</v>
      </c>
      <c r="E1101" s="275">
        <v>39530491</v>
      </c>
      <c r="F1101" s="275">
        <v>110109</v>
      </c>
      <c r="G1101" s="275">
        <v>1488838</v>
      </c>
      <c r="H1101" s="275">
        <v>5</v>
      </c>
      <c r="I1101" s="275">
        <v>110109</v>
      </c>
      <c r="J1101" s="275">
        <v>1488838</v>
      </c>
      <c r="K1101" s="276">
        <v>44665.14</v>
      </c>
      <c r="L1101" s="275">
        <v>7</v>
      </c>
      <c r="M1101" s="282">
        <v>372209.5</v>
      </c>
      <c r="N1101" s="276">
        <v>1071963.3600000001</v>
      </c>
      <c r="O1101" s="279">
        <v>7131.7989814865996</v>
      </c>
      <c r="P1101" s="278">
        <v>5.0000000000000001E-4</v>
      </c>
      <c r="Q1101" s="277">
        <v>880.89581666666697</v>
      </c>
      <c r="R1101" s="275">
        <v>744.41899999999998</v>
      </c>
      <c r="S1101" s="275">
        <v>0</v>
      </c>
      <c r="T1101" s="279">
        <v>8757.1137981532702</v>
      </c>
      <c r="U1101" s="276">
        <v>1444172.86</v>
      </c>
      <c r="V1101" s="279">
        <v>9608.1180722805602</v>
      </c>
      <c r="W1101" s="277">
        <v>137.77076999097901</v>
      </c>
      <c r="X1101" s="275">
        <v>1408.0685384999999</v>
      </c>
      <c r="Y1101" s="277">
        <v>880.89581666666697</v>
      </c>
      <c r="Z1101" s="275">
        <v>744.41899999999998</v>
      </c>
      <c r="AA1101" s="275">
        <v>95.437580559118004</v>
      </c>
      <c r="AB1101" s="275" t="b">
        <v>0</v>
      </c>
      <c r="AC1101" s="275" t="b">
        <v>0</v>
      </c>
      <c r="AD1101" s="280">
        <v>2425160.21834207</v>
      </c>
      <c r="AE1101" s="280">
        <v>606290.05458551797</v>
      </c>
      <c r="AF1101" s="280">
        <v>919877.30845957296</v>
      </c>
      <c r="AG1101" s="280">
        <v>898992.85529698303</v>
      </c>
      <c r="AH1101" s="275">
        <v>19.1273936518946</v>
      </c>
      <c r="AI1101" s="275">
        <v>0.62889462677744201</v>
      </c>
      <c r="AJ1101" s="275" t="b">
        <v>0</v>
      </c>
    </row>
    <row r="1102" spans="2:36" x14ac:dyDescent="0.2">
      <c r="B1102" s="266">
        <v>94704</v>
      </c>
      <c r="C1102" s="274" t="s">
        <v>169</v>
      </c>
      <c r="D1102" s="275">
        <v>30911</v>
      </c>
      <c r="E1102" s="275">
        <v>39530491</v>
      </c>
      <c r="F1102" s="275">
        <v>47962</v>
      </c>
      <c r="G1102" s="275">
        <v>1358083</v>
      </c>
      <c r="H1102" s="275">
        <v>5</v>
      </c>
      <c r="I1102" s="275">
        <v>47962</v>
      </c>
      <c r="J1102" s="275">
        <v>1358083</v>
      </c>
      <c r="K1102" s="276">
        <v>40742.49</v>
      </c>
      <c r="L1102" s="275">
        <v>7</v>
      </c>
      <c r="M1102" s="276">
        <v>339520.75</v>
      </c>
      <c r="N1102" s="276">
        <v>977819.76</v>
      </c>
      <c r="O1102" s="279">
        <v>6505.4592616350901</v>
      </c>
      <c r="P1102" s="278">
        <v>8.0000000000000004E-4</v>
      </c>
      <c r="Q1102" s="277">
        <v>803.53244166666695</v>
      </c>
      <c r="R1102" s="275">
        <v>679.04150000000004</v>
      </c>
      <c r="S1102" s="275">
        <v>0</v>
      </c>
      <c r="T1102" s="279">
        <v>7988.0332033017603</v>
      </c>
      <c r="U1102" s="276">
        <v>1317340.51</v>
      </c>
      <c r="V1102" s="279">
        <v>8764.2992830361709</v>
      </c>
      <c r="W1102" s="277">
        <v>288.510409623106</v>
      </c>
      <c r="X1102" s="275">
        <v>1284.4069972499999</v>
      </c>
      <c r="Y1102" s="277">
        <v>803.53244166666695</v>
      </c>
      <c r="Z1102" s="275">
        <v>679.04150000000004</v>
      </c>
      <c r="AA1102" s="277">
        <v>199.85905183191099</v>
      </c>
      <c r="AB1102" s="275" t="b">
        <v>0</v>
      </c>
      <c r="AC1102" s="275" t="b">
        <v>0</v>
      </c>
      <c r="AD1102" s="283">
        <v>2212174.1014177902</v>
      </c>
      <c r="AE1102" s="280">
        <v>553043.52535444696</v>
      </c>
      <c r="AF1102" s="280">
        <v>839090.44147496298</v>
      </c>
      <c r="AG1102" s="280">
        <v>820040.13458837802</v>
      </c>
      <c r="AH1102" s="275">
        <v>19.1273936518946</v>
      </c>
      <c r="AI1102" s="275">
        <v>0.62889462677744201</v>
      </c>
      <c r="AJ1102" s="275" t="b">
        <v>0</v>
      </c>
    </row>
    <row r="1103" spans="2:36" x14ac:dyDescent="0.2">
      <c r="B1103" s="266">
        <v>94705</v>
      </c>
      <c r="C1103" s="274" t="s">
        <v>169</v>
      </c>
      <c r="D1103" s="275">
        <v>12716</v>
      </c>
      <c r="E1103" s="275">
        <v>39530491</v>
      </c>
      <c r="F1103" s="275">
        <v>184635</v>
      </c>
      <c r="G1103" s="275">
        <v>1872527</v>
      </c>
      <c r="H1103" s="275">
        <v>5</v>
      </c>
      <c r="I1103" s="275">
        <v>184635</v>
      </c>
      <c r="J1103" s="275">
        <v>1872527</v>
      </c>
      <c r="K1103" s="276">
        <v>56175.81</v>
      </c>
      <c r="L1103" s="275">
        <v>7</v>
      </c>
      <c r="M1103" s="276">
        <v>468131.75</v>
      </c>
      <c r="N1103" s="276">
        <v>1348219.44</v>
      </c>
      <c r="O1103" s="279">
        <v>8969.7375748108007</v>
      </c>
      <c r="P1103" s="278">
        <v>2.9999999999999997E-4</v>
      </c>
      <c r="Q1103" s="277">
        <v>1107.9118083333301</v>
      </c>
      <c r="R1103" s="275">
        <v>936.26350000000002</v>
      </c>
      <c r="S1103" s="275">
        <v>0</v>
      </c>
      <c r="T1103" s="279">
        <v>11013.912883144099</v>
      </c>
      <c r="U1103" s="276">
        <v>1816351.19</v>
      </c>
      <c r="V1103" s="279">
        <v>12084.229788286801</v>
      </c>
      <c r="W1103" s="275">
        <v>103.334779474337</v>
      </c>
      <c r="X1103" s="277">
        <v>1770.94241025</v>
      </c>
      <c r="Y1103" s="277">
        <v>1107.9118083333301</v>
      </c>
      <c r="Z1103" s="275">
        <v>936.26350000000002</v>
      </c>
      <c r="AA1103" s="275">
        <v>71.582828064954995</v>
      </c>
      <c r="AB1103" s="275" t="b">
        <v>0</v>
      </c>
      <c r="AC1103" s="275" t="b">
        <v>0</v>
      </c>
      <c r="AD1103" s="283">
        <v>3050149.1687956802</v>
      </c>
      <c r="AE1103" s="280">
        <v>762537.29219892097</v>
      </c>
      <c r="AF1103" s="280">
        <v>1156939.2350127299</v>
      </c>
      <c r="AG1103" s="283">
        <v>1130672.6415840399</v>
      </c>
      <c r="AH1103" s="275">
        <v>19.1273936518946</v>
      </c>
      <c r="AI1103" s="275">
        <v>0.62889462677744201</v>
      </c>
      <c r="AJ1103" s="275" t="b">
        <v>0</v>
      </c>
    </row>
    <row r="1104" spans="2:36" x14ac:dyDescent="0.2">
      <c r="B1104" s="266">
        <v>94706</v>
      </c>
      <c r="C1104" s="274" t="s">
        <v>169</v>
      </c>
      <c r="D1104" s="275">
        <v>19682</v>
      </c>
      <c r="E1104" s="275">
        <v>39530491</v>
      </c>
      <c r="F1104" s="275">
        <v>134619</v>
      </c>
      <c r="G1104" s="275">
        <v>1359039</v>
      </c>
      <c r="H1104" s="275">
        <v>5</v>
      </c>
      <c r="I1104" s="275">
        <v>134619</v>
      </c>
      <c r="J1104" s="275">
        <v>1359039</v>
      </c>
      <c r="K1104" s="276">
        <v>40771.17</v>
      </c>
      <c r="L1104" s="275">
        <v>7</v>
      </c>
      <c r="M1104" s="276">
        <v>339759.75</v>
      </c>
      <c r="N1104" s="280">
        <v>978508.08</v>
      </c>
      <c r="O1104" s="281">
        <v>6510.0386717699103</v>
      </c>
      <c r="P1104" s="278">
        <v>5.0000000000000001E-4</v>
      </c>
      <c r="Q1104" s="277">
        <v>804.09807499999999</v>
      </c>
      <c r="R1104" s="275">
        <v>679.51949999999999</v>
      </c>
      <c r="S1104" s="275">
        <v>0</v>
      </c>
      <c r="T1104" s="277">
        <v>7993.6562467699096</v>
      </c>
      <c r="U1104" s="276">
        <v>1318267.83</v>
      </c>
      <c r="V1104" s="279">
        <v>8770.4687661344597</v>
      </c>
      <c r="W1104" s="275">
        <v>102.86272346742599</v>
      </c>
      <c r="X1104" s="275">
        <v>1285.3111342499999</v>
      </c>
      <c r="Y1104" s="277">
        <v>804.09807499999999</v>
      </c>
      <c r="Z1104" s="275">
        <v>679.51949999999999</v>
      </c>
      <c r="AA1104" s="275">
        <v>71.255821957702096</v>
      </c>
      <c r="AB1104" s="275" t="b">
        <v>0</v>
      </c>
      <c r="AC1104" s="275" t="b">
        <v>0</v>
      </c>
      <c r="AD1104" s="283">
        <v>2213731.3246809901</v>
      </c>
      <c r="AE1104" s="283">
        <v>553432.83117024705</v>
      </c>
      <c r="AF1104" s="280">
        <v>839681.10527242697</v>
      </c>
      <c r="AG1104" s="280">
        <v>820617.388238315</v>
      </c>
      <c r="AH1104" s="275">
        <v>19.1273936518946</v>
      </c>
      <c r="AI1104" s="275">
        <v>0.62889462677744201</v>
      </c>
      <c r="AJ1104" s="275" t="b">
        <v>0</v>
      </c>
    </row>
    <row r="1105" spans="2:36" x14ac:dyDescent="0.2">
      <c r="B1105" s="266">
        <v>94707</v>
      </c>
      <c r="C1105" s="274" t="s">
        <v>169</v>
      </c>
      <c r="D1105" s="275">
        <v>12277</v>
      </c>
      <c r="E1105" s="275">
        <v>39530491</v>
      </c>
      <c r="F1105" s="275">
        <v>200001</v>
      </c>
      <c r="G1105" s="275">
        <v>1750416</v>
      </c>
      <c r="H1105" s="275">
        <v>5</v>
      </c>
      <c r="I1105" s="275">
        <v>200001</v>
      </c>
      <c r="J1105" s="275">
        <v>1750416</v>
      </c>
      <c r="K1105" s="279">
        <v>52512.480000000003</v>
      </c>
      <c r="L1105" s="275">
        <v>7</v>
      </c>
      <c r="M1105" s="275">
        <v>437604</v>
      </c>
      <c r="N1105" s="276">
        <v>1260299.52</v>
      </c>
      <c r="O1105" s="281">
        <v>8384.8041532912594</v>
      </c>
      <c r="P1105" s="278">
        <v>2.9999999999999997E-4</v>
      </c>
      <c r="Q1105" s="277">
        <v>1035.6628000000001</v>
      </c>
      <c r="R1105" s="277">
        <v>875.20799999999997</v>
      </c>
      <c r="S1105" s="275">
        <v>0</v>
      </c>
      <c r="T1105" s="281">
        <v>10295.6749532913</v>
      </c>
      <c r="U1105" s="276">
        <v>1697903.52</v>
      </c>
      <c r="V1105" s="279">
        <v>11296.1944842952</v>
      </c>
      <c r="W1105" s="275">
        <v>89.174681424363897</v>
      </c>
      <c r="X1105" s="277">
        <v>1655.4559320000001</v>
      </c>
      <c r="Y1105" s="277">
        <v>1035.6628000000001</v>
      </c>
      <c r="Z1105" s="277">
        <v>875.20799999999997</v>
      </c>
      <c r="AA1105" s="277">
        <v>61.7737408510433</v>
      </c>
      <c r="AB1105" s="275" t="b">
        <v>0</v>
      </c>
      <c r="AC1105" s="275" t="b">
        <v>0</v>
      </c>
      <c r="AD1105" s="283">
        <v>2851243.21702526</v>
      </c>
      <c r="AE1105" s="280">
        <v>712810.80425631604</v>
      </c>
      <c r="AF1105" s="283">
        <v>1081493.0561717099</v>
      </c>
      <c r="AG1105" s="283">
        <v>1056939.3565972401</v>
      </c>
      <c r="AH1105" s="275">
        <v>19.1273936518946</v>
      </c>
      <c r="AI1105" s="275">
        <v>0.62889462677744201</v>
      </c>
      <c r="AJ1105" s="275" t="b">
        <v>0</v>
      </c>
    </row>
    <row r="1106" spans="2:36" x14ac:dyDescent="0.2">
      <c r="B1106" s="266">
        <v>94708</v>
      </c>
      <c r="C1106" s="274" t="s">
        <v>169</v>
      </c>
      <c r="D1106" s="275">
        <v>11268</v>
      </c>
      <c r="E1106" s="275">
        <v>39530491</v>
      </c>
      <c r="F1106" s="275">
        <v>200001</v>
      </c>
      <c r="G1106" s="275">
        <v>1719362</v>
      </c>
      <c r="H1106" s="275">
        <v>5</v>
      </c>
      <c r="I1106" s="275">
        <v>200001</v>
      </c>
      <c r="J1106" s="275">
        <v>1719362</v>
      </c>
      <c r="K1106" s="276">
        <v>51580.86</v>
      </c>
      <c r="L1106" s="275">
        <v>7</v>
      </c>
      <c r="M1106" s="282">
        <v>429840.5</v>
      </c>
      <c r="N1106" s="276">
        <v>1237940.6399999999</v>
      </c>
      <c r="O1106" s="279">
        <v>8236.0499667571403</v>
      </c>
      <c r="P1106" s="278">
        <v>2.9999999999999997E-4</v>
      </c>
      <c r="Q1106" s="277">
        <v>1017.28918333333</v>
      </c>
      <c r="R1106" s="275">
        <v>859.68100000000004</v>
      </c>
      <c r="S1106" s="275">
        <v>0</v>
      </c>
      <c r="T1106" s="279">
        <v>10113.0201500905</v>
      </c>
      <c r="U1106" s="276">
        <v>1667781.14</v>
      </c>
      <c r="V1106" s="279">
        <v>11095.7895385478</v>
      </c>
      <c r="W1106" s="275">
        <v>87.592640037086696</v>
      </c>
      <c r="X1106" s="277">
        <v>1626.0866114999999</v>
      </c>
      <c r="Y1106" s="277">
        <v>1017.28918333333</v>
      </c>
      <c r="Z1106" s="275">
        <v>859.68100000000004</v>
      </c>
      <c r="AA1106" s="275">
        <v>60.677817511455302</v>
      </c>
      <c r="AB1106" s="275" t="b">
        <v>0</v>
      </c>
      <c r="AC1106" s="275" t="b">
        <v>0</v>
      </c>
      <c r="AD1106" s="280">
        <v>2800659.52328532</v>
      </c>
      <c r="AE1106" s="280">
        <v>700164.88082132896</v>
      </c>
      <c r="AF1106" s="280">
        <v>1062306.36834072</v>
      </c>
      <c r="AG1106" s="280">
        <v>1038188.2741232601</v>
      </c>
      <c r="AH1106" s="275">
        <v>19.1273936518946</v>
      </c>
      <c r="AI1106" s="275">
        <v>0.62889462677744201</v>
      </c>
      <c r="AJ1106" s="275" t="b">
        <v>0</v>
      </c>
    </row>
    <row r="1107" spans="2:36" x14ac:dyDescent="0.2">
      <c r="B1107" s="266">
        <v>94709</v>
      </c>
      <c r="C1107" s="274" t="s">
        <v>169</v>
      </c>
      <c r="D1107" s="275">
        <v>12097</v>
      </c>
      <c r="E1107" s="275">
        <v>39530491</v>
      </c>
      <c r="F1107" s="275">
        <v>83275</v>
      </c>
      <c r="G1107" s="275">
        <v>1706716</v>
      </c>
      <c r="H1107" s="275">
        <v>5</v>
      </c>
      <c r="I1107" s="275">
        <v>83275</v>
      </c>
      <c r="J1107" s="275">
        <v>1706716</v>
      </c>
      <c r="K1107" s="279">
        <v>51201.48</v>
      </c>
      <c r="L1107" s="275">
        <v>7</v>
      </c>
      <c r="M1107" s="275">
        <v>426679</v>
      </c>
      <c r="N1107" s="276">
        <v>1228835.52</v>
      </c>
      <c r="O1107" s="277">
        <v>8175.4733762080796</v>
      </c>
      <c r="P1107" s="278">
        <v>2.9999999999999997E-4</v>
      </c>
      <c r="Q1107" s="277">
        <v>1009.80696666667</v>
      </c>
      <c r="R1107" s="277">
        <v>853.35799999999995</v>
      </c>
      <c r="S1107" s="275">
        <v>0</v>
      </c>
      <c r="T1107" s="279">
        <v>10038.638342874699</v>
      </c>
      <c r="U1107" s="276">
        <v>1655514.52</v>
      </c>
      <c r="V1107" s="279">
        <v>11014.1794096137</v>
      </c>
      <c r="W1107" s="275">
        <v>208.823359230698</v>
      </c>
      <c r="X1107" s="277">
        <v>1614.126657</v>
      </c>
      <c r="Y1107" s="277">
        <v>1009.80696666667</v>
      </c>
      <c r="Z1107" s="277">
        <v>853.35799999999995</v>
      </c>
      <c r="AA1107" s="275">
        <v>144.65765249414201</v>
      </c>
      <c r="AB1107" s="275" t="b">
        <v>0</v>
      </c>
      <c r="AC1107" s="275" t="b">
        <v>0</v>
      </c>
      <c r="AD1107" s="280">
        <v>2780060.5218350901</v>
      </c>
      <c r="AE1107" s="280">
        <v>695015.13045877195</v>
      </c>
      <c r="AF1107" s="280">
        <v>1054493.0478567099</v>
      </c>
      <c r="AG1107" s="280">
        <v>1030552.34351961</v>
      </c>
      <c r="AH1107" s="275">
        <v>19.1273936518946</v>
      </c>
      <c r="AI1107" s="275">
        <v>0.62889462677744201</v>
      </c>
      <c r="AJ1107" s="275" t="b">
        <v>0</v>
      </c>
    </row>
    <row r="1108" spans="2:36" x14ac:dyDescent="0.2">
      <c r="B1108" s="266">
        <v>94710</v>
      </c>
      <c r="C1108" s="274" t="s">
        <v>169</v>
      </c>
      <c r="D1108" s="275">
        <v>11036</v>
      </c>
      <c r="E1108" s="275">
        <v>39530491</v>
      </c>
      <c r="F1108" s="275">
        <v>115898</v>
      </c>
      <c r="G1108" s="275">
        <v>1294261</v>
      </c>
      <c r="H1108" s="275">
        <v>5</v>
      </c>
      <c r="I1108" s="275">
        <v>115898</v>
      </c>
      <c r="J1108" s="275">
        <v>1294261</v>
      </c>
      <c r="K1108" s="276">
        <v>38827.83</v>
      </c>
      <c r="L1108" s="275">
        <v>7</v>
      </c>
      <c r="M1108" s="276">
        <v>323565.25</v>
      </c>
      <c r="N1108" s="280">
        <v>931867.92</v>
      </c>
      <c r="O1108" s="279">
        <v>6199.7405235343504</v>
      </c>
      <c r="P1108" s="278">
        <v>2.9999999999999997E-4</v>
      </c>
      <c r="Q1108" s="277">
        <v>765.77109166666696</v>
      </c>
      <c r="R1108" s="275">
        <v>647.13049999999998</v>
      </c>
      <c r="S1108" s="275">
        <v>0</v>
      </c>
      <c r="T1108" s="279">
        <v>7612.6421152010098</v>
      </c>
      <c r="U1108" s="276">
        <v>1255433.17</v>
      </c>
      <c r="V1108" s="279">
        <v>8352.42820531711</v>
      </c>
      <c r="W1108" s="275">
        <v>113.783262569505</v>
      </c>
      <c r="X1108" s="277">
        <v>1224.0473407500001</v>
      </c>
      <c r="Y1108" s="277">
        <v>765.77109166666696</v>
      </c>
      <c r="Z1108" s="275">
        <v>647.13049999999998</v>
      </c>
      <c r="AA1108" s="275">
        <v>78.820778082807394</v>
      </c>
      <c r="AB1108" s="275" t="b">
        <v>0</v>
      </c>
      <c r="AC1108" s="275" t="b">
        <v>0</v>
      </c>
      <c r="AD1108" s="280">
        <v>2108214.7885476002</v>
      </c>
      <c r="AE1108" s="280">
        <v>527053.69713690004</v>
      </c>
      <c r="AF1108" s="280">
        <v>799658.07235185697</v>
      </c>
      <c r="AG1108" s="283">
        <v>781503.01905884198</v>
      </c>
      <c r="AH1108" s="275">
        <v>19.1273936518946</v>
      </c>
      <c r="AI1108" s="275">
        <v>0.62889462677744201</v>
      </c>
      <c r="AJ1108" s="275" t="b">
        <v>0</v>
      </c>
    </row>
    <row r="1109" spans="2:36" x14ac:dyDescent="0.2">
      <c r="B1109" s="266">
        <v>94720</v>
      </c>
      <c r="C1109" s="274" t="s">
        <v>169</v>
      </c>
      <c r="D1109" s="275">
        <v>2567</v>
      </c>
      <c r="E1109" s="275">
        <v>39530491</v>
      </c>
      <c r="F1109" s="275">
        <v>81160</v>
      </c>
      <c r="G1109" s="275">
        <v>1833333</v>
      </c>
      <c r="H1109" s="275">
        <v>5</v>
      </c>
      <c r="I1109" s="275">
        <v>81160</v>
      </c>
      <c r="J1109" s="275">
        <v>1833333</v>
      </c>
      <c r="K1109" s="276">
        <v>54999.99</v>
      </c>
      <c r="L1109" s="275">
        <v>7</v>
      </c>
      <c r="M1109" s="276">
        <v>458333.25</v>
      </c>
      <c r="N1109" s="276">
        <v>1319999.76</v>
      </c>
      <c r="O1109" s="279">
        <v>8781.9913396392203</v>
      </c>
      <c r="P1109" s="278">
        <v>1E-4</v>
      </c>
      <c r="Q1109" s="277">
        <v>1084.722025</v>
      </c>
      <c r="R1109" s="277">
        <v>916.66650000000004</v>
      </c>
      <c r="S1109" s="275">
        <v>0</v>
      </c>
      <c r="T1109" s="279">
        <v>10783.379864639201</v>
      </c>
      <c r="U1109" s="276">
        <v>1778333.01</v>
      </c>
      <c r="V1109" s="281">
        <v>11831.293888125099</v>
      </c>
      <c r="W1109" s="275">
        <v>230.161021654141</v>
      </c>
      <c r="X1109" s="277">
        <v>1733.8746847499999</v>
      </c>
      <c r="Y1109" s="277">
        <v>1084.722025</v>
      </c>
      <c r="Z1109" s="277">
        <v>916.66650000000004</v>
      </c>
      <c r="AA1109" s="277">
        <v>159.438834864059</v>
      </c>
      <c r="AB1109" s="275" t="b">
        <v>0</v>
      </c>
      <c r="AC1109" s="275" t="b">
        <v>0</v>
      </c>
      <c r="AD1109" s="283">
        <v>2986306.2727937698</v>
      </c>
      <c r="AE1109" s="283">
        <v>746576.56819844199</v>
      </c>
      <c r="AF1109" s="283">
        <v>1132723.2550150601</v>
      </c>
      <c r="AG1109" s="283">
        <v>1107006.4495802701</v>
      </c>
      <c r="AH1109" s="275">
        <v>19.1273936518946</v>
      </c>
      <c r="AI1109" s="275">
        <v>0.62889462677744201</v>
      </c>
      <c r="AJ1109" s="275" t="b">
        <v>0</v>
      </c>
    </row>
    <row r="1110" spans="2:36" x14ac:dyDescent="0.2">
      <c r="B1110" s="266">
        <v>94801</v>
      </c>
      <c r="C1110" s="274" t="s">
        <v>169</v>
      </c>
      <c r="D1110" s="275">
        <v>33265</v>
      </c>
      <c r="E1110" s="275">
        <v>39530491</v>
      </c>
      <c r="F1110" s="275">
        <v>80709</v>
      </c>
      <c r="G1110" s="275">
        <v>659735</v>
      </c>
      <c r="H1110" s="275">
        <v>5</v>
      </c>
      <c r="I1110" s="275">
        <v>80709</v>
      </c>
      <c r="J1110" s="275">
        <v>659735</v>
      </c>
      <c r="K1110" s="276">
        <v>19792.05</v>
      </c>
      <c r="L1110" s="275">
        <v>7</v>
      </c>
      <c r="M1110" s="276">
        <v>164933.75</v>
      </c>
      <c r="N1110" s="281">
        <v>475009.2</v>
      </c>
      <c r="O1110" s="277">
        <v>3160.24805993067</v>
      </c>
      <c r="P1110" s="278">
        <v>8.0000000000000004E-4</v>
      </c>
      <c r="Q1110" s="277">
        <v>390.343208333333</v>
      </c>
      <c r="R1110" s="275">
        <v>329.86750000000001</v>
      </c>
      <c r="S1110" s="275">
        <v>0</v>
      </c>
      <c r="T1110" s="279">
        <v>3880.4587682640099</v>
      </c>
      <c r="U1110" s="276">
        <v>639942.94999999995</v>
      </c>
      <c r="V1110" s="279">
        <v>4257.5564140732704</v>
      </c>
      <c r="W1110" s="277">
        <v>83.287536685969599</v>
      </c>
      <c r="X1110" s="277">
        <v>623.94437625</v>
      </c>
      <c r="Y1110" s="277">
        <v>390.343208333333</v>
      </c>
      <c r="Z1110" s="275">
        <v>329.86750000000001</v>
      </c>
      <c r="AA1110" s="275">
        <v>57.695554670691102</v>
      </c>
      <c r="AB1110" s="275" t="b">
        <v>0</v>
      </c>
      <c r="AC1110" s="275" t="b">
        <v>0</v>
      </c>
      <c r="AD1110" s="280">
        <v>1074638.79659702</v>
      </c>
      <c r="AE1110" s="281">
        <v>268659.69914925401</v>
      </c>
      <c r="AF1110" s="280">
        <v>407616.715919782</v>
      </c>
      <c r="AG1110" s="280">
        <v>398362.38152797997</v>
      </c>
      <c r="AH1110" s="275">
        <v>19.1273936518946</v>
      </c>
      <c r="AI1110" s="275">
        <v>0.62889462677744201</v>
      </c>
      <c r="AJ1110" s="275" t="b">
        <v>0</v>
      </c>
    </row>
    <row r="1111" spans="2:36" x14ac:dyDescent="0.2">
      <c r="B1111" s="266">
        <v>94803</v>
      </c>
      <c r="C1111" s="274" t="s">
        <v>169</v>
      </c>
      <c r="D1111" s="275">
        <v>25974</v>
      </c>
      <c r="E1111" s="275">
        <v>39530491</v>
      </c>
      <c r="F1111" s="275">
        <v>115919</v>
      </c>
      <c r="G1111" s="275">
        <v>810524</v>
      </c>
      <c r="H1111" s="275">
        <v>5</v>
      </c>
      <c r="I1111" s="275">
        <v>115919</v>
      </c>
      <c r="J1111" s="275">
        <v>810524</v>
      </c>
      <c r="K1111" s="279">
        <v>24315.72</v>
      </c>
      <c r="L1111" s="275">
        <v>7</v>
      </c>
      <c r="M1111" s="275">
        <v>202631</v>
      </c>
      <c r="N1111" s="276">
        <v>583577.28</v>
      </c>
      <c r="O1111" s="279">
        <v>3882.5542051388002</v>
      </c>
      <c r="P1111" s="278">
        <v>6.9999999999999999E-4</v>
      </c>
      <c r="Q1111" s="275">
        <v>479.56003333333302</v>
      </c>
      <c r="R1111" s="275">
        <v>405.262</v>
      </c>
      <c r="S1111" s="275">
        <v>0</v>
      </c>
      <c r="T1111" s="279">
        <v>4767.3762384721404</v>
      </c>
      <c r="U1111" s="276">
        <v>786208.28</v>
      </c>
      <c r="V1111" s="279">
        <v>5230.6633041453297</v>
      </c>
      <c r="W1111" s="277">
        <v>71.243248238635601</v>
      </c>
      <c r="X1111" s="277">
        <v>766.55307300000004</v>
      </c>
      <c r="Y1111" s="275">
        <v>479.56003333333302</v>
      </c>
      <c r="Z1111" s="275">
        <v>405.262</v>
      </c>
      <c r="AA1111" s="275">
        <v>49.352146638312703</v>
      </c>
      <c r="AB1111" s="275" t="b">
        <v>0</v>
      </c>
      <c r="AC1111" s="275" t="b">
        <v>0</v>
      </c>
      <c r="AD1111" s="280">
        <v>1320258.1884741599</v>
      </c>
      <c r="AE1111" s="281">
        <v>330064.54711853998</v>
      </c>
      <c r="AF1111" s="281">
        <v>500781.57298637403</v>
      </c>
      <c r="AG1111" s="283">
        <v>489412.06836924597</v>
      </c>
      <c r="AH1111" s="275">
        <v>19.1273936518946</v>
      </c>
      <c r="AI1111" s="275">
        <v>0.62889462677744201</v>
      </c>
      <c r="AJ1111" s="275" t="b">
        <v>0</v>
      </c>
    </row>
    <row r="1112" spans="2:36" x14ac:dyDescent="0.2">
      <c r="B1112" s="266">
        <v>94804</v>
      </c>
      <c r="C1112" s="274" t="s">
        <v>169</v>
      </c>
      <c r="D1112" s="275">
        <v>45265</v>
      </c>
      <c r="E1112" s="275">
        <v>39530491</v>
      </c>
      <c r="F1112" s="275">
        <v>83184</v>
      </c>
      <c r="G1112" s="275">
        <v>701296</v>
      </c>
      <c r="H1112" s="275">
        <v>5</v>
      </c>
      <c r="I1112" s="275">
        <v>83184</v>
      </c>
      <c r="J1112" s="275">
        <v>701296</v>
      </c>
      <c r="K1112" s="276">
        <v>21038.880000000001</v>
      </c>
      <c r="L1112" s="275">
        <v>7</v>
      </c>
      <c r="M1112" s="275">
        <v>175324</v>
      </c>
      <c r="N1112" s="276">
        <v>504933.12</v>
      </c>
      <c r="O1112" s="279">
        <v>3359.3326463460999</v>
      </c>
      <c r="P1112" s="278">
        <v>1.1000000000000001E-3</v>
      </c>
      <c r="Q1112" s="277">
        <v>414.93346666666702</v>
      </c>
      <c r="R1112" s="275">
        <v>350.64800000000002</v>
      </c>
      <c r="S1112" s="275">
        <v>0</v>
      </c>
      <c r="T1112" s="279">
        <v>4124.91411301276</v>
      </c>
      <c r="U1112" s="276">
        <v>680257.12</v>
      </c>
      <c r="V1112" s="279">
        <v>4525.7675929940497</v>
      </c>
      <c r="W1112" s="275">
        <v>85.900169527707902</v>
      </c>
      <c r="X1112" s="275">
        <v>663.25069199999996</v>
      </c>
      <c r="Y1112" s="277">
        <v>414.93346666666702</v>
      </c>
      <c r="Z1112" s="275">
        <v>350.64800000000002</v>
      </c>
      <c r="AA1112" s="277">
        <v>59.505396898626103</v>
      </c>
      <c r="AB1112" s="275" t="b">
        <v>0</v>
      </c>
      <c r="AC1112" s="275" t="b">
        <v>0</v>
      </c>
      <c r="AD1112" s="283">
        <v>1142337.28618051</v>
      </c>
      <c r="AE1112" s="281">
        <v>285584.32154512801</v>
      </c>
      <c r="AF1112" s="281">
        <v>433295.14488041302</v>
      </c>
      <c r="AG1112" s="280">
        <v>423457.81975497201</v>
      </c>
      <c r="AH1112" s="275">
        <v>19.1273936518946</v>
      </c>
      <c r="AI1112" s="275">
        <v>0.62889462677744201</v>
      </c>
      <c r="AJ1112" s="275" t="b">
        <v>0</v>
      </c>
    </row>
    <row r="1113" spans="2:36" x14ac:dyDescent="0.2">
      <c r="B1113" s="266">
        <v>94805</v>
      </c>
      <c r="C1113" s="274" t="s">
        <v>169</v>
      </c>
      <c r="D1113" s="275">
        <v>14860</v>
      </c>
      <c r="E1113" s="275">
        <v>39530491</v>
      </c>
      <c r="F1113" s="275">
        <v>110202</v>
      </c>
      <c r="G1113" s="275">
        <v>795747</v>
      </c>
      <c r="H1113" s="275">
        <v>5</v>
      </c>
      <c r="I1113" s="275">
        <v>110202</v>
      </c>
      <c r="J1113" s="275">
        <v>795747</v>
      </c>
      <c r="K1113" s="276">
        <v>23872.41</v>
      </c>
      <c r="L1113" s="275">
        <v>7</v>
      </c>
      <c r="M1113" s="276">
        <v>198936.75</v>
      </c>
      <c r="N1113" s="276">
        <v>572937.84</v>
      </c>
      <c r="O1113" s="277">
        <v>3811.7697453457099</v>
      </c>
      <c r="P1113" s="278">
        <v>4.0000000000000002E-4</v>
      </c>
      <c r="Q1113" s="275">
        <v>470.81697500000001</v>
      </c>
      <c r="R1113" s="275">
        <v>397.87349999999998</v>
      </c>
      <c r="S1113" s="275">
        <v>0</v>
      </c>
      <c r="T1113" s="279">
        <v>4680.4602203457098</v>
      </c>
      <c r="U1113" s="276">
        <v>771874.59</v>
      </c>
      <c r="V1113" s="279">
        <v>5135.3009069240798</v>
      </c>
      <c r="W1113" s="275">
        <v>73.572919988828701</v>
      </c>
      <c r="X1113" s="277">
        <v>752.57772524999996</v>
      </c>
      <c r="Y1113" s="275">
        <v>470.81697500000001</v>
      </c>
      <c r="Z1113" s="275">
        <v>397.87349999999998</v>
      </c>
      <c r="AA1113" s="275">
        <v>50.965973978828501</v>
      </c>
      <c r="AB1113" s="275" t="b">
        <v>0</v>
      </c>
      <c r="AC1113" s="275" t="b">
        <v>0</v>
      </c>
      <c r="AD1113" s="280">
        <v>1296188.0125742699</v>
      </c>
      <c r="AE1113" s="280">
        <v>324047.00314356701</v>
      </c>
      <c r="AF1113" s="281">
        <v>491651.61594127701</v>
      </c>
      <c r="AG1113" s="280">
        <v>480489.39348942501</v>
      </c>
      <c r="AH1113" s="275">
        <v>19.1273936518946</v>
      </c>
      <c r="AI1113" s="275">
        <v>0.62889462677744201</v>
      </c>
      <c r="AJ1113" s="275" t="b">
        <v>0</v>
      </c>
    </row>
    <row r="1114" spans="2:36" x14ac:dyDescent="0.2">
      <c r="B1114" s="266">
        <v>94806</v>
      </c>
      <c r="C1114" s="274" t="s">
        <v>169</v>
      </c>
      <c r="D1114" s="275">
        <v>64128</v>
      </c>
      <c r="E1114" s="275">
        <v>39530491</v>
      </c>
      <c r="F1114" s="275">
        <v>84587</v>
      </c>
      <c r="G1114" s="275">
        <v>651585</v>
      </c>
      <c r="H1114" s="275">
        <v>5</v>
      </c>
      <c r="I1114" s="275">
        <v>84587</v>
      </c>
      <c r="J1114" s="275">
        <v>651585</v>
      </c>
      <c r="K1114" s="276">
        <v>19547.55</v>
      </c>
      <c r="L1114" s="275">
        <v>7</v>
      </c>
      <c r="M1114" s="276">
        <v>162896.25</v>
      </c>
      <c r="N1114" s="281">
        <v>469141.2</v>
      </c>
      <c r="O1114" s="277">
        <v>3121.20810951356</v>
      </c>
      <c r="P1114" s="278">
        <v>1.6000000000000001E-3</v>
      </c>
      <c r="Q1114" s="275">
        <v>385.52112499999998</v>
      </c>
      <c r="R1114" s="275">
        <v>325.79250000000002</v>
      </c>
      <c r="S1114" s="275">
        <v>0</v>
      </c>
      <c r="T1114" s="277">
        <v>3832.5217345135602</v>
      </c>
      <c r="U1114" s="276">
        <v>632037.44999999995</v>
      </c>
      <c r="V1114" s="279">
        <v>4204.9609253168801</v>
      </c>
      <c r="W1114" s="275">
        <v>78.487394952891705</v>
      </c>
      <c r="X1114" s="277">
        <v>616.23651374999997</v>
      </c>
      <c r="Y1114" s="275">
        <v>385.52112499999998</v>
      </c>
      <c r="Z1114" s="275">
        <v>325.79250000000002</v>
      </c>
      <c r="AA1114" s="275">
        <v>54.3703652028831</v>
      </c>
      <c r="AB1114" s="275" t="b">
        <v>0</v>
      </c>
      <c r="AC1114" s="275" t="b">
        <v>0</v>
      </c>
      <c r="AD1114" s="280">
        <v>1061363.3053887801</v>
      </c>
      <c r="AE1114" s="280">
        <v>265340.82634719502</v>
      </c>
      <c r="AF1114" s="280">
        <v>402581.24526149302</v>
      </c>
      <c r="AG1114" s="283">
        <v>393441.23378009198</v>
      </c>
      <c r="AH1114" s="275">
        <v>19.1273936518946</v>
      </c>
      <c r="AI1114" s="275">
        <v>0.62889462677744201</v>
      </c>
      <c r="AJ1114" s="275" t="b">
        <v>0</v>
      </c>
    </row>
    <row r="1115" spans="2:36" x14ac:dyDescent="0.2">
      <c r="B1115" s="266">
        <v>94901</v>
      </c>
      <c r="C1115" s="274" t="s">
        <v>169</v>
      </c>
      <c r="D1115" s="275">
        <v>43012</v>
      </c>
      <c r="E1115" s="275">
        <v>39530491</v>
      </c>
      <c r="F1115" s="275">
        <v>117087</v>
      </c>
      <c r="G1115" s="275">
        <v>1360338</v>
      </c>
      <c r="H1115" s="275">
        <v>5</v>
      </c>
      <c r="I1115" s="275">
        <v>117087</v>
      </c>
      <c r="J1115" s="275">
        <v>1360338</v>
      </c>
      <c r="K1115" s="276">
        <v>40810.14</v>
      </c>
      <c r="L1115" s="275">
        <v>7</v>
      </c>
      <c r="M1115" s="282">
        <v>340084.5</v>
      </c>
      <c r="N1115" s="280">
        <v>979443.36</v>
      </c>
      <c r="O1115" s="279">
        <v>6516.2611129468196</v>
      </c>
      <c r="P1115" s="278">
        <v>1.1000000000000001E-3</v>
      </c>
      <c r="Q1115" s="277">
        <v>804.86665000000005</v>
      </c>
      <c r="R1115" s="275">
        <v>680.16899999999998</v>
      </c>
      <c r="S1115" s="275">
        <v>0</v>
      </c>
      <c r="T1115" s="279">
        <v>8001.2967629468203</v>
      </c>
      <c r="U1115" s="276">
        <v>1319527.8600000001</v>
      </c>
      <c r="V1115" s="281">
        <v>8778.8517771644692</v>
      </c>
      <c r="W1115" s="275">
        <v>118.377894290548</v>
      </c>
      <c r="X1115" s="275">
        <v>1286.5396635</v>
      </c>
      <c r="Y1115" s="277">
        <v>804.86665000000005</v>
      </c>
      <c r="Z1115" s="275">
        <v>680.16899999999998</v>
      </c>
      <c r="AA1115" s="275">
        <v>82.003605144347304</v>
      </c>
      <c r="AB1115" s="275" t="b">
        <v>0</v>
      </c>
      <c r="AC1115" s="275" t="b">
        <v>0</v>
      </c>
      <c r="AD1115" s="283">
        <v>2215847.2588011702</v>
      </c>
      <c r="AE1115" s="283">
        <v>553961.81470029301</v>
      </c>
      <c r="AF1115" s="280">
        <v>840483.69133195002</v>
      </c>
      <c r="AG1115" s="280">
        <v>821401.752768929</v>
      </c>
      <c r="AH1115" s="275">
        <v>19.1273936518946</v>
      </c>
      <c r="AI1115" s="275">
        <v>0.62889462677744201</v>
      </c>
      <c r="AJ1115" s="275" t="b">
        <v>0</v>
      </c>
    </row>
    <row r="1116" spans="2:36" x14ac:dyDescent="0.2">
      <c r="B1116" s="266">
        <v>94903</v>
      </c>
      <c r="C1116" s="274" t="s">
        <v>169</v>
      </c>
      <c r="D1116" s="275">
        <v>29365</v>
      </c>
      <c r="E1116" s="275">
        <v>39530491</v>
      </c>
      <c r="F1116" s="275">
        <v>126559</v>
      </c>
      <c r="G1116" s="275">
        <v>1110381</v>
      </c>
      <c r="H1116" s="275">
        <v>5</v>
      </c>
      <c r="I1116" s="275">
        <v>126559</v>
      </c>
      <c r="J1116" s="275">
        <v>1110381</v>
      </c>
      <c r="K1116" s="276">
        <v>33311.43</v>
      </c>
      <c r="L1116" s="275">
        <v>7</v>
      </c>
      <c r="M1116" s="276">
        <v>277595.25</v>
      </c>
      <c r="N1116" s="280">
        <v>799474.32</v>
      </c>
      <c r="O1116" s="277">
        <v>5318.9225992767997</v>
      </c>
      <c r="P1116" s="278">
        <v>6.9999999999999999E-4</v>
      </c>
      <c r="Q1116" s="275">
        <v>656.97542499999997</v>
      </c>
      <c r="R1116" s="275">
        <v>555.19050000000004</v>
      </c>
      <c r="S1116" s="275">
        <v>0</v>
      </c>
      <c r="T1116" s="279">
        <v>6531.0885242767999</v>
      </c>
      <c r="U1116" s="276">
        <v>1077069.57</v>
      </c>
      <c r="V1116" s="277">
        <v>7165.7707240256896</v>
      </c>
      <c r="W1116" s="275">
        <v>89.394633141308205</v>
      </c>
      <c r="X1116" s="277">
        <v>1050.14283075</v>
      </c>
      <c r="Y1116" s="275">
        <v>656.97542499999997</v>
      </c>
      <c r="Z1116" s="275">
        <v>555.19050000000004</v>
      </c>
      <c r="AA1116" s="275">
        <v>61.926107421298902</v>
      </c>
      <c r="AB1116" s="275" t="b">
        <v>0</v>
      </c>
      <c r="AC1116" s="275" t="b">
        <v>0</v>
      </c>
      <c r="AD1116" s="280">
        <v>1808693.64457576</v>
      </c>
      <c r="AE1116" s="280">
        <v>452173.41114394099</v>
      </c>
      <c r="AF1116" s="280">
        <v>686047.96871429204</v>
      </c>
      <c r="AG1116" s="280">
        <v>670472.26471753104</v>
      </c>
      <c r="AH1116" s="275">
        <v>19.1273936518946</v>
      </c>
      <c r="AI1116" s="275">
        <v>0.62889462677744201</v>
      </c>
      <c r="AJ1116" s="275" t="b">
        <v>0</v>
      </c>
    </row>
    <row r="1117" spans="2:36" x14ac:dyDescent="0.2">
      <c r="B1117" s="266">
        <v>94904</v>
      </c>
      <c r="C1117" s="274" t="s">
        <v>169</v>
      </c>
      <c r="D1117" s="275">
        <v>12572</v>
      </c>
      <c r="E1117" s="275">
        <v>39530491</v>
      </c>
      <c r="F1117" s="275">
        <v>172005</v>
      </c>
      <c r="G1117" s="275">
        <v>1961765</v>
      </c>
      <c r="H1117" s="275">
        <v>5</v>
      </c>
      <c r="I1117" s="275">
        <v>172005</v>
      </c>
      <c r="J1117" s="275">
        <v>1961765</v>
      </c>
      <c r="K1117" s="276">
        <v>58852.95</v>
      </c>
      <c r="L1117" s="275">
        <v>7</v>
      </c>
      <c r="M1117" s="276">
        <v>490441.25</v>
      </c>
      <c r="N1117" s="282">
        <v>1412470.8</v>
      </c>
      <c r="O1117" s="279">
        <v>9397.2034760773604</v>
      </c>
      <c r="P1117" s="278">
        <v>2.9999999999999997E-4</v>
      </c>
      <c r="Q1117" s="277">
        <v>1160.7109583333299</v>
      </c>
      <c r="R1117" s="275">
        <v>980.88250000000005</v>
      </c>
      <c r="S1117" s="275">
        <v>0</v>
      </c>
      <c r="T1117" s="279">
        <v>11538.7969344107</v>
      </c>
      <c r="U1117" s="276">
        <v>1902912.05</v>
      </c>
      <c r="V1117" s="279">
        <v>12660.1213497153</v>
      </c>
      <c r="W1117" s="275">
        <v>116.20862688967399</v>
      </c>
      <c r="X1117" s="277">
        <v>1855.33924875</v>
      </c>
      <c r="Y1117" s="277">
        <v>1160.7109583333299</v>
      </c>
      <c r="Z1117" s="275">
        <v>980.88250000000005</v>
      </c>
      <c r="AA1117" s="275">
        <v>80.500894283845398</v>
      </c>
      <c r="AB1117" s="275" t="b">
        <v>0</v>
      </c>
      <c r="AC1117" s="275" t="b">
        <v>0</v>
      </c>
      <c r="AD1117" s="280">
        <v>3195508.4675000501</v>
      </c>
      <c r="AE1117" s="280">
        <v>798877.11687501206</v>
      </c>
      <c r="AF1117" s="280">
        <v>1212074.85839977</v>
      </c>
      <c r="AG1117" s="280">
        <v>1184556.49222527</v>
      </c>
      <c r="AH1117" s="275">
        <v>19.1273936518946</v>
      </c>
      <c r="AI1117" s="275">
        <v>0.62889462677744201</v>
      </c>
      <c r="AJ1117" s="275" t="b">
        <v>0</v>
      </c>
    </row>
    <row r="1118" spans="2:36" x14ac:dyDescent="0.2">
      <c r="B1118" s="266">
        <v>94920</v>
      </c>
      <c r="C1118" s="274" t="s">
        <v>169</v>
      </c>
      <c r="D1118" s="275">
        <v>12747</v>
      </c>
      <c r="E1118" s="275">
        <v>39530491</v>
      </c>
      <c r="F1118" s="275">
        <v>200001</v>
      </c>
      <c r="G1118" s="275">
        <v>2000001</v>
      </c>
      <c r="H1118" s="275">
        <v>5</v>
      </c>
      <c r="I1118" s="275">
        <v>200001</v>
      </c>
      <c r="J1118" s="275">
        <v>2000001</v>
      </c>
      <c r="K1118" s="276">
        <v>60000.03</v>
      </c>
      <c r="L1118" s="275">
        <v>7</v>
      </c>
      <c r="M1118" s="276">
        <v>500000.25</v>
      </c>
      <c r="N1118" s="276">
        <v>1440000.72</v>
      </c>
      <c r="O1118" s="281">
        <v>9580.3607207581899</v>
      </c>
      <c r="P1118" s="278">
        <v>2.9999999999999997E-4</v>
      </c>
      <c r="Q1118" s="275">
        <v>1183.3339249999999</v>
      </c>
      <c r="R1118" s="275">
        <v>1000.0005</v>
      </c>
      <c r="S1118" s="275">
        <v>0</v>
      </c>
      <c r="T1118" s="281">
        <v>11763.6951457582</v>
      </c>
      <c r="U1118" s="276">
        <v>1940000.97</v>
      </c>
      <c r="V1118" s="279">
        <v>12906.8748599103</v>
      </c>
      <c r="W1118" s="275">
        <v>101.889751935202</v>
      </c>
      <c r="X1118" s="277">
        <v>1891.50094575</v>
      </c>
      <c r="Y1118" s="275">
        <v>1183.3339249999999</v>
      </c>
      <c r="Z1118" s="275">
        <v>1000.0005</v>
      </c>
      <c r="AA1118" s="275">
        <v>70.581817965459294</v>
      </c>
      <c r="AB1118" s="275" t="b">
        <v>0</v>
      </c>
      <c r="AC1118" s="275" t="b">
        <v>0</v>
      </c>
      <c r="AD1118" s="283">
        <v>3257790.88244951</v>
      </c>
      <c r="AE1118" s="280">
        <v>814447.72061237798</v>
      </c>
      <c r="AF1118" s="280">
        <v>1235698.93890165</v>
      </c>
      <c r="AG1118" s="280">
        <v>1207644.2229354801</v>
      </c>
      <c r="AH1118" s="275">
        <v>19.1273936518946</v>
      </c>
      <c r="AI1118" s="275">
        <v>0.62889462677744201</v>
      </c>
      <c r="AJ1118" s="275" t="b">
        <v>0</v>
      </c>
    </row>
    <row r="1119" spans="2:36" x14ac:dyDescent="0.2">
      <c r="B1119" s="266">
        <v>94922</v>
      </c>
      <c r="C1119" s="274" t="s">
        <v>169</v>
      </c>
      <c r="D1119" s="275">
        <v>144</v>
      </c>
      <c r="E1119" s="275">
        <v>39530491</v>
      </c>
      <c r="F1119" s="275">
        <v>112447</v>
      </c>
      <c r="G1119" s="275">
        <v>843750</v>
      </c>
      <c r="H1119" s="275">
        <v>5</v>
      </c>
      <c r="I1119" s="275">
        <v>112447</v>
      </c>
      <c r="J1119" s="275">
        <v>843750</v>
      </c>
      <c r="K1119" s="282">
        <v>25312.5</v>
      </c>
      <c r="L1119" s="275">
        <v>7</v>
      </c>
      <c r="M1119" s="282">
        <v>210937.5</v>
      </c>
      <c r="N1119" s="275">
        <v>607500</v>
      </c>
      <c r="O1119" s="279">
        <v>4041.7126582135302</v>
      </c>
      <c r="P1119" s="284">
        <v>0</v>
      </c>
      <c r="Q1119" s="275">
        <v>499.21875</v>
      </c>
      <c r="R1119" s="275">
        <v>421.875</v>
      </c>
      <c r="S1119" s="275">
        <v>0</v>
      </c>
      <c r="T1119" s="279">
        <v>4962.8064082135297</v>
      </c>
      <c r="U1119" s="282">
        <v>818437.5</v>
      </c>
      <c r="V1119" s="279">
        <v>5445.0851089821199</v>
      </c>
      <c r="W1119" s="275">
        <v>76.453676005394001</v>
      </c>
      <c r="X1119" s="277">
        <v>797.9765625</v>
      </c>
      <c r="Y1119" s="275">
        <v>499.21875</v>
      </c>
      <c r="Z1119" s="275">
        <v>421.875</v>
      </c>
      <c r="AA1119" s="275">
        <v>52.961552463438203</v>
      </c>
      <c r="AB1119" s="275" t="b">
        <v>0</v>
      </c>
      <c r="AC1119" s="275" t="b">
        <v>0</v>
      </c>
      <c r="AD1119" s="280">
        <v>1374379.8413434699</v>
      </c>
      <c r="AE1119" s="281">
        <v>343594.96033586701</v>
      </c>
      <c r="AF1119" s="280">
        <v>521310.229194018</v>
      </c>
      <c r="AG1119" s="280">
        <v>509474.65181358199</v>
      </c>
      <c r="AH1119" s="275">
        <v>19.1273936518946</v>
      </c>
      <c r="AI1119" s="275">
        <v>0.62889462677744201</v>
      </c>
      <c r="AJ1119" s="275" t="b">
        <v>0</v>
      </c>
    </row>
    <row r="1120" spans="2:36" x14ac:dyDescent="0.2">
      <c r="B1120" s="266">
        <v>94923</v>
      </c>
      <c r="C1120" s="274" t="s">
        <v>169</v>
      </c>
      <c r="D1120" s="275">
        <v>1314</v>
      </c>
      <c r="E1120" s="275">
        <v>39530491</v>
      </c>
      <c r="F1120" s="275">
        <v>95437</v>
      </c>
      <c r="G1120" s="275">
        <v>1234818</v>
      </c>
      <c r="H1120" s="275">
        <v>5</v>
      </c>
      <c r="I1120" s="275">
        <v>95437</v>
      </c>
      <c r="J1120" s="275">
        <v>1234818</v>
      </c>
      <c r="K1120" s="276">
        <v>37044.54</v>
      </c>
      <c r="L1120" s="275">
        <v>7</v>
      </c>
      <c r="M1120" s="282">
        <v>308704.5</v>
      </c>
      <c r="N1120" s="276">
        <v>889068.96</v>
      </c>
      <c r="O1120" s="279">
        <v>5914.99797474361</v>
      </c>
      <c r="P1120" s="284">
        <v>0</v>
      </c>
      <c r="Q1120" s="275">
        <v>730.60064999999997</v>
      </c>
      <c r="R1120" s="275">
        <v>617.40899999999999</v>
      </c>
      <c r="S1120" s="275">
        <v>0</v>
      </c>
      <c r="T1120" s="279">
        <v>7263.00762474361</v>
      </c>
      <c r="U1120" s="276">
        <v>1197773.46</v>
      </c>
      <c r="V1120" s="279">
        <v>7968.8167159740296</v>
      </c>
      <c r="W1120" s="275">
        <v>131.83132943584599</v>
      </c>
      <c r="X1120" s="275">
        <v>1167.8291234999999</v>
      </c>
      <c r="Y1120" s="275">
        <v>730.60064999999997</v>
      </c>
      <c r="Z1120" s="275">
        <v>617.40899999999999</v>
      </c>
      <c r="AA1120" s="275">
        <v>91.323167636161301</v>
      </c>
      <c r="AB1120" s="275" t="b">
        <v>0</v>
      </c>
      <c r="AC1120" s="275" t="b">
        <v>0</v>
      </c>
      <c r="AD1120" s="280">
        <v>2011388.4052480699</v>
      </c>
      <c r="AE1120" s="281">
        <v>502847.10131201701</v>
      </c>
      <c r="AF1120" s="280">
        <v>762931.264702696</v>
      </c>
      <c r="AG1120" s="280">
        <v>745610.03923335497</v>
      </c>
      <c r="AH1120" s="275">
        <v>19.1273936518946</v>
      </c>
      <c r="AI1120" s="275">
        <v>0.62889462677744201</v>
      </c>
      <c r="AJ1120" s="275" t="b">
        <v>0</v>
      </c>
    </row>
    <row r="1121" spans="2:36" x14ac:dyDescent="0.2">
      <c r="B1121" s="266">
        <v>94924</v>
      </c>
      <c r="C1121" s="274" t="s">
        <v>169</v>
      </c>
      <c r="D1121" s="275">
        <v>1457</v>
      </c>
      <c r="E1121" s="275">
        <v>39530491</v>
      </c>
      <c r="F1121" s="275">
        <v>102350</v>
      </c>
      <c r="G1121" s="275">
        <v>1877358</v>
      </c>
      <c r="H1121" s="275">
        <v>5</v>
      </c>
      <c r="I1121" s="275">
        <v>102350</v>
      </c>
      <c r="J1121" s="275">
        <v>1877358</v>
      </c>
      <c r="K1121" s="276">
        <v>56320.74</v>
      </c>
      <c r="L1121" s="275">
        <v>7</v>
      </c>
      <c r="M1121" s="282">
        <v>469339.5</v>
      </c>
      <c r="N1121" s="276">
        <v>1351697.76</v>
      </c>
      <c r="O1121" s="279">
        <v>8992.8789245611206</v>
      </c>
      <c r="P1121" s="284">
        <v>0</v>
      </c>
      <c r="Q1121" s="275">
        <v>1110.7701500000001</v>
      </c>
      <c r="R1121" s="277">
        <v>938.67899999999997</v>
      </c>
      <c r="S1121" s="275">
        <v>0</v>
      </c>
      <c r="T1121" s="279">
        <v>11042.328074561099</v>
      </c>
      <c r="U1121" s="276">
        <v>1821037.26</v>
      </c>
      <c r="V1121" s="279">
        <v>12115.4063289226</v>
      </c>
      <c r="W1121" s="277">
        <v>186.89242959362099</v>
      </c>
      <c r="X1121" s="277">
        <v>1775.5113285</v>
      </c>
      <c r="Y1121" s="275">
        <v>1110.7701500000001</v>
      </c>
      <c r="Z1121" s="277">
        <v>938.67899999999997</v>
      </c>
      <c r="AA1121" s="275">
        <v>129.46549769881099</v>
      </c>
      <c r="AB1121" s="275" t="b">
        <v>0</v>
      </c>
      <c r="AC1121" s="275" t="b">
        <v>0</v>
      </c>
      <c r="AD1121" s="283">
        <v>3058018.3587376499</v>
      </c>
      <c r="AE1121" s="280">
        <v>764504.58968441095</v>
      </c>
      <c r="AF1121" s="280">
        <v>1159924.0643072301</v>
      </c>
      <c r="AG1121" s="280">
        <v>1133589.70474601</v>
      </c>
      <c r="AH1121" s="275">
        <v>19.1273936518946</v>
      </c>
      <c r="AI1121" s="275">
        <v>0.62889462677744201</v>
      </c>
      <c r="AJ1121" s="275" t="b">
        <v>0</v>
      </c>
    </row>
    <row r="1122" spans="2:36" x14ac:dyDescent="0.2">
      <c r="B1122" s="266">
        <v>94925</v>
      </c>
      <c r="C1122" s="274" t="s">
        <v>169</v>
      </c>
      <c r="D1122" s="275">
        <v>10283</v>
      </c>
      <c r="E1122" s="275">
        <v>39530491</v>
      </c>
      <c r="F1122" s="275">
        <v>200001</v>
      </c>
      <c r="G1122" s="275">
        <v>1710972</v>
      </c>
      <c r="H1122" s="275">
        <v>5</v>
      </c>
      <c r="I1122" s="275">
        <v>200001</v>
      </c>
      <c r="J1122" s="275">
        <v>1710972</v>
      </c>
      <c r="K1122" s="279">
        <v>51329.16</v>
      </c>
      <c r="L1122" s="275">
        <v>7</v>
      </c>
      <c r="M1122" s="275">
        <v>427743</v>
      </c>
      <c r="N1122" s="276">
        <v>1231899.8400000001</v>
      </c>
      <c r="O1122" s="279">
        <v>8195.8603736283603</v>
      </c>
      <c r="P1122" s="278">
        <v>2.9999999999999997E-4</v>
      </c>
      <c r="Q1122" s="277">
        <v>1012.3251</v>
      </c>
      <c r="R1122" s="275">
        <v>855.48599999999999</v>
      </c>
      <c r="S1122" s="275">
        <v>0</v>
      </c>
      <c r="T1122" s="279">
        <v>10063.671473628399</v>
      </c>
      <c r="U1122" s="276">
        <v>1659642.84</v>
      </c>
      <c r="V1122" s="279">
        <v>11041.645225582601</v>
      </c>
      <c r="W1122" s="275">
        <v>87.1652127414322</v>
      </c>
      <c r="X1122" s="277">
        <v>1618.1517690000001</v>
      </c>
      <c r="Y1122" s="277">
        <v>1012.3251</v>
      </c>
      <c r="Z1122" s="275">
        <v>855.48599999999999</v>
      </c>
      <c r="AA1122" s="275">
        <v>60.381726933135504</v>
      </c>
      <c r="AB1122" s="275" t="b">
        <v>0</v>
      </c>
      <c r="AC1122" s="275" t="b">
        <v>0</v>
      </c>
      <c r="AD1122" s="280">
        <v>2786993.0973666501</v>
      </c>
      <c r="AE1122" s="280">
        <v>696748.274341663</v>
      </c>
      <c r="AF1122" s="280">
        <v>1057122.61388391</v>
      </c>
      <c r="AG1122" s="280">
        <v>1033122.20914108</v>
      </c>
      <c r="AH1122" s="275">
        <v>19.1273936518946</v>
      </c>
      <c r="AI1122" s="275">
        <v>0.62889462677744201</v>
      </c>
      <c r="AJ1122" s="275" t="b">
        <v>0</v>
      </c>
    </row>
    <row r="1123" spans="2:36" x14ac:dyDescent="0.2">
      <c r="B1123" s="266">
        <v>94928</v>
      </c>
      <c r="C1123" s="274" t="s">
        <v>169</v>
      </c>
      <c r="D1123" s="275">
        <v>47239</v>
      </c>
      <c r="E1123" s="275">
        <v>39530491</v>
      </c>
      <c r="F1123" s="275">
        <v>95382</v>
      </c>
      <c r="G1123" s="275">
        <v>675801</v>
      </c>
      <c r="H1123" s="275">
        <v>5</v>
      </c>
      <c r="I1123" s="275">
        <v>95382</v>
      </c>
      <c r="J1123" s="275">
        <v>675801</v>
      </c>
      <c r="K1123" s="276">
        <v>20274.03</v>
      </c>
      <c r="L1123" s="275">
        <v>7</v>
      </c>
      <c r="M1123" s="276">
        <v>168950.25</v>
      </c>
      <c r="N1123" s="276">
        <v>486576.72</v>
      </c>
      <c r="O1123" s="279">
        <v>3237.2070591210199</v>
      </c>
      <c r="P1123" s="278">
        <v>1.1999999999999999E-3</v>
      </c>
      <c r="Q1123" s="275">
        <v>399.84892500000001</v>
      </c>
      <c r="R1123" s="275">
        <v>337.90050000000002</v>
      </c>
      <c r="S1123" s="275">
        <v>0</v>
      </c>
      <c r="T1123" s="277">
        <v>3974.9564841210199</v>
      </c>
      <c r="U1123" s="276">
        <v>655526.97</v>
      </c>
      <c r="V1123" s="281">
        <v>4361.2372879824898</v>
      </c>
      <c r="W1123" s="275">
        <v>72.191300355192695</v>
      </c>
      <c r="X1123" s="277">
        <v>639.13879574999999</v>
      </c>
      <c r="Y1123" s="275">
        <v>399.84892500000001</v>
      </c>
      <c r="Z1123" s="275">
        <v>337.90050000000002</v>
      </c>
      <c r="AA1123" s="275">
        <v>50.008888269749299</v>
      </c>
      <c r="AB1123" s="275" t="b">
        <v>0</v>
      </c>
      <c r="AC1123" s="275" t="b">
        <v>0</v>
      </c>
      <c r="AD1123" s="280">
        <v>1100808.6176708201</v>
      </c>
      <c r="AE1123" s="281">
        <v>275202.15441770601</v>
      </c>
      <c r="AF1123" s="281">
        <v>417543.08053279598</v>
      </c>
      <c r="AG1123" s="281">
        <v>408063.38272032002</v>
      </c>
      <c r="AH1123" s="275">
        <v>19.1273936518946</v>
      </c>
      <c r="AI1123" s="275">
        <v>0.62889462677744201</v>
      </c>
      <c r="AJ1123" s="275" t="b">
        <v>0</v>
      </c>
    </row>
    <row r="1124" spans="2:36" x14ac:dyDescent="0.2">
      <c r="B1124" s="266">
        <v>94929</v>
      </c>
      <c r="C1124" s="274" t="s">
        <v>169</v>
      </c>
      <c r="D1124" s="275">
        <v>254</v>
      </c>
      <c r="E1124" s="275">
        <v>39530491</v>
      </c>
      <c r="F1124" s="275">
        <v>153433</v>
      </c>
      <c r="G1124" s="275">
        <v>1283784</v>
      </c>
      <c r="H1124" s="275">
        <v>5</v>
      </c>
      <c r="I1124" s="275">
        <v>153433</v>
      </c>
      <c r="J1124" s="275">
        <v>1283784</v>
      </c>
      <c r="K1124" s="276">
        <v>38513.519999999997</v>
      </c>
      <c r="L1124" s="275">
        <v>7</v>
      </c>
      <c r="M1124" s="275">
        <v>320946</v>
      </c>
      <c r="N1124" s="276">
        <v>924324.48</v>
      </c>
      <c r="O1124" s="279">
        <v>6149.5538289919996</v>
      </c>
      <c r="P1124" s="284">
        <v>0</v>
      </c>
      <c r="Q1124" s="275">
        <v>759.57219999999995</v>
      </c>
      <c r="R1124" s="277">
        <v>641.89200000000005</v>
      </c>
      <c r="S1124" s="275">
        <v>0</v>
      </c>
      <c r="T1124" s="279">
        <v>7551.0180289919999</v>
      </c>
      <c r="U1124" s="276">
        <v>1245270.48</v>
      </c>
      <c r="V1124" s="279">
        <v>8284.8155751697795</v>
      </c>
      <c r="W1124" s="275">
        <v>85.2522090541392</v>
      </c>
      <c r="X1124" s="275">
        <v>1214.1387179999999</v>
      </c>
      <c r="Y1124" s="275">
        <v>759.57219999999995</v>
      </c>
      <c r="Z1124" s="277">
        <v>641.89200000000005</v>
      </c>
      <c r="AA1124" s="275">
        <v>59.0565369561333</v>
      </c>
      <c r="AB1124" s="275" t="b">
        <v>0</v>
      </c>
      <c r="AC1124" s="275" t="b">
        <v>0</v>
      </c>
      <c r="AD1124" s="280">
        <v>2091148.8595428499</v>
      </c>
      <c r="AE1124" s="280">
        <v>522787.21488571301</v>
      </c>
      <c r="AF1124" s="280">
        <v>793184.86669702397</v>
      </c>
      <c r="AG1124" s="280">
        <v>775176.777960115</v>
      </c>
      <c r="AH1124" s="275">
        <v>19.1273936518946</v>
      </c>
      <c r="AI1124" s="275">
        <v>0.62889462677744201</v>
      </c>
      <c r="AJ1124" s="275" t="b">
        <v>0</v>
      </c>
    </row>
    <row r="1125" spans="2:36" x14ac:dyDescent="0.2">
      <c r="B1125" s="266">
        <v>94930</v>
      </c>
      <c r="C1125" s="274" t="s">
        <v>169</v>
      </c>
      <c r="D1125" s="275">
        <v>8644</v>
      </c>
      <c r="E1125" s="275">
        <v>39530491</v>
      </c>
      <c r="F1125" s="275">
        <v>122522</v>
      </c>
      <c r="G1125" s="275">
        <v>1187171</v>
      </c>
      <c r="H1125" s="275">
        <v>5</v>
      </c>
      <c r="I1125" s="275">
        <v>122522</v>
      </c>
      <c r="J1125" s="275">
        <v>1187171</v>
      </c>
      <c r="K1125" s="276">
        <v>35615.129999999997</v>
      </c>
      <c r="L1125" s="275">
        <v>7</v>
      </c>
      <c r="M1125" s="276">
        <v>296792.75</v>
      </c>
      <c r="N1125" s="280">
        <v>854763.12</v>
      </c>
      <c r="O1125" s="281">
        <v>5686.7603652314301</v>
      </c>
      <c r="P1125" s="278">
        <v>2.0000000000000001E-4</v>
      </c>
      <c r="Q1125" s="277">
        <v>702.40950833333295</v>
      </c>
      <c r="R1125" s="275">
        <v>593.58550000000002</v>
      </c>
      <c r="S1125" s="275">
        <v>0</v>
      </c>
      <c r="T1125" s="279">
        <v>6982.7553735647598</v>
      </c>
      <c r="U1125" s="276">
        <v>1151555.8700000001</v>
      </c>
      <c r="V1125" s="279">
        <v>7661.3299364923396</v>
      </c>
      <c r="W1125" s="275">
        <v>98.726027176268801</v>
      </c>
      <c r="X1125" s="275">
        <v>1122.7669732500001</v>
      </c>
      <c r="Y1125" s="277">
        <v>702.40950833333295</v>
      </c>
      <c r="Z1125" s="275">
        <v>593.58550000000002</v>
      </c>
      <c r="AA1125" s="279">
        <v>68.390219293496003</v>
      </c>
      <c r="AB1125" s="275" t="b">
        <v>0</v>
      </c>
      <c r="AC1125" s="275" t="b">
        <v>0</v>
      </c>
      <c r="AD1125" s="280">
        <v>1933776.462966</v>
      </c>
      <c r="AE1125" s="281">
        <v>483444.11574150098</v>
      </c>
      <c r="AF1125" s="280">
        <v>733492.60575110198</v>
      </c>
      <c r="AG1125" s="280">
        <v>716839.74147340003</v>
      </c>
      <c r="AH1125" s="275">
        <v>19.1273936518946</v>
      </c>
      <c r="AI1125" s="275">
        <v>0.62889462677744201</v>
      </c>
      <c r="AJ1125" s="275" t="b">
        <v>0</v>
      </c>
    </row>
    <row r="1126" spans="2:36" x14ac:dyDescent="0.2">
      <c r="B1126" s="266">
        <v>94931</v>
      </c>
      <c r="C1126" s="274" t="s">
        <v>169</v>
      </c>
      <c r="D1126" s="275">
        <v>9852</v>
      </c>
      <c r="E1126" s="275">
        <v>39530491</v>
      </c>
      <c r="F1126" s="275">
        <v>90410</v>
      </c>
      <c r="G1126" s="275">
        <v>734596</v>
      </c>
      <c r="H1126" s="275">
        <v>5</v>
      </c>
      <c r="I1126" s="275">
        <v>90410</v>
      </c>
      <c r="J1126" s="275">
        <v>734596</v>
      </c>
      <c r="K1126" s="279">
        <v>22037.88</v>
      </c>
      <c r="L1126" s="275">
        <v>7</v>
      </c>
      <c r="M1126" s="275">
        <v>183649</v>
      </c>
      <c r="N1126" s="276">
        <v>528909.12</v>
      </c>
      <c r="O1126" s="279">
        <v>3518.84557259026</v>
      </c>
      <c r="P1126" s="278">
        <v>2.0000000000000001E-4</v>
      </c>
      <c r="Q1126" s="275">
        <v>434.635966666667</v>
      </c>
      <c r="R1126" s="275">
        <v>367.298</v>
      </c>
      <c r="S1126" s="275">
        <v>0</v>
      </c>
      <c r="T1126" s="279">
        <v>4320.7795392569196</v>
      </c>
      <c r="U1126" s="276">
        <v>712558.12</v>
      </c>
      <c r="V1126" s="279">
        <v>4740.6669519618699</v>
      </c>
      <c r="W1126" s="275">
        <v>82.787458276233195</v>
      </c>
      <c r="X1126" s="275">
        <v>694.74416699999995</v>
      </c>
      <c r="Y1126" s="275">
        <v>434.635966666667</v>
      </c>
      <c r="Z1126" s="275">
        <v>367.298</v>
      </c>
      <c r="AA1126" s="275">
        <v>57.349136678556697</v>
      </c>
      <c r="AB1126" s="275" t="b">
        <v>0</v>
      </c>
      <c r="AC1126" s="275" t="b">
        <v>0</v>
      </c>
      <c r="AD1126" s="280">
        <v>1196579.4772522</v>
      </c>
      <c r="AE1126" s="281">
        <v>299144.86931305</v>
      </c>
      <c r="AF1126" s="280">
        <v>453869.52192593698</v>
      </c>
      <c r="AG1126" s="281">
        <v>443565.08601321501</v>
      </c>
      <c r="AH1126" s="275">
        <v>19.1273936518946</v>
      </c>
      <c r="AI1126" s="275">
        <v>0.62889462677744201</v>
      </c>
      <c r="AJ1126" s="275" t="b">
        <v>0</v>
      </c>
    </row>
    <row r="1127" spans="2:36" x14ac:dyDescent="0.2">
      <c r="B1127" s="266">
        <v>94933</v>
      </c>
      <c r="C1127" s="274" t="s">
        <v>169</v>
      </c>
      <c r="D1127" s="275">
        <v>576</v>
      </c>
      <c r="E1127" s="275">
        <v>39530491</v>
      </c>
      <c r="F1127" s="275">
        <v>109888</v>
      </c>
      <c r="G1127" s="275">
        <v>1006250</v>
      </c>
      <c r="H1127" s="275">
        <v>5</v>
      </c>
      <c r="I1127" s="275">
        <v>109888</v>
      </c>
      <c r="J1127" s="275">
        <v>1006250</v>
      </c>
      <c r="K1127" s="282">
        <v>30187.5</v>
      </c>
      <c r="L1127" s="275">
        <v>7</v>
      </c>
      <c r="M1127" s="282">
        <v>251562.5</v>
      </c>
      <c r="N1127" s="275">
        <v>724500</v>
      </c>
      <c r="O1127" s="279">
        <v>4820.1165775731797</v>
      </c>
      <c r="P1127" s="284">
        <v>0</v>
      </c>
      <c r="Q1127" s="277">
        <v>595.36458333333303</v>
      </c>
      <c r="R1127" s="275">
        <v>503.125</v>
      </c>
      <c r="S1127" s="275">
        <v>0</v>
      </c>
      <c r="T1127" s="279">
        <v>5918.60616090651</v>
      </c>
      <c r="U1127" s="282">
        <v>976062.5</v>
      </c>
      <c r="V1127" s="279">
        <v>6493.7681670083102</v>
      </c>
      <c r="W1127" s="277">
        <v>93.301383457793094</v>
      </c>
      <c r="X1127" s="277">
        <v>951.66093750000005</v>
      </c>
      <c r="Y1127" s="277">
        <v>595.36458333333303</v>
      </c>
      <c r="Z1127" s="275">
        <v>503.125</v>
      </c>
      <c r="AA1127" s="277">
        <v>64.632420219567294</v>
      </c>
      <c r="AB1127" s="275" t="b">
        <v>0</v>
      </c>
      <c r="AC1127" s="275" t="b">
        <v>0</v>
      </c>
      <c r="AD1127" s="280">
        <v>1639075.2181948</v>
      </c>
      <c r="AE1127" s="280">
        <v>409768.80454869999</v>
      </c>
      <c r="AF1127" s="280">
        <v>621710.71777953301</v>
      </c>
      <c r="AG1127" s="280">
        <v>607595.69586656697</v>
      </c>
      <c r="AH1127" s="275">
        <v>19.1273936518946</v>
      </c>
      <c r="AI1127" s="275">
        <v>0.62889462677744201</v>
      </c>
      <c r="AJ1127" s="275" t="b">
        <v>0</v>
      </c>
    </row>
    <row r="1128" spans="2:36" x14ac:dyDescent="0.2">
      <c r="B1128" s="266">
        <v>94937</v>
      </c>
      <c r="C1128" s="274" t="s">
        <v>169</v>
      </c>
      <c r="D1128" s="275">
        <v>1104</v>
      </c>
      <c r="E1128" s="275">
        <v>39530491</v>
      </c>
      <c r="F1128" s="275">
        <v>74123</v>
      </c>
      <c r="G1128" s="275">
        <v>1631579</v>
      </c>
      <c r="H1128" s="275">
        <v>5</v>
      </c>
      <c r="I1128" s="275">
        <v>74123</v>
      </c>
      <c r="J1128" s="275">
        <v>1631579</v>
      </c>
      <c r="K1128" s="279">
        <v>48947.37</v>
      </c>
      <c r="L1128" s="275">
        <v>7</v>
      </c>
      <c r="M1128" s="276">
        <v>407894.75</v>
      </c>
      <c r="N1128" s="276">
        <v>1174736.8799999999</v>
      </c>
      <c r="O1128" s="279">
        <v>7815.55377443008</v>
      </c>
      <c r="P1128" s="284">
        <v>0</v>
      </c>
      <c r="Q1128" s="277">
        <v>965.350908333333</v>
      </c>
      <c r="R1128" s="275">
        <v>815.78949999999998</v>
      </c>
      <c r="S1128" s="275">
        <v>0</v>
      </c>
      <c r="T1128" s="279">
        <v>9596.6941827634091</v>
      </c>
      <c r="U1128" s="276">
        <v>1582631.63</v>
      </c>
      <c r="V1128" s="279">
        <v>10529.287723885</v>
      </c>
      <c r="W1128" s="275">
        <v>224.27846641072199</v>
      </c>
      <c r="X1128" s="277">
        <v>1543.06583925</v>
      </c>
      <c r="Y1128" s="277">
        <v>965.350908333333</v>
      </c>
      <c r="Z1128" s="275">
        <v>815.78949999999998</v>
      </c>
      <c r="AA1128" s="275">
        <v>155.36382795240499</v>
      </c>
      <c r="AB1128" s="275" t="b">
        <v>0</v>
      </c>
      <c r="AC1128" s="275" t="b">
        <v>0</v>
      </c>
      <c r="AD1128" s="283">
        <v>2657670.2662629099</v>
      </c>
      <c r="AE1128" s="283">
        <v>664417.56656572805</v>
      </c>
      <c r="AF1128" s="280">
        <v>1008069.71548225</v>
      </c>
      <c r="AG1128" s="280">
        <v>985182.98421493603</v>
      </c>
      <c r="AH1128" s="275">
        <v>19.1273936518946</v>
      </c>
      <c r="AI1128" s="275">
        <v>0.62889462677744201</v>
      </c>
      <c r="AJ1128" s="275" t="b">
        <v>0</v>
      </c>
    </row>
    <row r="1129" spans="2:36" x14ac:dyDescent="0.2">
      <c r="B1129" s="266">
        <v>94938</v>
      </c>
      <c r="C1129" s="274" t="s">
        <v>169</v>
      </c>
      <c r="D1129" s="275">
        <v>627</v>
      </c>
      <c r="E1129" s="275">
        <v>39530491</v>
      </c>
      <c r="F1129" s="275">
        <v>111210</v>
      </c>
      <c r="G1129" s="275">
        <v>1048780</v>
      </c>
      <c r="H1129" s="275">
        <v>5</v>
      </c>
      <c r="I1129" s="275">
        <v>111210</v>
      </c>
      <c r="J1129" s="275">
        <v>1048780</v>
      </c>
      <c r="K1129" s="279">
        <v>31463.4</v>
      </c>
      <c r="L1129" s="275">
        <v>7</v>
      </c>
      <c r="M1129" s="275">
        <v>262195</v>
      </c>
      <c r="N1129" s="282">
        <v>755121.6</v>
      </c>
      <c r="O1129" s="277">
        <v>5023.8428464369599</v>
      </c>
      <c r="P1129" s="284">
        <v>0</v>
      </c>
      <c r="Q1129" s="277">
        <v>620.52816666666695</v>
      </c>
      <c r="R1129" s="276">
        <v>524.39</v>
      </c>
      <c r="S1129" s="275">
        <v>0</v>
      </c>
      <c r="T1129" s="279">
        <v>6168.7610131036299</v>
      </c>
      <c r="U1129" s="282">
        <v>1017316.6</v>
      </c>
      <c r="V1129" s="279">
        <v>6768.2327236720203</v>
      </c>
      <c r="W1129" s="277">
        <v>96.0888543333012</v>
      </c>
      <c r="X1129" s="277">
        <v>991.88368500000001</v>
      </c>
      <c r="Y1129" s="277">
        <v>620.52816666666695</v>
      </c>
      <c r="Z1129" s="276">
        <v>524.39</v>
      </c>
      <c r="AA1129" s="275">
        <v>66.563377535512601</v>
      </c>
      <c r="AB1129" s="275" t="b">
        <v>0</v>
      </c>
      <c r="AC1129" s="275" t="b">
        <v>0</v>
      </c>
      <c r="AD1129" s="280">
        <v>1708352.10667165</v>
      </c>
      <c r="AE1129" s="280">
        <v>427088.02666791098</v>
      </c>
      <c r="AF1129" s="280">
        <v>647987.842576714</v>
      </c>
      <c r="AG1129" s="280">
        <v>633276.23742701998</v>
      </c>
      <c r="AH1129" s="275">
        <v>19.1273936518946</v>
      </c>
      <c r="AI1129" s="275">
        <v>0.62889462677744201</v>
      </c>
      <c r="AJ1129" s="275" t="b">
        <v>0</v>
      </c>
    </row>
    <row r="1130" spans="2:36" x14ac:dyDescent="0.2">
      <c r="B1130" s="266">
        <v>94939</v>
      </c>
      <c r="C1130" s="274" t="s">
        <v>169</v>
      </c>
      <c r="D1130" s="275">
        <v>7577</v>
      </c>
      <c r="E1130" s="275">
        <v>39530491</v>
      </c>
      <c r="F1130" s="275">
        <v>159231</v>
      </c>
      <c r="G1130" s="275">
        <v>1844665</v>
      </c>
      <c r="H1130" s="275">
        <v>5</v>
      </c>
      <c r="I1130" s="275">
        <v>159231</v>
      </c>
      <c r="J1130" s="275">
        <v>1844665</v>
      </c>
      <c r="K1130" s="276">
        <v>55339.95</v>
      </c>
      <c r="L1130" s="275">
        <v>7</v>
      </c>
      <c r="M1130" s="276">
        <v>461166.25</v>
      </c>
      <c r="N1130" s="282">
        <v>1328158.8</v>
      </c>
      <c r="O1130" s="279">
        <v>8836.2736363418899</v>
      </c>
      <c r="P1130" s="278">
        <v>2.0000000000000001E-4</v>
      </c>
      <c r="Q1130" s="277">
        <v>1091.4267916666699</v>
      </c>
      <c r="R1130" s="275">
        <v>922.33249999999998</v>
      </c>
      <c r="S1130" s="275">
        <v>0</v>
      </c>
      <c r="T1130" s="279">
        <v>10850.032928008601</v>
      </c>
      <c r="U1130" s="276">
        <v>1789325.05</v>
      </c>
      <c r="V1130" s="279">
        <v>11904.424204516199</v>
      </c>
      <c r="W1130" s="275">
        <v>118.038136442774</v>
      </c>
      <c r="X1130" s="275">
        <v>1744.59192375</v>
      </c>
      <c r="Y1130" s="277">
        <v>1091.4267916666699</v>
      </c>
      <c r="Z1130" s="275">
        <v>922.33249999999998</v>
      </c>
      <c r="AA1130" s="275">
        <v>81.768245590433196</v>
      </c>
      <c r="AB1130" s="275" t="b">
        <v>0</v>
      </c>
      <c r="AC1130" s="275" t="b">
        <v>0</v>
      </c>
      <c r="AD1130" s="275">
        <v>3004764.90670441</v>
      </c>
      <c r="AE1130" s="280">
        <v>751191.22667610296</v>
      </c>
      <c r="AF1130" s="283">
        <v>1139724.7217021401</v>
      </c>
      <c r="AG1130" s="280">
        <v>1113848.95832616</v>
      </c>
      <c r="AH1130" s="275">
        <v>19.1273936518946</v>
      </c>
      <c r="AI1130" s="275">
        <v>0.62889462677744201</v>
      </c>
      <c r="AJ1130" s="275" t="b">
        <v>0</v>
      </c>
    </row>
    <row r="1131" spans="2:36" x14ac:dyDescent="0.2">
      <c r="B1131" s="266">
        <v>94940</v>
      </c>
      <c r="C1131" s="274" t="s">
        <v>169</v>
      </c>
      <c r="D1131" s="275">
        <v>95</v>
      </c>
      <c r="E1131" s="275">
        <v>39530491</v>
      </c>
      <c r="F1131" s="275">
        <v>92433</v>
      </c>
      <c r="G1131" s="275">
        <v>2000001</v>
      </c>
      <c r="H1131" s="275">
        <v>5</v>
      </c>
      <c r="I1131" s="275">
        <v>92433</v>
      </c>
      <c r="J1131" s="275">
        <v>2000001</v>
      </c>
      <c r="K1131" s="276">
        <v>60000.03</v>
      </c>
      <c r="L1131" s="275">
        <v>7</v>
      </c>
      <c r="M1131" s="276">
        <v>500000.25</v>
      </c>
      <c r="N1131" s="276">
        <v>1440000.72</v>
      </c>
      <c r="O1131" s="281">
        <v>9580.3607207581899</v>
      </c>
      <c r="P1131" s="284">
        <v>0</v>
      </c>
      <c r="Q1131" s="275">
        <v>1183.3339249999999</v>
      </c>
      <c r="R1131" s="275">
        <v>1000.0005</v>
      </c>
      <c r="S1131" s="275">
        <v>0</v>
      </c>
      <c r="T1131" s="281">
        <v>11763.6951457582</v>
      </c>
      <c r="U1131" s="276">
        <v>1940000.97</v>
      </c>
      <c r="V1131" s="279">
        <v>12906.8748599103</v>
      </c>
      <c r="W1131" s="275">
        <v>220.46295453779899</v>
      </c>
      <c r="X1131" s="277">
        <v>1891.50094575</v>
      </c>
      <c r="Y1131" s="275">
        <v>1183.3339249999999</v>
      </c>
      <c r="Z1131" s="275">
        <v>1000.0005</v>
      </c>
      <c r="AA1131" s="275">
        <v>152.720718519466</v>
      </c>
      <c r="AB1131" s="275" t="b">
        <v>0</v>
      </c>
      <c r="AC1131" s="275" t="b">
        <v>0</v>
      </c>
      <c r="AD1131" s="283">
        <v>3257790.88244951</v>
      </c>
      <c r="AE1131" s="280">
        <v>814447.72061237798</v>
      </c>
      <c r="AF1131" s="280">
        <v>1235698.93890165</v>
      </c>
      <c r="AG1131" s="280">
        <v>1207644.2229354801</v>
      </c>
      <c r="AH1131" s="275">
        <v>19.1273936518946</v>
      </c>
      <c r="AI1131" s="275">
        <v>0.62889462677744201</v>
      </c>
      <c r="AJ1131" s="275" t="b">
        <v>0</v>
      </c>
    </row>
    <row r="1132" spans="2:36" x14ac:dyDescent="0.2">
      <c r="B1132" s="266">
        <v>94941</v>
      </c>
      <c r="C1132" s="274" t="s">
        <v>169</v>
      </c>
      <c r="D1132" s="275">
        <v>30692</v>
      </c>
      <c r="E1132" s="275">
        <v>39530491</v>
      </c>
      <c r="F1132" s="275">
        <v>200001</v>
      </c>
      <c r="G1132" s="275">
        <v>1812092</v>
      </c>
      <c r="H1132" s="275">
        <v>5</v>
      </c>
      <c r="I1132" s="275">
        <v>200001</v>
      </c>
      <c r="J1132" s="275">
        <v>1812092</v>
      </c>
      <c r="K1132" s="279">
        <v>54362.76</v>
      </c>
      <c r="L1132" s="275">
        <v>7</v>
      </c>
      <c r="M1132" s="275">
        <v>453023</v>
      </c>
      <c r="N1132" s="276">
        <v>1304706.24</v>
      </c>
      <c r="O1132" s="279">
        <v>8680.24316947849</v>
      </c>
      <c r="P1132" s="278">
        <v>8.0000000000000004E-4</v>
      </c>
      <c r="Q1132" s="277">
        <v>1072.15443333333</v>
      </c>
      <c r="R1132" s="277">
        <v>906.04600000000005</v>
      </c>
      <c r="S1132" s="275">
        <v>0</v>
      </c>
      <c r="T1132" s="279">
        <v>10658.4436028118</v>
      </c>
      <c r="U1132" s="276">
        <v>1757729.24</v>
      </c>
      <c r="V1132" s="279">
        <v>11694.2164922141</v>
      </c>
      <c r="W1132" s="275">
        <v>92.316756023504396</v>
      </c>
      <c r="X1132" s="277">
        <v>1713.7860089999999</v>
      </c>
      <c r="Y1132" s="277">
        <v>1072.15443333333</v>
      </c>
      <c r="Z1132" s="277">
        <v>906.04600000000005</v>
      </c>
      <c r="AA1132" s="275">
        <v>63.950341865161597</v>
      </c>
      <c r="AB1132" s="275" t="b">
        <v>0</v>
      </c>
      <c r="AC1132" s="275" t="b">
        <v>0</v>
      </c>
      <c r="AD1132" s="280">
        <v>2951706.9220263902</v>
      </c>
      <c r="AE1132" s="280">
        <v>737926.73050659697</v>
      </c>
      <c r="AF1132" s="280">
        <v>1119599.5209963201</v>
      </c>
      <c r="AG1132" s="280">
        <v>1094180.67052347</v>
      </c>
      <c r="AH1132" s="275">
        <v>19.1273936518946</v>
      </c>
      <c r="AI1132" s="275">
        <v>0.62889462677744201</v>
      </c>
      <c r="AJ1132" s="275" t="b">
        <v>0</v>
      </c>
    </row>
    <row r="1133" spans="2:36" x14ac:dyDescent="0.2">
      <c r="B1133" s="266">
        <v>94945</v>
      </c>
      <c r="C1133" s="274" t="s">
        <v>169</v>
      </c>
      <c r="D1133" s="275">
        <v>18504</v>
      </c>
      <c r="E1133" s="275">
        <v>39530491</v>
      </c>
      <c r="F1133" s="275">
        <v>134843</v>
      </c>
      <c r="G1133" s="275">
        <v>1162788</v>
      </c>
      <c r="H1133" s="275">
        <v>5</v>
      </c>
      <c r="I1133" s="275">
        <v>134843</v>
      </c>
      <c r="J1133" s="275">
        <v>1162788</v>
      </c>
      <c r="K1133" s="276">
        <v>34883.64</v>
      </c>
      <c r="L1133" s="275">
        <v>7</v>
      </c>
      <c r="M1133" s="275">
        <v>290697</v>
      </c>
      <c r="N1133" s="280">
        <v>837207.36</v>
      </c>
      <c r="O1133" s="279">
        <v>5569.96145590376</v>
      </c>
      <c r="P1133" s="278">
        <v>5.0000000000000001E-4</v>
      </c>
      <c r="Q1133" s="275">
        <v>687.98289999999997</v>
      </c>
      <c r="R1133" s="275">
        <v>581.39400000000001</v>
      </c>
      <c r="S1133" s="275">
        <v>0</v>
      </c>
      <c r="T1133" s="279">
        <v>6839.3383559037602</v>
      </c>
      <c r="U1133" s="276">
        <v>1127904.3600000001</v>
      </c>
      <c r="V1133" s="279">
        <v>7503.9758503147896</v>
      </c>
      <c r="W1133" s="275">
        <v>87.862709978105997</v>
      </c>
      <c r="X1133" s="275">
        <v>1099.7067509999999</v>
      </c>
      <c r="Y1133" s="275">
        <v>687.98289999999997</v>
      </c>
      <c r="Z1133" s="275">
        <v>581.39400000000001</v>
      </c>
      <c r="AA1133" s="275">
        <v>60.864902346317699</v>
      </c>
      <c r="AB1133" s="275" t="b">
        <v>0</v>
      </c>
      <c r="AC1133" s="275" t="b">
        <v>0</v>
      </c>
      <c r="AD1133" s="280">
        <v>1894059.1252812899</v>
      </c>
      <c r="AE1133" s="280">
        <v>473514.78132032201</v>
      </c>
      <c r="AF1133" s="280">
        <v>718427.58966999</v>
      </c>
      <c r="AG1133" s="280">
        <v>702116.75429097598</v>
      </c>
      <c r="AH1133" s="275">
        <v>19.1273936518946</v>
      </c>
      <c r="AI1133" s="275">
        <v>0.62889462677744201</v>
      </c>
      <c r="AJ1133" s="275" t="b">
        <v>0</v>
      </c>
    </row>
    <row r="1134" spans="2:36" x14ac:dyDescent="0.2">
      <c r="B1134" s="266">
        <v>94946</v>
      </c>
      <c r="C1134" s="274" t="s">
        <v>169</v>
      </c>
      <c r="D1134" s="275">
        <v>889</v>
      </c>
      <c r="E1134" s="275">
        <v>39530491</v>
      </c>
      <c r="F1134" s="275">
        <v>111489</v>
      </c>
      <c r="G1134" s="275">
        <v>1913043</v>
      </c>
      <c r="H1134" s="275">
        <v>5</v>
      </c>
      <c r="I1134" s="275">
        <v>111489</v>
      </c>
      <c r="J1134" s="275">
        <v>1913043</v>
      </c>
      <c r="K1134" s="276">
        <v>57391.29</v>
      </c>
      <c r="L1134" s="275">
        <v>7</v>
      </c>
      <c r="M1134" s="276">
        <v>478260.75</v>
      </c>
      <c r="N1134" s="276">
        <v>1377390.96</v>
      </c>
      <c r="O1134" s="279">
        <v>9163.8164252524894</v>
      </c>
      <c r="P1134" s="284">
        <v>0</v>
      </c>
      <c r="Q1134" s="275">
        <v>1131.883775</v>
      </c>
      <c r="R1134" s="275">
        <v>956.52149999999995</v>
      </c>
      <c r="S1134" s="275">
        <v>0</v>
      </c>
      <c r="T1134" s="279">
        <v>11252.221700252499</v>
      </c>
      <c r="U1134" s="276">
        <v>1855651.71</v>
      </c>
      <c r="V1134" s="279">
        <v>12345.697128465201</v>
      </c>
      <c r="W1134" s="279">
        <v>174.83370901934899</v>
      </c>
      <c r="X1134" s="277">
        <v>1809.26041725</v>
      </c>
      <c r="Y1134" s="275">
        <v>1131.883775</v>
      </c>
      <c r="Z1134" s="275">
        <v>956.52149999999995</v>
      </c>
      <c r="AA1134" s="275">
        <v>121.11209213736799</v>
      </c>
      <c r="AB1134" s="275" t="b">
        <v>0</v>
      </c>
      <c r="AC1134" s="275" t="b">
        <v>0</v>
      </c>
      <c r="AD1134" s="283">
        <v>3116145.4634941998</v>
      </c>
      <c r="AE1134" s="280">
        <v>779036.36587354995</v>
      </c>
      <c r="AF1134" s="280">
        <v>1181972.0116006101</v>
      </c>
      <c r="AG1134" s="280">
        <v>1155137.0860200401</v>
      </c>
      <c r="AH1134" s="275">
        <v>19.1273936518946</v>
      </c>
      <c r="AI1134" s="275">
        <v>0.62889462677744201</v>
      </c>
      <c r="AJ1134" s="275" t="b">
        <v>0</v>
      </c>
    </row>
    <row r="1135" spans="2:36" x14ac:dyDescent="0.2">
      <c r="B1135" s="266">
        <v>94947</v>
      </c>
      <c r="C1135" s="274" t="s">
        <v>169</v>
      </c>
      <c r="D1135" s="275">
        <v>24211</v>
      </c>
      <c r="E1135" s="275">
        <v>39530491</v>
      </c>
      <c r="F1135" s="275">
        <v>131649</v>
      </c>
      <c r="G1135" s="275">
        <v>978571</v>
      </c>
      <c r="H1135" s="275">
        <v>5</v>
      </c>
      <c r="I1135" s="275">
        <v>131649</v>
      </c>
      <c r="J1135" s="275">
        <v>978571</v>
      </c>
      <c r="K1135" s="279">
        <v>29357.13</v>
      </c>
      <c r="L1135" s="275">
        <v>7</v>
      </c>
      <c r="M1135" s="276">
        <v>244642.75</v>
      </c>
      <c r="N1135" s="276">
        <v>704571.12</v>
      </c>
      <c r="O1135" s="279">
        <v>4687.5292416719103</v>
      </c>
      <c r="P1135" s="278">
        <v>5.9999999999999995E-4</v>
      </c>
      <c r="Q1135" s="277">
        <v>578.98784166666701</v>
      </c>
      <c r="R1135" s="275">
        <v>489.28550000000001</v>
      </c>
      <c r="S1135" s="275">
        <v>0</v>
      </c>
      <c r="T1135" s="279">
        <v>5755.80258333858</v>
      </c>
      <c r="U1135" s="276">
        <v>949213.87</v>
      </c>
      <c r="V1135" s="281">
        <v>6315.1435616968802</v>
      </c>
      <c r="W1135" s="275">
        <v>75.736849591992794</v>
      </c>
      <c r="X1135" s="277">
        <v>925.48352324999996</v>
      </c>
      <c r="Y1135" s="277">
        <v>578.98784166666701</v>
      </c>
      <c r="Z1135" s="275">
        <v>489.28550000000001</v>
      </c>
      <c r="AA1135" s="275">
        <v>52.464987200862097</v>
      </c>
      <c r="AB1135" s="275" t="b">
        <v>0</v>
      </c>
      <c r="AC1135" s="275" t="b">
        <v>0</v>
      </c>
      <c r="AD1135" s="280">
        <v>1593989.0438202301</v>
      </c>
      <c r="AE1135" s="281">
        <v>398497.26095505699</v>
      </c>
      <c r="AF1135" s="280">
        <v>604609.27086532698</v>
      </c>
      <c r="AG1135" s="280">
        <v>590882.51199984399</v>
      </c>
      <c r="AH1135" s="275">
        <v>19.1273936518946</v>
      </c>
      <c r="AI1135" s="275">
        <v>0.62889462677744201</v>
      </c>
      <c r="AJ1135" s="275" t="b">
        <v>0</v>
      </c>
    </row>
    <row r="1136" spans="2:36" x14ac:dyDescent="0.2">
      <c r="B1136" s="266">
        <v>94949</v>
      </c>
      <c r="C1136" s="274" t="s">
        <v>169</v>
      </c>
      <c r="D1136" s="275">
        <v>16942</v>
      </c>
      <c r="E1136" s="275">
        <v>39530491</v>
      </c>
      <c r="F1136" s="275">
        <v>109894</v>
      </c>
      <c r="G1136" s="275">
        <v>1009646</v>
      </c>
      <c r="H1136" s="275">
        <v>5</v>
      </c>
      <c r="I1136" s="275">
        <v>109894</v>
      </c>
      <c r="J1136" s="275">
        <v>1009646</v>
      </c>
      <c r="K1136" s="279">
        <v>30289.38</v>
      </c>
      <c r="L1136" s="275">
        <v>7</v>
      </c>
      <c r="M1136" s="282">
        <v>252411.5</v>
      </c>
      <c r="N1136" s="276">
        <v>726945.12</v>
      </c>
      <c r="O1136" s="279">
        <v>4836.3840219432996</v>
      </c>
      <c r="P1136" s="278">
        <v>4.0000000000000002E-4</v>
      </c>
      <c r="Q1136" s="277">
        <v>597.37388333333297</v>
      </c>
      <c r="R1136" s="275">
        <v>504.82299999999998</v>
      </c>
      <c r="S1136" s="275">
        <v>0</v>
      </c>
      <c r="T1136" s="279">
        <v>5938.5809052766399</v>
      </c>
      <c r="U1136" s="276">
        <v>979356.62</v>
      </c>
      <c r="V1136" s="279">
        <v>6515.6840295624997</v>
      </c>
      <c r="W1136" s="275">
        <v>93.611155667051904</v>
      </c>
      <c r="X1136" s="277">
        <v>954.87270450000005</v>
      </c>
      <c r="Y1136" s="277">
        <v>597.37388333333297</v>
      </c>
      <c r="Z1136" s="275">
        <v>504.82299999999998</v>
      </c>
      <c r="AA1136" s="275">
        <v>64.847007901541204</v>
      </c>
      <c r="AB1136" s="275" t="b">
        <v>0</v>
      </c>
      <c r="AC1136" s="275" t="b">
        <v>0</v>
      </c>
      <c r="AD1136" s="280">
        <v>1644606.9443473399</v>
      </c>
      <c r="AE1136" s="280">
        <v>411151.73608683399</v>
      </c>
      <c r="AF1136" s="280">
        <v>623808.93352868001</v>
      </c>
      <c r="AG1136" s="280">
        <v>609646.27473182301</v>
      </c>
      <c r="AH1136" s="275">
        <v>19.1273936518946</v>
      </c>
      <c r="AI1136" s="275">
        <v>0.62889462677744201</v>
      </c>
      <c r="AJ1136" s="275" t="b">
        <v>0</v>
      </c>
    </row>
    <row r="1137" spans="2:36" x14ac:dyDescent="0.2">
      <c r="B1137" s="266">
        <v>94951</v>
      </c>
      <c r="C1137" s="274" t="s">
        <v>169</v>
      </c>
      <c r="D1137" s="275">
        <v>4228</v>
      </c>
      <c r="E1137" s="275">
        <v>39530491</v>
      </c>
      <c r="F1137" s="275">
        <v>104197</v>
      </c>
      <c r="G1137" s="275">
        <v>1097599</v>
      </c>
      <c r="H1137" s="275">
        <v>5</v>
      </c>
      <c r="I1137" s="275">
        <v>104197</v>
      </c>
      <c r="J1137" s="275">
        <v>1097599</v>
      </c>
      <c r="K1137" s="276">
        <v>32927.97</v>
      </c>
      <c r="L1137" s="275">
        <v>7</v>
      </c>
      <c r="M1137" s="276">
        <v>274399.75</v>
      </c>
      <c r="N1137" s="276">
        <v>790271.28</v>
      </c>
      <c r="O1137" s="279">
        <v>5257.6945445244601</v>
      </c>
      <c r="P1137" s="278">
        <v>1E-4</v>
      </c>
      <c r="Q1137" s="277">
        <v>649.41274166666699</v>
      </c>
      <c r="R1137" s="275">
        <v>548.79949999999997</v>
      </c>
      <c r="S1137" s="275">
        <v>0</v>
      </c>
      <c r="T1137" s="281">
        <v>6455.9067861911299</v>
      </c>
      <c r="U1137" s="276">
        <v>1064671.03</v>
      </c>
      <c r="V1137" s="279">
        <v>7083.2829280399001</v>
      </c>
      <c r="W1137" s="275">
        <v>107.329954881118</v>
      </c>
      <c r="X1137" s="275">
        <v>1038.05425425</v>
      </c>
      <c r="Y1137" s="277">
        <v>649.41274166666699</v>
      </c>
      <c r="Z1137" s="275">
        <v>548.79949999999997</v>
      </c>
      <c r="AA1137" s="275">
        <v>74.350395341798304</v>
      </c>
      <c r="AB1137" s="275" t="b">
        <v>0</v>
      </c>
      <c r="AC1137" s="275" t="b">
        <v>0</v>
      </c>
      <c r="AD1137" s="280">
        <v>1787873.11345629</v>
      </c>
      <c r="AE1137" s="281">
        <v>446968.27836407302</v>
      </c>
      <c r="AF1137" s="283">
        <v>678150.62074444501</v>
      </c>
      <c r="AG1137" s="283">
        <v>662754.21434777498</v>
      </c>
      <c r="AH1137" s="275">
        <v>19.1273936518946</v>
      </c>
      <c r="AI1137" s="275">
        <v>0.62889462677744201</v>
      </c>
      <c r="AJ1137" s="275" t="b">
        <v>0</v>
      </c>
    </row>
    <row r="1138" spans="2:36" x14ac:dyDescent="0.2">
      <c r="B1138" s="266">
        <v>94952</v>
      </c>
      <c r="C1138" s="274" t="s">
        <v>169</v>
      </c>
      <c r="D1138" s="275">
        <v>34080</v>
      </c>
      <c r="E1138" s="275">
        <v>39530491</v>
      </c>
      <c r="F1138" s="275">
        <v>118638</v>
      </c>
      <c r="G1138" s="275">
        <v>984511</v>
      </c>
      <c r="H1138" s="275">
        <v>5</v>
      </c>
      <c r="I1138" s="275">
        <v>118638</v>
      </c>
      <c r="J1138" s="275">
        <v>984511</v>
      </c>
      <c r="K1138" s="279">
        <v>29535.33</v>
      </c>
      <c r="L1138" s="275">
        <v>7</v>
      </c>
      <c r="M1138" s="276">
        <v>246127.75</v>
      </c>
      <c r="N1138" s="276">
        <v>708847.92</v>
      </c>
      <c r="O1138" s="277">
        <v>4715.98289878573</v>
      </c>
      <c r="P1138" s="278">
        <v>8.9999999999999998E-4</v>
      </c>
      <c r="Q1138" s="277">
        <v>582.50234166666701</v>
      </c>
      <c r="R1138" s="275">
        <v>492.25549999999998</v>
      </c>
      <c r="S1138" s="275">
        <v>0</v>
      </c>
      <c r="T1138" s="279">
        <v>5790.7407404524001</v>
      </c>
      <c r="U1138" s="276">
        <v>954975.67</v>
      </c>
      <c r="V1138" s="277">
        <v>6353.47696086411</v>
      </c>
      <c r="W1138" s="277">
        <v>84.553037786686701</v>
      </c>
      <c r="X1138" s="277">
        <v>931.10127824999995</v>
      </c>
      <c r="Y1138" s="277">
        <v>582.50234166666701</v>
      </c>
      <c r="Z1138" s="275">
        <v>492.25549999999998</v>
      </c>
      <c r="AA1138" s="275">
        <v>58.572201896044099</v>
      </c>
      <c r="AB1138" s="275" t="b">
        <v>0</v>
      </c>
      <c r="AC1138" s="275" t="b">
        <v>0</v>
      </c>
      <c r="AD1138" s="280">
        <v>1603664.6779032899</v>
      </c>
      <c r="AE1138" s="281">
        <v>400916.16947582201</v>
      </c>
      <c r="AF1138" s="280">
        <v>608279.29487885302</v>
      </c>
      <c r="AG1138" s="280">
        <v>594469.21354861197</v>
      </c>
      <c r="AH1138" s="275">
        <v>19.1273936518946</v>
      </c>
      <c r="AI1138" s="275">
        <v>0.62889462677744201</v>
      </c>
      <c r="AJ1138" s="275" t="b">
        <v>0</v>
      </c>
    </row>
    <row r="1139" spans="2:36" x14ac:dyDescent="0.2">
      <c r="B1139" s="266">
        <v>94954</v>
      </c>
      <c r="C1139" s="274" t="s">
        <v>169</v>
      </c>
      <c r="D1139" s="275">
        <v>37303</v>
      </c>
      <c r="E1139" s="275">
        <v>39530491</v>
      </c>
      <c r="F1139" s="275">
        <v>116405</v>
      </c>
      <c r="G1139" s="275">
        <v>775347</v>
      </c>
      <c r="H1139" s="275">
        <v>5</v>
      </c>
      <c r="I1139" s="275">
        <v>116405</v>
      </c>
      <c r="J1139" s="275">
        <v>775347</v>
      </c>
      <c r="K1139" s="276">
        <v>23260.41</v>
      </c>
      <c r="L1139" s="275">
        <v>7</v>
      </c>
      <c r="M1139" s="276">
        <v>193836.75</v>
      </c>
      <c r="N1139" s="276">
        <v>558249.84</v>
      </c>
      <c r="O1139" s="277">
        <v>3714.0501148537901</v>
      </c>
      <c r="P1139" s="278">
        <v>8.9999999999999998E-4</v>
      </c>
      <c r="Q1139" s="275">
        <v>458.74697500000002</v>
      </c>
      <c r="R1139" s="275">
        <v>387.67349999999999</v>
      </c>
      <c r="S1139" s="275">
        <v>0</v>
      </c>
      <c r="T1139" s="279">
        <v>4560.4705898537904</v>
      </c>
      <c r="U1139" s="276">
        <v>752086.59</v>
      </c>
      <c r="V1139" s="279">
        <v>5003.6508491780296</v>
      </c>
      <c r="W1139" s="275">
        <v>67.866731663705494</v>
      </c>
      <c r="X1139" s="277">
        <v>733.28442525000003</v>
      </c>
      <c r="Y1139" s="275">
        <v>458.74697500000002</v>
      </c>
      <c r="Z1139" s="275">
        <v>387.67349999999999</v>
      </c>
      <c r="AA1139" s="275">
        <v>47.013141255311602</v>
      </c>
      <c r="AB1139" s="275" t="b">
        <v>0</v>
      </c>
      <c r="AC1139" s="275" t="b">
        <v>0</v>
      </c>
      <c r="AD1139" s="280">
        <v>1262958.56218801</v>
      </c>
      <c r="AE1139" s="280">
        <v>315739.64054700203</v>
      </c>
      <c r="AF1139" s="280">
        <v>479047.49306654203</v>
      </c>
      <c r="AG1139" s="281">
        <v>468171.42857446498</v>
      </c>
      <c r="AH1139" s="275">
        <v>19.1273936518946</v>
      </c>
      <c r="AI1139" s="275">
        <v>0.62889462677744201</v>
      </c>
      <c r="AJ1139" s="275" t="b">
        <v>0</v>
      </c>
    </row>
    <row r="1140" spans="2:36" x14ac:dyDescent="0.2">
      <c r="B1140" s="266">
        <v>94956</v>
      </c>
      <c r="C1140" s="274" t="s">
        <v>169</v>
      </c>
      <c r="D1140" s="275">
        <v>1217</v>
      </c>
      <c r="E1140" s="275">
        <v>39530491</v>
      </c>
      <c r="F1140" s="275">
        <v>80194</v>
      </c>
      <c r="G1140" s="275">
        <v>1746528</v>
      </c>
      <c r="H1140" s="275">
        <v>5</v>
      </c>
      <c r="I1140" s="275">
        <v>80194</v>
      </c>
      <c r="J1140" s="275">
        <v>1746528</v>
      </c>
      <c r="K1140" s="276">
        <v>52395.839999999997</v>
      </c>
      <c r="L1140" s="275">
        <v>7</v>
      </c>
      <c r="M1140" s="275">
        <v>436632</v>
      </c>
      <c r="N1140" s="276">
        <v>1257500.1599999999</v>
      </c>
      <c r="O1140" s="281">
        <v>8366.1799413622102</v>
      </c>
      <c r="P1140" s="284">
        <v>0</v>
      </c>
      <c r="Q1140" s="275">
        <v>1033.3624</v>
      </c>
      <c r="R1140" s="275">
        <v>873.26400000000001</v>
      </c>
      <c r="S1140" s="275">
        <v>0</v>
      </c>
      <c r="T1140" s="281">
        <v>10272.8063413622</v>
      </c>
      <c r="U1140" s="276">
        <v>1694132.16</v>
      </c>
      <c r="V1140" s="279">
        <v>11271.103532113</v>
      </c>
      <c r="W1140" s="279">
        <v>221.904513376756</v>
      </c>
      <c r="X1140" s="277">
        <v>1651.7788559999999</v>
      </c>
      <c r="Y1140" s="275">
        <v>1033.3624</v>
      </c>
      <c r="Z1140" s="275">
        <v>873.26400000000001</v>
      </c>
      <c r="AA1140" s="275">
        <v>153.71932575547601</v>
      </c>
      <c r="AB1140" s="275" t="b">
        <v>0</v>
      </c>
      <c r="AC1140" s="275" t="b">
        <v>0</v>
      </c>
      <c r="AD1140" s="280">
        <v>2844910.0747163501</v>
      </c>
      <c r="AE1140" s="280">
        <v>711227.51867908798</v>
      </c>
      <c r="AF1140" s="275">
        <v>1079090.8586355799</v>
      </c>
      <c r="AG1140" s="280">
        <v>1054591.6974016801</v>
      </c>
      <c r="AH1140" s="275">
        <v>19.1273936518946</v>
      </c>
      <c r="AI1140" s="275">
        <v>0.62889462677744201</v>
      </c>
      <c r="AJ1140" s="275" t="b">
        <v>0</v>
      </c>
    </row>
    <row r="1141" spans="2:36" x14ac:dyDescent="0.2">
      <c r="B1141" s="266">
        <v>94957</v>
      </c>
      <c r="C1141" s="274" t="s">
        <v>169</v>
      </c>
      <c r="D1141" s="275">
        <v>1543</v>
      </c>
      <c r="E1141" s="275">
        <v>39530491</v>
      </c>
      <c r="F1141" s="275">
        <v>200001</v>
      </c>
      <c r="G1141" s="275">
        <v>2000001</v>
      </c>
      <c r="H1141" s="275">
        <v>5</v>
      </c>
      <c r="I1141" s="275">
        <v>200001</v>
      </c>
      <c r="J1141" s="275">
        <v>2000001</v>
      </c>
      <c r="K1141" s="276">
        <v>60000.03</v>
      </c>
      <c r="L1141" s="275">
        <v>7</v>
      </c>
      <c r="M1141" s="276">
        <v>500000.25</v>
      </c>
      <c r="N1141" s="276">
        <v>1440000.72</v>
      </c>
      <c r="O1141" s="281">
        <v>9580.3607207581899</v>
      </c>
      <c r="P1141" s="284">
        <v>0</v>
      </c>
      <c r="Q1141" s="275">
        <v>1183.3339249999999</v>
      </c>
      <c r="R1141" s="275">
        <v>1000.0005</v>
      </c>
      <c r="S1141" s="275">
        <v>0</v>
      </c>
      <c r="T1141" s="281">
        <v>11763.6951457582</v>
      </c>
      <c r="U1141" s="276">
        <v>1940000.97</v>
      </c>
      <c r="V1141" s="279">
        <v>12906.8748599103</v>
      </c>
      <c r="W1141" s="275">
        <v>101.889751935202</v>
      </c>
      <c r="X1141" s="277">
        <v>1891.50094575</v>
      </c>
      <c r="Y1141" s="275">
        <v>1183.3339249999999</v>
      </c>
      <c r="Z1141" s="275">
        <v>1000.0005</v>
      </c>
      <c r="AA1141" s="275">
        <v>70.581817965459294</v>
      </c>
      <c r="AB1141" s="275" t="b">
        <v>0</v>
      </c>
      <c r="AC1141" s="275" t="b">
        <v>0</v>
      </c>
      <c r="AD1141" s="283">
        <v>3257790.88244951</v>
      </c>
      <c r="AE1141" s="280">
        <v>814447.72061237798</v>
      </c>
      <c r="AF1141" s="280">
        <v>1235698.93890165</v>
      </c>
      <c r="AG1141" s="280">
        <v>1207644.2229354801</v>
      </c>
      <c r="AH1141" s="275">
        <v>19.1273936518946</v>
      </c>
      <c r="AI1141" s="275">
        <v>0.62889462677744201</v>
      </c>
      <c r="AJ1141" s="275" t="b">
        <v>0</v>
      </c>
    </row>
    <row r="1142" spans="2:36" x14ac:dyDescent="0.2">
      <c r="B1142" s="266">
        <v>94960</v>
      </c>
      <c r="C1142" s="274" t="s">
        <v>169</v>
      </c>
      <c r="D1142" s="275">
        <v>15854</v>
      </c>
      <c r="E1142" s="275">
        <v>39530491</v>
      </c>
      <c r="F1142" s="275">
        <v>172418</v>
      </c>
      <c r="G1142" s="275">
        <v>1590364</v>
      </c>
      <c r="H1142" s="275">
        <v>5</v>
      </c>
      <c r="I1142" s="275">
        <v>172418</v>
      </c>
      <c r="J1142" s="275">
        <v>1590364</v>
      </c>
      <c r="K1142" s="276">
        <v>47710.92</v>
      </c>
      <c r="L1142" s="275">
        <v>7</v>
      </c>
      <c r="M1142" s="275">
        <v>397591</v>
      </c>
      <c r="N1142" s="276">
        <v>1145062.08</v>
      </c>
      <c r="O1142" s="279">
        <v>7618.1265895906499</v>
      </c>
      <c r="P1142" s="278">
        <v>4.0000000000000002E-4</v>
      </c>
      <c r="Q1142" s="277">
        <v>940.96536666666702</v>
      </c>
      <c r="R1142" s="277">
        <v>795.18200000000002</v>
      </c>
      <c r="S1142" s="275">
        <v>0</v>
      </c>
      <c r="T1142" s="279">
        <v>9354.2739562573097</v>
      </c>
      <c r="U1142" s="276">
        <v>1542653.08</v>
      </c>
      <c r="V1142" s="281">
        <v>10263.309433198499</v>
      </c>
      <c r="W1142" s="275">
        <v>93.982369958114703</v>
      </c>
      <c r="X1142" s="277">
        <v>1504.086753</v>
      </c>
      <c r="Y1142" s="277">
        <v>940.96536666666702</v>
      </c>
      <c r="Z1142" s="277">
        <v>795.18200000000002</v>
      </c>
      <c r="AA1142" s="275">
        <v>65.104158194090999</v>
      </c>
      <c r="AB1142" s="275" t="b">
        <v>0</v>
      </c>
      <c r="AC1142" s="275" t="b">
        <v>0</v>
      </c>
      <c r="AD1142" s="275">
        <v>2590535.37422028</v>
      </c>
      <c r="AE1142" s="275">
        <v>647633.84355506999</v>
      </c>
      <c r="AF1142" s="280">
        <v>982605.06233115995</v>
      </c>
      <c r="AG1142" s="280">
        <v>960296.46833405003</v>
      </c>
      <c r="AH1142" s="275">
        <v>19.1273936518946</v>
      </c>
      <c r="AI1142" s="275">
        <v>0.62889462677744201</v>
      </c>
      <c r="AJ1142" s="275" t="b">
        <v>0</v>
      </c>
    </row>
    <row r="1143" spans="2:36" x14ac:dyDescent="0.2">
      <c r="B1143" s="266">
        <v>94963</v>
      </c>
      <c r="C1143" s="274" t="s">
        <v>169</v>
      </c>
      <c r="D1143" s="275">
        <v>1019</v>
      </c>
      <c r="E1143" s="275">
        <v>39530491</v>
      </c>
      <c r="F1143" s="275">
        <v>117748</v>
      </c>
      <c r="G1143" s="275">
        <v>1043103</v>
      </c>
      <c r="H1143" s="275">
        <v>5</v>
      </c>
      <c r="I1143" s="275">
        <v>117748</v>
      </c>
      <c r="J1143" s="275">
        <v>1043103</v>
      </c>
      <c r="K1143" s="276">
        <v>31293.09</v>
      </c>
      <c r="L1143" s="275">
        <v>7</v>
      </c>
      <c r="M1143" s="276">
        <v>260775.75</v>
      </c>
      <c r="N1143" s="276">
        <v>751034.16</v>
      </c>
      <c r="O1143" s="279">
        <v>4996.6490061280101</v>
      </c>
      <c r="P1143" s="284">
        <v>0</v>
      </c>
      <c r="Q1143" s="275">
        <v>617.16927499999997</v>
      </c>
      <c r="R1143" s="275">
        <v>521.55150000000003</v>
      </c>
      <c r="S1143" s="275">
        <v>0</v>
      </c>
      <c r="T1143" s="279">
        <v>6135.3697811280099</v>
      </c>
      <c r="U1143" s="276">
        <v>1011809.91</v>
      </c>
      <c r="V1143" s="279">
        <v>6731.5965777002402</v>
      </c>
      <c r="W1143" s="275">
        <v>90.2622415492432</v>
      </c>
      <c r="X1143" s="275">
        <v>986.51466225000001</v>
      </c>
      <c r="Y1143" s="275">
        <v>617.16927499999997</v>
      </c>
      <c r="Z1143" s="275">
        <v>521.55150000000003</v>
      </c>
      <c r="AA1143" s="275">
        <v>62.527123495546597</v>
      </c>
      <c r="AB1143" s="275" t="b">
        <v>0</v>
      </c>
      <c r="AC1143" s="275" t="b">
        <v>0</v>
      </c>
      <c r="AD1143" s="275">
        <v>1699104.87187543</v>
      </c>
      <c r="AE1143" s="280">
        <v>424776.21796885802</v>
      </c>
      <c r="AF1143" s="280">
        <v>644480.31289240695</v>
      </c>
      <c r="AG1143" s="280">
        <v>629848.34101416601</v>
      </c>
      <c r="AH1143" s="275">
        <v>19.1273936518946</v>
      </c>
      <c r="AI1143" s="275">
        <v>0.62889462677744201</v>
      </c>
      <c r="AJ1143" s="275" t="b">
        <v>0</v>
      </c>
    </row>
    <row r="1144" spans="2:36" x14ac:dyDescent="0.2">
      <c r="B1144" s="266">
        <v>94964</v>
      </c>
      <c r="C1144" s="274" t="s">
        <v>169</v>
      </c>
      <c r="D1144" s="275">
        <v>3816</v>
      </c>
      <c r="E1144" s="275">
        <v>39530491</v>
      </c>
      <c r="F1144" s="275">
        <v>31737</v>
      </c>
      <c r="G1144" s="275">
        <v>1250000</v>
      </c>
      <c r="H1144" s="275">
        <v>5</v>
      </c>
      <c r="I1144" s="275">
        <v>31737</v>
      </c>
      <c r="J1144" s="275">
        <v>1250000</v>
      </c>
      <c r="K1144" s="275">
        <v>37500</v>
      </c>
      <c r="L1144" s="275">
        <v>7</v>
      </c>
      <c r="M1144" s="275">
        <v>312500</v>
      </c>
      <c r="N1144" s="275">
        <v>900000</v>
      </c>
      <c r="O1144" s="279">
        <v>5987.7224566126397</v>
      </c>
      <c r="P1144" s="278">
        <v>1E-4</v>
      </c>
      <c r="Q1144" s="277">
        <v>739.58333333333303</v>
      </c>
      <c r="R1144" s="275">
        <v>625</v>
      </c>
      <c r="S1144" s="275">
        <v>0</v>
      </c>
      <c r="T1144" s="279">
        <v>7352.30578994597</v>
      </c>
      <c r="U1144" s="275">
        <v>1212500</v>
      </c>
      <c r="V1144" s="279">
        <v>8066.7927540475903</v>
      </c>
      <c r="W1144" s="277">
        <v>401.30687540905302</v>
      </c>
      <c r="X1144" s="277">
        <v>1182.1875</v>
      </c>
      <c r="Y1144" s="277">
        <v>739.58333333333303</v>
      </c>
      <c r="Z1144" s="275">
        <v>625</v>
      </c>
      <c r="AA1144" s="277">
        <v>277.99624879273898</v>
      </c>
      <c r="AB1144" s="275" t="b">
        <v>0</v>
      </c>
      <c r="AC1144" s="275" t="b">
        <v>0</v>
      </c>
      <c r="AD1144" s="280">
        <v>2036118.2834717999</v>
      </c>
      <c r="AE1144" s="280">
        <v>509029.57086795103</v>
      </c>
      <c r="AF1144" s="280">
        <v>772311.45065780496</v>
      </c>
      <c r="AG1144" s="280">
        <v>754777.26194604696</v>
      </c>
      <c r="AH1144" s="275">
        <v>19.1273936518946</v>
      </c>
      <c r="AI1144" s="275">
        <v>0.62889462677744201</v>
      </c>
      <c r="AJ1144" s="275" t="b">
        <v>0</v>
      </c>
    </row>
    <row r="1145" spans="2:36" x14ac:dyDescent="0.2">
      <c r="B1145" s="266">
        <v>94965</v>
      </c>
      <c r="C1145" s="274" t="s">
        <v>169</v>
      </c>
      <c r="D1145" s="275">
        <v>11190</v>
      </c>
      <c r="E1145" s="275">
        <v>39530491</v>
      </c>
      <c r="F1145" s="275">
        <v>144648</v>
      </c>
      <c r="G1145" s="275">
        <v>1588235</v>
      </c>
      <c r="H1145" s="275">
        <v>5</v>
      </c>
      <c r="I1145" s="275">
        <v>144648</v>
      </c>
      <c r="J1145" s="275">
        <v>1588235</v>
      </c>
      <c r="K1145" s="279">
        <v>47647.05</v>
      </c>
      <c r="L1145" s="275">
        <v>7</v>
      </c>
      <c r="M1145" s="276">
        <v>397058.75</v>
      </c>
      <c r="N1145" s="282">
        <v>1143529.2</v>
      </c>
      <c r="O1145" s="279">
        <v>7607.9283007025397</v>
      </c>
      <c r="P1145" s="278">
        <v>2.9999999999999997E-4</v>
      </c>
      <c r="Q1145" s="277">
        <v>939.70570833333295</v>
      </c>
      <c r="R1145" s="275">
        <v>794.11749999999995</v>
      </c>
      <c r="S1145" s="275">
        <v>0</v>
      </c>
      <c r="T1145" s="279">
        <v>9341.7515090358793</v>
      </c>
      <c r="U1145" s="276">
        <v>1540587.95</v>
      </c>
      <c r="V1145" s="279">
        <v>10249.570071779801</v>
      </c>
      <c r="W1145" s="275">
        <v>111.87544824426</v>
      </c>
      <c r="X1145" s="277">
        <v>1502.0732512500001</v>
      </c>
      <c r="Y1145" s="277">
        <v>939.70570833333295</v>
      </c>
      <c r="Z1145" s="275">
        <v>794.11749999999995</v>
      </c>
      <c r="AA1145" s="275">
        <v>77.499182918830897</v>
      </c>
      <c r="AB1145" s="275" t="b">
        <v>0</v>
      </c>
      <c r="AC1145" s="275" t="b">
        <v>0</v>
      </c>
      <c r="AD1145" s="280">
        <v>2587067.4575598701</v>
      </c>
      <c r="AE1145" s="280">
        <v>646766.86438996799</v>
      </c>
      <c r="AF1145" s="280">
        <v>981289.66146839899</v>
      </c>
      <c r="AG1145" s="280">
        <v>959010.93170150404</v>
      </c>
      <c r="AH1145" s="275">
        <v>19.1273936518946</v>
      </c>
      <c r="AI1145" s="275">
        <v>0.62889462677744201</v>
      </c>
      <c r="AJ1145" s="275" t="b">
        <v>0</v>
      </c>
    </row>
    <row r="1146" spans="2:36" x14ac:dyDescent="0.2">
      <c r="B1146" s="266">
        <v>94970</v>
      </c>
      <c r="C1146" s="274" t="s">
        <v>169</v>
      </c>
      <c r="D1146" s="275">
        <v>609</v>
      </c>
      <c r="E1146" s="275">
        <v>39530491</v>
      </c>
      <c r="F1146" s="275">
        <v>106383</v>
      </c>
      <c r="G1146" s="275">
        <v>2000000</v>
      </c>
      <c r="H1146" s="275">
        <v>5</v>
      </c>
      <c r="I1146" s="275">
        <v>106383</v>
      </c>
      <c r="J1146" s="275">
        <v>2000000</v>
      </c>
      <c r="K1146" s="275">
        <v>60000</v>
      </c>
      <c r="L1146" s="275">
        <v>7</v>
      </c>
      <c r="M1146" s="275">
        <v>500000</v>
      </c>
      <c r="N1146" s="275">
        <v>1440000</v>
      </c>
      <c r="O1146" s="279">
        <v>9580.3559305802301</v>
      </c>
      <c r="P1146" s="284">
        <v>0</v>
      </c>
      <c r="Q1146" s="277">
        <v>1183.3333333333301</v>
      </c>
      <c r="R1146" s="275">
        <v>1000</v>
      </c>
      <c r="S1146" s="275">
        <v>0</v>
      </c>
      <c r="T1146" s="281">
        <v>11763.6892639136</v>
      </c>
      <c r="U1146" s="275">
        <v>1940000</v>
      </c>
      <c r="V1146" s="279">
        <v>12906.8684064761</v>
      </c>
      <c r="W1146" s="275">
        <v>191.553557314339</v>
      </c>
      <c r="X1146" s="277">
        <v>1891.5</v>
      </c>
      <c r="Y1146" s="277">
        <v>1183.3333333333301</v>
      </c>
      <c r="Z1146" s="275">
        <v>1000</v>
      </c>
      <c r="AA1146" s="275">
        <v>132.69438835806699</v>
      </c>
      <c r="AB1146" s="275" t="b">
        <v>0</v>
      </c>
      <c r="AC1146" s="275" t="b">
        <v>0</v>
      </c>
      <c r="AD1146" s="283">
        <v>3257789.2535548802</v>
      </c>
      <c r="AE1146" s="283">
        <v>814447.31338872097</v>
      </c>
      <c r="AF1146" s="280">
        <v>1235698.32105249</v>
      </c>
      <c r="AG1146" s="280">
        <v>1207643.61911367</v>
      </c>
      <c r="AH1146" s="275">
        <v>19.1273936518946</v>
      </c>
      <c r="AI1146" s="275">
        <v>0.62889462677744201</v>
      </c>
      <c r="AJ1146" s="275" t="b">
        <v>0</v>
      </c>
    </row>
    <row r="1147" spans="2:36" x14ac:dyDescent="0.2">
      <c r="B1147" s="266">
        <v>94971</v>
      </c>
      <c r="C1147" s="274" t="s">
        <v>169</v>
      </c>
      <c r="D1147" s="275">
        <v>198</v>
      </c>
      <c r="E1147" s="275">
        <v>39530491</v>
      </c>
      <c r="F1147" s="275">
        <v>158372</v>
      </c>
      <c r="G1147" s="275">
        <v>1333333</v>
      </c>
      <c r="H1147" s="275">
        <v>5</v>
      </c>
      <c r="I1147" s="275">
        <v>158372</v>
      </c>
      <c r="J1147" s="275">
        <v>1333333</v>
      </c>
      <c r="K1147" s="276">
        <v>39999.99</v>
      </c>
      <c r="L1147" s="275">
        <v>7</v>
      </c>
      <c r="M1147" s="276">
        <v>333333.25</v>
      </c>
      <c r="N1147" s="276">
        <v>959999.76</v>
      </c>
      <c r="O1147" s="279">
        <v>6386.9023569941601</v>
      </c>
      <c r="P1147" s="284">
        <v>0</v>
      </c>
      <c r="Q1147" s="277">
        <v>788.888691666667</v>
      </c>
      <c r="R1147" s="275">
        <v>666.66650000000004</v>
      </c>
      <c r="S1147" s="275">
        <v>0</v>
      </c>
      <c r="T1147" s="279">
        <v>7842.4575486608301</v>
      </c>
      <c r="U1147" s="276">
        <v>1293333.01</v>
      </c>
      <c r="V1147" s="279">
        <v>8604.5767865060207</v>
      </c>
      <c r="W1147" s="277">
        <v>85.781312324825294</v>
      </c>
      <c r="X1147" s="275">
        <v>1260.9996847499999</v>
      </c>
      <c r="Y1147" s="277">
        <v>788.888691666667</v>
      </c>
      <c r="Z1147" s="275">
        <v>666.66650000000004</v>
      </c>
      <c r="AA1147" s="275">
        <v>59.423061263310402</v>
      </c>
      <c r="AB1147" s="275" t="b">
        <v>0</v>
      </c>
      <c r="AC1147" s="275" t="b">
        <v>0</v>
      </c>
      <c r="AD1147" s="283">
        <v>2171858.9594050501</v>
      </c>
      <c r="AE1147" s="280">
        <v>542964.73985126195</v>
      </c>
      <c r="AF1147" s="280">
        <v>823798.67475193902</v>
      </c>
      <c r="AG1147" s="280">
        <v>805095.54480184696</v>
      </c>
      <c r="AH1147" s="275">
        <v>19.1273936518946</v>
      </c>
      <c r="AI1147" s="275">
        <v>0.62889462677744201</v>
      </c>
      <c r="AJ1147" s="275" t="b">
        <v>0</v>
      </c>
    </row>
    <row r="1148" spans="2:36" x14ac:dyDescent="0.2">
      <c r="B1148" s="266">
        <v>94972</v>
      </c>
      <c r="C1148" s="274" t="s">
        <v>169</v>
      </c>
      <c r="D1148" s="275">
        <v>70</v>
      </c>
      <c r="E1148" s="275">
        <v>39530491</v>
      </c>
      <c r="F1148" s="275">
        <v>120861</v>
      </c>
      <c r="G1148" s="275">
        <v>1295455</v>
      </c>
      <c r="H1148" s="275">
        <v>5</v>
      </c>
      <c r="I1148" s="275">
        <v>120861</v>
      </c>
      <c r="J1148" s="275">
        <v>1295455</v>
      </c>
      <c r="K1148" s="276">
        <v>38863.65</v>
      </c>
      <c r="L1148" s="275">
        <v>7</v>
      </c>
      <c r="M1148" s="276">
        <v>323863.75</v>
      </c>
      <c r="N1148" s="280">
        <v>932727.6</v>
      </c>
      <c r="O1148" s="279">
        <v>6205.4599960248997</v>
      </c>
      <c r="P1148" s="284">
        <v>0</v>
      </c>
      <c r="Q1148" s="277">
        <v>766.47754166666698</v>
      </c>
      <c r="R1148" s="277">
        <v>647.72749999999996</v>
      </c>
      <c r="S1148" s="275">
        <v>0</v>
      </c>
      <c r="T1148" s="281">
        <v>7619.6650376915704</v>
      </c>
      <c r="U1148" s="276">
        <v>1256591.3500000001</v>
      </c>
      <c r="V1148" s="279">
        <v>8360.1336057557692</v>
      </c>
      <c r="W1148" s="275">
        <v>109.211559199468</v>
      </c>
      <c r="X1148" s="275">
        <v>1225.17656625</v>
      </c>
      <c r="Y1148" s="277">
        <v>766.47754166666698</v>
      </c>
      <c r="Z1148" s="277">
        <v>647.72749999999996</v>
      </c>
      <c r="AA1148" s="275">
        <v>75.653834117125299</v>
      </c>
      <c r="AB1148" s="275" t="b">
        <v>0</v>
      </c>
      <c r="AC1148" s="275" t="b">
        <v>0</v>
      </c>
      <c r="AD1148" s="283">
        <v>2110159.6887319698</v>
      </c>
      <c r="AE1148" s="280">
        <v>527539.92218299303</v>
      </c>
      <c r="AF1148" s="280">
        <v>800395.78424952598</v>
      </c>
      <c r="AG1148" s="280">
        <v>782223.982299453</v>
      </c>
      <c r="AH1148" s="275">
        <v>19.1273936518946</v>
      </c>
      <c r="AI1148" s="275">
        <v>0.62889462677744201</v>
      </c>
      <c r="AJ1148" s="275" t="b">
        <v>0</v>
      </c>
    </row>
    <row r="1149" spans="2:36" x14ac:dyDescent="0.2">
      <c r="B1149" s="266">
        <v>94973</v>
      </c>
      <c r="C1149" s="274" t="s">
        <v>169</v>
      </c>
      <c r="D1149" s="275">
        <v>1559</v>
      </c>
      <c r="E1149" s="275">
        <v>39530491</v>
      </c>
      <c r="F1149" s="275">
        <v>155053</v>
      </c>
      <c r="G1149" s="275">
        <v>1226303</v>
      </c>
      <c r="H1149" s="275">
        <v>5</v>
      </c>
      <c r="I1149" s="275">
        <v>155053</v>
      </c>
      <c r="J1149" s="275">
        <v>1226303</v>
      </c>
      <c r="K1149" s="276">
        <v>36789.089999999997</v>
      </c>
      <c r="L1149" s="275">
        <v>7</v>
      </c>
      <c r="M1149" s="276">
        <v>306575.75</v>
      </c>
      <c r="N1149" s="280">
        <v>882938.16</v>
      </c>
      <c r="O1149" s="279">
        <v>5874.2096093691598</v>
      </c>
      <c r="P1149" s="284">
        <v>0</v>
      </c>
      <c r="Q1149" s="277">
        <v>725.56260833333295</v>
      </c>
      <c r="R1149" s="275">
        <v>613.15150000000006</v>
      </c>
      <c r="S1149" s="275">
        <v>0</v>
      </c>
      <c r="T1149" s="279">
        <v>7212.9237177024897</v>
      </c>
      <c r="U1149" s="276">
        <v>1189513.9099999999</v>
      </c>
      <c r="V1149" s="279">
        <v>7913.8657237334501</v>
      </c>
      <c r="W1149" s="275">
        <v>80.584232960214507</v>
      </c>
      <c r="X1149" s="277">
        <v>1159.77606225</v>
      </c>
      <c r="Y1149" s="277">
        <v>725.56260833333295</v>
      </c>
      <c r="Z1149" s="275">
        <v>613.15150000000006</v>
      </c>
      <c r="AA1149" s="275">
        <v>55.8229022414464</v>
      </c>
      <c r="AB1149" s="275" t="b">
        <v>0</v>
      </c>
      <c r="AC1149" s="275" t="b">
        <v>0</v>
      </c>
      <c r="AD1149" s="280">
        <v>1997518.36750106</v>
      </c>
      <c r="AE1149" s="281">
        <v>499379.59187526401</v>
      </c>
      <c r="AF1149" s="280">
        <v>757670.27910081495</v>
      </c>
      <c r="AG1149" s="280">
        <v>740468.49652497796</v>
      </c>
      <c r="AH1149" s="275">
        <v>19.1273936518946</v>
      </c>
      <c r="AI1149" s="275">
        <v>0.62889462677744201</v>
      </c>
      <c r="AJ1149" s="275" t="b">
        <v>0</v>
      </c>
    </row>
    <row r="1150" spans="2:36" x14ac:dyDescent="0.2">
      <c r="B1150" s="266">
        <v>95002</v>
      </c>
      <c r="C1150" s="274" t="s">
        <v>169</v>
      </c>
      <c r="D1150" s="275">
        <v>1949</v>
      </c>
      <c r="E1150" s="275">
        <v>39530491</v>
      </c>
      <c r="F1150" s="275">
        <v>131877</v>
      </c>
      <c r="G1150" s="275">
        <v>1004286</v>
      </c>
      <c r="H1150" s="275">
        <v>5</v>
      </c>
      <c r="I1150" s="275">
        <v>131877</v>
      </c>
      <c r="J1150" s="275">
        <v>1004286</v>
      </c>
      <c r="K1150" s="279">
        <v>30128.58</v>
      </c>
      <c r="L1150" s="275">
        <v>7</v>
      </c>
      <c r="M1150" s="282">
        <v>251071.5</v>
      </c>
      <c r="N1150" s="276">
        <v>723085.92</v>
      </c>
      <c r="O1150" s="279">
        <v>4810.7086680493503</v>
      </c>
      <c r="P1150" s="284">
        <v>0</v>
      </c>
      <c r="Q1150" s="275">
        <v>594.20254999999997</v>
      </c>
      <c r="R1150" s="275">
        <v>502.14299999999997</v>
      </c>
      <c r="S1150" s="275">
        <v>0</v>
      </c>
      <c r="T1150" s="279">
        <v>5907.0542180493503</v>
      </c>
      <c r="U1150" s="276">
        <v>974157.42</v>
      </c>
      <c r="V1150" s="277">
        <v>6481.0936222331502</v>
      </c>
      <c r="W1150" s="275">
        <v>77.592690067864595</v>
      </c>
      <c r="X1150" s="277">
        <v>949.80348449999997</v>
      </c>
      <c r="Y1150" s="275">
        <v>594.20254999999997</v>
      </c>
      <c r="Z1150" s="275">
        <v>502.14299999999997</v>
      </c>
      <c r="AA1150" s="275">
        <v>53.750578657834303</v>
      </c>
      <c r="AB1150" s="275" t="b">
        <v>0</v>
      </c>
      <c r="AC1150" s="275" t="b">
        <v>0</v>
      </c>
      <c r="AD1150" s="275">
        <v>1635876.0691478101</v>
      </c>
      <c r="AE1150" s="280">
        <v>408969.01728695299</v>
      </c>
      <c r="AF1150" s="280">
        <v>620497.26202826004</v>
      </c>
      <c r="AG1150" s="280">
        <v>606409.78983259795</v>
      </c>
      <c r="AH1150" s="275">
        <v>19.1273936518946</v>
      </c>
      <c r="AI1150" s="275">
        <v>0.62889462677744201</v>
      </c>
      <c r="AJ1150" s="275" t="b">
        <v>0</v>
      </c>
    </row>
    <row r="1151" spans="2:36" x14ac:dyDescent="0.2">
      <c r="B1151" s="266">
        <v>95003</v>
      </c>
      <c r="C1151" s="274" t="s">
        <v>169</v>
      </c>
      <c r="D1151" s="275">
        <v>24024</v>
      </c>
      <c r="E1151" s="275">
        <v>39530491</v>
      </c>
      <c r="F1151" s="275">
        <v>130694</v>
      </c>
      <c r="G1151" s="275">
        <v>1276101</v>
      </c>
      <c r="H1151" s="275">
        <v>5</v>
      </c>
      <c r="I1151" s="275">
        <v>130694</v>
      </c>
      <c r="J1151" s="275">
        <v>1276101</v>
      </c>
      <c r="K1151" s="276">
        <v>38283.03</v>
      </c>
      <c r="L1151" s="275">
        <v>7</v>
      </c>
      <c r="M1151" s="276">
        <v>319025.25</v>
      </c>
      <c r="N1151" s="276">
        <v>918792.72</v>
      </c>
      <c r="O1151" s="279">
        <v>6112.75089168468</v>
      </c>
      <c r="P1151" s="278">
        <v>5.9999999999999995E-4</v>
      </c>
      <c r="Q1151" s="275">
        <v>755.02642500000002</v>
      </c>
      <c r="R1151" s="277">
        <v>638.05050000000006</v>
      </c>
      <c r="S1151" s="275">
        <v>0</v>
      </c>
      <c r="T1151" s="277">
        <v>7505.8278166846803</v>
      </c>
      <c r="U1151" s="276">
        <v>1237817.97</v>
      </c>
      <c r="V1151" s="279">
        <v>8235.2338401862999</v>
      </c>
      <c r="W1151" s="275">
        <v>99.485974437415393</v>
      </c>
      <c r="X1151" s="275">
        <v>1206.8725207499999</v>
      </c>
      <c r="Y1151" s="275">
        <v>755.02642500000002</v>
      </c>
      <c r="Z1151" s="277">
        <v>638.05050000000006</v>
      </c>
      <c r="AA1151" s="275">
        <v>68.916655546709194</v>
      </c>
      <c r="AB1151" s="275" t="b">
        <v>0</v>
      </c>
      <c r="AC1151" s="275" t="b">
        <v>0</v>
      </c>
      <c r="AD1151" s="280">
        <v>2078634.0621253201</v>
      </c>
      <c r="AE1151" s="281">
        <v>519658.51553133002</v>
      </c>
      <c r="AF1151" s="280">
        <v>788437.93159670103</v>
      </c>
      <c r="AG1151" s="280">
        <v>770537.61499728996</v>
      </c>
      <c r="AH1151" s="275">
        <v>19.1273936518946</v>
      </c>
      <c r="AI1151" s="275">
        <v>0.62889462677744201</v>
      </c>
      <c r="AJ1151" s="275" t="b">
        <v>0</v>
      </c>
    </row>
    <row r="1152" spans="2:36" x14ac:dyDescent="0.2">
      <c r="B1152" s="266">
        <v>95004</v>
      </c>
      <c r="C1152" s="274" t="s">
        <v>169</v>
      </c>
      <c r="D1152" s="275">
        <v>4238</v>
      </c>
      <c r="E1152" s="275">
        <v>39530491</v>
      </c>
      <c r="F1152" s="275">
        <v>166784</v>
      </c>
      <c r="G1152" s="275">
        <v>902385</v>
      </c>
      <c r="H1152" s="275">
        <v>5</v>
      </c>
      <c r="I1152" s="275">
        <v>166784</v>
      </c>
      <c r="J1152" s="275">
        <v>902385</v>
      </c>
      <c r="K1152" s="276">
        <v>27071.55</v>
      </c>
      <c r="L1152" s="275">
        <v>7</v>
      </c>
      <c r="M1152" s="276">
        <v>225596.25</v>
      </c>
      <c r="N1152" s="282">
        <v>649717.19999999995</v>
      </c>
      <c r="O1152" s="279">
        <v>4322.5847432083201</v>
      </c>
      <c r="P1152" s="278">
        <v>1E-4</v>
      </c>
      <c r="Q1152" s="275">
        <v>533.91112499999997</v>
      </c>
      <c r="R1152" s="275">
        <v>451.1925</v>
      </c>
      <c r="S1152" s="275">
        <v>0</v>
      </c>
      <c r="T1152" s="279">
        <v>5307.6883682083198</v>
      </c>
      <c r="U1152" s="276">
        <v>875313.45</v>
      </c>
      <c r="V1152" s="279">
        <v>5823.4822234889798</v>
      </c>
      <c r="W1152" s="275">
        <v>55.127708621251301</v>
      </c>
      <c r="X1152" s="277">
        <v>853.43061375000002</v>
      </c>
      <c r="Y1152" s="275">
        <v>533.91112499999997</v>
      </c>
      <c r="Z1152" s="275">
        <v>451.1925</v>
      </c>
      <c r="AA1152" s="275">
        <v>38.188471567116601</v>
      </c>
      <c r="AB1152" s="275" t="b">
        <v>0</v>
      </c>
      <c r="AC1152" s="275" t="b">
        <v>0</v>
      </c>
      <c r="AD1152" s="283">
        <v>1469890.0777845599</v>
      </c>
      <c r="AE1152" s="280">
        <v>367472.51944614103</v>
      </c>
      <c r="AF1152" s="280">
        <v>557537.81472147501</v>
      </c>
      <c r="AG1152" s="280">
        <v>544879.74361694697</v>
      </c>
      <c r="AH1152" s="275">
        <v>19.1273936518946</v>
      </c>
      <c r="AI1152" s="275">
        <v>0.62889462677744201</v>
      </c>
      <c r="AJ1152" s="275" t="b">
        <v>0</v>
      </c>
    </row>
    <row r="1153" spans="2:36" x14ac:dyDescent="0.2">
      <c r="B1153" s="266">
        <v>95005</v>
      </c>
      <c r="C1153" s="274" t="s">
        <v>169</v>
      </c>
      <c r="D1153" s="275">
        <v>6576</v>
      </c>
      <c r="E1153" s="275">
        <v>39530491</v>
      </c>
      <c r="F1153" s="275">
        <v>115400</v>
      </c>
      <c r="G1153" s="275">
        <v>894400</v>
      </c>
      <c r="H1153" s="275">
        <v>5</v>
      </c>
      <c r="I1153" s="275">
        <v>115400</v>
      </c>
      <c r="J1153" s="275">
        <v>894400</v>
      </c>
      <c r="K1153" s="275">
        <v>26832</v>
      </c>
      <c r="L1153" s="275">
        <v>7</v>
      </c>
      <c r="M1153" s="275">
        <v>223600</v>
      </c>
      <c r="N1153" s="275">
        <v>643968</v>
      </c>
      <c r="O1153" s="279">
        <v>4284.33517215548</v>
      </c>
      <c r="P1153" s="278">
        <v>2.0000000000000001E-4</v>
      </c>
      <c r="Q1153" s="277">
        <v>529.18666666666695</v>
      </c>
      <c r="R1153" s="275">
        <v>447.2</v>
      </c>
      <c r="S1153" s="275">
        <v>0</v>
      </c>
      <c r="T1153" s="279">
        <v>5260.7218388221399</v>
      </c>
      <c r="U1153" s="275">
        <v>867568</v>
      </c>
      <c r="V1153" s="279">
        <v>5771.9515513761298</v>
      </c>
      <c r="W1153" s="275">
        <v>78.969327743945897</v>
      </c>
      <c r="X1153" s="275">
        <v>845.87879999999996</v>
      </c>
      <c r="Y1153" s="277">
        <v>529.18666666666695</v>
      </c>
      <c r="Z1153" s="275">
        <v>447.2</v>
      </c>
      <c r="AA1153" s="275">
        <v>54.704213228653103</v>
      </c>
      <c r="AB1153" s="275" t="b">
        <v>0</v>
      </c>
      <c r="AC1153" s="275" t="b">
        <v>0</v>
      </c>
      <c r="AD1153" s="280">
        <v>1456883.35418974</v>
      </c>
      <c r="AE1153" s="281">
        <v>364220.838547436</v>
      </c>
      <c r="AF1153" s="280">
        <v>552604.28917467303</v>
      </c>
      <c r="AG1153" s="280">
        <v>540058.22646763595</v>
      </c>
      <c r="AH1153" s="275">
        <v>19.1273936518946</v>
      </c>
      <c r="AI1153" s="275">
        <v>0.62889462677744201</v>
      </c>
      <c r="AJ1153" s="275" t="b">
        <v>0</v>
      </c>
    </row>
    <row r="1154" spans="2:36" x14ac:dyDescent="0.2">
      <c r="B1154" s="266">
        <v>95006</v>
      </c>
      <c r="C1154" s="274" t="s">
        <v>169</v>
      </c>
      <c r="D1154" s="275">
        <v>9609</v>
      </c>
      <c r="E1154" s="275">
        <v>39530491</v>
      </c>
      <c r="F1154" s="275">
        <v>120450</v>
      </c>
      <c r="G1154" s="275">
        <v>840375</v>
      </c>
      <c r="H1154" s="275">
        <v>5</v>
      </c>
      <c r="I1154" s="275">
        <v>120450</v>
      </c>
      <c r="J1154" s="275">
        <v>840375</v>
      </c>
      <c r="K1154" s="276">
        <v>25211.25</v>
      </c>
      <c r="L1154" s="275">
        <v>7</v>
      </c>
      <c r="M1154" s="276">
        <v>210093.75</v>
      </c>
      <c r="N1154" s="275">
        <v>605070</v>
      </c>
      <c r="O1154" s="277">
        <v>4025.54580758068</v>
      </c>
      <c r="P1154" s="278">
        <v>2.0000000000000001E-4</v>
      </c>
      <c r="Q1154" s="275">
        <v>497.22187500000001</v>
      </c>
      <c r="R1154" s="275">
        <v>420.1875</v>
      </c>
      <c r="S1154" s="275">
        <v>0</v>
      </c>
      <c r="T1154" s="279">
        <v>4942.9551825806802</v>
      </c>
      <c r="U1154" s="276">
        <v>815163.75</v>
      </c>
      <c r="V1154" s="277">
        <v>5423.3047685461897</v>
      </c>
      <c r="W1154" s="275">
        <v>71.088406473685595</v>
      </c>
      <c r="X1154" s="277">
        <v>794.78465625000001</v>
      </c>
      <c r="Y1154" s="275">
        <v>497.22187500000001</v>
      </c>
      <c r="Z1154" s="275">
        <v>420.1875</v>
      </c>
      <c r="AA1154" s="275">
        <v>49.244883512634402</v>
      </c>
      <c r="AB1154" s="275" t="b">
        <v>0</v>
      </c>
      <c r="AC1154" s="275" t="b">
        <v>0</v>
      </c>
      <c r="AD1154" s="283">
        <v>1368882.3219780901</v>
      </c>
      <c r="AE1154" s="280">
        <v>342220.58049452299</v>
      </c>
      <c r="AF1154" s="280">
        <v>519224.988277242</v>
      </c>
      <c r="AG1154" s="280">
        <v>507436.75320632698</v>
      </c>
      <c r="AH1154" s="275">
        <v>19.1273936518946</v>
      </c>
      <c r="AI1154" s="275">
        <v>0.62889462677744201</v>
      </c>
      <c r="AJ1154" s="275" t="b">
        <v>0</v>
      </c>
    </row>
    <row r="1155" spans="2:36" x14ac:dyDescent="0.2">
      <c r="B1155" s="266">
        <v>95007</v>
      </c>
      <c r="C1155" s="274" t="s">
        <v>169</v>
      </c>
      <c r="D1155" s="275">
        <v>556</v>
      </c>
      <c r="E1155" s="275">
        <v>39530491</v>
      </c>
      <c r="F1155" s="275">
        <v>113327</v>
      </c>
      <c r="G1155" s="275">
        <v>732394</v>
      </c>
      <c r="H1155" s="275">
        <v>5</v>
      </c>
      <c r="I1155" s="275">
        <v>113327</v>
      </c>
      <c r="J1155" s="275">
        <v>732394</v>
      </c>
      <c r="K1155" s="276">
        <v>21971.82</v>
      </c>
      <c r="L1155" s="275">
        <v>7</v>
      </c>
      <c r="M1155" s="282">
        <v>183098.5</v>
      </c>
      <c r="N1155" s="276">
        <v>527323.68000000005</v>
      </c>
      <c r="O1155" s="279">
        <v>3508.2976007106899</v>
      </c>
      <c r="P1155" s="284">
        <v>0</v>
      </c>
      <c r="Q1155" s="277">
        <v>433.33311666666702</v>
      </c>
      <c r="R1155" s="275">
        <v>366.197</v>
      </c>
      <c r="S1155" s="275">
        <v>0</v>
      </c>
      <c r="T1155" s="279">
        <v>4307.8277173773504</v>
      </c>
      <c r="U1155" s="276">
        <v>710422.18</v>
      </c>
      <c r="V1155" s="279">
        <v>4726.4564898463404</v>
      </c>
      <c r="W1155" s="275">
        <v>65.848190443721407</v>
      </c>
      <c r="X1155" s="277">
        <v>692.66162550000001</v>
      </c>
      <c r="Y1155" s="277">
        <v>433.33311666666702</v>
      </c>
      <c r="Z1155" s="275">
        <v>366.197</v>
      </c>
      <c r="AA1155" s="277">
        <v>45.614842542843498</v>
      </c>
      <c r="AB1155" s="275" t="b">
        <v>0</v>
      </c>
      <c r="AC1155" s="275" t="b">
        <v>0</v>
      </c>
      <c r="AD1155" s="280">
        <v>1192992.65128404</v>
      </c>
      <c r="AE1155" s="281">
        <v>298248.162821009</v>
      </c>
      <c r="AF1155" s="280">
        <v>452509.018074458</v>
      </c>
      <c r="AG1155" s="280">
        <v>442235.47038856999</v>
      </c>
      <c r="AH1155" s="275">
        <v>19.1273936518946</v>
      </c>
      <c r="AI1155" s="275">
        <v>0.62889462677744201</v>
      </c>
      <c r="AJ1155" s="275" t="b">
        <v>0</v>
      </c>
    </row>
    <row r="1156" spans="2:36" x14ac:dyDescent="0.2">
      <c r="B1156" s="266">
        <v>95008</v>
      </c>
      <c r="C1156" s="274" t="s">
        <v>169</v>
      </c>
      <c r="D1156" s="275">
        <v>47694</v>
      </c>
      <c r="E1156" s="275">
        <v>39530491</v>
      </c>
      <c r="F1156" s="275">
        <v>152101</v>
      </c>
      <c r="G1156" s="275">
        <v>1687776</v>
      </c>
      <c r="H1156" s="275">
        <v>5</v>
      </c>
      <c r="I1156" s="275">
        <v>152101</v>
      </c>
      <c r="J1156" s="275">
        <v>1687776</v>
      </c>
      <c r="K1156" s="276">
        <v>50633.279999999999</v>
      </c>
      <c r="L1156" s="275">
        <v>7</v>
      </c>
      <c r="M1156" s="275">
        <v>421944</v>
      </c>
      <c r="N1156" s="276">
        <v>1215198.72</v>
      </c>
      <c r="O1156" s="279">
        <v>8084.7474055454904</v>
      </c>
      <c r="P1156" s="278">
        <v>1.1999999999999999E-3</v>
      </c>
      <c r="Q1156" s="277">
        <v>998.60080000000005</v>
      </c>
      <c r="R1156" s="275">
        <v>843.88800000000003</v>
      </c>
      <c r="S1156" s="275">
        <v>0</v>
      </c>
      <c r="T1156" s="279">
        <v>9927.2362055454905</v>
      </c>
      <c r="U1156" s="276">
        <v>1637142.72</v>
      </c>
      <c r="V1156" s="279">
        <v>10891.9513658043</v>
      </c>
      <c r="W1156" s="275">
        <v>113.061618144294</v>
      </c>
      <c r="X1156" s="277">
        <v>1596.214152</v>
      </c>
      <c r="Y1156" s="277">
        <v>998.60080000000005</v>
      </c>
      <c r="Z1156" s="275">
        <v>843.88800000000003</v>
      </c>
      <c r="AA1156" s="275">
        <v>78.320875251672106</v>
      </c>
      <c r="AB1156" s="275" t="b">
        <v>0</v>
      </c>
      <c r="AC1156" s="275" t="b">
        <v>0</v>
      </c>
      <c r="AD1156" s="283">
        <v>2749209.2576039201</v>
      </c>
      <c r="AE1156" s="283">
        <v>687302.31440098095</v>
      </c>
      <c r="AF1156" s="280">
        <v>1042790.98475634</v>
      </c>
      <c r="AG1156" s="280">
        <v>1019115.9584466</v>
      </c>
      <c r="AH1156" s="275">
        <v>19.1273936518946</v>
      </c>
      <c r="AI1156" s="275">
        <v>0.62889462677744201</v>
      </c>
      <c r="AJ1156" s="275" t="b">
        <v>0</v>
      </c>
    </row>
    <row r="1157" spans="2:36" x14ac:dyDescent="0.2">
      <c r="B1157" s="266">
        <v>95010</v>
      </c>
      <c r="C1157" s="274" t="s">
        <v>169</v>
      </c>
      <c r="D1157" s="275">
        <v>8741</v>
      </c>
      <c r="E1157" s="275">
        <v>39530491</v>
      </c>
      <c r="F1157" s="275">
        <v>93556</v>
      </c>
      <c r="G1157" s="275">
        <v>1159798</v>
      </c>
      <c r="H1157" s="275">
        <v>5</v>
      </c>
      <c r="I1157" s="275">
        <v>93556</v>
      </c>
      <c r="J1157" s="275">
        <v>1159798</v>
      </c>
      <c r="K1157" s="276">
        <v>34793.94</v>
      </c>
      <c r="L1157" s="275">
        <v>7</v>
      </c>
      <c r="M1157" s="282">
        <v>289949.5</v>
      </c>
      <c r="N1157" s="276">
        <v>835054.56</v>
      </c>
      <c r="O1157" s="277">
        <v>5555.6388237875399</v>
      </c>
      <c r="P1157" s="278">
        <v>2.0000000000000001E-4</v>
      </c>
      <c r="Q1157" s="277">
        <v>686.21381666666696</v>
      </c>
      <c r="R1157" s="275">
        <v>579.899</v>
      </c>
      <c r="S1157" s="275">
        <v>0</v>
      </c>
      <c r="T1157" s="281">
        <v>6821.7516404542102</v>
      </c>
      <c r="U1157" s="276">
        <v>1125004.06</v>
      </c>
      <c r="V1157" s="279">
        <v>7484.6800820471099</v>
      </c>
      <c r="W1157" s="275">
        <v>126.31158053632601</v>
      </c>
      <c r="X1157" s="275">
        <v>1096.8789585</v>
      </c>
      <c r="Y1157" s="277">
        <v>686.21381666666696</v>
      </c>
      <c r="Z1157" s="275">
        <v>579.899</v>
      </c>
      <c r="AA1157" s="275">
        <v>87.499486602089206</v>
      </c>
      <c r="AB1157" s="275" t="b">
        <v>0</v>
      </c>
      <c r="AC1157" s="275" t="b">
        <v>0</v>
      </c>
      <c r="AD1157" s="280">
        <v>1889188.7303472201</v>
      </c>
      <c r="AE1157" s="280">
        <v>472297.18258680601</v>
      </c>
      <c r="AF1157" s="280">
        <v>716580.22068001702</v>
      </c>
      <c r="AG1157" s="280">
        <v>700311.32708040101</v>
      </c>
      <c r="AH1157" s="275">
        <v>19.1273936518946</v>
      </c>
      <c r="AI1157" s="275">
        <v>0.62889462677744201</v>
      </c>
      <c r="AJ1157" s="275" t="b">
        <v>0</v>
      </c>
    </row>
    <row r="1158" spans="2:36" x14ac:dyDescent="0.2">
      <c r="B1158" s="266">
        <v>95012</v>
      </c>
      <c r="C1158" s="274" t="s">
        <v>169</v>
      </c>
      <c r="D1158" s="275">
        <v>11841</v>
      </c>
      <c r="E1158" s="275">
        <v>39530491</v>
      </c>
      <c r="F1158" s="275">
        <v>83735</v>
      </c>
      <c r="G1158" s="275">
        <v>667400</v>
      </c>
      <c r="H1158" s="275">
        <v>5</v>
      </c>
      <c r="I1158" s="275">
        <v>83735</v>
      </c>
      <c r="J1158" s="275">
        <v>667400</v>
      </c>
      <c r="K1158" s="275">
        <v>20022</v>
      </c>
      <c r="L1158" s="275">
        <v>7</v>
      </c>
      <c r="M1158" s="275">
        <v>166850</v>
      </c>
      <c r="N1158" s="275">
        <v>480528</v>
      </c>
      <c r="O1158" s="277">
        <v>3196.9647740346199</v>
      </c>
      <c r="P1158" s="278">
        <v>2.9999999999999997E-4</v>
      </c>
      <c r="Q1158" s="275">
        <v>394.87833333333299</v>
      </c>
      <c r="R1158" s="282">
        <v>333.7</v>
      </c>
      <c r="S1158" s="275">
        <v>0</v>
      </c>
      <c r="T1158" s="277">
        <v>3925.5431073679501</v>
      </c>
      <c r="U1158" s="275">
        <v>647378</v>
      </c>
      <c r="V1158" s="279">
        <v>4307.0219872410898</v>
      </c>
      <c r="W1158" s="275">
        <v>81.210397619744498</v>
      </c>
      <c r="X1158" s="275">
        <v>631.19354999999996</v>
      </c>
      <c r="Y1158" s="275">
        <v>394.87833333333299</v>
      </c>
      <c r="Z1158" s="282">
        <v>333.7</v>
      </c>
      <c r="AA1158" s="275">
        <v>56.256663627414397</v>
      </c>
      <c r="AB1158" s="275" t="b">
        <v>0</v>
      </c>
      <c r="AC1158" s="275" t="b">
        <v>0</v>
      </c>
      <c r="AD1158" s="280">
        <v>1087124.2739112601</v>
      </c>
      <c r="AE1158" s="280">
        <v>271781.06847781601</v>
      </c>
      <c r="AF1158" s="281">
        <v>412352.52973521501</v>
      </c>
      <c r="AG1158" s="280">
        <v>402990.67569823301</v>
      </c>
      <c r="AH1158" s="275">
        <v>19.1273936518946</v>
      </c>
      <c r="AI1158" s="275">
        <v>0.62889462677744201</v>
      </c>
      <c r="AJ1158" s="275" t="b">
        <v>0</v>
      </c>
    </row>
    <row r="1159" spans="2:36" x14ac:dyDescent="0.2">
      <c r="B1159" s="266">
        <v>95013</v>
      </c>
      <c r="C1159" s="274" t="s">
        <v>169</v>
      </c>
      <c r="D1159" s="275">
        <v>91</v>
      </c>
      <c r="E1159" s="275">
        <v>39530491</v>
      </c>
      <c r="F1159" s="275">
        <v>120000</v>
      </c>
      <c r="G1159" s="275">
        <v>2000001</v>
      </c>
      <c r="H1159" s="275">
        <v>5</v>
      </c>
      <c r="I1159" s="275">
        <v>120000</v>
      </c>
      <c r="J1159" s="275">
        <v>2000001</v>
      </c>
      <c r="K1159" s="276">
        <v>60000.03</v>
      </c>
      <c r="L1159" s="275">
        <v>7</v>
      </c>
      <c r="M1159" s="276">
        <v>500000.25</v>
      </c>
      <c r="N1159" s="276">
        <v>1440000.72</v>
      </c>
      <c r="O1159" s="281">
        <v>9580.3607207581899</v>
      </c>
      <c r="P1159" s="284">
        <v>0</v>
      </c>
      <c r="Q1159" s="275">
        <v>1183.3339249999999</v>
      </c>
      <c r="R1159" s="275">
        <v>1000.0005</v>
      </c>
      <c r="S1159" s="275">
        <v>0</v>
      </c>
      <c r="T1159" s="281">
        <v>11763.6951457582</v>
      </c>
      <c r="U1159" s="276">
        <v>1940000.97</v>
      </c>
      <c r="V1159" s="279">
        <v>12906.8748599103</v>
      </c>
      <c r="W1159" s="277">
        <v>169.817102306603</v>
      </c>
      <c r="X1159" s="277">
        <v>1891.50094575</v>
      </c>
      <c r="Y1159" s="275">
        <v>1183.3339249999999</v>
      </c>
      <c r="Z1159" s="275">
        <v>1000.0005</v>
      </c>
      <c r="AA1159" s="277">
        <v>117.636951457582</v>
      </c>
      <c r="AB1159" s="275" t="b">
        <v>0</v>
      </c>
      <c r="AC1159" s="275" t="b">
        <v>0</v>
      </c>
      <c r="AD1159" s="283">
        <v>3257790.88244951</v>
      </c>
      <c r="AE1159" s="280">
        <v>814447.72061237798</v>
      </c>
      <c r="AF1159" s="280">
        <v>1235698.93890165</v>
      </c>
      <c r="AG1159" s="280">
        <v>1207644.2229354801</v>
      </c>
      <c r="AH1159" s="275">
        <v>19.1273936518946</v>
      </c>
      <c r="AI1159" s="275">
        <v>0.62889462677744201</v>
      </c>
      <c r="AJ1159" s="275" t="b">
        <v>0</v>
      </c>
    </row>
    <row r="1160" spans="2:36" x14ac:dyDescent="0.2">
      <c r="B1160" s="266">
        <v>95014</v>
      </c>
      <c r="C1160" s="274" t="s">
        <v>169</v>
      </c>
      <c r="D1160" s="275">
        <v>61180</v>
      </c>
      <c r="E1160" s="275">
        <v>39530491</v>
      </c>
      <c r="F1160" s="275">
        <v>200001</v>
      </c>
      <c r="G1160" s="275">
        <v>2000001</v>
      </c>
      <c r="H1160" s="275">
        <v>5</v>
      </c>
      <c r="I1160" s="275">
        <v>200001</v>
      </c>
      <c r="J1160" s="275">
        <v>2000001</v>
      </c>
      <c r="K1160" s="276">
        <v>60000.03</v>
      </c>
      <c r="L1160" s="275">
        <v>7</v>
      </c>
      <c r="M1160" s="276">
        <v>500000.25</v>
      </c>
      <c r="N1160" s="276">
        <v>1440000.72</v>
      </c>
      <c r="O1160" s="281">
        <v>9580.3607207581899</v>
      </c>
      <c r="P1160" s="278">
        <v>1.5E-3</v>
      </c>
      <c r="Q1160" s="275">
        <v>1183.3339249999999</v>
      </c>
      <c r="R1160" s="275">
        <v>1000.0005</v>
      </c>
      <c r="S1160" s="275">
        <v>0</v>
      </c>
      <c r="T1160" s="281">
        <v>11763.6951457582</v>
      </c>
      <c r="U1160" s="276">
        <v>1940000.97</v>
      </c>
      <c r="V1160" s="279">
        <v>12906.8748599103</v>
      </c>
      <c r="W1160" s="275">
        <v>101.889751935202</v>
      </c>
      <c r="X1160" s="277">
        <v>1891.50094575</v>
      </c>
      <c r="Y1160" s="275">
        <v>1183.3339249999999</v>
      </c>
      <c r="Z1160" s="275">
        <v>1000.0005</v>
      </c>
      <c r="AA1160" s="275">
        <v>70.581817965459294</v>
      </c>
      <c r="AB1160" s="275" t="b">
        <v>0</v>
      </c>
      <c r="AC1160" s="275" t="b">
        <v>0</v>
      </c>
      <c r="AD1160" s="283">
        <v>3257790.88244951</v>
      </c>
      <c r="AE1160" s="280">
        <v>814447.72061237798</v>
      </c>
      <c r="AF1160" s="280">
        <v>1235698.93890165</v>
      </c>
      <c r="AG1160" s="280">
        <v>1207644.2229354801</v>
      </c>
      <c r="AH1160" s="275">
        <v>19.1273936518946</v>
      </c>
      <c r="AI1160" s="275">
        <v>0.62889462677744201</v>
      </c>
      <c r="AJ1160" s="275" t="b">
        <v>0</v>
      </c>
    </row>
    <row r="1161" spans="2:36" x14ac:dyDescent="0.2">
      <c r="B1161" s="266">
        <v>95017</v>
      </c>
      <c r="C1161" s="274" t="s">
        <v>169</v>
      </c>
      <c r="D1161" s="275">
        <v>500</v>
      </c>
      <c r="E1161" s="275">
        <v>39530491</v>
      </c>
      <c r="F1161" s="275">
        <v>114807</v>
      </c>
      <c r="G1161" s="275">
        <v>951613</v>
      </c>
      <c r="H1161" s="275">
        <v>5</v>
      </c>
      <c r="I1161" s="275">
        <v>114807</v>
      </c>
      <c r="J1161" s="275">
        <v>951613</v>
      </c>
      <c r="K1161" s="276">
        <v>28548.39</v>
      </c>
      <c r="L1161" s="275">
        <v>7</v>
      </c>
      <c r="M1161" s="276">
        <v>237903.25</v>
      </c>
      <c r="N1161" s="276">
        <v>685161.36</v>
      </c>
      <c r="O1161" s="277">
        <v>4558.3956240836196</v>
      </c>
      <c r="P1161" s="284">
        <v>0</v>
      </c>
      <c r="Q1161" s="277">
        <v>563.037691666667</v>
      </c>
      <c r="R1161" s="275">
        <v>475.80650000000003</v>
      </c>
      <c r="S1161" s="275">
        <v>0</v>
      </c>
      <c r="T1161" s="279">
        <v>5597.2398157502903</v>
      </c>
      <c r="U1161" s="276">
        <v>923064.61</v>
      </c>
      <c r="V1161" s="279">
        <v>6141.1718824459904</v>
      </c>
      <c r="W1161" s="275">
        <v>84.454823160915197</v>
      </c>
      <c r="X1161" s="277">
        <v>899.98799474999998</v>
      </c>
      <c r="Y1161" s="277">
        <v>563.037691666667</v>
      </c>
      <c r="Z1161" s="275">
        <v>475.80650000000003</v>
      </c>
      <c r="AA1161" s="275">
        <v>58.504165938491099</v>
      </c>
      <c r="AB1161" s="275" t="b">
        <v>0</v>
      </c>
      <c r="AC1161" s="275" t="b">
        <v>0</v>
      </c>
      <c r="AD1161" s="280">
        <v>1550077.30247156</v>
      </c>
      <c r="AE1161" s="281">
        <v>387519.32561788999</v>
      </c>
      <c r="AF1161" s="280">
        <v>587953.29319586104</v>
      </c>
      <c r="AG1161" s="280">
        <v>574604.68365781102</v>
      </c>
      <c r="AH1161" s="275">
        <v>19.1273936518946</v>
      </c>
      <c r="AI1161" s="275">
        <v>0.62889462677744201</v>
      </c>
      <c r="AJ1161" s="275" t="b">
        <v>0</v>
      </c>
    </row>
    <row r="1162" spans="2:36" x14ac:dyDescent="0.2">
      <c r="B1162" s="266">
        <v>95018</v>
      </c>
      <c r="C1162" s="274" t="s">
        <v>169</v>
      </c>
      <c r="D1162" s="275">
        <v>7861</v>
      </c>
      <c r="E1162" s="275">
        <v>39530491</v>
      </c>
      <c r="F1162" s="275">
        <v>115695</v>
      </c>
      <c r="G1162" s="275">
        <v>830908</v>
      </c>
      <c r="H1162" s="275">
        <v>5</v>
      </c>
      <c r="I1162" s="275">
        <v>115695</v>
      </c>
      <c r="J1162" s="275">
        <v>830908</v>
      </c>
      <c r="K1162" s="279">
        <v>24927.24</v>
      </c>
      <c r="L1162" s="275">
        <v>7</v>
      </c>
      <c r="M1162" s="275">
        <v>207727</v>
      </c>
      <c r="N1162" s="276">
        <v>598253.76</v>
      </c>
      <c r="O1162" s="277">
        <v>3980.1971927832801</v>
      </c>
      <c r="P1162" s="278">
        <v>2.0000000000000001E-4</v>
      </c>
      <c r="Q1162" s="275">
        <v>491.620566666667</v>
      </c>
      <c r="R1162" s="275">
        <v>415.45400000000001</v>
      </c>
      <c r="S1162" s="275">
        <v>0</v>
      </c>
      <c r="T1162" s="279">
        <v>4887.27175944994</v>
      </c>
      <c r="U1162" s="276">
        <v>805980.76</v>
      </c>
      <c r="V1162" s="279">
        <v>5362.2101069441396</v>
      </c>
      <c r="W1162" s="275">
        <v>73.176361100591805</v>
      </c>
      <c r="X1162" s="277">
        <v>785.83124099999998</v>
      </c>
      <c r="Y1162" s="275">
        <v>491.620566666667</v>
      </c>
      <c r="Z1162" s="275">
        <v>415.45400000000001</v>
      </c>
      <c r="AA1162" s="275">
        <v>50.691266790612701</v>
      </c>
      <c r="AB1162" s="275" t="b">
        <v>0</v>
      </c>
      <c r="AC1162" s="275" t="b">
        <v>0</v>
      </c>
      <c r="AD1162" s="280">
        <v>1353461.5765463901</v>
      </c>
      <c r="AE1162" s="280">
        <v>338365.39413659798</v>
      </c>
      <c r="AF1162" s="281">
        <v>513375.81027454103</v>
      </c>
      <c r="AG1162" s="280">
        <v>501720.37213525298</v>
      </c>
      <c r="AH1162" s="275">
        <v>19.1273936518946</v>
      </c>
      <c r="AI1162" s="275">
        <v>0.62889462677744201</v>
      </c>
      <c r="AJ1162" s="275" t="b">
        <v>0</v>
      </c>
    </row>
    <row r="1163" spans="2:36" x14ac:dyDescent="0.2">
      <c r="B1163" s="266">
        <v>95019</v>
      </c>
      <c r="C1163" s="274" t="s">
        <v>169</v>
      </c>
      <c r="D1163" s="275">
        <v>6880</v>
      </c>
      <c r="E1163" s="275">
        <v>39530491</v>
      </c>
      <c r="F1163" s="275">
        <v>70733</v>
      </c>
      <c r="G1163" s="275">
        <v>518592</v>
      </c>
      <c r="H1163" s="275">
        <v>5</v>
      </c>
      <c r="I1163" s="275">
        <v>70733</v>
      </c>
      <c r="J1163" s="275">
        <v>518592</v>
      </c>
      <c r="K1163" s="276">
        <v>15557.76</v>
      </c>
      <c r="L1163" s="275">
        <v>7</v>
      </c>
      <c r="M1163" s="275">
        <v>129648</v>
      </c>
      <c r="N1163" s="276">
        <v>373386.23999999999</v>
      </c>
      <c r="O1163" s="277">
        <v>2484.1479713757299</v>
      </c>
      <c r="P1163" s="278">
        <v>2.0000000000000001E-4</v>
      </c>
      <c r="Q1163" s="275">
        <v>306.83359999999999</v>
      </c>
      <c r="R1163" s="275">
        <v>259.29599999999999</v>
      </c>
      <c r="S1163" s="275">
        <v>0</v>
      </c>
      <c r="T1163" s="281">
        <v>3050.2775713757301</v>
      </c>
      <c r="U1163" s="276">
        <v>503034.24</v>
      </c>
      <c r="V1163" s="277">
        <v>3346.6993503256399</v>
      </c>
      <c r="W1163" s="275">
        <v>74.702681933337502</v>
      </c>
      <c r="X1163" s="275">
        <v>490.45838400000002</v>
      </c>
      <c r="Y1163" s="275">
        <v>306.83359999999999</v>
      </c>
      <c r="Z1163" s="275">
        <v>259.29599999999999</v>
      </c>
      <c r="AA1163" s="275">
        <v>51.748590978056598</v>
      </c>
      <c r="AB1163" s="275" t="b">
        <v>0</v>
      </c>
      <c r="AC1163" s="275" t="b">
        <v>0</v>
      </c>
      <c r="AD1163" s="280">
        <v>844731.722289767</v>
      </c>
      <c r="AE1163" s="280">
        <v>211182.93057244201</v>
      </c>
      <c r="AF1163" s="281">
        <v>320411.63185562601</v>
      </c>
      <c r="AG1163" s="280">
        <v>313137.15986170003</v>
      </c>
      <c r="AH1163" s="275">
        <v>19.1273936518946</v>
      </c>
      <c r="AI1163" s="275">
        <v>0.62889462677744201</v>
      </c>
      <c r="AJ1163" s="275" t="b">
        <v>0</v>
      </c>
    </row>
    <row r="1164" spans="2:36" x14ac:dyDescent="0.2">
      <c r="B1164" s="266">
        <v>95020</v>
      </c>
      <c r="C1164" s="274" t="s">
        <v>169</v>
      </c>
      <c r="D1164" s="275">
        <v>68101</v>
      </c>
      <c r="E1164" s="275">
        <v>39530491</v>
      </c>
      <c r="F1164" s="275">
        <v>125908</v>
      </c>
      <c r="G1164" s="275">
        <v>970939</v>
      </c>
      <c r="H1164" s="275">
        <v>5</v>
      </c>
      <c r="I1164" s="275">
        <v>125908</v>
      </c>
      <c r="J1164" s="275">
        <v>970939</v>
      </c>
      <c r="K1164" s="276">
        <v>29128.17</v>
      </c>
      <c r="L1164" s="275">
        <v>7</v>
      </c>
      <c r="M1164" s="276">
        <v>242734.75</v>
      </c>
      <c r="N1164" s="276">
        <v>699076.08</v>
      </c>
      <c r="O1164" s="279">
        <v>4650.97060344082</v>
      </c>
      <c r="P1164" s="278">
        <v>1.6999999999999999E-3</v>
      </c>
      <c r="Q1164" s="277">
        <v>574.47224166666695</v>
      </c>
      <c r="R1164" s="275">
        <v>485.46949999999998</v>
      </c>
      <c r="S1164" s="275">
        <v>0</v>
      </c>
      <c r="T1164" s="279">
        <v>5710.9123451074802</v>
      </c>
      <c r="U1164" s="276">
        <v>941810.83</v>
      </c>
      <c r="V1164" s="277">
        <v>6265.8909518577702</v>
      </c>
      <c r="W1164" s="277">
        <v>78.572591918935402</v>
      </c>
      <c r="X1164" s="277">
        <v>918.26555925000002</v>
      </c>
      <c r="Y1164" s="277">
        <v>574.47224166666695</v>
      </c>
      <c r="Z1164" s="275">
        <v>485.46949999999998</v>
      </c>
      <c r="AA1164" s="275">
        <v>54.429383471494901</v>
      </c>
      <c r="AB1164" s="275" t="b">
        <v>0</v>
      </c>
      <c r="AC1164" s="275" t="b">
        <v>0</v>
      </c>
      <c r="AD1164" s="280">
        <v>1581557.3200286599</v>
      </c>
      <c r="AE1164" s="281">
        <v>395389.33000716602</v>
      </c>
      <c r="AF1164" s="283">
        <v>599893.84607219102</v>
      </c>
      <c r="AG1164" s="283">
        <v>586274.14394930599</v>
      </c>
      <c r="AH1164" s="275">
        <v>19.1273936518946</v>
      </c>
      <c r="AI1164" s="275">
        <v>0.62889462677744201</v>
      </c>
      <c r="AJ1164" s="275" t="b">
        <v>0</v>
      </c>
    </row>
    <row r="1165" spans="2:36" x14ac:dyDescent="0.2">
      <c r="B1165" s="266">
        <v>95023</v>
      </c>
      <c r="C1165" s="274" t="s">
        <v>169</v>
      </c>
      <c r="D1165" s="275">
        <v>62097</v>
      </c>
      <c r="E1165" s="275">
        <v>39530491</v>
      </c>
      <c r="F1165" s="275">
        <v>111659</v>
      </c>
      <c r="G1165" s="275">
        <v>710062</v>
      </c>
      <c r="H1165" s="275">
        <v>5</v>
      </c>
      <c r="I1165" s="275">
        <v>111659</v>
      </c>
      <c r="J1165" s="275">
        <v>710062</v>
      </c>
      <c r="K1165" s="276">
        <v>21301.86</v>
      </c>
      <c r="L1165" s="275">
        <v>7</v>
      </c>
      <c r="M1165" s="282">
        <v>177515.5</v>
      </c>
      <c r="N1165" s="276">
        <v>511244.64</v>
      </c>
      <c r="O1165" s="277">
        <v>3401.32334638983</v>
      </c>
      <c r="P1165" s="278">
        <v>1.6000000000000001E-3</v>
      </c>
      <c r="Q1165" s="277">
        <v>420.12001666666703</v>
      </c>
      <c r="R1165" s="275">
        <v>355.03100000000001</v>
      </c>
      <c r="S1165" s="275">
        <v>0</v>
      </c>
      <c r="T1165" s="279">
        <v>4176.4743630564999</v>
      </c>
      <c r="U1165" s="276">
        <v>688760.14</v>
      </c>
      <c r="V1165" s="281">
        <v>4582.3383972196298</v>
      </c>
      <c r="W1165" s="275">
        <v>64.794030579385094</v>
      </c>
      <c r="X1165" s="277">
        <v>671.54113649999999</v>
      </c>
      <c r="Y1165" s="277">
        <v>420.12001666666703</v>
      </c>
      <c r="Z1165" s="275">
        <v>355.03100000000001</v>
      </c>
      <c r="AA1165" s="275">
        <v>44.884597172353303</v>
      </c>
      <c r="AB1165" s="275" t="b">
        <v>0</v>
      </c>
      <c r="AC1165" s="275" t="b">
        <v>0</v>
      </c>
      <c r="AD1165" s="280">
        <v>1156616.1764788399</v>
      </c>
      <c r="AE1165" s="281">
        <v>289154.04411971098</v>
      </c>
      <c r="AF1165" s="281">
        <v>438711.21062158601</v>
      </c>
      <c r="AG1165" s="281">
        <v>428750.92173754697</v>
      </c>
      <c r="AH1165" s="275">
        <v>19.1273936518946</v>
      </c>
      <c r="AI1165" s="275">
        <v>0.62889462677744201</v>
      </c>
      <c r="AJ1165" s="275" t="b">
        <v>0</v>
      </c>
    </row>
    <row r="1166" spans="2:36" x14ac:dyDescent="0.2">
      <c r="B1166" s="266">
        <v>95030</v>
      </c>
      <c r="C1166" s="274" t="s">
        <v>169</v>
      </c>
      <c r="D1166" s="275">
        <v>13567</v>
      </c>
      <c r="E1166" s="275">
        <v>39530491</v>
      </c>
      <c r="F1166" s="275">
        <v>200001</v>
      </c>
      <c r="G1166" s="275">
        <v>2000001</v>
      </c>
      <c r="H1166" s="275">
        <v>5</v>
      </c>
      <c r="I1166" s="275">
        <v>200001</v>
      </c>
      <c r="J1166" s="275">
        <v>2000001</v>
      </c>
      <c r="K1166" s="276">
        <v>60000.03</v>
      </c>
      <c r="L1166" s="275">
        <v>7</v>
      </c>
      <c r="M1166" s="276">
        <v>500000.25</v>
      </c>
      <c r="N1166" s="276">
        <v>1440000.72</v>
      </c>
      <c r="O1166" s="281">
        <v>9580.3607207581899</v>
      </c>
      <c r="P1166" s="278">
        <v>2.9999999999999997E-4</v>
      </c>
      <c r="Q1166" s="275">
        <v>1183.3339249999999</v>
      </c>
      <c r="R1166" s="275">
        <v>1000.0005</v>
      </c>
      <c r="S1166" s="275">
        <v>0</v>
      </c>
      <c r="T1166" s="281">
        <v>11763.6951457582</v>
      </c>
      <c r="U1166" s="276">
        <v>1940000.97</v>
      </c>
      <c r="V1166" s="279">
        <v>12906.8748599103</v>
      </c>
      <c r="W1166" s="275">
        <v>101.889751935202</v>
      </c>
      <c r="X1166" s="277">
        <v>1891.50094575</v>
      </c>
      <c r="Y1166" s="275">
        <v>1183.3339249999999</v>
      </c>
      <c r="Z1166" s="275">
        <v>1000.0005</v>
      </c>
      <c r="AA1166" s="275">
        <v>70.581817965459294</v>
      </c>
      <c r="AB1166" s="275" t="b">
        <v>0</v>
      </c>
      <c r="AC1166" s="275" t="b">
        <v>0</v>
      </c>
      <c r="AD1166" s="283">
        <v>3257790.88244951</v>
      </c>
      <c r="AE1166" s="280">
        <v>814447.72061237798</v>
      </c>
      <c r="AF1166" s="280">
        <v>1235698.93890165</v>
      </c>
      <c r="AG1166" s="280">
        <v>1207644.2229354801</v>
      </c>
      <c r="AH1166" s="275">
        <v>19.1273936518946</v>
      </c>
      <c r="AI1166" s="275">
        <v>0.62889462677744201</v>
      </c>
      <c r="AJ1166" s="275" t="b">
        <v>0</v>
      </c>
    </row>
    <row r="1167" spans="2:36" x14ac:dyDescent="0.2">
      <c r="B1167" s="266">
        <v>95032</v>
      </c>
      <c r="C1167" s="274" t="s">
        <v>169</v>
      </c>
      <c r="D1167" s="275">
        <v>27687</v>
      </c>
      <c r="E1167" s="275">
        <v>39530491</v>
      </c>
      <c r="F1167" s="275">
        <v>200001</v>
      </c>
      <c r="G1167" s="275">
        <v>1946725</v>
      </c>
      <c r="H1167" s="275">
        <v>5</v>
      </c>
      <c r="I1167" s="275">
        <v>200001</v>
      </c>
      <c r="J1167" s="275">
        <v>1946725</v>
      </c>
      <c r="K1167" s="276">
        <v>58401.75</v>
      </c>
      <c r="L1167" s="275">
        <v>7</v>
      </c>
      <c r="M1167" s="276">
        <v>486681.25</v>
      </c>
      <c r="N1167" s="275">
        <v>1401642</v>
      </c>
      <c r="O1167" s="279">
        <v>9325.1591994793907</v>
      </c>
      <c r="P1167" s="278">
        <v>6.9999999999999999E-4</v>
      </c>
      <c r="Q1167" s="277">
        <v>1151.81229166667</v>
      </c>
      <c r="R1167" s="277">
        <v>973.36249999999995</v>
      </c>
      <c r="S1167" s="275">
        <v>0</v>
      </c>
      <c r="T1167" s="281">
        <v>11450.333991146101</v>
      </c>
      <c r="U1167" s="276">
        <v>1888323.25</v>
      </c>
      <c r="V1167" s="281">
        <v>12563.0616992986</v>
      </c>
      <c r="W1167" s="277">
        <v>99.175614080221393</v>
      </c>
      <c r="X1167" s="277">
        <v>1841.1151687500001</v>
      </c>
      <c r="Y1167" s="277">
        <v>1151.81229166667</v>
      </c>
      <c r="Z1167" s="277">
        <v>973.36249999999995</v>
      </c>
      <c r="AA1167" s="275">
        <v>68.701660438574194</v>
      </c>
      <c r="AB1167" s="275" t="b">
        <v>0</v>
      </c>
      <c r="AC1167" s="275" t="b">
        <v>0</v>
      </c>
      <c r="AD1167" s="283">
        <v>3171009.8923133202</v>
      </c>
      <c r="AE1167" s="283">
        <v>792752.473078329</v>
      </c>
      <c r="AF1167" s="280">
        <v>1202782.4070254499</v>
      </c>
      <c r="AG1167" s="280">
        <v>1175475.01220953</v>
      </c>
      <c r="AH1167" s="275">
        <v>19.1273936518946</v>
      </c>
      <c r="AI1167" s="275">
        <v>0.62889462677744201</v>
      </c>
      <c r="AJ1167" s="275" t="b">
        <v>0</v>
      </c>
    </row>
    <row r="1168" spans="2:36" x14ac:dyDescent="0.2">
      <c r="B1168" s="266">
        <v>95033</v>
      </c>
      <c r="C1168" s="274" t="s">
        <v>169</v>
      </c>
      <c r="D1168" s="275">
        <v>9297</v>
      </c>
      <c r="E1168" s="275">
        <v>39530491</v>
      </c>
      <c r="F1168" s="275">
        <v>188228</v>
      </c>
      <c r="G1168" s="275">
        <v>1672721</v>
      </c>
      <c r="H1168" s="275">
        <v>5</v>
      </c>
      <c r="I1168" s="275">
        <v>188228</v>
      </c>
      <c r="J1168" s="275">
        <v>1672721</v>
      </c>
      <c r="K1168" s="276">
        <v>50181.63</v>
      </c>
      <c r="L1168" s="275">
        <v>7</v>
      </c>
      <c r="M1168" s="276">
        <v>418180.25</v>
      </c>
      <c r="N1168" s="276">
        <v>1204359.1200000001</v>
      </c>
      <c r="O1168" s="277">
        <v>8012.6312762780399</v>
      </c>
      <c r="P1168" s="278">
        <v>2.0000000000000001E-4</v>
      </c>
      <c r="Q1168" s="277">
        <v>989.69325833333301</v>
      </c>
      <c r="R1168" s="277">
        <v>836.3605</v>
      </c>
      <c r="S1168" s="275">
        <v>0</v>
      </c>
      <c r="T1168" s="279">
        <v>9838.6850346113806</v>
      </c>
      <c r="U1168" s="276">
        <v>1622539.37</v>
      </c>
      <c r="V1168" s="279">
        <v>10794.794913874601</v>
      </c>
      <c r="W1168" s="275">
        <v>90.546515234447099</v>
      </c>
      <c r="X1168" s="277">
        <v>1581.9758857500001</v>
      </c>
      <c r="Y1168" s="277">
        <v>989.69325833333301</v>
      </c>
      <c r="Z1168" s="277">
        <v>836.3605</v>
      </c>
      <c r="AA1168" s="275">
        <v>62.7240476524941</v>
      </c>
      <c r="AB1168" s="275" t="b">
        <v>0</v>
      </c>
      <c r="AC1168" s="275" t="b">
        <v>0</v>
      </c>
      <c r="AD1168" s="275">
        <v>2724686.2489977898</v>
      </c>
      <c r="AE1168" s="280">
        <v>681171.56224944803</v>
      </c>
      <c r="AF1168" s="280">
        <v>1033489.2656446201</v>
      </c>
      <c r="AG1168" s="280">
        <v>1010025.42110372</v>
      </c>
      <c r="AH1168" s="275">
        <v>19.1273936518946</v>
      </c>
      <c r="AI1168" s="275">
        <v>0.62889462677744201</v>
      </c>
      <c r="AJ1168" s="275" t="b">
        <v>0</v>
      </c>
    </row>
    <row r="1169" spans="2:36" x14ac:dyDescent="0.2">
      <c r="B1169" s="266">
        <v>95035</v>
      </c>
      <c r="C1169" s="274" t="s">
        <v>169</v>
      </c>
      <c r="D1169" s="275">
        <v>83372</v>
      </c>
      <c r="E1169" s="275">
        <v>39530491</v>
      </c>
      <c r="F1169" s="275">
        <v>177958</v>
      </c>
      <c r="G1169" s="275">
        <v>1325533</v>
      </c>
      <c r="H1169" s="275">
        <v>5</v>
      </c>
      <c r="I1169" s="275">
        <v>177958</v>
      </c>
      <c r="J1169" s="275">
        <v>1325533</v>
      </c>
      <c r="K1169" s="276">
        <v>39765.99</v>
      </c>
      <c r="L1169" s="275">
        <v>7</v>
      </c>
      <c r="M1169" s="276">
        <v>331383.25</v>
      </c>
      <c r="N1169" s="276">
        <v>954383.76</v>
      </c>
      <c r="O1169" s="279">
        <v>6349.5389688649002</v>
      </c>
      <c r="P1169" s="278">
        <v>2.0999999999999999E-3</v>
      </c>
      <c r="Q1169" s="277">
        <v>784.27369166666699</v>
      </c>
      <c r="R1169" s="277">
        <v>662.76649999999995</v>
      </c>
      <c r="S1169" s="275">
        <v>0</v>
      </c>
      <c r="T1169" s="279">
        <v>7796.5791605315699</v>
      </c>
      <c r="U1169" s="276">
        <v>1285767.01</v>
      </c>
      <c r="V1169" s="279">
        <v>8554.2399997207704</v>
      </c>
      <c r="W1169" s="275">
        <v>75.893658230396596</v>
      </c>
      <c r="X1169" s="277">
        <v>1253.62283475</v>
      </c>
      <c r="Y1169" s="277">
        <v>784.27369166666699</v>
      </c>
      <c r="Z1169" s="277">
        <v>662.76649999999995</v>
      </c>
      <c r="AA1169" s="275">
        <v>52.573612833577997</v>
      </c>
      <c r="AB1169" s="275" t="b">
        <v>0</v>
      </c>
      <c r="AC1169" s="275" t="b">
        <v>0</v>
      </c>
      <c r="AD1169" s="283">
        <v>2159153.5813161801</v>
      </c>
      <c r="AE1169" s="280">
        <v>539788.39532904595</v>
      </c>
      <c r="AF1169" s="280">
        <v>818979.45129983395</v>
      </c>
      <c r="AG1169" s="280">
        <v>800385.73468730296</v>
      </c>
      <c r="AH1169" s="275">
        <v>19.1273936518946</v>
      </c>
      <c r="AI1169" s="275">
        <v>0.62889462677744201</v>
      </c>
      <c r="AJ1169" s="275" t="b">
        <v>0</v>
      </c>
    </row>
    <row r="1170" spans="2:36" x14ac:dyDescent="0.2">
      <c r="B1170" s="266">
        <v>95037</v>
      </c>
      <c r="C1170" s="274" t="s">
        <v>169</v>
      </c>
      <c r="D1170" s="275">
        <v>52699</v>
      </c>
      <c r="E1170" s="275">
        <v>39530491</v>
      </c>
      <c r="F1170" s="275">
        <v>164745</v>
      </c>
      <c r="G1170" s="275">
        <v>1310061</v>
      </c>
      <c r="H1170" s="275">
        <v>5</v>
      </c>
      <c r="I1170" s="275">
        <v>164745</v>
      </c>
      <c r="J1170" s="275">
        <v>1310061</v>
      </c>
      <c r="K1170" s="276">
        <v>39301.83</v>
      </c>
      <c r="L1170" s="275">
        <v>7</v>
      </c>
      <c r="M1170" s="276">
        <v>327515.25</v>
      </c>
      <c r="N1170" s="280">
        <v>943243.92</v>
      </c>
      <c r="O1170" s="281">
        <v>6275.4253353859303</v>
      </c>
      <c r="P1170" s="278">
        <v>1.2999999999999999E-3</v>
      </c>
      <c r="Q1170" s="275">
        <v>775.11942499999998</v>
      </c>
      <c r="R1170" s="275">
        <v>655.03049999999996</v>
      </c>
      <c r="S1170" s="275">
        <v>0</v>
      </c>
      <c r="T1170" s="281">
        <v>7705.5752603859301</v>
      </c>
      <c r="U1170" s="276">
        <v>1270759.17</v>
      </c>
      <c r="V1170" s="279">
        <v>8454.3924657282696</v>
      </c>
      <c r="W1170" s="277">
        <v>81.023637122667907</v>
      </c>
      <c r="X1170" s="277">
        <v>1238.99019075</v>
      </c>
      <c r="Y1170" s="275">
        <v>775.11942499999998</v>
      </c>
      <c r="Z1170" s="275">
        <v>655.03049999999996</v>
      </c>
      <c r="AA1170" s="275">
        <v>56.1272895229786</v>
      </c>
      <c r="AB1170" s="275" t="b">
        <v>0</v>
      </c>
      <c r="AC1170" s="275" t="b">
        <v>0</v>
      </c>
      <c r="AD1170" s="280">
        <v>2133951.32365068</v>
      </c>
      <c r="AE1170" s="280">
        <v>533487.83091267105</v>
      </c>
      <c r="AF1170" s="283">
        <v>809420.08908817195</v>
      </c>
      <c r="AG1170" s="280">
        <v>791043.40364984004</v>
      </c>
      <c r="AH1170" s="275">
        <v>19.1273936518946</v>
      </c>
      <c r="AI1170" s="275">
        <v>0.62889462677744201</v>
      </c>
      <c r="AJ1170" s="275" t="b">
        <v>0</v>
      </c>
    </row>
    <row r="1171" spans="2:36" x14ac:dyDescent="0.2">
      <c r="B1171" s="266">
        <v>95039</v>
      </c>
      <c r="C1171" s="274" t="s">
        <v>169</v>
      </c>
      <c r="D1171" s="275">
        <v>1482</v>
      </c>
      <c r="E1171" s="275">
        <v>39530491</v>
      </c>
      <c r="F1171" s="275">
        <v>67664</v>
      </c>
      <c r="G1171" s="275">
        <v>288158</v>
      </c>
      <c r="H1171" s="275">
        <v>5</v>
      </c>
      <c r="I1171" s="275">
        <v>67664</v>
      </c>
      <c r="J1171" s="275">
        <v>288158</v>
      </c>
      <c r="K1171" s="276">
        <v>8644.74</v>
      </c>
      <c r="L1171" s="275">
        <v>7</v>
      </c>
      <c r="M1171" s="282">
        <v>72039.5</v>
      </c>
      <c r="N1171" s="276">
        <v>207473.76</v>
      </c>
      <c r="O1171" s="277">
        <v>1380.32810212207</v>
      </c>
      <c r="P1171" s="284">
        <v>0</v>
      </c>
      <c r="Q1171" s="275">
        <v>170.49348333333299</v>
      </c>
      <c r="R1171" s="275">
        <v>144.07900000000001</v>
      </c>
      <c r="S1171" s="275">
        <v>0</v>
      </c>
      <c r="T1171" s="277">
        <v>1694.9005854554</v>
      </c>
      <c r="U1171" s="276">
        <v>279513.26</v>
      </c>
      <c r="V1171" s="277">
        <v>1859.6086931366799</v>
      </c>
      <c r="W1171" s="275">
        <v>43.391580840092402</v>
      </c>
      <c r="X1171" s="275">
        <v>272.52542849999998</v>
      </c>
      <c r="Y1171" s="275">
        <v>170.49348333333299</v>
      </c>
      <c r="Z1171" s="275">
        <v>144.07900000000001</v>
      </c>
      <c r="AA1171" s="275">
        <v>30.058534856740401</v>
      </c>
      <c r="AB1171" s="275" t="b">
        <v>0</v>
      </c>
      <c r="AC1171" s="275" t="b">
        <v>1</v>
      </c>
      <c r="AD1171" s="281">
        <v>469379.01786293398</v>
      </c>
      <c r="AE1171" s="281">
        <v>117344.754465734</v>
      </c>
      <c r="AF1171" s="281">
        <v>178038.17839892101</v>
      </c>
      <c r="AG1171" s="281">
        <v>173996.084998279</v>
      </c>
      <c r="AH1171" s="275">
        <v>19.1273936518946</v>
      </c>
      <c r="AI1171" s="275">
        <v>0.62889462677744201</v>
      </c>
      <c r="AJ1171" s="275" t="b">
        <v>1</v>
      </c>
    </row>
    <row r="1172" spans="2:36" x14ac:dyDescent="0.2">
      <c r="B1172" s="266">
        <v>95041</v>
      </c>
      <c r="C1172" s="274" t="s">
        <v>169</v>
      </c>
      <c r="D1172" s="275">
        <v>372</v>
      </c>
      <c r="E1172" s="275">
        <v>39530491</v>
      </c>
      <c r="F1172" s="275">
        <v>122327</v>
      </c>
      <c r="G1172" s="275">
        <v>906250</v>
      </c>
      <c r="H1172" s="275">
        <v>5</v>
      </c>
      <c r="I1172" s="275">
        <v>122327</v>
      </c>
      <c r="J1172" s="275">
        <v>906250</v>
      </c>
      <c r="K1172" s="282">
        <v>27187.5</v>
      </c>
      <c r="L1172" s="275">
        <v>7</v>
      </c>
      <c r="M1172" s="282">
        <v>226562.5</v>
      </c>
      <c r="N1172" s="275">
        <v>652500</v>
      </c>
      <c r="O1172" s="279">
        <v>4341.0987810441702</v>
      </c>
      <c r="P1172" s="284">
        <v>0</v>
      </c>
      <c r="Q1172" s="277">
        <v>536.19791666666697</v>
      </c>
      <c r="R1172" s="275">
        <v>453.125</v>
      </c>
      <c r="S1172" s="275">
        <v>0</v>
      </c>
      <c r="T1172" s="279">
        <v>5330.4216977108299</v>
      </c>
      <c r="U1172" s="282">
        <v>879062.5</v>
      </c>
      <c r="V1172" s="279">
        <v>5848.4247466845</v>
      </c>
      <c r="W1172" s="275">
        <v>75.484564495339598</v>
      </c>
      <c r="X1172" s="277">
        <v>857.0859375</v>
      </c>
      <c r="Y1172" s="277">
        <v>536.19791666666697</v>
      </c>
      <c r="Z1172" s="275">
        <v>453.125</v>
      </c>
      <c r="AA1172" s="277">
        <v>52.290222414127697</v>
      </c>
      <c r="AB1172" s="275" t="b">
        <v>0</v>
      </c>
      <c r="AC1172" s="275" t="b">
        <v>0</v>
      </c>
      <c r="AD1172" s="283">
        <v>1476185.7555170599</v>
      </c>
      <c r="AE1172" s="280">
        <v>369046.43887926399</v>
      </c>
      <c r="AF1172" s="280">
        <v>559925.80172690901</v>
      </c>
      <c r="AG1172" s="280">
        <v>547213.51491088397</v>
      </c>
      <c r="AH1172" s="275">
        <v>19.1273936518946</v>
      </c>
      <c r="AI1172" s="275">
        <v>0.62889462677744201</v>
      </c>
      <c r="AJ1172" s="275" t="b">
        <v>0</v>
      </c>
    </row>
    <row r="1173" spans="2:36" x14ac:dyDescent="0.2">
      <c r="B1173" s="266">
        <v>95043</v>
      </c>
      <c r="C1173" s="274" t="s">
        <v>169</v>
      </c>
      <c r="D1173" s="275">
        <v>679</v>
      </c>
      <c r="E1173" s="275">
        <v>39530491</v>
      </c>
      <c r="F1173" s="275">
        <v>121133</v>
      </c>
      <c r="G1173" s="275">
        <v>1196429</v>
      </c>
      <c r="H1173" s="275">
        <v>5</v>
      </c>
      <c r="I1173" s="275">
        <v>121133</v>
      </c>
      <c r="J1173" s="275">
        <v>1196429</v>
      </c>
      <c r="K1173" s="279">
        <v>35892.870000000003</v>
      </c>
      <c r="L1173" s="275">
        <v>7</v>
      </c>
      <c r="M1173" s="276">
        <v>299107.25</v>
      </c>
      <c r="N1173" s="280">
        <v>861428.88</v>
      </c>
      <c r="O1173" s="279">
        <v>5731.10783283409</v>
      </c>
      <c r="P1173" s="284">
        <v>0</v>
      </c>
      <c r="Q1173" s="277">
        <v>707.88715833333299</v>
      </c>
      <c r="R1173" s="275">
        <v>598.21450000000004</v>
      </c>
      <c r="S1173" s="275">
        <v>0</v>
      </c>
      <c r="T1173" s="279">
        <v>7037.2094911674203</v>
      </c>
      <c r="U1173" s="276">
        <v>1160536.1299999999</v>
      </c>
      <c r="V1173" s="279">
        <v>7721.0758303459197</v>
      </c>
      <c r="W1173" s="275">
        <v>100.636822818845</v>
      </c>
      <c r="X1173" s="277">
        <v>1131.5227267499999</v>
      </c>
      <c r="Y1173" s="277">
        <v>707.88715833333299</v>
      </c>
      <c r="Z1173" s="275">
        <v>598.21450000000004</v>
      </c>
      <c r="AA1173" s="281">
        <v>69.713879697530004</v>
      </c>
      <c r="AB1173" s="275" t="b">
        <v>0</v>
      </c>
      <c r="AC1173" s="275" t="b">
        <v>0</v>
      </c>
      <c r="AD1173" s="283">
        <v>1948856.7694207099</v>
      </c>
      <c r="AE1173" s="283">
        <v>487214.19235517702</v>
      </c>
      <c r="AF1173" s="280">
        <v>739212.65327925398</v>
      </c>
      <c r="AG1173" s="280">
        <v>722429.923786278</v>
      </c>
      <c r="AH1173" s="275">
        <v>19.1273936518946</v>
      </c>
      <c r="AI1173" s="275">
        <v>0.62889462677744201</v>
      </c>
      <c r="AJ1173" s="275" t="b">
        <v>0</v>
      </c>
    </row>
    <row r="1174" spans="2:36" x14ac:dyDescent="0.2">
      <c r="B1174" s="266">
        <v>95045</v>
      </c>
      <c r="C1174" s="274" t="s">
        <v>169</v>
      </c>
      <c r="D1174" s="275">
        <v>4659</v>
      </c>
      <c r="E1174" s="275">
        <v>39530491</v>
      </c>
      <c r="F1174" s="275">
        <v>112093</v>
      </c>
      <c r="G1174" s="275">
        <v>863722</v>
      </c>
      <c r="H1174" s="275">
        <v>5</v>
      </c>
      <c r="I1174" s="275">
        <v>112093</v>
      </c>
      <c r="J1174" s="275">
        <v>863722</v>
      </c>
      <c r="K1174" s="276">
        <v>25911.66</v>
      </c>
      <c r="L1174" s="275">
        <v>7</v>
      </c>
      <c r="M1174" s="282">
        <v>215930.5</v>
      </c>
      <c r="N1174" s="276">
        <v>621879.84</v>
      </c>
      <c r="O1174" s="279">
        <v>4137.3820925363098</v>
      </c>
      <c r="P1174" s="278">
        <v>1E-4</v>
      </c>
      <c r="Q1174" s="275">
        <v>511.03551666666698</v>
      </c>
      <c r="R1174" s="275">
        <v>431.86099999999999</v>
      </c>
      <c r="S1174" s="275">
        <v>0</v>
      </c>
      <c r="T1174" s="279">
        <v>5080.2786092029701</v>
      </c>
      <c r="U1174" s="276">
        <v>837810.34</v>
      </c>
      <c r="V1174" s="279">
        <v>5573.9730968891899</v>
      </c>
      <c r="W1174" s="275">
        <v>78.510537090336001</v>
      </c>
      <c r="X1174" s="275">
        <v>816.86508149999997</v>
      </c>
      <c r="Y1174" s="275">
        <v>511.03551666666698</v>
      </c>
      <c r="Z1174" s="275">
        <v>431.86099999999999</v>
      </c>
      <c r="AA1174" s="275">
        <v>54.386396394454302</v>
      </c>
      <c r="AB1174" s="275" t="b">
        <v>0</v>
      </c>
      <c r="AC1174" s="275" t="b">
        <v>0</v>
      </c>
      <c r="AD1174" s="280">
        <v>1406912.1248294699</v>
      </c>
      <c r="AE1174" s="281">
        <v>351728.03120736597</v>
      </c>
      <c r="AF1174" s="280">
        <v>533649.91262804903</v>
      </c>
      <c r="AG1174" s="280">
        <v>521534.18099405098</v>
      </c>
      <c r="AH1174" s="275">
        <v>19.1273936518946</v>
      </c>
      <c r="AI1174" s="275">
        <v>0.62889462677744201</v>
      </c>
      <c r="AJ1174" s="275" t="b">
        <v>0</v>
      </c>
    </row>
    <row r="1175" spans="2:36" x14ac:dyDescent="0.2">
      <c r="B1175" s="266">
        <v>95046</v>
      </c>
      <c r="C1175" s="274" t="s">
        <v>169</v>
      </c>
      <c r="D1175" s="275">
        <v>6076</v>
      </c>
      <c r="E1175" s="275">
        <v>39530491</v>
      </c>
      <c r="F1175" s="275">
        <v>146201</v>
      </c>
      <c r="G1175" s="275">
        <v>1765982</v>
      </c>
      <c r="H1175" s="275">
        <v>5</v>
      </c>
      <c r="I1175" s="275">
        <v>146201</v>
      </c>
      <c r="J1175" s="275">
        <v>1765982</v>
      </c>
      <c r="K1175" s="276">
        <v>52979.46</v>
      </c>
      <c r="L1175" s="275">
        <v>7</v>
      </c>
      <c r="M1175" s="282">
        <v>441495.5</v>
      </c>
      <c r="N1175" s="276">
        <v>1271507.04</v>
      </c>
      <c r="O1175" s="279">
        <v>8459.3680634989705</v>
      </c>
      <c r="P1175" s="278">
        <v>2.0000000000000001E-4</v>
      </c>
      <c r="Q1175" s="277">
        <v>1044.8726833333301</v>
      </c>
      <c r="R1175" s="275">
        <v>882.99099999999999</v>
      </c>
      <c r="S1175" s="275">
        <v>0</v>
      </c>
      <c r="T1175" s="279">
        <v>10387.2317468323</v>
      </c>
      <c r="U1175" s="276">
        <v>1713002.54</v>
      </c>
      <c r="V1175" s="279">
        <v>11396.6486411028</v>
      </c>
      <c r="W1175" s="275">
        <v>123.074587459206</v>
      </c>
      <c r="X1175" s="277">
        <v>1670.1774765</v>
      </c>
      <c r="Y1175" s="277">
        <v>1044.8726833333301</v>
      </c>
      <c r="Z1175" s="275">
        <v>882.99099999999999</v>
      </c>
      <c r="AA1175" s="275">
        <v>85.2571329621464</v>
      </c>
      <c r="AB1175" s="275" t="b">
        <v>0</v>
      </c>
      <c r="AC1175" s="275" t="b">
        <v>0</v>
      </c>
      <c r="AD1175" s="283">
        <v>2876598.5907856799</v>
      </c>
      <c r="AE1175" s="280">
        <v>719149.64769641997</v>
      </c>
      <c r="AF1175" s="280">
        <v>1091110.49620446</v>
      </c>
      <c r="AG1175" s="280">
        <v>1066338.4468848</v>
      </c>
      <c r="AH1175" s="275">
        <v>19.1273936518946</v>
      </c>
      <c r="AI1175" s="275">
        <v>0.62889462677744201</v>
      </c>
      <c r="AJ1175" s="275" t="b">
        <v>0</v>
      </c>
    </row>
    <row r="1176" spans="2:36" x14ac:dyDescent="0.2">
      <c r="B1176" s="266">
        <v>95050</v>
      </c>
      <c r="C1176" s="274" t="s">
        <v>169</v>
      </c>
      <c r="D1176" s="275">
        <v>39671</v>
      </c>
      <c r="E1176" s="275">
        <v>39530491</v>
      </c>
      <c r="F1176" s="275">
        <v>133318</v>
      </c>
      <c r="G1176" s="275">
        <v>1554386</v>
      </c>
      <c r="H1176" s="275">
        <v>5</v>
      </c>
      <c r="I1176" s="275">
        <v>133318</v>
      </c>
      <c r="J1176" s="275">
        <v>1554386</v>
      </c>
      <c r="K1176" s="276">
        <v>46631.58</v>
      </c>
      <c r="L1176" s="275">
        <v>7</v>
      </c>
      <c r="M1176" s="282">
        <v>388596.5</v>
      </c>
      <c r="N1176" s="276">
        <v>1119157.92</v>
      </c>
      <c r="O1176" s="279">
        <v>7445.7855667554404</v>
      </c>
      <c r="P1176" s="284">
        <v>1E-3</v>
      </c>
      <c r="Q1176" s="277">
        <v>919.67838333333304</v>
      </c>
      <c r="R1176" s="277">
        <v>777.19299999999998</v>
      </c>
      <c r="S1176" s="275">
        <v>0</v>
      </c>
      <c r="T1176" s="281">
        <v>9142.6569500887708</v>
      </c>
      <c r="U1176" s="276">
        <v>1507754.42</v>
      </c>
      <c r="V1176" s="279">
        <v>10031.1277774344</v>
      </c>
      <c r="W1176" s="275">
        <v>118.7961990453</v>
      </c>
      <c r="X1176" s="277">
        <v>1470.0605595</v>
      </c>
      <c r="Y1176" s="277">
        <v>919.67838333333304</v>
      </c>
      <c r="Z1176" s="277">
        <v>777.19299999999998</v>
      </c>
      <c r="AA1176" s="275">
        <v>82.293376289072199</v>
      </c>
      <c r="AB1176" s="275" t="b">
        <v>0</v>
      </c>
      <c r="AC1176" s="275" t="b">
        <v>0</v>
      </c>
      <c r="AD1176" s="283">
        <v>2531931.0033380799</v>
      </c>
      <c r="AE1176" s="280">
        <v>632982.75083451997</v>
      </c>
      <c r="AF1176" s="280">
        <v>960376.08523374598</v>
      </c>
      <c r="AG1176" s="280">
        <v>938572.16726981394</v>
      </c>
      <c r="AH1176" s="275">
        <v>19.1273936518946</v>
      </c>
      <c r="AI1176" s="275">
        <v>0.62889462677744201</v>
      </c>
      <c r="AJ1176" s="275" t="b">
        <v>0</v>
      </c>
    </row>
    <row r="1177" spans="2:36" x14ac:dyDescent="0.2">
      <c r="B1177" s="266">
        <v>95051</v>
      </c>
      <c r="C1177" s="274" t="s">
        <v>169</v>
      </c>
      <c r="D1177" s="275">
        <v>63861</v>
      </c>
      <c r="E1177" s="275">
        <v>39530491</v>
      </c>
      <c r="F1177" s="275">
        <v>183927</v>
      </c>
      <c r="G1177" s="275">
        <v>1723995</v>
      </c>
      <c r="H1177" s="275">
        <v>5</v>
      </c>
      <c r="I1177" s="275">
        <v>183927</v>
      </c>
      <c r="J1177" s="275">
        <v>1723995</v>
      </c>
      <c r="K1177" s="276">
        <v>51719.85</v>
      </c>
      <c r="L1177" s="275">
        <v>7</v>
      </c>
      <c r="M1177" s="276">
        <v>430998.75</v>
      </c>
      <c r="N1177" s="282">
        <v>1241276.3999999999</v>
      </c>
      <c r="O1177" s="279">
        <v>8258.2428612703297</v>
      </c>
      <c r="P1177" s="278">
        <v>1.6000000000000001E-3</v>
      </c>
      <c r="Q1177" s="277">
        <v>1020.030375</v>
      </c>
      <c r="R1177" s="275">
        <v>861.99749999999995</v>
      </c>
      <c r="S1177" s="275">
        <v>0</v>
      </c>
      <c r="T1177" s="279">
        <v>10140.2707362703</v>
      </c>
      <c r="U1177" s="276">
        <v>1672275.15</v>
      </c>
      <c r="V1177" s="279">
        <v>11125.688299211401</v>
      </c>
      <c r="W1177" s="275">
        <v>95.504310593625206</v>
      </c>
      <c r="X1177" s="277">
        <v>1630.46827125</v>
      </c>
      <c r="Y1177" s="277">
        <v>1020.030375</v>
      </c>
      <c r="Z1177" s="275">
        <v>861.99749999999995</v>
      </c>
      <c r="AA1177" s="275">
        <v>66.158448099106707</v>
      </c>
      <c r="AB1177" s="275" t="b">
        <v>0</v>
      </c>
      <c r="AC1177" s="275" t="b">
        <v>0</v>
      </c>
      <c r="AD1177" s="280">
        <v>2808206.19209118</v>
      </c>
      <c r="AE1177" s="280">
        <v>702051.54802279396</v>
      </c>
      <c r="AF1177" s="280">
        <v>1065168.86350144</v>
      </c>
      <c r="AG1177" s="280">
        <v>1040985.78056694</v>
      </c>
      <c r="AH1177" s="275">
        <v>19.1273936518946</v>
      </c>
      <c r="AI1177" s="275">
        <v>0.62889462677744201</v>
      </c>
      <c r="AJ1177" s="275" t="b">
        <v>0</v>
      </c>
    </row>
    <row r="1178" spans="2:36" x14ac:dyDescent="0.2">
      <c r="B1178" s="266">
        <v>95053</v>
      </c>
      <c r="C1178" s="274" t="s">
        <v>169</v>
      </c>
      <c r="D1178" s="275">
        <v>1620</v>
      </c>
      <c r="E1178" s="275">
        <v>39530491</v>
      </c>
      <c r="F1178" s="275">
        <v>200001</v>
      </c>
      <c r="G1178" s="275">
        <v>1250000</v>
      </c>
      <c r="H1178" s="275">
        <v>5</v>
      </c>
      <c r="I1178" s="275">
        <v>200001</v>
      </c>
      <c r="J1178" s="275">
        <v>1250000</v>
      </c>
      <c r="K1178" s="275">
        <v>37500</v>
      </c>
      <c r="L1178" s="275">
        <v>7</v>
      </c>
      <c r="M1178" s="275">
        <v>312500</v>
      </c>
      <c r="N1178" s="275">
        <v>900000</v>
      </c>
      <c r="O1178" s="279">
        <v>5987.7224566126397</v>
      </c>
      <c r="P1178" s="284">
        <v>0</v>
      </c>
      <c r="Q1178" s="277">
        <v>739.58333333333303</v>
      </c>
      <c r="R1178" s="275">
        <v>625</v>
      </c>
      <c r="S1178" s="275">
        <v>0</v>
      </c>
      <c r="T1178" s="279">
        <v>7352.30578994597</v>
      </c>
      <c r="U1178" s="275">
        <v>1212500</v>
      </c>
      <c r="V1178" s="279">
        <v>8066.7927540475903</v>
      </c>
      <c r="W1178" s="275">
        <v>63.681063118969902</v>
      </c>
      <c r="X1178" s="277">
        <v>1182.1875</v>
      </c>
      <c r="Y1178" s="277">
        <v>739.58333333333303</v>
      </c>
      <c r="Z1178" s="275">
        <v>625</v>
      </c>
      <c r="AA1178" s="275">
        <v>44.113614171605001</v>
      </c>
      <c r="AB1178" s="275" t="b">
        <v>0</v>
      </c>
      <c r="AC1178" s="275" t="b">
        <v>0</v>
      </c>
      <c r="AD1178" s="280">
        <v>2036118.2834717999</v>
      </c>
      <c r="AE1178" s="280">
        <v>509029.57086795103</v>
      </c>
      <c r="AF1178" s="280">
        <v>772311.45065780496</v>
      </c>
      <c r="AG1178" s="280">
        <v>754777.26194604696</v>
      </c>
      <c r="AH1178" s="275">
        <v>19.1273936518946</v>
      </c>
      <c r="AI1178" s="275">
        <v>0.62889462677744201</v>
      </c>
      <c r="AJ1178" s="275" t="b">
        <v>0</v>
      </c>
    </row>
    <row r="1179" spans="2:36" x14ac:dyDescent="0.2">
      <c r="B1179" s="266">
        <v>95054</v>
      </c>
      <c r="C1179" s="274" t="s">
        <v>169</v>
      </c>
      <c r="D1179" s="275">
        <v>26062</v>
      </c>
      <c r="E1179" s="275">
        <v>39530491</v>
      </c>
      <c r="F1179" s="275">
        <v>190202</v>
      </c>
      <c r="G1179" s="275">
        <v>1494038</v>
      </c>
      <c r="H1179" s="275">
        <v>5</v>
      </c>
      <c r="I1179" s="275">
        <v>190202</v>
      </c>
      <c r="J1179" s="275">
        <v>1494038</v>
      </c>
      <c r="K1179" s="276">
        <v>44821.14</v>
      </c>
      <c r="L1179" s="275">
        <v>7</v>
      </c>
      <c r="M1179" s="282">
        <v>373509.5</v>
      </c>
      <c r="N1179" s="276">
        <v>1075707.3600000001</v>
      </c>
      <c r="O1179" s="279">
        <v>7156.7079069061101</v>
      </c>
      <c r="P1179" s="278">
        <v>6.9999999999999999E-4</v>
      </c>
      <c r="Q1179" s="277">
        <v>883.972483333333</v>
      </c>
      <c r="R1179" s="277">
        <v>747.01900000000001</v>
      </c>
      <c r="S1179" s="275">
        <v>0</v>
      </c>
      <c r="T1179" s="279">
        <v>8787.6993902394406</v>
      </c>
      <c r="U1179" s="276">
        <v>1449216.86</v>
      </c>
      <c r="V1179" s="279">
        <v>9641.6759301374004</v>
      </c>
      <c r="W1179" s="275">
        <v>80.034829404343199</v>
      </c>
      <c r="X1179" s="275">
        <v>1412.9864385000001</v>
      </c>
      <c r="Y1179" s="277">
        <v>883.972483333333</v>
      </c>
      <c r="Z1179" s="277">
        <v>747.01900000000001</v>
      </c>
      <c r="AA1179" s="275">
        <v>55.442315371485797</v>
      </c>
      <c r="AB1179" s="275" t="b">
        <v>0</v>
      </c>
      <c r="AC1179" s="275" t="b">
        <v>0</v>
      </c>
      <c r="AD1179" s="283">
        <v>2433630.4704013201</v>
      </c>
      <c r="AE1179" s="283">
        <v>608407.61760032899</v>
      </c>
      <c r="AF1179" s="280">
        <v>923090.12409430905</v>
      </c>
      <c r="AG1179" s="280">
        <v>902132.72870667803</v>
      </c>
      <c r="AH1179" s="275">
        <v>19.1273936518946</v>
      </c>
      <c r="AI1179" s="275">
        <v>0.62889462677744201</v>
      </c>
      <c r="AJ1179" s="275" t="b">
        <v>0</v>
      </c>
    </row>
    <row r="1180" spans="2:36" x14ac:dyDescent="0.2">
      <c r="B1180" s="266">
        <v>95060</v>
      </c>
      <c r="C1180" s="274" t="s">
        <v>169</v>
      </c>
      <c r="D1180" s="275">
        <v>48250</v>
      </c>
      <c r="E1180" s="275">
        <v>39530491</v>
      </c>
      <c r="F1180" s="275">
        <v>107031</v>
      </c>
      <c r="G1180" s="275">
        <v>1358845</v>
      </c>
      <c r="H1180" s="275">
        <v>5</v>
      </c>
      <c r="I1180" s="275">
        <v>107031</v>
      </c>
      <c r="J1180" s="275">
        <v>1358845</v>
      </c>
      <c r="K1180" s="276">
        <v>40765.35</v>
      </c>
      <c r="L1180" s="275">
        <v>7</v>
      </c>
      <c r="M1180" s="276">
        <v>339711.25</v>
      </c>
      <c r="N1180" s="280">
        <v>978368.4</v>
      </c>
      <c r="O1180" s="279">
        <v>6509.1093772446402</v>
      </c>
      <c r="P1180" s="278">
        <v>1.1999999999999999E-3</v>
      </c>
      <c r="Q1180" s="277">
        <v>803.98329166666701</v>
      </c>
      <c r="R1180" s="275">
        <v>679.42250000000001</v>
      </c>
      <c r="S1180" s="275">
        <v>0</v>
      </c>
      <c r="T1180" s="281">
        <v>7992.51516891131</v>
      </c>
      <c r="U1180" s="276">
        <v>1318079.6499999999</v>
      </c>
      <c r="V1180" s="279">
        <v>8769.2167998990299</v>
      </c>
      <c r="W1180" s="275">
        <v>129.35785240144301</v>
      </c>
      <c r="X1180" s="277">
        <v>1285.1276587499999</v>
      </c>
      <c r="Y1180" s="277">
        <v>803.98329166666701</v>
      </c>
      <c r="Z1180" s="275">
        <v>679.42250000000001</v>
      </c>
      <c r="AA1180" s="275">
        <v>89.609722442036201</v>
      </c>
      <c r="AB1180" s="275" t="b">
        <v>0</v>
      </c>
      <c r="AC1180" s="275" t="b">
        <v>0</v>
      </c>
      <c r="AD1180" s="280">
        <v>2213415.3191233901</v>
      </c>
      <c r="AE1180" s="280">
        <v>553353.829780848</v>
      </c>
      <c r="AF1180" s="283">
        <v>839561.24253528402</v>
      </c>
      <c r="AG1180" s="280">
        <v>820500.24680726102</v>
      </c>
      <c r="AH1180" s="275">
        <v>19.1273936518946</v>
      </c>
      <c r="AI1180" s="275">
        <v>0.62889462677744201</v>
      </c>
      <c r="AJ1180" s="275" t="b">
        <v>0</v>
      </c>
    </row>
    <row r="1181" spans="2:36" x14ac:dyDescent="0.2">
      <c r="B1181" s="266">
        <v>95062</v>
      </c>
      <c r="C1181" s="274" t="s">
        <v>169</v>
      </c>
      <c r="D1181" s="275">
        <v>35174</v>
      </c>
      <c r="E1181" s="275">
        <v>39530491</v>
      </c>
      <c r="F1181" s="275">
        <v>104572</v>
      </c>
      <c r="G1181" s="275">
        <v>1064558</v>
      </c>
      <c r="H1181" s="275">
        <v>5</v>
      </c>
      <c r="I1181" s="275">
        <v>104572</v>
      </c>
      <c r="J1181" s="275">
        <v>1064558</v>
      </c>
      <c r="K1181" s="279">
        <v>31936.74</v>
      </c>
      <c r="L1181" s="275">
        <v>7</v>
      </c>
      <c r="M1181" s="282">
        <v>266139.5</v>
      </c>
      <c r="N1181" s="276">
        <v>766481.76</v>
      </c>
      <c r="O1181" s="279">
        <v>5099.4222743733098</v>
      </c>
      <c r="P1181" s="278">
        <v>8.9999999999999998E-4</v>
      </c>
      <c r="Q1181" s="277">
        <v>629.86348333333297</v>
      </c>
      <c r="R1181" s="275">
        <v>532.279</v>
      </c>
      <c r="S1181" s="275">
        <v>0</v>
      </c>
      <c r="T1181" s="279">
        <v>6261.5647577066502</v>
      </c>
      <c r="U1181" s="276">
        <v>1032621.26</v>
      </c>
      <c r="V1181" s="279">
        <v>6870.0550085307104</v>
      </c>
      <c r="W1181" s="275">
        <v>103.725699656092</v>
      </c>
      <c r="X1181" s="277">
        <v>1006.8057285</v>
      </c>
      <c r="Y1181" s="277">
        <v>629.86348333333297</v>
      </c>
      <c r="Z1181" s="275">
        <v>532.279</v>
      </c>
      <c r="AA1181" s="275">
        <v>71.853629166966101</v>
      </c>
      <c r="AB1181" s="275" t="b">
        <v>0</v>
      </c>
      <c r="AC1181" s="275" t="b">
        <v>0</v>
      </c>
      <c r="AD1181" s="275">
        <v>1734052.80609294</v>
      </c>
      <c r="AE1181" s="283">
        <v>433513.20152323501</v>
      </c>
      <c r="AF1181" s="280">
        <v>657736.26663149695</v>
      </c>
      <c r="AG1181" s="280">
        <v>642803.33793820802</v>
      </c>
      <c r="AH1181" s="275">
        <v>19.1273936518946</v>
      </c>
      <c r="AI1181" s="275">
        <v>0.62889462677744201</v>
      </c>
      <c r="AJ1181" s="275" t="b">
        <v>0</v>
      </c>
    </row>
    <row r="1182" spans="2:36" x14ac:dyDescent="0.2">
      <c r="B1182" s="266">
        <v>95064</v>
      </c>
      <c r="C1182" s="274" t="s">
        <v>169</v>
      </c>
      <c r="D1182" s="275">
        <v>8559</v>
      </c>
      <c r="E1182" s="275">
        <v>39530491</v>
      </c>
      <c r="F1182" s="275">
        <v>50598</v>
      </c>
      <c r="G1182" s="275">
        <v>1250000</v>
      </c>
      <c r="H1182" s="275">
        <v>5</v>
      </c>
      <c r="I1182" s="275">
        <v>50598</v>
      </c>
      <c r="J1182" s="275">
        <v>1250000</v>
      </c>
      <c r="K1182" s="275">
        <v>37500</v>
      </c>
      <c r="L1182" s="275">
        <v>7</v>
      </c>
      <c r="M1182" s="275">
        <v>312500</v>
      </c>
      <c r="N1182" s="275">
        <v>900000</v>
      </c>
      <c r="O1182" s="279">
        <v>5987.7224566126397</v>
      </c>
      <c r="P1182" s="278">
        <v>2.0000000000000001E-4</v>
      </c>
      <c r="Q1182" s="277">
        <v>739.58333333333303</v>
      </c>
      <c r="R1182" s="275">
        <v>625</v>
      </c>
      <c r="S1182" s="275">
        <v>0</v>
      </c>
      <c r="T1182" s="279">
        <v>7352.30578994597</v>
      </c>
      <c r="U1182" s="275">
        <v>1212500</v>
      </c>
      <c r="V1182" s="279">
        <v>8066.7927540475903</v>
      </c>
      <c r="W1182" s="275">
        <v>251.71501452344199</v>
      </c>
      <c r="X1182" s="277">
        <v>1182.1875</v>
      </c>
      <c r="Y1182" s="277">
        <v>739.58333333333303</v>
      </c>
      <c r="Z1182" s="275">
        <v>625</v>
      </c>
      <c r="AA1182" s="275">
        <v>174.36987525070501</v>
      </c>
      <c r="AB1182" s="275" t="b">
        <v>0</v>
      </c>
      <c r="AC1182" s="275" t="b">
        <v>0</v>
      </c>
      <c r="AD1182" s="280">
        <v>2036118.2834717999</v>
      </c>
      <c r="AE1182" s="280">
        <v>509029.57086795103</v>
      </c>
      <c r="AF1182" s="280">
        <v>772311.45065780496</v>
      </c>
      <c r="AG1182" s="280">
        <v>754777.26194604696</v>
      </c>
      <c r="AH1182" s="275">
        <v>19.1273936518946</v>
      </c>
      <c r="AI1182" s="275">
        <v>0.62889462677744201</v>
      </c>
      <c r="AJ1182" s="275" t="b">
        <v>0</v>
      </c>
    </row>
    <row r="1183" spans="2:36" x14ac:dyDescent="0.2">
      <c r="B1183" s="266">
        <v>95065</v>
      </c>
      <c r="C1183" s="274" t="s">
        <v>169</v>
      </c>
      <c r="D1183" s="275">
        <v>8171</v>
      </c>
      <c r="E1183" s="275">
        <v>39530491</v>
      </c>
      <c r="F1183" s="275">
        <v>130802</v>
      </c>
      <c r="G1183" s="275">
        <v>1178690</v>
      </c>
      <c r="H1183" s="275">
        <v>5</v>
      </c>
      <c r="I1183" s="275">
        <v>130802</v>
      </c>
      <c r="J1183" s="275">
        <v>1178690</v>
      </c>
      <c r="K1183" s="282">
        <v>35360.699999999997</v>
      </c>
      <c r="L1183" s="275">
        <v>7</v>
      </c>
      <c r="M1183" s="282">
        <v>294672.5</v>
      </c>
      <c r="N1183" s="282">
        <v>848656.8</v>
      </c>
      <c r="O1183" s="279">
        <v>5646.1348659078003</v>
      </c>
      <c r="P1183" s="278">
        <v>2.0000000000000001E-4</v>
      </c>
      <c r="Q1183" s="277">
        <v>697.39158333333296</v>
      </c>
      <c r="R1183" s="275">
        <v>589.34500000000003</v>
      </c>
      <c r="S1183" s="275">
        <v>0</v>
      </c>
      <c r="T1183" s="279">
        <v>6932.87144924114</v>
      </c>
      <c r="U1183" s="282">
        <v>1143329.3</v>
      </c>
      <c r="V1183" s="277">
        <v>7606.5983610146804</v>
      </c>
      <c r="W1183" s="275">
        <v>91.815853077304794</v>
      </c>
      <c r="X1183" s="275">
        <v>1114.7460675</v>
      </c>
      <c r="Y1183" s="277">
        <v>697.39158333333296</v>
      </c>
      <c r="Z1183" s="275">
        <v>589.34500000000003</v>
      </c>
      <c r="AA1183" s="277">
        <v>63.603352694067098</v>
      </c>
      <c r="AB1183" s="275" t="b">
        <v>0</v>
      </c>
      <c r="AC1183" s="275" t="b">
        <v>0</v>
      </c>
      <c r="AD1183" s="280">
        <v>1919961.8076363001</v>
      </c>
      <c r="AE1183" s="280">
        <v>479990.45190907601</v>
      </c>
      <c r="AF1183" s="280">
        <v>728252.62702067895</v>
      </c>
      <c r="AG1183" s="280">
        <v>711718.72870654904</v>
      </c>
      <c r="AH1183" s="275">
        <v>19.1273936518946</v>
      </c>
      <c r="AI1183" s="275">
        <v>0.62889462677744201</v>
      </c>
      <c r="AJ1183" s="275" t="b">
        <v>0</v>
      </c>
    </row>
    <row r="1184" spans="2:36" x14ac:dyDescent="0.2">
      <c r="B1184" s="266">
        <v>95066</v>
      </c>
      <c r="C1184" s="274" t="s">
        <v>169</v>
      </c>
      <c r="D1184" s="275">
        <v>15294</v>
      </c>
      <c r="E1184" s="275">
        <v>39530491</v>
      </c>
      <c r="F1184" s="275">
        <v>134096</v>
      </c>
      <c r="G1184" s="275">
        <v>1241796</v>
      </c>
      <c r="H1184" s="275">
        <v>5</v>
      </c>
      <c r="I1184" s="275">
        <v>134096</v>
      </c>
      <c r="J1184" s="275">
        <v>1241796</v>
      </c>
      <c r="K1184" s="276">
        <v>37253.879999999997</v>
      </c>
      <c r="L1184" s="275">
        <v>7</v>
      </c>
      <c r="M1184" s="275">
        <v>310449</v>
      </c>
      <c r="N1184" s="280">
        <v>894093.12</v>
      </c>
      <c r="O1184" s="279">
        <v>5948.4238365853998</v>
      </c>
      <c r="P1184" s="278">
        <v>4.0000000000000002E-4</v>
      </c>
      <c r="Q1184" s="275">
        <v>734.72929999999997</v>
      </c>
      <c r="R1184" s="275">
        <v>620.89800000000002</v>
      </c>
      <c r="S1184" s="275">
        <v>0</v>
      </c>
      <c r="T1184" s="279">
        <v>7304.0511365853999</v>
      </c>
      <c r="U1184" s="276">
        <v>1204542.1200000001</v>
      </c>
      <c r="V1184" s="279">
        <v>8013.8487798442202</v>
      </c>
      <c r="W1184" s="275">
        <v>94.355428769039094</v>
      </c>
      <c r="X1184" s="275">
        <v>1174.4285669999999</v>
      </c>
      <c r="Y1184" s="275">
        <v>734.72929999999997</v>
      </c>
      <c r="Z1184" s="275">
        <v>620.89800000000002</v>
      </c>
      <c r="AA1184" s="277">
        <v>65.362586235998705</v>
      </c>
      <c r="AB1184" s="275" t="b">
        <v>0</v>
      </c>
      <c r="AC1184" s="275" t="b">
        <v>0</v>
      </c>
      <c r="AD1184" s="280">
        <v>2022754.83195372</v>
      </c>
      <c r="AE1184" s="280">
        <v>505688.70798842999</v>
      </c>
      <c r="AF1184" s="280">
        <v>767242.61614484806</v>
      </c>
      <c r="AG1184" s="280">
        <v>749823.50782044197</v>
      </c>
      <c r="AH1184" s="275">
        <v>19.1273936518946</v>
      </c>
      <c r="AI1184" s="275">
        <v>0.62889462677744201</v>
      </c>
      <c r="AJ1184" s="275" t="b">
        <v>0</v>
      </c>
    </row>
    <row r="1185" spans="2:36" x14ac:dyDescent="0.2">
      <c r="B1185" s="266">
        <v>95070</v>
      </c>
      <c r="C1185" s="274" t="s">
        <v>169</v>
      </c>
      <c r="D1185" s="275">
        <v>31194</v>
      </c>
      <c r="E1185" s="275">
        <v>39530491</v>
      </c>
      <c r="F1185" s="275">
        <v>200001</v>
      </c>
      <c r="G1185" s="275">
        <v>2000001</v>
      </c>
      <c r="H1185" s="275">
        <v>5</v>
      </c>
      <c r="I1185" s="275">
        <v>200001</v>
      </c>
      <c r="J1185" s="275">
        <v>2000001</v>
      </c>
      <c r="K1185" s="276">
        <v>60000.03</v>
      </c>
      <c r="L1185" s="275">
        <v>7</v>
      </c>
      <c r="M1185" s="276">
        <v>500000.25</v>
      </c>
      <c r="N1185" s="276">
        <v>1440000.72</v>
      </c>
      <c r="O1185" s="281">
        <v>9580.3607207581899</v>
      </c>
      <c r="P1185" s="278">
        <v>8.0000000000000004E-4</v>
      </c>
      <c r="Q1185" s="275">
        <v>1183.3339249999999</v>
      </c>
      <c r="R1185" s="275">
        <v>1000.0005</v>
      </c>
      <c r="S1185" s="275">
        <v>0</v>
      </c>
      <c r="T1185" s="281">
        <v>11763.6951457582</v>
      </c>
      <c r="U1185" s="276">
        <v>1940000.97</v>
      </c>
      <c r="V1185" s="279">
        <v>12906.8748599103</v>
      </c>
      <c r="W1185" s="275">
        <v>101.889751935202</v>
      </c>
      <c r="X1185" s="277">
        <v>1891.50094575</v>
      </c>
      <c r="Y1185" s="275">
        <v>1183.3339249999999</v>
      </c>
      <c r="Z1185" s="275">
        <v>1000.0005</v>
      </c>
      <c r="AA1185" s="275">
        <v>70.581817965459294</v>
      </c>
      <c r="AB1185" s="275" t="b">
        <v>0</v>
      </c>
      <c r="AC1185" s="275" t="b">
        <v>0</v>
      </c>
      <c r="AD1185" s="283">
        <v>3257790.88244951</v>
      </c>
      <c r="AE1185" s="280">
        <v>814447.72061237798</v>
      </c>
      <c r="AF1185" s="280">
        <v>1235698.93890165</v>
      </c>
      <c r="AG1185" s="280">
        <v>1207644.2229354801</v>
      </c>
      <c r="AH1185" s="275">
        <v>19.1273936518946</v>
      </c>
      <c r="AI1185" s="275">
        <v>0.62889462677744201</v>
      </c>
      <c r="AJ1185" s="275" t="b">
        <v>0</v>
      </c>
    </row>
    <row r="1186" spans="2:36" x14ac:dyDescent="0.2">
      <c r="B1186" s="266">
        <v>95073</v>
      </c>
      <c r="C1186" s="274" t="s">
        <v>169</v>
      </c>
      <c r="D1186" s="275">
        <v>10188</v>
      </c>
      <c r="E1186" s="275">
        <v>39530491</v>
      </c>
      <c r="F1186" s="275">
        <v>116684</v>
      </c>
      <c r="G1186" s="275">
        <v>1195860</v>
      </c>
      <c r="H1186" s="275">
        <v>5</v>
      </c>
      <c r="I1186" s="275">
        <v>116684</v>
      </c>
      <c r="J1186" s="275">
        <v>1195860</v>
      </c>
      <c r="K1186" s="279">
        <v>35875.800000000003</v>
      </c>
      <c r="L1186" s="275">
        <v>7</v>
      </c>
      <c r="M1186" s="275">
        <v>298965</v>
      </c>
      <c r="N1186" s="282">
        <v>861019.2</v>
      </c>
      <c r="O1186" s="279">
        <v>5728.3822215718401</v>
      </c>
      <c r="P1186" s="278">
        <v>2.9999999999999997E-4</v>
      </c>
      <c r="Q1186" s="277">
        <v>707.55050000000006</v>
      </c>
      <c r="R1186" s="276">
        <v>597.92999999999995</v>
      </c>
      <c r="S1186" s="275">
        <v>0</v>
      </c>
      <c r="T1186" s="279">
        <v>7033.8627215718398</v>
      </c>
      <c r="U1186" s="282">
        <v>1159984.2</v>
      </c>
      <c r="V1186" s="279">
        <v>7717.4038262842796</v>
      </c>
      <c r="W1186" s="275">
        <v>104.42428015444401</v>
      </c>
      <c r="X1186" s="277">
        <v>1130.9845949999999</v>
      </c>
      <c r="Y1186" s="277">
        <v>707.55050000000006</v>
      </c>
      <c r="Z1186" s="276">
        <v>597.92999999999995</v>
      </c>
      <c r="AA1186" s="275">
        <v>72.337554985141097</v>
      </c>
      <c r="AB1186" s="275" t="b">
        <v>0</v>
      </c>
      <c r="AC1186" s="275" t="b">
        <v>0</v>
      </c>
      <c r="AD1186" s="280">
        <v>1947929.92837807</v>
      </c>
      <c r="AE1186" s="281">
        <v>486982.48209451803</v>
      </c>
      <c r="AF1186" s="280">
        <v>738861.09710691404</v>
      </c>
      <c r="AG1186" s="280">
        <v>722086.34917664004</v>
      </c>
      <c r="AH1186" s="275">
        <v>19.1273936518946</v>
      </c>
      <c r="AI1186" s="275">
        <v>0.62889462677744201</v>
      </c>
      <c r="AJ1186" s="275" t="b">
        <v>0</v>
      </c>
    </row>
    <row r="1187" spans="2:36" x14ac:dyDescent="0.2">
      <c r="B1187" s="266">
        <v>95075</v>
      </c>
      <c r="C1187" s="274" t="s">
        <v>169</v>
      </c>
      <c r="D1187" s="275">
        <v>396</v>
      </c>
      <c r="E1187" s="275">
        <v>39530491</v>
      </c>
      <c r="F1187" s="275">
        <v>122638</v>
      </c>
      <c r="G1187" s="275">
        <v>1030612</v>
      </c>
      <c r="H1187" s="275">
        <v>5</v>
      </c>
      <c r="I1187" s="275">
        <v>122638</v>
      </c>
      <c r="J1187" s="275">
        <v>1030612</v>
      </c>
      <c r="K1187" s="276">
        <v>30918.36</v>
      </c>
      <c r="L1187" s="275">
        <v>7</v>
      </c>
      <c r="M1187" s="275">
        <v>257653</v>
      </c>
      <c r="N1187" s="276">
        <v>742040.64</v>
      </c>
      <c r="O1187" s="279">
        <v>4936.8148931635696</v>
      </c>
      <c r="P1187" s="284">
        <v>0</v>
      </c>
      <c r="Q1187" s="277">
        <v>609.77876666666702</v>
      </c>
      <c r="R1187" s="275">
        <v>515.30600000000004</v>
      </c>
      <c r="S1187" s="275">
        <v>0</v>
      </c>
      <c r="T1187" s="281">
        <v>6061.8996598302401</v>
      </c>
      <c r="U1187" s="276">
        <v>999693.64</v>
      </c>
      <c r="V1187" s="279">
        <v>6650.98673106759</v>
      </c>
      <c r="W1187" s="275">
        <v>85.625396337848898</v>
      </c>
      <c r="X1187" s="277">
        <v>974.70129899999995</v>
      </c>
      <c r="Y1187" s="277">
        <v>609.77876666666702</v>
      </c>
      <c r="Z1187" s="275">
        <v>515.30600000000004</v>
      </c>
      <c r="AA1187" s="275">
        <v>59.315053994653297</v>
      </c>
      <c r="AB1187" s="275" t="b">
        <v>0</v>
      </c>
      <c r="AC1187" s="275" t="b">
        <v>0</v>
      </c>
      <c r="AD1187" s="280">
        <v>1678758.3490923501</v>
      </c>
      <c r="AE1187" s="280">
        <v>419689.58727308799</v>
      </c>
      <c r="AF1187" s="280">
        <v>636762.75902827398</v>
      </c>
      <c r="AG1187" s="280">
        <v>622306.00279099098</v>
      </c>
      <c r="AH1187" s="275">
        <v>19.1273936518946</v>
      </c>
      <c r="AI1187" s="275">
        <v>0.62889462677744201</v>
      </c>
      <c r="AJ1187" s="275" t="b">
        <v>0</v>
      </c>
    </row>
    <row r="1188" spans="2:36" x14ac:dyDescent="0.2">
      <c r="B1188" s="266">
        <v>95076</v>
      </c>
      <c r="C1188" s="274" t="s">
        <v>169</v>
      </c>
      <c r="D1188" s="275">
        <v>82098</v>
      </c>
      <c r="E1188" s="275">
        <v>39530491</v>
      </c>
      <c r="F1188" s="275">
        <v>91234</v>
      </c>
      <c r="G1188" s="275">
        <v>728508</v>
      </c>
      <c r="H1188" s="275">
        <v>5</v>
      </c>
      <c r="I1188" s="275">
        <v>91234</v>
      </c>
      <c r="J1188" s="275">
        <v>728508</v>
      </c>
      <c r="K1188" s="279">
        <v>21855.24</v>
      </c>
      <c r="L1188" s="275">
        <v>7</v>
      </c>
      <c r="M1188" s="275">
        <v>182127</v>
      </c>
      <c r="N1188" s="276">
        <v>524525.76</v>
      </c>
      <c r="O1188" s="281">
        <v>3489.6829691375701</v>
      </c>
      <c r="P1188" s="278">
        <v>2.0999999999999999E-3</v>
      </c>
      <c r="Q1188" s="275">
        <v>431.03390000000002</v>
      </c>
      <c r="R1188" s="275">
        <v>364.25400000000002</v>
      </c>
      <c r="S1188" s="275">
        <v>0</v>
      </c>
      <c r="T1188" s="281">
        <v>4284.9708691375699</v>
      </c>
      <c r="U1188" s="276">
        <v>706652.76</v>
      </c>
      <c r="V1188" s="281">
        <v>4701.37844453256</v>
      </c>
      <c r="W1188" s="277">
        <v>81.3598367126189</v>
      </c>
      <c r="X1188" s="277">
        <v>688.98644100000001</v>
      </c>
      <c r="Y1188" s="275">
        <v>431.03390000000002</v>
      </c>
      <c r="Z1188" s="275">
        <v>364.25400000000002</v>
      </c>
      <c r="AA1188" s="275">
        <v>56.360184174376698</v>
      </c>
      <c r="AB1188" s="275" t="b">
        <v>0</v>
      </c>
      <c r="AC1188" s="275" t="b">
        <v>0</v>
      </c>
      <c r="AD1188" s="280">
        <v>1186662.76676438</v>
      </c>
      <c r="AE1188" s="280">
        <v>296665.69169109501</v>
      </c>
      <c r="AF1188" s="283">
        <v>450108.05623665301</v>
      </c>
      <c r="AG1188" s="280">
        <v>439889.01883663301</v>
      </c>
      <c r="AH1188" s="275">
        <v>19.1273936518946</v>
      </c>
      <c r="AI1188" s="275">
        <v>0.62889462677744201</v>
      </c>
      <c r="AJ1188" s="275" t="b">
        <v>0</v>
      </c>
    </row>
    <row r="1189" spans="2:36" x14ac:dyDescent="0.2">
      <c r="B1189" s="266">
        <v>95110</v>
      </c>
      <c r="C1189" s="274" t="s">
        <v>169</v>
      </c>
      <c r="D1189" s="275">
        <v>21506</v>
      </c>
      <c r="E1189" s="275">
        <v>39530491</v>
      </c>
      <c r="F1189" s="275">
        <v>125075</v>
      </c>
      <c r="G1189" s="275">
        <v>1088535</v>
      </c>
      <c r="H1189" s="275">
        <v>5</v>
      </c>
      <c r="I1189" s="275">
        <v>125075</v>
      </c>
      <c r="J1189" s="275">
        <v>1088535</v>
      </c>
      <c r="K1189" s="276">
        <v>32656.05</v>
      </c>
      <c r="L1189" s="275">
        <v>7</v>
      </c>
      <c r="M1189" s="276">
        <v>272133.75</v>
      </c>
      <c r="N1189" s="282">
        <v>783745.2</v>
      </c>
      <c r="O1189" s="279">
        <v>5214.2763714470702</v>
      </c>
      <c r="P1189" s="278">
        <v>5.0000000000000001E-4</v>
      </c>
      <c r="Q1189" s="277">
        <v>644.04987500000004</v>
      </c>
      <c r="R1189" s="275">
        <v>544.26750000000004</v>
      </c>
      <c r="S1189" s="275">
        <v>0</v>
      </c>
      <c r="T1189" s="279">
        <v>6402.5937464470699</v>
      </c>
      <c r="U1189" s="276">
        <v>1055878.95</v>
      </c>
      <c r="V1189" s="279">
        <v>7024.7890004217497</v>
      </c>
      <c r="W1189" s="277">
        <v>88.675642790374596</v>
      </c>
      <c r="X1189" s="275">
        <v>1029.4819762499999</v>
      </c>
      <c r="Y1189" s="277">
        <v>644.04987500000004</v>
      </c>
      <c r="Z1189" s="275">
        <v>544.26750000000004</v>
      </c>
      <c r="AA1189" s="275">
        <v>61.428043140007901</v>
      </c>
      <c r="AB1189" s="275" t="b">
        <v>0</v>
      </c>
      <c r="AC1189" s="275" t="b">
        <v>0</v>
      </c>
      <c r="AD1189" s="280">
        <v>1773108.81255918</v>
      </c>
      <c r="AE1189" s="280">
        <v>443277.20313979598</v>
      </c>
      <c r="AF1189" s="280">
        <v>672550.43595343502</v>
      </c>
      <c r="AG1189" s="280">
        <v>657281.17346595204</v>
      </c>
      <c r="AH1189" s="275">
        <v>19.1273936518946</v>
      </c>
      <c r="AI1189" s="275">
        <v>0.62889462677744201</v>
      </c>
      <c r="AJ1189" s="275" t="b">
        <v>0</v>
      </c>
    </row>
    <row r="1190" spans="2:36" x14ac:dyDescent="0.2">
      <c r="B1190" s="266">
        <v>95111</v>
      </c>
      <c r="C1190" s="274" t="s">
        <v>169</v>
      </c>
      <c r="D1190" s="275">
        <v>57443</v>
      </c>
      <c r="E1190" s="275">
        <v>39530491</v>
      </c>
      <c r="F1190" s="275">
        <v>96121</v>
      </c>
      <c r="G1190" s="275">
        <v>832344</v>
      </c>
      <c r="H1190" s="275">
        <v>5</v>
      </c>
      <c r="I1190" s="275">
        <v>96121</v>
      </c>
      <c r="J1190" s="275">
        <v>832344</v>
      </c>
      <c r="K1190" s="276">
        <v>24970.32</v>
      </c>
      <c r="L1190" s="275">
        <v>7</v>
      </c>
      <c r="M1190" s="275">
        <v>208086</v>
      </c>
      <c r="N1190" s="276">
        <v>599287.68000000005</v>
      </c>
      <c r="O1190" s="279">
        <v>3987.0758883414301</v>
      </c>
      <c r="P1190" s="278">
        <v>1.5E-3</v>
      </c>
      <c r="Q1190" s="275">
        <v>492.47019999999998</v>
      </c>
      <c r="R1190" s="275">
        <v>416.17200000000003</v>
      </c>
      <c r="S1190" s="275">
        <v>0</v>
      </c>
      <c r="T1190" s="279">
        <v>4895.7180883414403</v>
      </c>
      <c r="U1190" s="276">
        <v>807373.68</v>
      </c>
      <c r="V1190" s="279">
        <v>5371.4772384599901</v>
      </c>
      <c r="W1190" s="275">
        <v>88.230152950468494</v>
      </c>
      <c r="X1190" s="275">
        <v>787.18933800000002</v>
      </c>
      <c r="Y1190" s="275">
        <v>492.47019999999998</v>
      </c>
      <c r="Z1190" s="275">
        <v>416.17200000000003</v>
      </c>
      <c r="AA1190" s="275">
        <v>61.119440143254003</v>
      </c>
      <c r="AB1190" s="275" t="b">
        <v>0</v>
      </c>
      <c r="AC1190" s="275" t="b">
        <v>0</v>
      </c>
      <c r="AD1190" s="280">
        <v>1355800.6692304399</v>
      </c>
      <c r="AE1190" s="280">
        <v>338950.16730761097</v>
      </c>
      <c r="AF1190" s="280">
        <v>514263.04166905599</v>
      </c>
      <c r="AG1190" s="281">
        <v>502587.46025377599</v>
      </c>
      <c r="AH1190" s="275">
        <v>19.1273936518946</v>
      </c>
      <c r="AI1190" s="275">
        <v>0.62889462677744201</v>
      </c>
      <c r="AJ1190" s="275" t="b">
        <v>0</v>
      </c>
    </row>
    <row r="1191" spans="2:36" x14ac:dyDescent="0.2">
      <c r="B1191" s="266">
        <v>95112</v>
      </c>
      <c r="C1191" s="274" t="s">
        <v>169</v>
      </c>
      <c r="D1191" s="275">
        <v>58189</v>
      </c>
      <c r="E1191" s="275">
        <v>39530491</v>
      </c>
      <c r="F1191" s="275">
        <v>92507</v>
      </c>
      <c r="G1191" s="275">
        <v>1107164</v>
      </c>
      <c r="H1191" s="275">
        <v>5</v>
      </c>
      <c r="I1191" s="275">
        <v>92507</v>
      </c>
      <c r="J1191" s="275">
        <v>1107164</v>
      </c>
      <c r="K1191" s="276">
        <v>33214.92</v>
      </c>
      <c r="L1191" s="275">
        <v>7</v>
      </c>
      <c r="M1191" s="275">
        <v>276791</v>
      </c>
      <c r="N1191" s="280">
        <v>797158.08</v>
      </c>
      <c r="O1191" s="277">
        <v>5303.5125967624599</v>
      </c>
      <c r="P1191" s="278">
        <v>1.5E-3</v>
      </c>
      <c r="Q1191" s="277">
        <v>655.07203333333302</v>
      </c>
      <c r="R1191" s="275">
        <v>553.58199999999999</v>
      </c>
      <c r="S1191" s="275">
        <v>0</v>
      </c>
      <c r="T1191" s="279">
        <v>6512.1666300958004</v>
      </c>
      <c r="U1191" s="276">
        <v>1073949.08</v>
      </c>
      <c r="V1191" s="279">
        <v>7145.0100261938696</v>
      </c>
      <c r="W1191" s="275">
        <v>121.946634255058</v>
      </c>
      <c r="X1191" s="275">
        <v>1047.100353</v>
      </c>
      <c r="Y1191" s="277">
        <v>655.07203333333302</v>
      </c>
      <c r="Z1191" s="275">
        <v>553.58199999999999</v>
      </c>
      <c r="AA1191" s="275">
        <v>84.475768926837503</v>
      </c>
      <c r="AB1191" s="275" t="b">
        <v>0</v>
      </c>
      <c r="AC1191" s="275" t="b">
        <v>0</v>
      </c>
      <c r="AD1191" s="280">
        <v>1803453.4905614201</v>
      </c>
      <c r="AE1191" s="281">
        <v>450863.37264035502</v>
      </c>
      <c r="AF1191" s="280">
        <v>684060.34796487901</v>
      </c>
      <c r="AG1191" s="280">
        <v>668529.76995618595</v>
      </c>
      <c r="AH1191" s="275">
        <v>19.1273936518946</v>
      </c>
      <c r="AI1191" s="275">
        <v>0.62889462677744201</v>
      </c>
      <c r="AJ1191" s="275" t="b">
        <v>0</v>
      </c>
    </row>
    <row r="1192" spans="2:36" x14ac:dyDescent="0.2">
      <c r="B1192" s="266">
        <v>95113</v>
      </c>
      <c r="C1192" s="274" t="s">
        <v>169</v>
      </c>
      <c r="D1192" s="275">
        <v>4627</v>
      </c>
      <c r="E1192" s="275">
        <v>39530491</v>
      </c>
      <c r="F1192" s="275">
        <v>147629</v>
      </c>
      <c r="G1192" s="275">
        <v>1239394</v>
      </c>
      <c r="H1192" s="275">
        <v>5</v>
      </c>
      <c r="I1192" s="275">
        <v>147629</v>
      </c>
      <c r="J1192" s="275">
        <v>1239394</v>
      </c>
      <c r="K1192" s="276">
        <v>37181.82</v>
      </c>
      <c r="L1192" s="275">
        <v>7</v>
      </c>
      <c r="M1192" s="282">
        <v>309848.5</v>
      </c>
      <c r="N1192" s="280">
        <v>892363.68</v>
      </c>
      <c r="O1192" s="279">
        <v>5936.9178291127701</v>
      </c>
      <c r="P1192" s="278">
        <v>1E-4</v>
      </c>
      <c r="Q1192" s="277">
        <v>733.30811666666705</v>
      </c>
      <c r="R1192" s="275">
        <v>619.697</v>
      </c>
      <c r="S1192" s="275">
        <v>0</v>
      </c>
      <c r="T1192" s="279">
        <v>7289.9229457794399</v>
      </c>
      <c r="U1192" s="276">
        <v>1202212.18</v>
      </c>
      <c r="V1192" s="279">
        <v>7998.3476308880399</v>
      </c>
      <c r="W1192" s="275">
        <v>85.540182129972095</v>
      </c>
      <c r="X1192" s="277">
        <v>1172.1568755000001</v>
      </c>
      <c r="Y1192" s="277">
        <v>733.30811666666705</v>
      </c>
      <c r="Z1192" s="275">
        <v>619.697</v>
      </c>
      <c r="AA1192" s="275">
        <v>59.256023782152099</v>
      </c>
      <c r="AB1192" s="275" t="b">
        <v>0</v>
      </c>
      <c r="AC1192" s="275" t="b">
        <v>0</v>
      </c>
      <c r="AD1192" s="280">
        <v>2018842.2270601999</v>
      </c>
      <c r="AE1192" s="280">
        <v>504710.55676504999</v>
      </c>
      <c r="AF1192" s="280">
        <v>765758.54246126395</v>
      </c>
      <c r="AG1192" s="280">
        <v>748373.127833887</v>
      </c>
      <c r="AH1192" s="275">
        <v>19.1273936518946</v>
      </c>
      <c r="AI1192" s="275">
        <v>0.62889462677744201</v>
      </c>
      <c r="AJ1192" s="275" t="b">
        <v>0</v>
      </c>
    </row>
    <row r="1193" spans="2:36" x14ac:dyDescent="0.2">
      <c r="B1193" s="266">
        <v>95116</v>
      </c>
      <c r="C1193" s="274" t="s">
        <v>169</v>
      </c>
      <c r="D1193" s="275">
        <v>51893</v>
      </c>
      <c r="E1193" s="275">
        <v>39530491</v>
      </c>
      <c r="F1193" s="275">
        <v>86014</v>
      </c>
      <c r="G1193" s="275">
        <v>811106</v>
      </c>
      <c r="H1193" s="275">
        <v>5</v>
      </c>
      <c r="I1193" s="275">
        <v>86014</v>
      </c>
      <c r="J1193" s="275">
        <v>811106</v>
      </c>
      <c r="K1193" s="276">
        <v>24333.18</v>
      </c>
      <c r="L1193" s="275">
        <v>7</v>
      </c>
      <c r="M1193" s="282">
        <v>202776.5</v>
      </c>
      <c r="N1193" s="276">
        <v>583996.31999999995</v>
      </c>
      <c r="O1193" s="279">
        <v>3885.3420887145999</v>
      </c>
      <c r="P1193" s="278">
        <v>1.2999999999999999E-3</v>
      </c>
      <c r="Q1193" s="275">
        <v>479.90438333333299</v>
      </c>
      <c r="R1193" s="275">
        <v>405.553</v>
      </c>
      <c r="S1193" s="275">
        <v>0</v>
      </c>
      <c r="T1193" s="277">
        <v>4770.7994720479401</v>
      </c>
      <c r="U1193" s="276">
        <v>786772.82</v>
      </c>
      <c r="V1193" s="279">
        <v>5234.41920285162</v>
      </c>
      <c r="W1193" s="275">
        <v>96.081755328457504</v>
      </c>
      <c r="X1193" s="277">
        <v>767.1034995</v>
      </c>
      <c r="Y1193" s="275">
        <v>479.90438333333299</v>
      </c>
      <c r="Z1193" s="275">
        <v>405.553</v>
      </c>
      <c r="AA1193" s="275">
        <v>66.558459860691499</v>
      </c>
      <c r="AB1193" s="275" t="b">
        <v>0</v>
      </c>
      <c r="AC1193" s="275" t="b">
        <v>0</v>
      </c>
      <c r="AD1193" s="283">
        <v>1321206.20514694</v>
      </c>
      <c r="AE1193" s="283">
        <v>330301.55128673598</v>
      </c>
      <c r="AF1193" s="281">
        <v>501141.16119780001</v>
      </c>
      <c r="AG1193" s="281">
        <v>489763.49266240798</v>
      </c>
      <c r="AH1193" s="275">
        <v>19.1273936518946</v>
      </c>
      <c r="AI1193" s="275">
        <v>0.62889462677744201</v>
      </c>
      <c r="AJ1193" s="275" t="b">
        <v>0</v>
      </c>
    </row>
    <row r="1194" spans="2:36" x14ac:dyDescent="0.2">
      <c r="B1194" s="266">
        <v>95117</v>
      </c>
      <c r="C1194" s="274" t="s">
        <v>169</v>
      </c>
      <c r="D1194" s="275">
        <v>32519</v>
      </c>
      <c r="E1194" s="275">
        <v>39530491</v>
      </c>
      <c r="F1194" s="275">
        <v>117691</v>
      </c>
      <c r="G1194" s="275">
        <v>1550000</v>
      </c>
      <c r="H1194" s="275">
        <v>5</v>
      </c>
      <c r="I1194" s="275">
        <v>117691</v>
      </c>
      <c r="J1194" s="275">
        <v>1550000</v>
      </c>
      <c r="K1194" s="275">
        <v>46500</v>
      </c>
      <c r="L1194" s="275">
        <v>7</v>
      </c>
      <c r="M1194" s="275">
        <v>387500</v>
      </c>
      <c r="N1194" s="275">
        <v>1116000</v>
      </c>
      <c r="O1194" s="279">
        <v>7424.77584619968</v>
      </c>
      <c r="P1194" s="278">
        <v>8.0000000000000004E-4</v>
      </c>
      <c r="Q1194" s="277">
        <v>917.08333333333303</v>
      </c>
      <c r="R1194" s="275">
        <v>775</v>
      </c>
      <c r="S1194" s="275">
        <v>0</v>
      </c>
      <c r="T1194" s="279">
        <v>9116.8591795330103</v>
      </c>
      <c r="U1194" s="275">
        <v>1503500</v>
      </c>
      <c r="V1194" s="279">
        <v>10002.823015018999</v>
      </c>
      <c r="W1194" s="275">
        <v>134.19023220146701</v>
      </c>
      <c r="X1194" s="277">
        <v>1465.9124999999999</v>
      </c>
      <c r="Y1194" s="277">
        <v>917.08333333333303</v>
      </c>
      <c r="Z1194" s="275">
        <v>775</v>
      </c>
      <c r="AA1194" s="275">
        <v>92.957244100565106</v>
      </c>
      <c r="AB1194" s="275" t="b">
        <v>0</v>
      </c>
      <c r="AC1194" s="275" t="b">
        <v>0</v>
      </c>
      <c r="AD1194" s="283">
        <v>2524786.67150504</v>
      </c>
      <c r="AE1194" s="280">
        <v>631196.66787625896</v>
      </c>
      <c r="AF1194" s="280">
        <v>957666.19881567894</v>
      </c>
      <c r="AG1194" s="280">
        <v>935923.80481309805</v>
      </c>
      <c r="AH1194" s="275">
        <v>19.1273936518946</v>
      </c>
      <c r="AI1194" s="275">
        <v>0.62889462677744201</v>
      </c>
      <c r="AJ1194" s="275" t="b">
        <v>0</v>
      </c>
    </row>
    <row r="1195" spans="2:36" x14ac:dyDescent="0.2">
      <c r="B1195" s="266">
        <v>95118</v>
      </c>
      <c r="C1195" s="274" t="s">
        <v>169</v>
      </c>
      <c r="D1195" s="275">
        <v>32445</v>
      </c>
      <c r="E1195" s="275">
        <v>39530491</v>
      </c>
      <c r="F1195" s="275">
        <v>151354</v>
      </c>
      <c r="G1195" s="275">
        <v>1375652</v>
      </c>
      <c r="H1195" s="275">
        <v>5</v>
      </c>
      <c r="I1195" s="275">
        <v>151354</v>
      </c>
      <c r="J1195" s="275">
        <v>1375652</v>
      </c>
      <c r="K1195" s="276">
        <v>41269.56</v>
      </c>
      <c r="L1195" s="275">
        <v>7</v>
      </c>
      <c r="M1195" s="275">
        <v>343913</v>
      </c>
      <c r="N1195" s="276">
        <v>990469.44</v>
      </c>
      <c r="O1195" s="279">
        <v>6589.6178983072696</v>
      </c>
      <c r="P1195" s="278">
        <v>8.0000000000000004E-4</v>
      </c>
      <c r="Q1195" s="277">
        <v>813.92743333333306</v>
      </c>
      <c r="R1195" s="275">
        <v>687.82600000000002</v>
      </c>
      <c r="S1195" s="275">
        <v>0</v>
      </c>
      <c r="T1195" s="279">
        <v>8091.3713316406102</v>
      </c>
      <c r="U1195" s="276">
        <v>1334382.44</v>
      </c>
      <c r="V1195" s="279">
        <v>8877.6796685528607</v>
      </c>
      <c r="W1195" s="275">
        <v>92.607708927834295</v>
      </c>
      <c r="X1195" s="277">
        <v>1301.0228790000001</v>
      </c>
      <c r="Y1195" s="277">
        <v>813.92743333333306</v>
      </c>
      <c r="Z1195" s="275">
        <v>687.82600000000002</v>
      </c>
      <c r="AA1195" s="275">
        <v>64.151892899881901</v>
      </c>
      <c r="AB1195" s="275" t="b">
        <v>0</v>
      </c>
      <c r="AC1195" s="275" t="b">
        <v>0</v>
      </c>
      <c r="AD1195" s="280">
        <v>2240792.1511156401</v>
      </c>
      <c r="AE1195" s="280">
        <v>560198.03777891002</v>
      </c>
      <c r="AF1195" s="280">
        <v>849945.43337624904</v>
      </c>
      <c r="AG1195" s="280">
        <v>830648.67996048299</v>
      </c>
      <c r="AH1195" s="275">
        <v>19.1273936518946</v>
      </c>
      <c r="AI1195" s="275">
        <v>0.62889462677744201</v>
      </c>
      <c r="AJ1195" s="275" t="b">
        <v>0</v>
      </c>
    </row>
    <row r="1196" spans="2:36" x14ac:dyDescent="0.2">
      <c r="B1196" s="266">
        <v>95119</v>
      </c>
      <c r="C1196" s="274" t="s">
        <v>169</v>
      </c>
      <c r="D1196" s="275">
        <v>11432</v>
      </c>
      <c r="E1196" s="275">
        <v>39530491</v>
      </c>
      <c r="F1196" s="275">
        <v>153145</v>
      </c>
      <c r="G1196" s="275">
        <v>1232327</v>
      </c>
      <c r="H1196" s="275">
        <v>5</v>
      </c>
      <c r="I1196" s="275">
        <v>153145</v>
      </c>
      <c r="J1196" s="275">
        <v>1232327</v>
      </c>
      <c r="K1196" s="276">
        <v>36969.81</v>
      </c>
      <c r="L1196" s="275">
        <v>7</v>
      </c>
      <c r="M1196" s="276">
        <v>308081.75</v>
      </c>
      <c r="N1196" s="276">
        <v>887275.44</v>
      </c>
      <c r="O1196" s="279">
        <v>5903.0656414320702</v>
      </c>
      <c r="P1196" s="278">
        <v>2.9999999999999997E-4</v>
      </c>
      <c r="Q1196" s="277">
        <v>729.12680833333297</v>
      </c>
      <c r="R1196" s="275">
        <v>616.1635</v>
      </c>
      <c r="S1196" s="275">
        <v>0</v>
      </c>
      <c r="T1196" s="279">
        <v>7248.3559497653996</v>
      </c>
      <c r="U1196" s="276">
        <v>1195357.19</v>
      </c>
      <c r="V1196" s="281">
        <v>7952.7412113737601</v>
      </c>
      <c r="W1196" s="275">
        <v>81.989002161014099</v>
      </c>
      <c r="X1196" s="277">
        <v>1165.4732602500001</v>
      </c>
      <c r="Y1196" s="277">
        <v>729.12680833333297</v>
      </c>
      <c r="Z1196" s="275">
        <v>616.1635</v>
      </c>
      <c r="AA1196" s="275">
        <v>56.796024288866597</v>
      </c>
      <c r="AB1196" s="275" t="b">
        <v>0</v>
      </c>
      <c r="AC1196" s="275" t="b">
        <v>0</v>
      </c>
      <c r="AD1196" s="280">
        <v>2007330.8287327599</v>
      </c>
      <c r="AE1196" s="280">
        <v>501832.70718319103</v>
      </c>
      <c r="AF1196" s="280">
        <v>761392.20244382496</v>
      </c>
      <c r="AG1196" s="283">
        <v>744105.919105749</v>
      </c>
      <c r="AH1196" s="275">
        <v>19.1273936518946</v>
      </c>
      <c r="AI1196" s="275">
        <v>0.62889462677744201</v>
      </c>
      <c r="AJ1196" s="275" t="b">
        <v>0</v>
      </c>
    </row>
    <row r="1197" spans="2:36" x14ac:dyDescent="0.2">
      <c r="B1197" s="266">
        <v>95120</v>
      </c>
      <c r="C1197" s="274" t="s">
        <v>169</v>
      </c>
      <c r="D1197" s="275">
        <v>36710</v>
      </c>
      <c r="E1197" s="275">
        <v>39530491</v>
      </c>
      <c r="F1197" s="275">
        <v>200001</v>
      </c>
      <c r="G1197" s="275">
        <v>1802435</v>
      </c>
      <c r="H1197" s="275">
        <v>5</v>
      </c>
      <c r="I1197" s="275">
        <v>200001</v>
      </c>
      <c r="J1197" s="275">
        <v>1802435</v>
      </c>
      <c r="K1197" s="279">
        <v>54073.05</v>
      </c>
      <c r="L1197" s="275">
        <v>7</v>
      </c>
      <c r="M1197" s="276">
        <v>450608.75</v>
      </c>
      <c r="N1197" s="282">
        <v>1297753.2</v>
      </c>
      <c r="O1197" s="279">
        <v>8633.9844208676805</v>
      </c>
      <c r="P1197" s="278">
        <v>8.9999999999999998E-4</v>
      </c>
      <c r="Q1197" s="277">
        <v>1066.4407083333299</v>
      </c>
      <c r="R1197" s="277">
        <v>901.21749999999997</v>
      </c>
      <c r="S1197" s="275">
        <v>0</v>
      </c>
      <c r="T1197" s="279">
        <v>10601.642629201</v>
      </c>
      <c r="U1197" s="276">
        <v>1748361.95</v>
      </c>
      <c r="V1197" s="281">
        <v>11631.8956781134</v>
      </c>
      <c r="W1197" s="275">
        <v>91.824781602272395</v>
      </c>
      <c r="X1197" s="277">
        <v>1704.65290125</v>
      </c>
      <c r="Y1197" s="277">
        <v>1066.4407083333299</v>
      </c>
      <c r="Z1197" s="277">
        <v>901.21749999999997</v>
      </c>
      <c r="AA1197" s="275">
        <v>63.609537727517498</v>
      </c>
      <c r="AB1197" s="275" t="b">
        <v>0</v>
      </c>
      <c r="AC1197" s="275" t="b">
        <v>0</v>
      </c>
      <c r="AD1197" s="283">
        <v>2935976.6866155998</v>
      </c>
      <c r="AE1197" s="280">
        <v>733994.17165389995</v>
      </c>
      <c r="AF1197" s="283">
        <v>1113632.9516531201</v>
      </c>
      <c r="AG1197" s="283">
        <v>1088349.5633085801</v>
      </c>
      <c r="AH1197" s="275">
        <v>19.1273936518946</v>
      </c>
      <c r="AI1197" s="275">
        <v>0.62889462677744201</v>
      </c>
      <c r="AJ1197" s="275" t="b">
        <v>0</v>
      </c>
    </row>
    <row r="1198" spans="2:36" x14ac:dyDescent="0.2">
      <c r="B1198" s="266">
        <v>95121</v>
      </c>
      <c r="C1198" s="274" t="s">
        <v>169</v>
      </c>
      <c r="D1198" s="275">
        <v>35423</v>
      </c>
      <c r="E1198" s="275">
        <v>39530491</v>
      </c>
      <c r="F1198" s="275">
        <v>140894</v>
      </c>
      <c r="G1198" s="275">
        <v>1044455</v>
      </c>
      <c r="H1198" s="275">
        <v>5</v>
      </c>
      <c r="I1198" s="275">
        <v>140894</v>
      </c>
      <c r="J1198" s="275">
        <v>1044455</v>
      </c>
      <c r="K1198" s="279">
        <v>31333.65</v>
      </c>
      <c r="L1198" s="275">
        <v>7</v>
      </c>
      <c r="M1198" s="276">
        <v>261113.75</v>
      </c>
      <c r="N1198" s="282">
        <v>752007.6</v>
      </c>
      <c r="O1198" s="279">
        <v>5003.1253267370903</v>
      </c>
      <c r="P1198" s="278">
        <v>8.9999999999999998E-4</v>
      </c>
      <c r="Q1198" s="277">
        <v>617.96920833333297</v>
      </c>
      <c r="R1198" s="277">
        <v>522.22749999999996</v>
      </c>
      <c r="S1198" s="275">
        <v>0</v>
      </c>
      <c r="T1198" s="279">
        <v>6143.3220350704196</v>
      </c>
      <c r="U1198" s="276">
        <v>1013121.35</v>
      </c>
      <c r="V1198" s="279">
        <v>6740.3216207430196</v>
      </c>
      <c r="W1198" s="275">
        <v>75.531775479378993</v>
      </c>
      <c r="X1198" s="277">
        <v>987.79331624999998</v>
      </c>
      <c r="Y1198" s="277">
        <v>617.96920833333297</v>
      </c>
      <c r="Z1198" s="277">
        <v>522.22749999999996</v>
      </c>
      <c r="AA1198" s="275">
        <v>52.322926754045596</v>
      </c>
      <c r="AB1198" s="275" t="b">
        <v>0</v>
      </c>
      <c r="AC1198" s="275" t="b">
        <v>0</v>
      </c>
      <c r="AD1198" s="280">
        <v>1701307.13741083</v>
      </c>
      <c r="AE1198" s="280">
        <v>425326.78435270803</v>
      </c>
      <c r="AF1198" s="280">
        <v>645315.64495743904</v>
      </c>
      <c r="AG1198" s="280">
        <v>630664.70810068597</v>
      </c>
      <c r="AH1198" s="275">
        <v>19.1273936518946</v>
      </c>
      <c r="AI1198" s="275">
        <v>0.62889462677744201</v>
      </c>
      <c r="AJ1198" s="275" t="b">
        <v>0</v>
      </c>
    </row>
    <row r="1199" spans="2:36" x14ac:dyDescent="0.2">
      <c r="B1199" s="266">
        <v>95122</v>
      </c>
      <c r="C1199" s="274" t="s">
        <v>169</v>
      </c>
      <c r="D1199" s="275">
        <v>52902</v>
      </c>
      <c r="E1199" s="275">
        <v>39530491</v>
      </c>
      <c r="F1199" s="275">
        <v>102283</v>
      </c>
      <c r="G1199" s="275">
        <v>771259</v>
      </c>
      <c r="H1199" s="275">
        <v>5</v>
      </c>
      <c r="I1199" s="275">
        <v>102283</v>
      </c>
      <c r="J1199" s="275">
        <v>771259</v>
      </c>
      <c r="K1199" s="276">
        <v>23137.77</v>
      </c>
      <c r="L1199" s="275">
        <v>7</v>
      </c>
      <c r="M1199" s="276">
        <v>192814.75</v>
      </c>
      <c r="N1199" s="276">
        <v>555306.48</v>
      </c>
      <c r="O1199" s="277">
        <v>3694.4678673316898</v>
      </c>
      <c r="P1199" s="278">
        <v>1.2999999999999999E-3</v>
      </c>
      <c r="Q1199" s="277">
        <v>456.328241666667</v>
      </c>
      <c r="R1199" s="275">
        <v>385.62950000000001</v>
      </c>
      <c r="S1199" s="275">
        <v>0</v>
      </c>
      <c r="T1199" s="279">
        <v>4536.4256089983601</v>
      </c>
      <c r="U1199" s="276">
        <v>748121.23</v>
      </c>
      <c r="V1199" s="281">
        <v>4977.2692101551902</v>
      </c>
      <c r="W1199" s="275">
        <v>76.829719320769101</v>
      </c>
      <c r="X1199" s="277">
        <v>729.41819925000004</v>
      </c>
      <c r="Y1199" s="277">
        <v>456.328241666667</v>
      </c>
      <c r="Z1199" s="275">
        <v>385.62950000000001</v>
      </c>
      <c r="AA1199" s="275">
        <v>53.222047953208502</v>
      </c>
      <c r="AB1199" s="275" t="b">
        <v>0</v>
      </c>
      <c r="AC1199" s="275" t="b">
        <v>0</v>
      </c>
      <c r="AD1199" s="280">
        <v>1256299.6409537401</v>
      </c>
      <c r="AE1199" s="280">
        <v>314074.91023843602</v>
      </c>
      <c r="AF1199" s="280">
        <v>476521.72569831001</v>
      </c>
      <c r="AG1199" s="283">
        <v>465703.00501699699</v>
      </c>
      <c r="AH1199" s="275">
        <v>19.1273936518946</v>
      </c>
      <c r="AI1199" s="275">
        <v>0.62889462677744201</v>
      </c>
      <c r="AJ1199" s="275" t="b">
        <v>0</v>
      </c>
    </row>
    <row r="1200" spans="2:36" x14ac:dyDescent="0.2">
      <c r="B1200" s="266">
        <v>95123</v>
      </c>
      <c r="C1200" s="274" t="s">
        <v>169</v>
      </c>
      <c r="D1200" s="275">
        <v>67146</v>
      </c>
      <c r="E1200" s="275">
        <v>39530491</v>
      </c>
      <c r="F1200" s="275">
        <v>144910</v>
      </c>
      <c r="G1200" s="275">
        <v>1155984</v>
      </c>
      <c r="H1200" s="275">
        <v>5</v>
      </c>
      <c r="I1200" s="275">
        <v>144910</v>
      </c>
      <c r="J1200" s="275">
        <v>1155984</v>
      </c>
      <c r="K1200" s="276">
        <v>34679.519999999997</v>
      </c>
      <c r="L1200" s="275">
        <v>7</v>
      </c>
      <c r="M1200" s="275">
        <v>288996</v>
      </c>
      <c r="N1200" s="276">
        <v>832308.48</v>
      </c>
      <c r="O1200" s="279">
        <v>5537.3690850279299</v>
      </c>
      <c r="P1200" s="278">
        <v>1.6999999999999999E-3</v>
      </c>
      <c r="Q1200" s="275">
        <v>683.95719999999994</v>
      </c>
      <c r="R1200" s="277">
        <v>577.99199999999996</v>
      </c>
      <c r="S1200" s="275">
        <v>0</v>
      </c>
      <c r="T1200" s="279">
        <v>6799.31828502793</v>
      </c>
      <c r="U1200" s="276">
        <v>1121304.48</v>
      </c>
      <c r="V1200" s="279">
        <v>7460.0666839959604</v>
      </c>
      <c r="W1200" s="275">
        <v>81.280417517046104</v>
      </c>
      <c r="X1200" s="277">
        <v>1093.271868</v>
      </c>
      <c r="Y1200" s="275">
        <v>683.95719999999994</v>
      </c>
      <c r="Z1200" s="277">
        <v>577.99199999999996</v>
      </c>
      <c r="AA1200" s="275">
        <v>56.305168325398597</v>
      </c>
      <c r="AB1200" s="275" t="b">
        <v>0</v>
      </c>
      <c r="AC1200" s="275" t="b">
        <v>0</v>
      </c>
      <c r="AD1200" s="280">
        <v>1882976.12624069</v>
      </c>
      <c r="AE1200" s="280">
        <v>470744.03156017401</v>
      </c>
      <c r="AF1200" s="280">
        <v>714223.74398177001</v>
      </c>
      <c r="AG1200" s="280">
        <v>698008.35069875105</v>
      </c>
      <c r="AH1200" s="275">
        <v>19.1273936518946</v>
      </c>
      <c r="AI1200" s="275">
        <v>0.62889462677744201</v>
      </c>
      <c r="AJ1200" s="275" t="b">
        <v>0</v>
      </c>
    </row>
    <row r="1201" spans="2:36" x14ac:dyDescent="0.2">
      <c r="B1201" s="266">
        <v>95124</v>
      </c>
      <c r="C1201" s="274" t="s">
        <v>169</v>
      </c>
      <c r="D1201" s="275">
        <v>49008</v>
      </c>
      <c r="E1201" s="275">
        <v>39530491</v>
      </c>
      <c r="F1201" s="275">
        <v>191273</v>
      </c>
      <c r="G1201" s="275">
        <v>1677882</v>
      </c>
      <c r="H1201" s="275">
        <v>5</v>
      </c>
      <c r="I1201" s="275">
        <v>191273</v>
      </c>
      <c r="J1201" s="275">
        <v>1677882</v>
      </c>
      <c r="K1201" s="276">
        <v>50336.46</v>
      </c>
      <c r="L1201" s="275">
        <v>7</v>
      </c>
      <c r="M1201" s="282">
        <v>419470.5</v>
      </c>
      <c r="N1201" s="276">
        <v>1208075.04</v>
      </c>
      <c r="O1201" s="279">
        <v>8037.3533847569097</v>
      </c>
      <c r="P1201" s="278">
        <v>1.1999999999999999E-3</v>
      </c>
      <c r="Q1201" s="275">
        <v>992.74684999999999</v>
      </c>
      <c r="R1201" s="277">
        <v>838.94100000000003</v>
      </c>
      <c r="S1201" s="275">
        <v>0</v>
      </c>
      <c r="T1201" s="279">
        <v>9869.0412347569109</v>
      </c>
      <c r="U1201" s="276">
        <v>1627545.54</v>
      </c>
      <c r="V1201" s="279">
        <v>10828.1010877975</v>
      </c>
      <c r="W1201" s="277">
        <v>89.379970027954798</v>
      </c>
      <c r="X1201" s="275">
        <v>1586.8569015</v>
      </c>
      <c r="Y1201" s="275">
        <v>992.74684999999999</v>
      </c>
      <c r="Z1201" s="277">
        <v>838.94100000000003</v>
      </c>
      <c r="AA1201" s="275">
        <v>61.915949881626197</v>
      </c>
      <c r="AB1201" s="275" t="b">
        <v>0</v>
      </c>
      <c r="AC1201" s="275" t="b">
        <v>0</v>
      </c>
      <c r="AD1201" s="283">
        <v>2733092.9741665898</v>
      </c>
      <c r="AE1201" s="283">
        <v>683273.24354164698</v>
      </c>
      <c r="AF1201" s="280">
        <v>1036677.9851621001</v>
      </c>
      <c r="AG1201" s="280">
        <v>1013141.74546285</v>
      </c>
      <c r="AH1201" s="275">
        <v>19.1273936518946</v>
      </c>
      <c r="AI1201" s="275">
        <v>0.62889462677744201</v>
      </c>
      <c r="AJ1201" s="275" t="b">
        <v>0</v>
      </c>
    </row>
    <row r="1202" spans="2:36" x14ac:dyDescent="0.2">
      <c r="B1202" s="266">
        <v>95125</v>
      </c>
      <c r="C1202" s="274" t="s">
        <v>169</v>
      </c>
      <c r="D1202" s="275">
        <v>52605</v>
      </c>
      <c r="E1202" s="275">
        <v>39530491</v>
      </c>
      <c r="F1202" s="275">
        <v>155868</v>
      </c>
      <c r="G1202" s="275">
        <v>1702733</v>
      </c>
      <c r="H1202" s="275">
        <v>5</v>
      </c>
      <c r="I1202" s="275">
        <v>155868</v>
      </c>
      <c r="J1202" s="275">
        <v>1702733</v>
      </c>
      <c r="K1202" s="276">
        <v>51081.99</v>
      </c>
      <c r="L1202" s="275">
        <v>7</v>
      </c>
      <c r="M1202" s="276">
        <v>425683.25</v>
      </c>
      <c r="N1202" s="276">
        <v>1225967.76</v>
      </c>
      <c r="O1202" s="281">
        <v>8156.3940973723302</v>
      </c>
      <c r="P1202" s="278">
        <v>1.2999999999999999E-3</v>
      </c>
      <c r="Q1202" s="277">
        <v>1007.45035833333</v>
      </c>
      <c r="R1202" s="277">
        <v>851.36649999999997</v>
      </c>
      <c r="S1202" s="275">
        <v>0</v>
      </c>
      <c r="T1202" s="279">
        <v>10015.210955705699</v>
      </c>
      <c r="U1202" s="276">
        <v>1651651.01</v>
      </c>
      <c r="V1202" s="279">
        <v>10988.475381182199</v>
      </c>
      <c r="W1202" s="275">
        <v>111.30689024763601</v>
      </c>
      <c r="X1202" s="275">
        <v>1610.3597347499999</v>
      </c>
      <c r="Y1202" s="277">
        <v>1007.45035833333</v>
      </c>
      <c r="Z1202" s="277">
        <v>851.36649999999997</v>
      </c>
      <c r="AA1202" s="275">
        <v>77.105327243865304</v>
      </c>
      <c r="AB1202" s="275" t="b">
        <v>0</v>
      </c>
      <c r="AC1202" s="275" t="b">
        <v>0</v>
      </c>
      <c r="AD1202" s="283">
        <v>2773572.63453663</v>
      </c>
      <c r="AE1202" s="280">
        <v>693393.15863415902</v>
      </c>
      <c r="AF1202" s="280">
        <v>1052032.1546503301</v>
      </c>
      <c r="AG1202" s="280">
        <v>1028147.32125214</v>
      </c>
      <c r="AH1202" s="275">
        <v>19.1273936518946</v>
      </c>
      <c r="AI1202" s="275">
        <v>0.62889462677744201</v>
      </c>
      <c r="AJ1202" s="275" t="b">
        <v>0</v>
      </c>
    </row>
    <row r="1203" spans="2:36" x14ac:dyDescent="0.2">
      <c r="B1203" s="266">
        <v>95126</v>
      </c>
      <c r="C1203" s="274" t="s">
        <v>169</v>
      </c>
      <c r="D1203" s="275">
        <v>39387</v>
      </c>
      <c r="E1203" s="275">
        <v>39530491</v>
      </c>
      <c r="F1203" s="275">
        <v>133958</v>
      </c>
      <c r="G1203" s="275">
        <v>1445017</v>
      </c>
      <c r="H1203" s="275">
        <v>5</v>
      </c>
      <c r="I1203" s="275">
        <v>133958</v>
      </c>
      <c r="J1203" s="275">
        <v>1445017</v>
      </c>
      <c r="K1203" s="279">
        <v>43350.51</v>
      </c>
      <c r="L1203" s="275">
        <v>7</v>
      </c>
      <c r="M1203" s="276">
        <v>361254.25</v>
      </c>
      <c r="N1203" s="276">
        <v>1040412.24</v>
      </c>
      <c r="O1203" s="279">
        <v>6921.88859286962</v>
      </c>
      <c r="P1203" s="284">
        <v>1E-3</v>
      </c>
      <c r="Q1203" s="277">
        <v>854.968391666667</v>
      </c>
      <c r="R1203" s="275">
        <v>722.50850000000003</v>
      </c>
      <c r="S1203" s="275">
        <v>0</v>
      </c>
      <c r="T1203" s="281">
        <v>8499.3654845362908</v>
      </c>
      <c r="U1203" s="276">
        <v>1401666.49</v>
      </c>
      <c r="V1203" s="279">
        <v>9325.3221320604607</v>
      </c>
      <c r="W1203" s="277">
        <v>109.909886843433</v>
      </c>
      <c r="X1203" s="275">
        <v>1366.6248277499999</v>
      </c>
      <c r="Y1203" s="277">
        <v>854.968391666667</v>
      </c>
      <c r="Z1203" s="275">
        <v>722.50850000000003</v>
      </c>
      <c r="AA1203" s="275">
        <v>76.137584776150405</v>
      </c>
      <c r="AB1203" s="275" t="b">
        <v>0</v>
      </c>
      <c r="AC1203" s="275" t="b">
        <v>0</v>
      </c>
      <c r="AD1203" s="283">
        <v>2353780.4269020599</v>
      </c>
      <c r="AE1203" s="280">
        <v>588445.10672551498</v>
      </c>
      <c r="AF1203" s="280">
        <v>892802.54039615195</v>
      </c>
      <c r="AG1203" s="280">
        <v>872532.779780393</v>
      </c>
      <c r="AH1203" s="275">
        <v>19.1273936518946</v>
      </c>
      <c r="AI1203" s="275">
        <v>0.62889462677744201</v>
      </c>
      <c r="AJ1203" s="275" t="b">
        <v>0</v>
      </c>
    </row>
    <row r="1204" spans="2:36" x14ac:dyDescent="0.2">
      <c r="B1204" s="266">
        <v>95127</v>
      </c>
      <c r="C1204" s="274" t="s">
        <v>169</v>
      </c>
      <c r="D1204" s="275">
        <v>58740</v>
      </c>
      <c r="E1204" s="275">
        <v>39530491</v>
      </c>
      <c r="F1204" s="275">
        <v>125830</v>
      </c>
      <c r="G1204" s="275">
        <v>988149</v>
      </c>
      <c r="H1204" s="275">
        <v>5</v>
      </c>
      <c r="I1204" s="275">
        <v>125830</v>
      </c>
      <c r="J1204" s="275">
        <v>988149</v>
      </c>
      <c r="K1204" s="279">
        <v>29644.47</v>
      </c>
      <c r="L1204" s="275">
        <v>7</v>
      </c>
      <c r="M1204" s="276">
        <v>247037.25</v>
      </c>
      <c r="N1204" s="276">
        <v>711467.28</v>
      </c>
      <c r="O1204" s="281">
        <v>4733.4095662234604</v>
      </c>
      <c r="P1204" s="278">
        <v>1.5E-3</v>
      </c>
      <c r="Q1204" s="275">
        <v>584.65482499999996</v>
      </c>
      <c r="R1204" s="275">
        <v>494.0745</v>
      </c>
      <c r="S1204" s="275">
        <v>0</v>
      </c>
      <c r="T1204" s="281">
        <v>5812.1388912234597</v>
      </c>
      <c r="U1204" s="276">
        <v>958504.53</v>
      </c>
      <c r="V1204" s="279">
        <v>6376.9545544954899</v>
      </c>
      <c r="W1204" s="275">
        <v>80.014868914365394</v>
      </c>
      <c r="X1204" s="277">
        <v>934.54191675000004</v>
      </c>
      <c r="Y1204" s="275">
        <v>584.65482499999996</v>
      </c>
      <c r="Z1204" s="275">
        <v>494.0745</v>
      </c>
      <c r="AA1204" s="275">
        <v>55.4284881941362</v>
      </c>
      <c r="AB1204" s="275" t="b">
        <v>0</v>
      </c>
      <c r="AC1204" s="275" t="b">
        <v>0</v>
      </c>
      <c r="AD1204" s="280">
        <v>1609590.5965555001</v>
      </c>
      <c r="AE1204" s="281">
        <v>402397.649138876</v>
      </c>
      <c r="AF1204" s="280">
        <v>610527.03012484801</v>
      </c>
      <c r="AG1204" s="280">
        <v>596665.91729177895</v>
      </c>
      <c r="AH1204" s="275">
        <v>19.1273936518946</v>
      </c>
      <c r="AI1204" s="275">
        <v>0.62889462677744201</v>
      </c>
      <c r="AJ1204" s="275" t="b">
        <v>0</v>
      </c>
    </row>
    <row r="1205" spans="2:36" x14ac:dyDescent="0.2">
      <c r="B1205" s="266">
        <v>95128</v>
      </c>
      <c r="C1205" s="274" t="s">
        <v>169</v>
      </c>
      <c r="D1205" s="275">
        <v>33062</v>
      </c>
      <c r="E1205" s="275">
        <v>39530491</v>
      </c>
      <c r="F1205" s="275">
        <v>128431</v>
      </c>
      <c r="G1205" s="275">
        <v>1414951</v>
      </c>
      <c r="H1205" s="275">
        <v>5</v>
      </c>
      <c r="I1205" s="275">
        <v>128431</v>
      </c>
      <c r="J1205" s="275">
        <v>1414951</v>
      </c>
      <c r="K1205" s="276">
        <v>42448.53</v>
      </c>
      <c r="L1205" s="275">
        <v>7</v>
      </c>
      <c r="M1205" s="276">
        <v>353737.75</v>
      </c>
      <c r="N1205" s="276">
        <v>1018764.72</v>
      </c>
      <c r="O1205" s="281">
        <v>6777.8671021652099</v>
      </c>
      <c r="P1205" s="278">
        <v>8.0000000000000004E-4</v>
      </c>
      <c r="Q1205" s="277">
        <v>837.17934166666703</v>
      </c>
      <c r="R1205" s="275">
        <v>707.47550000000001</v>
      </c>
      <c r="S1205" s="275">
        <v>0</v>
      </c>
      <c r="T1205" s="279">
        <v>8322.52194383188</v>
      </c>
      <c r="U1205" s="276">
        <v>1372502.47</v>
      </c>
      <c r="V1205" s="279">
        <v>9131.2931793059106</v>
      </c>
      <c r="W1205" s="275">
        <v>112.25456093207301</v>
      </c>
      <c r="X1205" s="277">
        <v>1338.1899082499999</v>
      </c>
      <c r="Y1205" s="277">
        <v>837.17934166666703</v>
      </c>
      <c r="Z1205" s="275">
        <v>707.47550000000001</v>
      </c>
      <c r="AA1205" s="275">
        <v>77.761804646839593</v>
      </c>
      <c r="AB1205" s="275" t="b">
        <v>0</v>
      </c>
      <c r="AC1205" s="275" t="b">
        <v>0</v>
      </c>
      <c r="AD1205" s="280">
        <v>2304806.0810533701</v>
      </c>
      <c r="AE1205" s="280">
        <v>576201.52026334195</v>
      </c>
      <c r="AF1205" s="280">
        <v>874226.28753576998</v>
      </c>
      <c r="AG1205" s="280">
        <v>854378.273254256</v>
      </c>
      <c r="AH1205" s="275">
        <v>19.1273936518946</v>
      </c>
      <c r="AI1205" s="275">
        <v>0.62889462677744201</v>
      </c>
      <c r="AJ1205" s="275" t="b">
        <v>0</v>
      </c>
    </row>
    <row r="1206" spans="2:36" x14ac:dyDescent="0.2">
      <c r="B1206" s="266">
        <v>95129</v>
      </c>
      <c r="C1206" s="274" t="s">
        <v>169</v>
      </c>
      <c r="D1206" s="275">
        <v>39291</v>
      </c>
      <c r="E1206" s="275">
        <v>39530491</v>
      </c>
      <c r="F1206" s="275">
        <v>188691</v>
      </c>
      <c r="G1206" s="275">
        <v>1839211</v>
      </c>
      <c r="H1206" s="275">
        <v>5</v>
      </c>
      <c r="I1206" s="275">
        <v>188691</v>
      </c>
      <c r="J1206" s="275">
        <v>1839211</v>
      </c>
      <c r="K1206" s="279">
        <v>55176.33</v>
      </c>
      <c r="L1206" s="275">
        <v>7</v>
      </c>
      <c r="M1206" s="276">
        <v>459802.75</v>
      </c>
      <c r="N1206" s="276">
        <v>1324231.92</v>
      </c>
      <c r="O1206" s="279">
        <v>8810.1480057192002</v>
      </c>
      <c r="P1206" s="284">
        <v>1E-3</v>
      </c>
      <c r="Q1206" s="277">
        <v>1088.19984166667</v>
      </c>
      <c r="R1206" s="275">
        <v>919.60550000000001</v>
      </c>
      <c r="S1206" s="275">
        <v>0</v>
      </c>
      <c r="T1206" s="279">
        <v>10817.953347385899</v>
      </c>
      <c r="U1206" s="276">
        <v>1784034.67</v>
      </c>
      <c r="V1206" s="279">
        <v>11869.227174371699</v>
      </c>
      <c r="W1206" s="275">
        <v>99.314538494925699</v>
      </c>
      <c r="X1206" s="277">
        <v>1739.43380325</v>
      </c>
      <c r="Y1206" s="277">
        <v>1088.19984166667</v>
      </c>
      <c r="Z1206" s="275">
        <v>919.60550000000001</v>
      </c>
      <c r="AA1206" s="275">
        <v>68.797897180379707</v>
      </c>
      <c r="AB1206" s="275" t="b">
        <v>0</v>
      </c>
      <c r="AC1206" s="275" t="b">
        <v>0</v>
      </c>
      <c r="AD1206" s="283">
        <v>2995880.9154099701</v>
      </c>
      <c r="AE1206" s="280">
        <v>748970.22885249194</v>
      </c>
      <c r="AF1206" s="280">
        <v>1136354.97238063</v>
      </c>
      <c r="AG1206" s="280">
        <v>1110555.7141768399</v>
      </c>
      <c r="AH1206" s="275">
        <v>19.1273936518946</v>
      </c>
      <c r="AI1206" s="275">
        <v>0.62889462677744201</v>
      </c>
      <c r="AJ1206" s="275" t="b">
        <v>0</v>
      </c>
    </row>
    <row r="1207" spans="2:36" x14ac:dyDescent="0.2">
      <c r="B1207" s="266">
        <v>95130</v>
      </c>
      <c r="C1207" s="274" t="s">
        <v>169</v>
      </c>
      <c r="D1207" s="275">
        <v>13314</v>
      </c>
      <c r="E1207" s="275">
        <v>39530491</v>
      </c>
      <c r="F1207" s="275">
        <v>180729</v>
      </c>
      <c r="G1207" s="275">
        <v>1784062</v>
      </c>
      <c r="H1207" s="275">
        <v>5</v>
      </c>
      <c r="I1207" s="275">
        <v>180729</v>
      </c>
      <c r="J1207" s="275">
        <v>1784062</v>
      </c>
      <c r="K1207" s="276">
        <v>53521.86</v>
      </c>
      <c r="L1207" s="275">
        <v>7</v>
      </c>
      <c r="M1207" s="282">
        <v>446015.5</v>
      </c>
      <c r="N1207" s="276">
        <v>1284524.6399999999</v>
      </c>
      <c r="O1207" s="279">
        <v>8545.9744811114106</v>
      </c>
      <c r="P1207" s="278">
        <v>2.9999999999999997E-4</v>
      </c>
      <c r="Q1207" s="277">
        <v>1055.57001666667</v>
      </c>
      <c r="R1207" s="275">
        <v>892.03099999999995</v>
      </c>
      <c r="S1207" s="275">
        <v>0</v>
      </c>
      <c r="T1207" s="279">
        <v>10493.5754977781</v>
      </c>
      <c r="U1207" s="276">
        <v>1730540.14</v>
      </c>
      <c r="V1207" s="279">
        <v>11513.3267314973</v>
      </c>
      <c r="W1207" s="275">
        <v>100.58067748726999</v>
      </c>
      <c r="X1207" s="277">
        <v>1687.2766365</v>
      </c>
      <c r="Y1207" s="277">
        <v>1055.57001666667</v>
      </c>
      <c r="Z1207" s="275">
        <v>892.03099999999995</v>
      </c>
      <c r="AA1207" s="275">
        <v>69.674986290709796</v>
      </c>
      <c r="AB1207" s="275" t="b">
        <v>0</v>
      </c>
      <c r="AC1207" s="275" t="b">
        <v>0</v>
      </c>
      <c r="AD1207" s="280">
        <v>2906049.0056378199</v>
      </c>
      <c r="AE1207" s="280">
        <v>726512.25140945404</v>
      </c>
      <c r="AF1207" s="280">
        <v>1102281.20902677</v>
      </c>
      <c r="AG1207" s="275">
        <v>1077255.5452015901</v>
      </c>
      <c r="AH1207" s="275">
        <v>19.1273936518946</v>
      </c>
      <c r="AI1207" s="275">
        <v>0.62889462677744201</v>
      </c>
      <c r="AJ1207" s="275" t="b">
        <v>0</v>
      </c>
    </row>
    <row r="1208" spans="2:36" x14ac:dyDescent="0.2">
      <c r="B1208" s="266">
        <v>95131</v>
      </c>
      <c r="C1208" s="274" t="s">
        <v>169</v>
      </c>
      <c r="D1208" s="275">
        <v>31745</v>
      </c>
      <c r="E1208" s="275">
        <v>39530491</v>
      </c>
      <c r="F1208" s="275">
        <v>166919</v>
      </c>
      <c r="G1208" s="275">
        <v>1254722</v>
      </c>
      <c r="H1208" s="275">
        <v>5</v>
      </c>
      <c r="I1208" s="275">
        <v>166919</v>
      </c>
      <c r="J1208" s="275">
        <v>1254722</v>
      </c>
      <c r="K1208" s="279">
        <v>37641.660000000003</v>
      </c>
      <c r="L1208" s="275">
        <v>7</v>
      </c>
      <c r="M1208" s="282">
        <v>313680.5</v>
      </c>
      <c r="N1208" s="280">
        <v>903399.84</v>
      </c>
      <c r="O1208" s="279">
        <v>6010.3416769647401</v>
      </c>
      <c r="P1208" s="278">
        <v>8.0000000000000004E-4</v>
      </c>
      <c r="Q1208" s="277">
        <v>742.37718333333305</v>
      </c>
      <c r="R1208" s="275">
        <v>627.36099999999999</v>
      </c>
      <c r="S1208" s="275">
        <v>0</v>
      </c>
      <c r="T1208" s="279">
        <v>7380.0798602980803</v>
      </c>
      <c r="U1208" s="276">
        <v>1217080.3400000001</v>
      </c>
      <c r="V1208" s="279">
        <v>8097.2658703552797</v>
      </c>
      <c r="W1208" s="275">
        <v>76.590375345085604</v>
      </c>
      <c r="X1208" s="275">
        <v>1186.6533314999999</v>
      </c>
      <c r="Y1208" s="277">
        <v>742.37718333333305</v>
      </c>
      <c r="Z1208" s="275">
        <v>627.36099999999999</v>
      </c>
      <c r="AA1208" s="275">
        <v>53.0562478349241</v>
      </c>
      <c r="AB1208" s="275" t="b">
        <v>0</v>
      </c>
      <c r="AC1208" s="275" t="b">
        <v>0</v>
      </c>
      <c r="AD1208" s="280">
        <v>2043809.9238994501</v>
      </c>
      <c r="AE1208" s="280">
        <v>510952.48097486101</v>
      </c>
      <c r="AF1208" s="280">
        <v>775228.93439380999</v>
      </c>
      <c r="AG1208" s="280">
        <v>757628.50853077404</v>
      </c>
      <c r="AH1208" s="275">
        <v>19.1273936518946</v>
      </c>
      <c r="AI1208" s="275">
        <v>0.62889462677744201</v>
      </c>
      <c r="AJ1208" s="275" t="b">
        <v>0</v>
      </c>
    </row>
    <row r="1209" spans="2:36" x14ac:dyDescent="0.2">
      <c r="B1209" s="266">
        <v>95132</v>
      </c>
      <c r="C1209" s="274" t="s">
        <v>169</v>
      </c>
      <c r="D1209" s="275">
        <v>38895</v>
      </c>
      <c r="E1209" s="275">
        <v>39530491</v>
      </c>
      <c r="F1209" s="275">
        <v>166033</v>
      </c>
      <c r="G1209" s="275">
        <v>1309906</v>
      </c>
      <c r="H1209" s="275">
        <v>5</v>
      </c>
      <c r="I1209" s="275">
        <v>166033</v>
      </c>
      <c r="J1209" s="275">
        <v>1309906</v>
      </c>
      <c r="K1209" s="276">
        <v>39297.18</v>
      </c>
      <c r="L1209" s="275">
        <v>7</v>
      </c>
      <c r="M1209" s="282">
        <v>327476.5</v>
      </c>
      <c r="N1209" s="280">
        <v>943132.32</v>
      </c>
      <c r="O1209" s="279">
        <v>6274.6828578013101</v>
      </c>
      <c r="P1209" s="284">
        <v>1E-3</v>
      </c>
      <c r="Q1209" s="277">
        <v>775.02771666666695</v>
      </c>
      <c r="R1209" s="277">
        <v>654.95299999999997</v>
      </c>
      <c r="S1209" s="275">
        <v>0</v>
      </c>
      <c r="T1209" s="279">
        <v>7704.6635744679797</v>
      </c>
      <c r="U1209" s="276">
        <v>1270608.82</v>
      </c>
      <c r="V1209" s="279">
        <v>8453.3921834267694</v>
      </c>
      <c r="W1209" s="275">
        <v>80.385584790446003</v>
      </c>
      <c r="X1209" s="275">
        <v>1238.8435995</v>
      </c>
      <c r="Y1209" s="277">
        <v>775.02771666666695</v>
      </c>
      <c r="Z1209" s="277">
        <v>654.95299999999997</v>
      </c>
      <c r="AA1209" s="275">
        <v>55.685293220995703</v>
      </c>
      <c r="AB1209" s="275" t="b">
        <v>0</v>
      </c>
      <c r="AC1209" s="275" t="b">
        <v>0</v>
      </c>
      <c r="AD1209" s="283">
        <v>2133698.8449835302</v>
      </c>
      <c r="AE1209" s="283">
        <v>533424.71124588302</v>
      </c>
      <c r="AF1209" s="280">
        <v>809324.32246828999</v>
      </c>
      <c r="AG1209" s="280">
        <v>790949.81126935896</v>
      </c>
      <c r="AH1209" s="275">
        <v>19.1273936518946</v>
      </c>
      <c r="AI1209" s="275">
        <v>0.62889462677744201</v>
      </c>
      <c r="AJ1209" s="275" t="b">
        <v>0</v>
      </c>
    </row>
    <row r="1210" spans="2:36" x14ac:dyDescent="0.2">
      <c r="B1210" s="266">
        <v>95133</v>
      </c>
      <c r="C1210" s="274" t="s">
        <v>169</v>
      </c>
      <c r="D1210" s="275">
        <v>28791</v>
      </c>
      <c r="E1210" s="275">
        <v>39530491</v>
      </c>
      <c r="F1210" s="275">
        <v>118552</v>
      </c>
      <c r="G1210" s="275">
        <v>1177923</v>
      </c>
      <c r="H1210" s="275">
        <v>5</v>
      </c>
      <c r="I1210" s="275">
        <v>118552</v>
      </c>
      <c r="J1210" s="275">
        <v>1177923</v>
      </c>
      <c r="K1210" s="276">
        <v>35337.69</v>
      </c>
      <c r="L1210" s="275">
        <v>7</v>
      </c>
      <c r="M1210" s="276">
        <v>294480.75</v>
      </c>
      <c r="N1210" s="276">
        <v>848104.56</v>
      </c>
      <c r="O1210" s="279">
        <v>5642.4607994084299</v>
      </c>
      <c r="P1210" s="278">
        <v>6.9999999999999999E-4</v>
      </c>
      <c r="Q1210" s="275">
        <v>696.93777499999999</v>
      </c>
      <c r="R1210" s="275">
        <v>588.9615</v>
      </c>
      <c r="S1210" s="275">
        <v>0</v>
      </c>
      <c r="T1210" s="279">
        <v>6928.3600744084297</v>
      </c>
      <c r="U1210" s="276">
        <v>1142585.31</v>
      </c>
      <c r="V1210" s="279">
        <v>7601.6485769807996</v>
      </c>
      <c r="W1210" s="275">
        <v>101.23728182634601</v>
      </c>
      <c r="X1210" s="277">
        <v>1114.0206772500001</v>
      </c>
      <c r="Y1210" s="275">
        <v>696.93777499999999</v>
      </c>
      <c r="Z1210" s="275">
        <v>588.9615</v>
      </c>
      <c r="AA1210" s="275">
        <v>70.129834075259097</v>
      </c>
      <c r="AB1210" s="275" t="b">
        <v>0</v>
      </c>
      <c r="AC1210" s="275" t="b">
        <v>0</v>
      </c>
      <c r="AD1210" s="283">
        <v>1918712.44545757</v>
      </c>
      <c r="AE1210" s="280">
        <v>479678.11136439099</v>
      </c>
      <c r="AF1210" s="280">
        <v>727778.73671455495</v>
      </c>
      <c r="AG1210" s="280">
        <v>711255.59737861902</v>
      </c>
      <c r="AH1210" s="275">
        <v>19.1273936518946</v>
      </c>
      <c r="AI1210" s="275">
        <v>0.62889462677744201</v>
      </c>
      <c r="AJ1210" s="275" t="b">
        <v>0</v>
      </c>
    </row>
    <row r="1211" spans="2:36" x14ac:dyDescent="0.2">
      <c r="B1211" s="266">
        <v>95134</v>
      </c>
      <c r="C1211" s="274" t="s">
        <v>169</v>
      </c>
      <c r="D1211" s="275">
        <v>28847</v>
      </c>
      <c r="E1211" s="275">
        <v>39530491</v>
      </c>
      <c r="F1211" s="275">
        <v>181763</v>
      </c>
      <c r="G1211" s="275">
        <v>342257</v>
      </c>
      <c r="H1211" s="275">
        <v>5</v>
      </c>
      <c r="I1211" s="275">
        <v>181763</v>
      </c>
      <c r="J1211" s="275">
        <v>342257</v>
      </c>
      <c r="K1211" s="276">
        <v>10267.709999999999</v>
      </c>
      <c r="L1211" s="275">
        <v>7</v>
      </c>
      <c r="M1211" s="276">
        <v>85564.25</v>
      </c>
      <c r="N1211" s="281">
        <v>246425.04</v>
      </c>
      <c r="O1211" s="279">
        <v>1639.4719398663001</v>
      </c>
      <c r="P1211" s="278">
        <v>6.9999999999999999E-4</v>
      </c>
      <c r="Q1211" s="275">
        <v>202.502058333333</v>
      </c>
      <c r="R1211" s="275">
        <v>171.1285</v>
      </c>
      <c r="S1211" s="275">
        <v>0</v>
      </c>
      <c r="T1211" s="277">
        <v>2013.10249819963</v>
      </c>
      <c r="U1211" s="276">
        <v>331989.28999999998</v>
      </c>
      <c r="V1211" s="279">
        <v>2208.73303009765</v>
      </c>
      <c r="W1211" s="275">
        <v>19.185773647096401</v>
      </c>
      <c r="X1211" s="275">
        <v>323.68955775000001</v>
      </c>
      <c r="Y1211" s="275">
        <v>202.502058333333</v>
      </c>
      <c r="Z1211" s="275">
        <v>171.1285</v>
      </c>
      <c r="AA1211" s="275">
        <v>13.2905101579505</v>
      </c>
      <c r="AB1211" s="275" t="b">
        <v>1</v>
      </c>
      <c r="AC1211" s="275" t="b">
        <v>1</v>
      </c>
      <c r="AD1211" s="280">
        <v>557500.58827696706</v>
      </c>
      <c r="AE1211" s="281">
        <v>139375.147069242</v>
      </c>
      <c r="AF1211" s="281">
        <v>211463.20013423101</v>
      </c>
      <c r="AG1211" s="280">
        <v>206662.24107349501</v>
      </c>
      <c r="AH1211" s="275">
        <v>19.1273936518946</v>
      </c>
      <c r="AI1211" s="275">
        <v>0.62889462677744201</v>
      </c>
      <c r="AJ1211" s="275" t="b">
        <v>0</v>
      </c>
    </row>
    <row r="1212" spans="2:36" x14ac:dyDescent="0.2">
      <c r="B1212" s="266">
        <v>95135</v>
      </c>
      <c r="C1212" s="274" t="s">
        <v>169</v>
      </c>
      <c r="D1212" s="275">
        <v>20554</v>
      </c>
      <c r="E1212" s="275">
        <v>39530491</v>
      </c>
      <c r="F1212" s="275">
        <v>200001</v>
      </c>
      <c r="G1212" s="275">
        <v>1599780</v>
      </c>
      <c r="H1212" s="275">
        <v>5</v>
      </c>
      <c r="I1212" s="275">
        <v>200001</v>
      </c>
      <c r="J1212" s="275">
        <v>1599780</v>
      </c>
      <c r="K1212" s="282">
        <v>47993.4</v>
      </c>
      <c r="L1212" s="275">
        <v>7</v>
      </c>
      <c r="M1212" s="275">
        <v>399945</v>
      </c>
      <c r="N1212" s="282">
        <v>1151841.6000000001</v>
      </c>
      <c r="O1212" s="279">
        <v>7663.2309053118197</v>
      </c>
      <c r="P1212" s="278">
        <v>5.0000000000000001E-4</v>
      </c>
      <c r="Q1212" s="275">
        <v>946.53650000000005</v>
      </c>
      <c r="R1212" s="276">
        <v>799.89</v>
      </c>
      <c r="S1212" s="275">
        <v>0</v>
      </c>
      <c r="T1212" s="279">
        <v>9409.6574053118202</v>
      </c>
      <c r="U1212" s="282">
        <v>1551786.6</v>
      </c>
      <c r="V1212" s="279">
        <v>10324.0749696562</v>
      </c>
      <c r="W1212" s="275">
        <v>81.500552925172599</v>
      </c>
      <c r="X1212" s="275">
        <v>1512.991935</v>
      </c>
      <c r="Y1212" s="275">
        <v>946.53650000000005</v>
      </c>
      <c r="Z1212" s="276">
        <v>799.89</v>
      </c>
      <c r="AA1212" s="275">
        <v>56.457662143560199</v>
      </c>
      <c r="AB1212" s="275" t="b">
        <v>0</v>
      </c>
      <c r="AC1212" s="275" t="b">
        <v>0</v>
      </c>
      <c r="AD1212" s="283">
        <v>2605873.0460260198</v>
      </c>
      <c r="AE1212" s="283">
        <v>651468.26150650403</v>
      </c>
      <c r="AF1212" s="280">
        <v>988422.73002667504</v>
      </c>
      <c r="AG1212" s="280">
        <v>965982.05449283705</v>
      </c>
      <c r="AH1212" s="275">
        <v>19.1273936518946</v>
      </c>
      <c r="AI1212" s="275">
        <v>0.62889462677744201</v>
      </c>
      <c r="AJ1212" s="275" t="b">
        <v>0</v>
      </c>
    </row>
    <row r="1213" spans="2:36" x14ac:dyDescent="0.2">
      <c r="B1213" s="266">
        <v>95136</v>
      </c>
      <c r="C1213" s="274" t="s">
        <v>169</v>
      </c>
      <c r="D1213" s="275">
        <v>44990</v>
      </c>
      <c r="E1213" s="275">
        <v>39530491</v>
      </c>
      <c r="F1213" s="275">
        <v>142763</v>
      </c>
      <c r="G1213" s="275">
        <v>1125310</v>
      </c>
      <c r="H1213" s="275">
        <v>5</v>
      </c>
      <c r="I1213" s="275">
        <v>142763</v>
      </c>
      <c r="J1213" s="275">
        <v>1125310</v>
      </c>
      <c r="K1213" s="279">
        <v>33759.300000000003</v>
      </c>
      <c r="L1213" s="275">
        <v>7</v>
      </c>
      <c r="M1213" s="282">
        <v>281327.5</v>
      </c>
      <c r="N1213" s="282">
        <v>810223.2</v>
      </c>
      <c r="O1213" s="279">
        <v>5390.4351661206201</v>
      </c>
      <c r="P1213" s="278">
        <v>1.1000000000000001E-3</v>
      </c>
      <c r="Q1213" s="277">
        <v>665.80841666666697</v>
      </c>
      <c r="R1213" s="277">
        <v>562.65499999999997</v>
      </c>
      <c r="S1213" s="275">
        <v>0</v>
      </c>
      <c r="T1213" s="279">
        <v>6618.8985827872802</v>
      </c>
      <c r="U1213" s="282">
        <v>1091550.7</v>
      </c>
      <c r="V1213" s="279">
        <v>7262.1140432458296</v>
      </c>
      <c r="W1213" s="275">
        <v>80.313577543866401</v>
      </c>
      <c r="X1213" s="277">
        <v>1064.2619325000001</v>
      </c>
      <c r="Y1213" s="277">
        <v>665.80841666666697</v>
      </c>
      <c r="Z1213" s="277">
        <v>562.65499999999997</v>
      </c>
      <c r="AA1213" s="275">
        <v>55.635411831810401</v>
      </c>
      <c r="AB1213" s="275" t="b">
        <v>0</v>
      </c>
      <c r="AC1213" s="275" t="b">
        <v>0</v>
      </c>
      <c r="AD1213" s="280">
        <v>1833011.4124589199</v>
      </c>
      <c r="AE1213" s="280">
        <v>458252.85311473103</v>
      </c>
      <c r="AF1213" s="280">
        <v>695271.83883178805</v>
      </c>
      <c r="AG1213" s="280">
        <v>679486.72051240504</v>
      </c>
      <c r="AH1213" s="275">
        <v>19.1273936518946</v>
      </c>
      <c r="AI1213" s="275">
        <v>0.62889462677744201</v>
      </c>
      <c r="AJ1213" s="275" t="b">
        <v>0</v>
      </c>
    </row>
    <row r="1214" spans="2:36" x14ac:dyDescent="0.2">
      <c r="B1214" s="266">
        <v>95138</v>
      </c>
      <c r="C1214" s="274" t="s">
        <v>169</v>
      </c>
      <c r="D1214" s="275">
        <v>18747</v>
      </c>
      <c r="E1214" s="275">
        <v>39530491</v>
      </c>
      <c r="F1214" s="275">
        <v>200001</v>
      </c>
      <c r="G1214" s="275">
        <v>1536735</v>
      </c>
      <c r="H1214" s="275">
        <v>5</v>
      </c>
      <c r="I1214" s="275">
        <v>200001</v>
      </c>
      <c r="J1214" s="275">
        <v>1536735</v>
      </c>
      <c r="K1214" s="279">
        <v>46102.05</v>
      </c>
      <c r="L1214" s="275">
        <v>7</v>
      </c>
      <c r="M1214" s="276">
        <v>384183.75</v>
      </c>
      <c r="N1214" s="282">
        <v>1106449.2</v>
      </c>
      <c r="O1214" s="279">
        <v>7361.2341354901</v>
      </c>
      <c r="P1214" s="278">
        <v>5.0000000000000001E-4</v>
      </c>
      <c r="Q1214" s="275">
        <v>909.23487499999999</v>
      </c>
      <c r="R1214" s="275">
        <v>768.36749999999995</v>
      </c>
      <c r="S1214" s="275">
        <v>0</v>
      </c>
      <c r="T1214" s="279">
        <v>9038.8365104901004</v>
      </c>
      <c r="U1214" s="276">
        <v>1490632.95</v>
      </c>
      <c r="V1214" s="279">
        <v>9917.2182103130508</v>
      </c>
      <c r="W1214" s="277">
        <v>78.288734825704196</v>
      </c>
      <c r="X1214" s="275">
        <v>1453.36712625</v>
      </c>
      <c r="Y1214" s="275">
        <v>909.23487499999999</v>
      </c>
      <c r="Z1214" s="275">
        <v>768.36749999999995</v>
      </c>
      <c r="AA1214" s="275">
        <v>54.232747899201101</v>
      </c>
      <c r="AB1214" s="275" t="b">
        <v>0</v>
      </c>
      <c r="AC1214" s="275" t="b">
        <v>0</v>
      </c>
      <c r="AD1214" s="280">
        <v>2503179.3842808302</v>
      </c>
      <c r="AE1214" s="280">
        <v>625794.846070208</v>
      </c>
      <c r="AF1214" s="280">
        <v>949470.42970129801</v>
      </c>
      <c r="AG1214" s="280">
        <v>927914.10850932705</v>
      </c>
      <c r="AH1214" s="275">
        <v>19.1273936518946</v>
      </c>
      <c r="AI1214" s="275">
        <v>0.62889462677744201</v>
      </c>
      <c r="AJ1214" s="275" t="b">
        <v>0</v>
      </c>
    </row>
    <row r="1215" spans="2:36" x14ac:dyDescent="0.2">
      <c r="B1215" s="266">
        <v>95139</v>
      </c>
      <c r="C1215" s="274" t="s">
        <v>169</v>
      </c>
      <c r="D1215" s="275">
        <v>6849</v>
      </c>
      <c r="E1215" s="275">
        <v>39530491</v>
      </c>
      <c r="F1215" s="275">
        <v>181179</v>
      </c>
      <c r="G1215" s="275">
        <v>1176383</v>
      </c>
      <c r="H1215" s="275">
        <v>5</v>
      </c>
      <c r="I1215" s="275">
        <v>181179</v>
      </c>
      <c r="J1215" s="275">
        <v>1176383</v>
      </c>
      <c r="K1215" s="276">
        <v>35291.49</v>
      </c>
      <c r="L1215" s="275">
        <v>7</v>
      </c>
      <c r="M1215" s="276">
        <v>294095.75</v>
      </c>
      <c r="N1215" s="276">
        <v>846995.76</v>
      </c>
      <c r="O1215" s="279">
        <v>5635.0839253418799</v>
      </c>
      <c r="P1215" s="278">
        <v>2.0000000000000001E-4</v>
      </c>
      <c r="Q1215" s="277">
        <v>696.026608333333</v>
      </c>
      <c r="R1215" s="275">
        <v>588.19150000000002</v>
      </c>
      <c r="S1215" s="275">
        <v>0</v>
      </c>
      <c r="T1215" s="279">
        <v>6919.3020336752097</v>
      </c>
      <c r="U1215" s="276">
        <v>1141091.51</v>
      </c>
      <c r="V1215" s="281">
        <v>7591.7102883078096</v>
      </c>
      <c r="W1215" s="275">
        <v>66.156624899515805</v>
      </c>
      <c r="X1215" s="277">
        <v>1112.5642222500001</v>
      </c>
      <c r="Y1215" s="277">
        <v>696.026608333333</v>
      </c>
      <c r="Z1215" s="275">
        <v>588.19150000000002</v>
      </c>
      <c r="AA1215" s="275">
        <v>45.828503526403502</v>
      </c>
      <c r="AB1215" s="275" t="b">
        <v>0</v>
      </c>
      <c r="AC1215" s="275" t="b">
        <v>0</v>
      </c>
      <c r="AD1215" s="280">
        <v>1916203.9477323301</v>
      </c>
      <c r="AE1215" s="280">
        <v>479050.98693308199</v>
      </c>
      <c r="AF1215" s="280">
        <v>726827.24900734494</v>
      </c>
      <c r="AG1215" s="283">
        <v>710325.71179190103</v>
      </c>
      <c r="AH1215" s="275">
        <v>19.1273936518946</v>
      </c>
      <c r="AI1215" s="275">
        <v>0.62889462677744201</v>
      </c>
      <c r="AJ1215" s="275" t="b">
        <v>0</v>
      </c>
    </row>
    <row r="1216" spans="2:36" x14ac:dyDescent="0.2">
      <c r="B1216" s="266">
        <v>95140</v>
      </c>
      <c r="C1216" s="274" t="s">
        <v>169</v>
      </c>
      <c r="D1216" s="275">
        <v>392</v>
      </c>
      <c r="E1216" s="275">
        <v>39530491</v>
      </c>
      <c r="F1216" s="275">
        <v>156721</v>
      </c>
      <c r="G1216" s="275">
        <v>1705882</v>
      </c>
      <c r="H1216" s="275">
        <v>5</v>
      </c>
      <c r="I1216" s="275">
        <v>156721</v>
      </c>
      <c r="J1216" s="275">
        <v>1705882</v>
      </c>
      <c r="K1216" s="276">
        <v>51176.46</v>
      </c>
      <c r="L1216" s="275">
        <v>7</v>
      </c>
      <c r="M1216" s="282">
        <v>426470.5</v>
      </c>
      <c r="N1216" s="276">
        <v>1228235.04</v>
      </c>
      <c r="O1216" s="279">
        <v>8171.4783677850301</v>
      </c>
      <c r="P1216" s="284">
        <v>0</v>
      </c>
      <c r="Q1216" s="277">
        <v>1009.31351666667</v>
      </c>
      <c r="R1216" s="277">
        <v>852.94100000000003</v>
      </c>
      <c r="S1216" s="275">
        <v>0</v>
      </c>
      <c r="T1216" s="279">
        <v>10033.7328844517</v>
      </c>
      <c r="U1216" s="276">
        <v>1654705.54</v>
      </c>
      <c r="V1216" s="279">
        <v>11008.7972454882</v>
      </c>
      <c r="W1216" s="275">
        <v>110.90579817883901</v>
      </c>
      <c r="X1216" s="277">
        <v>1613.3379015</v>
      </c>
      <c r="Y1216" s="277">
        <v>1009.31351666667</v>
      </c>
      <c r="Z1216" s="277">
        <v>852.94100000000003</v>
      </c>
      <c r="AA1216" s="275">
        <v>76.827479797487499</v>
      </c>
      <c r="AB1216" s="275" t="b">
        <v>0</v>
      </c>
      <c r="AC1216" s="275" t="b">
        <v>0</v>
      </c>
      <c r="AD1216" s="283">
        <v>2778702.0237163599</v>
      </c>
      <c r="AE1216" s="283">
        <v>694675.50592908903</v>
      </c>
      <c r="AF1216" s="275">
        <v>1053977.7616568301</v>
      </c>
      <c r="AG1216" s="280">
        <v>1030048.75613044</v>
      </c>
      <c r="AH1216" s="275">
        <v>19.1273936518946</v>
      </c>
      <c r="AI1216" s="275">
        <v>0.62889462677744201</v>
      </c>
      <c r="AJ1216" s="275" t="b">
        <v>0</v>
      </c>
    </row>
    <row r="1217" spans="2:36" x14ac:dyDescent="0.2">
      <c r="B1217" s="266">
        <v>95141</v>
      </c>
      <c r="C1217" s="274" t="s">
        <v>169</v>
      </c>
      <c r="D1217" s="275">
        <v>8</v>
      </c>
      <c r="E1217" s="275">
        <v>39530491</v>
      </c>
      <c r="F1217" s="275">
        <v>200001</v>
      </c>
      <c r="G1217" s="275">
        <v>0</v>
      </c>
      <c r="H1217" s="275">
        <v>5</v>
      </c>
      <c r="I1217" s="275">
        <v>200001</v>
      </c>
      <c r="J1217" s="275">
        <v>0</v>
      </c>
      <c r="K1217" s="275">
        <v>0</v>
      </c>
      <c r="L1217" s="275">
        <v>7</v>
      </c>
      <c r="M1217" s="275">
        <v>0</v>
      </c>
      <c r="N1217" s="275">
        <v>0</v>
      </c>
      <c r="O1217" s="275">
        <v>0</v>
      </c>
      <c r="P1217" s="284">
        <v>0</v>
      </c>
      <c r="Q1217" s="275">
        <v>0</v>
      </c>
      <c r="R1217" s="275">
        <v>0</v>
      </c>
      <c r="S1217" s="275">
        <v>0</v>
      </c>
      <c r="T1217" s="275">
        <v>0</v>
      </c>
      <c r="U1217" s="275">
        <v>0</v>
      </c>
      <c r="V1217" s="275">
        <v>0</v>
      </c>
      <c r="W1217" s="275">
        <v>0</v>
      </c>
      <c r="X1217" s="275">
        <v>0</v>
      </c>
      <c r="Y1217" s="275">
        <v>0</v>
      </c>
      <c r="Z1217" s="275">
        <v>0</v>
      </c>
      <c r="AA1217" s="275">
        <v>0</v>
      </c>
      <c r="AB1217" s="275" t="b">
        <v>1</v>
      </c>
      <c r="AC1217" s="275" t="b">
        <v>1</v>
      </c>
      <c r="AD1217" s="275">
        <v>0</v>
      </c>
      <c r="AE1217" s="275">
        <v>0</v>
      </c>
      <c r="AF1217" s="275">
        <v>0</v>
      </c>
      <c r="AG1217" s="275">
        <v>0</v>
      </c>
      <c r="AH1217" s="275"/>
      <c r="AI1217" s="275"/>
      <c r="AJ1217" s="275" t="b">
        <v>0</v>
      </c>
    </row>
    <row r="1218" spans="2:36" x14ac:dyDescent="0.2">
      <c r="B1218" s="266">
        <v>95148</v>
      </c>
      <c r="C1218" s="274" t="s">
        <v>169</v>
      </c>
      <c r="D1218" s="275">
        <v>44685</v>
      </c>
      <c r="E1218" s="275">
        <v>39530491</v>
      </c>
      <c r="F1218" s="275">
        <v>168192</v>
      </c>
      <c r="G1218" s="275">
        <v>1322129</v>
      </c>
      <c r="H1218" s="275">
        <v>5</v>
      </c>
      <c r="I1218" s="275">
        <v>168192</v>
      </c>
      <c r="J1218" s="275">
        <v>1322129</v>
      </c>
      <c r="K1218" s="279">
        <v>39663.870000000003</v>
      </c>
      <c r="L1218" s="275">
        <v>7</v>
      </c>
      <c r="M1218" s="276">
        <v>330532.25</v>
      </c>
      <c r="N1218" s="280">
        <v>951932.88</v>
      </c>
      <c r="O1218" s="279">
        <v>6333.2332030710504</v>
      </c>
      <c r="P1218" s="278">
        <v>1.1000000000000001E-3</v>
      </c>
      <c r="Q1218" s="277">
        <v>782.25965833333305</v>
      </c>
      <c r="R1218" s="277">
        <v>661.06449999999995</v>
      </c>
      <c r="S1218" s="275">
        <v>0</v>
      </c>
      <c r="T1218" s="279">
        <v>7776.5573614043897</v>
      </c>
      <c r="U1218" s="276">
        <v>1282465.1299999999</v>
      </c>
      <c r="V1218" s="279">
        <v>8532.2725096929407</v>
      </c>
      <c r="W1218" s="275">
        <v>80.094179293495102</v>
      </c>
      <c r="X1218" s="277">
        <v>1250.40350175</v>
      </c>
      <c r="Y1218" s="277">
        <v>782.25965833333305</v>
      </c>
      <c r="Z1218" s="277">
        <v>661.06449999999995</v>
      </c>
      <c r="AA1218" s="275">
        <v>55.483428662987897</v>
      </c>
      <c r="AB1218" s="275" t="b">
        <v>0</v>
      </c>
      <c r="AC1218" s="275" t="b">
        <v>0</v>
      </c>
      <c r="AD1218" s="280">
        <v>2153608.8240066301</v>
      </c>
      <c r="AE1218" s="280">
        <v>538402.20600165799</v>
      </c>
      <c r="AF1218" s="280">
        <v>816876.29275740299</v>
      </c>
      <c r="AG1218" s="280">
        <v>798330.32524757204</v>
      </c>
      <c r="AH1218" s="275">
        <v>19.1273936518946</v>
      </c>
      <c r="AI1218" s="275">
        <v>0.62889462677744201</v>
      </c>
      <c r="AJ1218" s="275" t="b">
        <v>0</v>
      </c>
    </row>
    <row r="1219" spans="2:36" x14ac:dyDescent="0.2">
      <c r="B1219" s="266">
        <v>95192</v>
      </c>
      <c r="C1219" s="274" t="s">
        <v>169</v>
      </c>
      <c r="D1219" s="275">
        <v>3421</v>
      </c>
      <c r="E1219" s="275">
        <v>39530491</v>
      </c>
      <c r="F1219" s="275">
        <v>29725</v>
      </c>
      <c r="G1219" s="275">
        <v>0</v>
      </c>
      <c r="H1219" s="275">
        <v>5</v>
      </c>
      <c r="I1219" s="275">
        <v>29725</v>
      </c>
      <c r="J1219" s="275">
        <v>0</v>
      </c>
      <c r="K1219" s="275">
        <v>0</v>
      </c>
      <c r="L1219" s="275">
        <v>7</v>
      </c>
      <c r="M1219" s="275">
        <v>0</v>
      </c>
      <c r="N1219" s="275">
        <v>0</v>
      </c>
      <c r="O1219" s="275">
        <v>0</v>
      </c>
      <c r="P1219" s="278">
        <v>1E-4</v>
      </c>
      <c r="Q1219" s="275">
        <v>0</v>
      </c>
      <c r="R1219" s="275">
        <v>0</v>
      </c>
      <c r="S1219" s="275">
        <v>0</v>
      </c>
      <c r="T1219" s="275">
        <v>0</v>
      </c>
      <c r="U1219" s="275">
        <v>0</v>
      </c>
      <c r="V1219" s="275">
        <v>0</v>
      </c>
      <c r="W1219" s="275">
        <v>0</v>
      </c>
      <c r="X1219" s="275">
        <v>0</v>
      </c>
      <c r="Y1219" s="275">
        <v>0</v>
      </c>
      <c r="Z1219" s="275">
        <v>0</v>
      </c>
      <c r="AA1219" s="275">
        <v>0</v>
      </c>
      <c r="AB1219" s="275" t="b">
        <v>1</v>
      </c>
      <c r="AC1219" s="275" t="b">
        <v>1</v>
      </c>
      <c r="AD1219" s="275">
        <v>0</v>
      </c>
      <c r="AE1219" s="275">
        <v>0</v>
      </c>
      <c r="AF1219" s="275">
        <v>0</v>
      </c>
      <c r="AG1219" s="275">
        <v>0</v>
      </c>
      <c r="AH1219" s="275"/>
      <c r="AI1219" s="275"/>
      <c r="AJ1219" s="275" t="b">
        <v>0</v>
      </c>
    </row>
    <row r="1220" spans="2:36" x14ac:dyDescent="0.2">
      <c r="B1220" s="266">
        <v>95202</v>
      </c>
      <c r="C1220" s="274" t="s">
        <v>169</v>
      </c>
      <c r="D1220" s="275">
        <v>6653</v>
      </c>
      <c r="E1220" s="275">
        <v>39530491</v>
      </c>
      <c r="F1220" s="275">
        <v>23094</v>
      </c>
      <c r="G1220" s="275">
        <v>359211</v>
      </c>
      <c r="H1220" s="275">
        <v>5</v>
      </c>
      <c r="I1220" s="275">
        <v>23094</v>
      </c>
      <c r="J1220" s="275">
        <v>359211</v>
      </c>
      <c r="K1220" s="276">
        <v>10776.33</v>
      </c>
      <c r="L1220" s="275">
        <v>7</v>
      </c>
      <c r="M1220" s="276">
        <v>89802.75</v>
      </c>
      <c r="N1220" s="281">
        <v>258631.92</v>
      </c>
      <c r="O1220" s="277">
        <v>1720.68461708983</v>
      </c>
      <c r="P1220" s="278">
        <v>2.0000000000000001E-4</v>
      </c>
      <c r="Q1220" s="275">
        <v>212.533175</v>
      </c>
      <c r="R1220" s="275">
        <v>179.60550000000001</v>
      </c>
      <c r="S1220" s="275">
        <v>0</v>
      </c>
      <c r="T1220" s="277">
        <v>2112.8232920898299</v>
      </c>
      <c r="U1220" s="276">
        <v>348434.67</v>
      </c>
      <c r="V1220" s="281">
        <v>2318.14455357935</v>
      </c>
      <c r="W1220" s="275">
        <v>158.483088169881</v>
      </c>
      <c r="X1220" s="275">
        <v>339.72380325</v>
      </c>
      <c r="Y1220" s="275">
        <v>212.533175</v>
      </c>
      <c r="Z1220" s="275">
        <v>179.60550000000001</v>
      </c>
      <c r="AA1220" s="275">
        <v>109.785569866969</v>
      </c>
      <c r="AB1220" s="275" t="b">
        <v>0</v>
      </c>
      <c r="AC1220" s="275" t="b">
        <v>0</v>
      </c>
      <c r="AD1220" s="280">
        <v>585116.867779352</v>
      </c>
      <c r="AE1220" s="281">
        <v>146279.216944838</v>
      </c>
      <c r="AF1220" s="280">
        <v>221938.21480179299</v>
      </c>
      <c r="AG1220" s="281">
        <v>216899.43603272099</v>
      </c>
      <c r="AH1220" s="275">
        <v>19.1273936518946</v>
      </c>
      <c r="AI1220" s="275">
        <v>0.62889462677744201</v>
      </c>
      <c r="AJ1220" s="275" t="b">
        <v>0</v>
      </c>
    </row>
    <row r="1221" spans="2:36" x14ac:dyDescent="0.2">
      <c r="B1221" s="266">
        <v>95203</v>
      </c>
      <c r="C1221" s="274" t="s">
        <v>169</v>
      </c>
      <c r="D1221" s="275">
        <v>18174</v>
      </c>
      <c r="E1221" s="275">
        <v>39530491</v>
      </c>
      <c r="F1221" s="275">
        <v>53714</v>
      </c>
      <c r="G1221" s="275">
        <v>370201</v>
      </c>
      <c r="H1221" s="275">
        <v>5</v>
      </c>
      <c r="I1221" s="275">
        <v>53714</v>
      </c>
      <c r="J1221" s="275">
        <v>370201</v>
      </c>
      <c r="K1221" s="279">
        <v>11106.03</v>
      </c>
      <c r="L1221" s="275">
        <v>7</v>
      </c>
      <c r="M1221" s="276">
        <v>92550.25</v>
      </c>
      <c r="N1221" s="276">
        <v>266544.71999999997</v>
      </c>
      <c r="O1221" s="279">
        <v>1773.32867292837</v>
      </c>
      <c r="P1221" s="278">
        <v>5.0000000000000001E-4</v>
      </c>
      <c r="Q1221" s="275">
        <v>219.03559166666699</v>
      </c>
      <c r="R1221" s="275">
        <v>185.10050000000001</v>
      </c>
      <c r="S1221" s="275">
        <v>0</v>
      </c>
      <c r="T1221" s="277">
        <v>2177.4647645950299</v>
      </c>
      <c r="U1221" s="276">
        <v>359094.97</v>
      </c>
      <c r="V1221" s="277">
        <v>2389.0677954729399</v>
      </c>
      <c r="W1221" s="275">
        <v>70.223513040688204</v>
      </c>
      <c r="X1221" s="275">
        <v>350.11759575000002</v>
      </c>
      <c r="Y1221" s="275">
        <v>219.03559166666699</v>
      </c>
      <c r="Z1221" s="275">
        <v>185.10050000000001</v>
      </c>
      <c r="AA1221" s="275">
        <v>48.645748175783602</v>
      </c>
      <c r="AB1221" s="275" t="b">
        <v>0</v>
      </c>
      <c r="AC1221" s="275" t="b">
        <v>0</v>
      </c>
      <c r="AD1221" s="280">
        <v>603018.41972763604</v>
      </c>
      <c r="AE1221" s="281">
        <v>150754.60493190901</v>
      </c>
      <c r="AF1221" s="280">
        <v>228728.37707597599</v>
      </c>
      <c r="AG1221" s="281">
        <v>223535.437719751</v>
      </c>
      <c r="AH1221" s="275">
        <v>19.1273936518946</v>
      </c>
      <c r="AI1221" s="275">
        <v>0.62889462677744201</v>
      </c>
      <c r="AJ1221" s="275" t="b">
        <v>0</v>
      </c>
    </row>
    <row r="1222" spans="2:36" x14ac:dyDescent="0.2">
      <c r="B1222" s="266">
        <v>95204</v>
      </c>
      <c r="C1222" s="274" t="s">
        <v>169</v>
      </c>
      <c r="D1222" s="275">
        <v>30163</v>
      </c>
      <c r="E1222" s="275">
        <v>39530491</v>
      </c>
      <c r="F1222" s="275">
        <v>72574</v>
      </c>
      <c r="G1222" s="275">
        <v>424097</v>
      </c>
      <c r="H1222" s="275">
        <v>5</v>
      </c>
      <c r="I1222" s="275">
        <v>72574</v>
      </c>
      <c r="J1222" s="275">
        <v>424097</v>
      </c>
      <c r="K1222" s="276">
        <v>12722.91</v>
      </c>
      <c r="L1222" s="275">
        <v>7</v>
      </c>
      <c r="M1222" s="276">
        <v>106024.25</v>
      </c>
      <c r="N1222" s="276">
        <v>305349.84000000003</v>
      </c>
      <c r="O1222" s="277">
        <v>2031.5001045456399</v>
      </c>
      <c r="P1222" s="278">
        <v>8.0000000000000004E-4</v>
      </c>
      <c r="Q1222" s="277">
        <v>250.92405833333299</v>
      </c>
      <c r="R1222" s="275">
        <v>212.04849999999999</v>
      </c>
      <c r="S1222" s="275">
        <v>0</v>
      </c>
      <c r="T1222" s="277">
        <v>2494.4726628789699</v>
      </c>
      <c r="U1222" s="276">
        <v>411374.09</v>
      </c>
      <c r="V1222" s="279">
        <v>2736.8820852906601</v>
      </c>
      <c r="W1222" s="275">
        <v>59.541065087342403</v>
      </c>
      <c r="X1222" s="275">
        <v>401.08973774999998</v>
      </c>
      <c r="Y1222" s="277">
        <v>250.92405833333299</v>
      </c>
      <c r="Z1222" s="275">
        <v>212.04849999999999</v>
      </c>
      <c r="AA1222" s="275">
        <v>41.2457243014684</v>
      </c>
      <c r="AB1222" s="275" t="b">
        <v>0</v>
      </c>
      <c r="AC1222" s="275" t="b">
        <v>0</v>
      </c>
      <c r="AD1222" s="280">
        <v>690809.32453243295</v>
      </c>
      <c r="AE1222" s="280">
        <v>172702.331133108</v>
      </c>
      <c r="AF1222" s="280">
        <v>262027.97543169899</v>
      </c>
      <c r="AG1222" s="283">
        <v>256079.01796762599</v>
      </c>
      <c r="AH1222" s="275">
        <v>19.1273936518946</v>
      </c>
      <c r="AI1222" s="275">
        <v>0.62889462677744201</v>
      </c>
      <c r="AJ1222" s="275" t="b">
        <v>0</v>
      </c>
    </row>
    <row r="1223" spans="2:36" x14ac:dyDescent="0.2">
      <c r="B1223" s="266">
        <v>95205</v>
      </c>
      <c r="C1223" s="274" t="s">
        <v>169</v>
      </c>
      <c r="D1223" s="275">
        <v>39839</v>
      </c>
      <c r="E1223" s="275">
        <v>39530491</v>
      </c>
      <c r="F1223" s="275">
        <v>55987</v>
      </c>
      <c r="G1223" s="275">
        <v>281050</v>
      </c>
      <c r="H1223" s="275">
        <v>5</v>
      </c>
      <c r="I1223" s="275">
        <v>55987</v>
      </c>
      <c r="J1223" s="275">
        <v>281050</v>
      </c>
      <c r="K1223" s="282">
        <v>8431.5</v>
      </c>
      <c r="L1223" s="275">
        <v>7</v>
      </c>
      <c r="M1223" s="282">
        <v>70262.5</v>
      </c>
      <c r="N1223" s="275">
        <v>202356</v>
      </c>
      <c r="O1223" s="277">
        <v>1346.2795171447899</v>
      </c>
      <c r="P1223" s="284">
        <v>1E-3</v>
      </c>
      <c r="Q1223" s="275">
        <v>166.287916666667</v>
      </c>
      <c r="R1223" s="275">
        <v>140.52500000000001</v>
      </c>
      <c r="S1223" s="275">
        <v>0</v>
      </c>
      <c r="T1223" s="279">
        <v>1653.0924338114501</v>
      </c>
      <c r="U1223" s="282">
        <v>272618.5</v>
      </c>
      <c r="V1223" s="277">
        <v>1813.7376828200599</v>
      </c>
      <c r="W1223" s="275">
        <v>51.148023012200497</v>
      </c>
      <c r="X1223" s="275">
        <v>265.80303750000002</v>
      </c>
      <c r="Y1223" s="275">
        <v>166.287916666667</v>
      </c>
      <c r="Z1223" s="275">
        <v>140.52500000000001</v>
      </c>
      <c r="AA1223" s="275">
        <v>35.431634496824998</v>
      </c>
      <c r="AB1223" s="275" t="b">
        <v>0</v>
      </c>
      <c r="AC1223" s="275" t="b">
        <v>0</v>
      </c>
      <c r="AD1223" s="280">
        <v>457800.83485580003</v>
      </c>
      <c r="AE1223" s="281">
        <v>114450.20871395001</v>
      </c>
      <c r="AF1223" s="281">
        <v>173646.50656590101</v>
      </c>
      <c r="AG1223" s="281">
        <v>169704.11957594901</v>
      </c>
      <c r="AH1223" s="275">
        <v>19.1273936518946</v>
      </c>
      <c r="AI1223" s="275">
        <v>0.62889462677744201</v>
      </c>
      <c r="AJ1223" s="275" t="b">
        <v>0</v>
      </c>
    </row>
    <row r="1224" spans="2:36" x14ac:dyDescent="0.2">
      <c r="B1224" s="266">
        <v>95206</v>
      </c>
      <c r="C1224" s="274" t="s">
        <v>169</v>
      </c>
      <c r="D1224" s="275">
        <v>70806</v>
      </c>
      <c r="E1224" s="275">
        <v>39530491</v>
      </c>
      <c r="F1224" s="275">
        <v>72482</v>
      </c>
      <c r="G1224" s="275">
        <v>421229</v>
      </c>
      <c r="H1224" s="275">
        <v>5</v>
      </c>
      <c r="I1224" s="275">
        <v>72482</v>
      </c>
      <c r="J1224" s="275">
        <v>421229</v>
      </c>
      <c r="K1224" s="279">
        <v>12636.87</v>
      </c>
      <c r="L1224" s="275">
        <v>7</v>
      </c>
      <c r="M1224" s="276">
        <v>105307.25</v>
      </c>
      <c r="N1224" s="276">
        <v>303284.88</v>
      </c>
      <c r="O1224" s="277">
        <v>2017.76187414119</v>
      </c>
      <c r="P1224" s="278">
        <v>1.8E-3</v>
      </c>
      <c r="Q1224" s="275">
        <v>249.22715833333299</v>
      </c>
      <c r="R1224" s="275">
        <v>210.61449999999999</v>
      </c>
      <c r="S1224" s="275">
        <v>0</v>
      </c>
      <c r="T1224" s="277">
        <v>2477.6035324745199</v>
      </c>
      <c r="U1224" s="276">
        <v>408592.13</v>
      </c>
      <c r="V1224" s="279">
        <v>2718.3736359957702</v>
      </c>
      <c r="W1224" s="275">
        <v>59.213475694585199</v>
      </c>
      <c r="X1224" s="275">
        <v>398.37732675000001</v>
      </c>
      <c r="Y1224" s="275">
        <v>249.22715833333299</v>
      </c>
      <c r="Z1224" s="275">
        <v>210.61449999999999</v>
      </c>
      <c r="AA1224" s="275">
        <v>41.018794169165098</v>
      </c>
      <c r="AB1224" s="275" t="b">
        <v>0</v>
      </c>
      <c r="AC1224" s="275" t="b">
        <v>0</v>
      </c>
      <c r="AD1224" s="280">
        <v>686137.65474283497</v>
      </c>
      <c r="AE1224" s="281">
        <v>171534.41368570901</v>
      </c>
      <c r="AF1224" s="281">
        <v>260255.984039309</v>
      </c>
      <c r="AG1224" s="281">
        <v>254347.257017817</v>
      </c>
      <c r="AH1224" s="275">
        <v>19.1273936518946</v>
      </c>
      <c r="AI1224" s="275">
        <v>0.62889462677744201</v>
      </c>
      <c r="AJ1224" s="275" t="b">
        <v>0</v>
      </c>
    </row>
    <row r="1225" spans="2:36" x14ac:dyDescent="0.2">
      <c r="B1225" s="266">
        <v>95207</v>
      </c>
      <c r="C1225" s="274" t="s">
        <v>169</v>
      </c>
      <c r="D1225" s="275">
        <v>51701</v>
      </c>
      <c r="E1225" s="275">
        <v>39530491</v>
      </c>
      <c r="F1225" s="275">
        <v>67974</v>
      </c>
      <c r="G1225" s="275">
        <v>453568</v>
      </c>
      <c r="H1225" s="275">
        <v>5</v>
      </c>
      <c r="I1225" s="275">
        <v>67974</v>
      </c>
      <c r="J1225" s="275">
        <v>453568</v>
      </c>
      <c r="K1225" s="279">
        <v>13607.04</v>
      </c>
      <c r="L1225" s="275">
        <v>7</v>
      </c>
      <c r="M1225" s="275">
        <v>113392</v>
      </c>
      <c r="N1225" s="276">
        <v>326568.96000000002</v>
      </c>
      <c r="O1225" s="277">
        <v>2172.6714393607099</v>
      </c>
      <c r="P1225" s="278">
        <v>1.2999999999999999E-3</v>
      </c>
      <c r="Q1225" s="275">
        <v>268.361066666667</v>
      </c>
      <c r="R1225" s="275">
        <v>226.78399999999999</v>
      </c>
      <c r="S1225" s="275">
        <v>0</v>
      </c>
      <c r="T1225" s="279">
        <v>2667.81650602737</v>
      </c>
      <c r="U1225" s="276">
        <v>439960.96</v>
      </c>
      <c r="V1225" s="279">
        <v>2927.0712446942898</v>
      </c>
      <c r="W1225" s="275">
        <v>67.987964469255104</v>
      </c>
      <c r="X1225" s="275">
        <v>428.96193599999998</v>
      </c>
      <c r="Y1225" s="275">
        <v>268.361066666667</v>
      </c>
      <c r="Z1225" s="275">
        <v>226.78399999999999</v>
      </c>
      <c r="AA1225" s="275">
        <v>47.0971225355702</v>
      </c>
      <c r="AB1225" s="275" t="b">
        <v>0</v>
      </c>
      <c r="AC1225" s="275" t="b">
        <v>0</v>
      </c>
      <c r="AD1225" s="280">
        <v>738814.47807819105</v>
      </c>
      <c r="AE1225" s="280">
        <v>184703.619519548</v>
      </c>
      <c r="AF1225" s="280">
        <v>280236.60804156802</v>
      </c>
      <c r="AG1225" s="281">
        <v>273874.250517076</v>
      </c>
      <c r="AH1225" s="275">
        <v>19.1273936518946</v>
      </c>
      <c r="AI1225" s="275">
        <v>0.62889462677744201</v>
      </c>
      <c r="AJ1225" s="275" t="b">
        <v>0</v>
      </c>
    </row>
    <row r="1226" spans="2:36" x14ac:dyDescent="0.2">
      <c r="B1226" s="266">
        <v>95209</v>
      </c>
      <c r="C1226" s="274" t="s">
        <v>169</v>
      </c>
      <c r="D1226" s="275">
        <v>43855</v>
      </c>
      <c r="E1226" s="275">
        <v>39530491</v>
      </c>
      <c r="F1226" s="275">
        <v>102810</v>
      </c>
      <c r="G1226" s="275">
        <v>499140</v>
      </c>
      <c r="H1226" s="275">
        <v>5</v>
      </c>
      <c r="I1226" s="275">
        <v>102810</v>
      </c>
      <c r="J1226" s="275">
        <v>499140</v>
      </c>
      <c r="K1226" s="279">
        <v>14974.2</v>
      </c>
      <c r="L1226" s="275">
        <v>7</v>
      </c>
      <c r="M1226" s="275">
        <v>124785</v>
      </c>
      <c r="N1226" s="282">
        <v>359380.8</v>
      </c>
      <c r="O1226" s="279">
        <v>2390.9694295949098</v>
      </c>
      <c r="P1226" s="278">
        <v>1.1000000000000001E-3</v>
      </c>
      <c r="Q1226" s="275">
        <v>295.3245</v>
      </c>
      <c r="R1226" s="275">
        <v>249.57</v>
      </c>
      <c r="S1226" s="275">
        <v>0</v>
      </c>
      <c r="T1226" s="277">
        <v>2935.8639295949101</v>
      </c>
      <c r="U1226" s="282">
        <v>484165.8</v>
      </c>
      <c r="V1226" s="277">
        <v>3221.1671482042502</v>
      </c>
      <c r="W1226" s="275">
        <v>49.467444449422203</v>
      </c>
      <c r="X1226" s="277">
        <v>472.06165499999997</v>
      </c>
      <c r="Y1226" s="275">
        <v>295.3245</v>
      </c>
      <c r="Z1226" s="275">
        <v>249.57</v>
      </c>
      <c r="AA1226" s="275">
        <v>34.267451760664201</v>
      </c>
      <c r="AB1226" s="275" t="b">
        <v>0</v>
      </c>
      <c r="AC1226" s="275" t="b">
        <v>1</v>
      </c>
      <c r="AD1226" s="280">
        <v>813046.46400969196</v>
      </c>
      <c r="AE1226" s="280">
        <v>203261.61600242299</v>
      </c>
      <c r="AF1226" s="280">
        <v>308393.22998507001</v>
      </c>
      <c r="AG1226" s="281">
        <v>301391.61802220001</v>
      </c>
      <c r="AH1226" s="275">
        <v>19.1273936518946</v>
      </c>
      <c r="AI1226" s="275">
        <v>0.62889462677744201</v>
      </c>
      <c r="AJ1226" s="275" t="b">
        <v>1</v>
      </c>
    </row>
    <row r="1227" spans="2:36" x14ac:dyDescent="0.2">
      <c r="B1227" s="266">
        <v>95210</v>
      </c>
      <c r="C1227" s="274" t="s">
        <v>169</v>
      </c>
      <c r="D1227" s="275">
        <v>41567</v>
      </c>
      <c r="E1227" s="275">
        <v>39530491</v>
      </c>
      <c r="F1227" s="275">
        <v>61105</v>
      </c>
      <c r="G1227" s="275">
        <v>384087</v>
      </c>
      <c r="H1227" s="275">
        <v>5</v>
      </c>
      <c r="I1227" s="275">
        <v>61105</v>
      </c>
      <c r="J1227" s="275">
        <v>384087</v>
      </c>
      <c r="K1227" s="279">
        <v>11522.61</v>
      </c>
      <c r="L1227" s="275">
        <v>7</v>
      </c>
      <c r="M1227" s="276">
        <v>96021.75</v>
      </c>
      <c r="N1227" s="276">
        <v>276542.64</v>
      </c>
      <c r="O1227" s="277">
        <v>1839.8450841543799</v>
      </c>
      <c r="P1227" s="278">
        <v>1.1000000000000001E-3</v>
      </c>
      <c r="Q1227" s="275">
        <v>227.251475</v>
      </c>
      <c r="R1227" s="275">
        <v>192.04349999999999</v>
      </c>
      <c r="S1227" s="275">
        <v>0</v>
      </c>
      <c r="T1227" s="277">
        <v>2259.1400591543802</v>
      </c>
      <c r="U1227" s="276">
        <v>372564.39</v>
      </c>
      <c r="V1227" s="277">
        <v>2478.6801828191001</v>
      </c>
      <c r="W1227" s="275">
        <v>64.045013103394496</v>
      </c>
      <c r="X1227" s="275">
        <v>363.25028025</v>
      </c>
      <c r="Y1227" s="275">
        <v>227.251475</v>
      </c>
      <c r="Z1227" s="275">
        <v>192.04349999999999</v>
      </c>
      <c r="AA1227" s="275">
        <v>44.3657322802596</v>
      </c>
      <c r="AB1227" s="275" t="b">
        <v>0</v>
      </c>
      <c r="AC1227" s="275" t="b">
        <v>0</v>
      </c>
      <c r="AD1227" s="280">
        <v>625637.25051506702</v>
      </c>
      <c r="AE1227" s="281">
        <v>156409.31262876699</v>
      </c>
      <c r="AF1227" s="281">
        <v>237307.83051904399</v>
      </c>
      <c r="AG1227" s="281">
        <v>231920.10736725701</v>
      </c>
      <c r="AH1227" s="275">
        <v>19.1273936518946</v>
      </c>
      <c r="AI1227" s="275">
        <v>0.62889462677744201</v>
      </c>
      <c r="AJ1227" s="275" t="b">
        <v>0</v>
      </c>
    </row>
    <row r="1228" spans="2:36" x14ac:dyDescent="0.2">
      <c r="B1228" s="266">
        <v>95211</v>
      </c>
      <c r="C1228" s="274" t="s">
        <v>169</v>
      </c>
      <c r="D1228" s="275">
        <v>1567</v>
      </c>
      <c r="E1228" s="275">
        <v>39530491</v>
      </c>
      <c r="F1228" s="275">
        <v>75000</v>
      </c>
      <c r="G1228" s="275">
        <v>750000</v>
      </c>
      <c r="H1228" s="275">
        <v>5</v>
      </c>
      <c r="I1228" s="275">
        <v>75000</v>
      </c>
      <c r="J1228" s="275">
        <v>750000</v>
      </c>
      <c r="K1228" s="275">
        <v>22500</v>
      </c>
      <c r="L1228" s="275">
        <v>7</v>
      </c>
      <c r="M1228" s="275">
        <v>187500</v>
      </c>
      <c r="N1228" s="275">
        <v>540000</v>
      </c>
      <c r="O1228" s="279">
        <v>3592.6334739675899</v>
      </c>
      <c r="P1228" s="284">
        <v>0</v>
      </c>
      <c r="Q1228" s="276">
        <v>443.75</v>
      </c>
      <c r="R1228" s="275">
        <v>375</v>
      </c>
      <c r="S1228" s="275">
        <v>0</v>
      </c>
      <c r="T1228" s="279">
        <v>4411.3834739675904</v>
      </c>
      <c r="U1228" s="275">
        <v>727500</v>
      </c>
      <c r="V1228" s="279">
        <v>4840.0756524285498</v>
      </c>
      <c r="W1228" s="275">
        <v>101.890210438857</v>
      </c>
      <c r="X1228" s="277">
        <v>709.3125</v>
      </c>
      <c r="Y1228" s="276">
        <v>443.75</v>
      </c>
      <c r="Z1228" s="275">
        <v>375</v>
      </c>
      <c r="AA1228" s="275">
        <v>70.582135583481403</v>
      </c>
      <c r="AB1228" s="275" t="b">
        <v>0</v>
      </c>
      <c r="AC1228" s="275" t="b">
        <v>0</v>
      </c>
      <c r="AD1228" s="280">
        <v>1221670.97008308</v>
      </c>
      <c r="AE1228" s="281">
        <v>305417.74252077</v>
      </c>
      <c r="AF1228" s="280">
        <v>463386.87039468298</v>
      </c>
      <c r="AG1228" s="283">
        <v>452866.35716762801</v>
      </c>
      <c r="AH1228" s="275">
        <v>19.1273936518946</v>
      </c>
      <c r="AI1228" s="275">
        <v>0.62889462677744201</v>
      </c>
      <c r="AJ1228" s="275" t="b">
        <v>0</v>
      </c>
    </row>
    <row r="1229" spans="2:36" x14ac:dyDescent="0.2">
      <c r="B1229" s="266">
        <v>95212</v>
      </c>
      <c r="C1229" s="274" t="s">
        <v>169</v>
      </c>
      <c r="D1229" s="275">
        <v>32251</v>
      </c>
      <c r="E1229" s="275">
        <v>39530491</v>
      </c>
      <c r="F1229" s="275">
        <v>110468</v>
      </c>
      <c r="G1229" s="275">
        <v>575716</v>
      </c>
      <c r="H1229" s="275">
        <v>5</v>
      </c>
      <c r="I1229" s="275">
        <v>110468</v>
      </c>
      <c r="J1229" s="275">
        <v>575716</v>
      </c>
      <c r="K1229" s="276">
        <v>17271.48</v>
      </c>
      <c r="L1229" s="275">
        <v>7</v>
      </c>
      <c r="M1229" s="275">
        <v>143929</v>
      </c>
      <c r="N1229" s="276">
        <v>414515.52</v>
      </c>
      <c r="O1229" s="279">
        <v>2757.7820974649599</v>
      </c>
      <c r="P1229" s="278">
        <v>8.0000000000000004E-4</v>
      </c>
      <c r="Q1229" s="275">
        <v>340.63196666666698</v>
      </c>
      <c r="R1229" s="275">
        <v>287.858</v>
      </c>
      <c r="S1229" s="275">
        <v>0</v>
      </c>
      <c r="T1229" s="281">
        <v>3386.27206413163</v>
      </c>
      <c r="U1229" s="276">
        <v>558444.52</v>
      </c>
      <c r="V1229" s="277">
        <v>3715.3453257514102</v>
      </c>
      <c r="W1229" s="275">
        <v>53.101191650991197</v>
      </c>
      <c r="X1229" s="277">
        <v>544.48340700000006</v>
      </c>
      <c r="Y1229" s="275">
        <v>340.63196666666698</v>
      </c>
      <c r="Z1229" s="275">
        <v>287.858</v>
      </c>
      <c r="AA1229" s="275">
        <v>36.784647834286503</v>
      </c>
      <c r="AB1229" s="275" t="b">
        <v>0</v>
      </c>
      <c r="AC1229" s="275" t="b">
        <v>0</v>
      </c>
      <c r="AD1229" s="280">
        <v>937780.69894980197</v>
      </c>
      <c r="AE1229" s="281">
        <v>234445.17473745</v>
      </c>
      <c r="AF1229" s="281">
        <v>355705.64730152697</v>
      </c>
      <c r="AG1229" s="281">
        <v>347629.87691082398</v>
      </c>
      <c r="AH1229" s="275">
        <v>19.1273936518946</v>
      </c>
      <c r="AI1229" s="275">
        <v>0.62889462677744201</v>
      </c>
      <c r="AJ1229" s="275" t="b">
        <v>0</v>
      </c>
    </row>
    <row r="1230" spans="2:36" x14ac:dyDescent="0.2">
      <c r="B1230" s="266">
        <v>95215</v>
      </c>
      <c r="C1230" s="274" t="s">
        <v>169</v>
      </c>
      <c r="D1230" s="275">
        <v>26776</v>
      </c>
      <c r="E1230" s="275">
        <v>39530491</v>
      </c>
      <c r="F1230" s="275">
        <v>61998</v>
      </c>
      <c r="G1230" s="275">
        <v>519092</v>
      </c>
      <c r="H1230" s="275">
        <v>5</v>
      </c>
      <c r="I1230" s="275">
        <v>61998</v>
      </c>
      <c r="J1230" s="275">
        <v>519092</v>
      </c>
      <c r="K1230" s="276">
        <v>15572.76</v>
      </c>
      <c r="L1230" s="275">
        <v>7</v>
      </c>
      <c r="M1230" s="275">
        <v>129773</v>
      </c>
      <c r="N1230" s="276">
        <v>373746.24</v>
      </c>
      <c r="O1230" s="279">
        <v>2486.54306035838</v>
      </c>
      <c r="P1230" s="278">
        <v>6.9999999999999999E-4</v>
      </c>
      <c r="Q1230" s="275">
        <v>307.129433333333</v>
      </c>
      <c r="R1230" s="275">
        <v>259.54599999999999</v>
      </c>
      <c r="S1230" s="275">
        <v>0</v>
      </c>
      <c r="T1230" s="277">
        <v>3053.2184936917101</v>
      </c>
      <c r="U1230" s="276">
        <v>503519.24</v>
      </c>
      <c r="V1230" s="277">
        <v>3349.92606742726</v>
      </c>
      <c r="W1230" s="275">
        <v>85.3098376030309</v>
      </c>
      <c r="X1230" s="275">
        <v>490.93125900000001</v>
      </c>
      <c r="Y1230" s="275">
        <v>307.129433333333</v>
      </c>
      <c r="Z1230" s="275">
        <v>259.54599999999999</v>
      </c>
      <c r="AA1230" s="275">
        <v>59.096457828156602</v>
      </c>
      <c r="AB1230" s="275" t="b">
        <v>0</v>
      </c>
      <c r="AC1230" s="275" t="b">
        <v>0</v>
      </c>
      <c r="AD1230" s="280">
        <v>845546.16960315604</v>
      </c>
      <c r="AE1230" s="281">
        <v>211386.54240078901</v>
      </c>
      <c r="AF1230" s="280">
        <v>320720.55643588898</v>
      </c>
      <c r="AG1230" s="281">
        <v>313439.07076647802</v>
      </c>
      <c r="AH1230" s="275">
        <v>19.1273936518946</v>
      </c>
      <c r="AI1230" s="275">
        <v>0.62889462677744201</v>
      </c>
      <c r="AJ1230" s="275" t="b">
        <v>0</v>
      </c>
    </row>
    <row r="1231" spans="2:36" x14ac:dyDescent="0.2">
      <c r="B1231" s="266">
        <v>95219</v>
      </c>
      <c r="C1231" s="274" t="s">
        <v>169</v>
      </c>
      <c r="D1231" s="275">
        <v>31189</v>
      </c>
      <c r="E1231" s="275">
        <v>39530491</v>
      </c>
      <c r="F1231" s="275">
        <v>103071</v>
      </c>
      <c r="G1231" s="275">
        <v>621811</v>
      </c>
      <c r="H1231" s="275">
        <v>5</v>
      </c>
      <c r="I1231" s="275">
        <v>103071</v>
      </c>
      <c r="J1231" s="275">
        <v>621811</v>
      </c>
      <c r="K1231" s="279">
        <v>18654.330000000002</v>
      </c>
      <c r="L1231" s="275">
        <v>7</v>
      </c>
      <c r="M1231" s="276">
        <v>155452.75</v>
      </c>
      <c r="N1231" s="281">
        <v>447703.92</v>
      </c>
      <c r="O1231" s="277">
        <v>2978.5853507750098</v>
      </c>
      <c r="P1231" s="278">
        <v>8.0000000000000004E-4</v>
      </c>
      <c r="Q1231" s="275">
        <v>367.90484166666698</v>
      </c>
      <c r="R1231" s="275">
        <v>310.90550000000002</v>
      </c>
      <c r="S1231" s="275">
        <v>0</v>
      </c>
      <c r="T1231" s="279">
        <v>3657.3956924416798</v>
      </c>
      <c r="U1231" s="276">
        <v>603156.67000000004</v>
      </c>
      <c r="V1231" s="279">
        <v>4012.8163753496701</v>
      </c>
      <c r="W1231" s="277">
        <v>61.468748380432899</v>
      </c>
      <c r="X1231" s="275">
        <v>588.07775325</v>
      </c>
      <c r="Y1231" s="275">
        <v>367.90484166666698</v>
      </c>
      <c r="Z1231" s="275">
        <v>310.90550000000002</v>
      </c>
      <c r="AA1231" s="275">
        <v>42.581083242910402</v>
      </c>
      <c r="AB1231" s="275" t="b">
        <v>0</v>
      </c>
      <c r="AC1231" s="275" t="b">
        <v>0</v>
      </c>
      <c r="AD1231" s="283">
        <v>1012864.59677111</v>
      </c>
      <c r="AE1231" s="283">
        <v>253216.149192777</v>
      </c>
      <c r="AF1231" s="280">
        <v>384185.40435598401</v>
      </c>
      <c r="AG1231" s="280">
        <v>375463.04322234698</v>
      </c>
      <c r="AH1231" s="275">
        <v>19.1273936518946</v>
      </c>
      <c r="AI1231" s="275">
        <v>0.62889462677744201</v>
      </c>
      <c r="AJ1231" s="275" t="b">
        <v>0</v>
      </c>
    </row>
    <row r="1232" spans="2:36" x14ac:dyDescent="0.2">
      <c r="B1232" s="266">
        <v>95220</v>
      </c>
      <c r="C1232" s="274" t="s">
        <v>169</v>
      </c>
      <c r="D1232" s="275">
        <v>7417</v>
      </c>
      <c r="E1232" s="275">
        <v>39530491</v>
      </c>
      <c r="F1232" s="275">
        <v>105958</v>
      </c>
      <c r="G1232" s="275">
        <v>840741</v>
      </c>
      <c r="H1232" s="275">
        <v>5</v>
      </c>
      <c r="I1232" s="275">
        <v>105958</v>
      </c>
      <c r="J1232" s="275">
        <v>840741</v>
      </c>
      <c r="K1232" s="276">
        <v>25222.23</v>
      </c>
      <c r="L1232" s="275">
        <v>7</v>
      </c>
      <c r="M1232" s="276">
        <v>210185.25</v>
      </c>
      <c r="N1232" s="276">
        <v>605333.52</v>
      </c>
      <c r="O1232" s="279">
        <v>4027.2990127159801</v>
      </c>
      <c r="P1232" s="278">
        <v>2.0000000000000001E-4</v>
      </c>
      <c r="Q1232" s="275">
        <v>497.438425</v>
      </c>
      <c r="R1232" s="275">
        <v>420.37049999999999</v>
      </c>
      <c r="S1232" s="275">
        <v>0</v>
      </c>
      <c r="T1232" s="279">
        <v>4945.1079377159804</v>
      </c>
      <c r="U1232" s="276">
        <v>815518.77</v>
      </c>
      <c r="V1232" s="279">
        <v>5425.6667254645799</v>
      </c>
      <c r="W1232" s="275">
        <v>80.8464461527916</v>
      </c>
      <c r="X1232" s="277">
        <v>795.13080075000005</v>
      </c>
      <c r="Y1232" s="275">
        <v>497.438425</v>
      </c>
      <c r="Z1232" s="275">
        <v>420.37049999999999</v>
      </c>
      <c r="AA1232" s="275">
        <v>56.004544491771902</v>
      </c>
      <c r="AB1232" s="275" t="b">
        <v>0</v>
      </c>
      <c r="AC1232" s="275" t="b">
        <v>0</v>
      </c>
      <c r="AD1232" s="280">
        <v>1369478.49741149</v>
      </c>
      <c r="AE1232" s="281">
        <v>342369.62435287301</v>
      </c>
      <c r="AF1232" s="283">
        <v>519451.12106999499</v>
      </c>
      <c r="AG1232" s="281">
        <v>507657.75198862498</v>
      </c>
      <c r="AH1232" s="275">
        <v>19.1273936518946</v>
      </c>
      <c r="AI1232" s="275">
        <v>0.62889462677744201</v>
      </c>
      <c r="AJ1232" s="275" t="b">
        <v>0</v>
      </c>
    </row>
    <row r="1233" spans="2:36" x14ac:dyDescent="0.2">
      <c r="B1233" s="266">
        <v>95222</v>
      </c>
      <c r="C1233" s="274" t="s">
        <v>169</v>
      </c>
      <c r="D1233" s="275">
        <v>5440</v>
      </c>
      <c r="E1233" s="275">
        <v>39530491</v>
      </c>
      <c r="F1233" s="275">
        <v>80937</v>
      </c>
      <c r="G1233" s="275">
        <v>526515</v>
      </c>
      <c r="H1233" s="275">
        <v>5</v>
      </c>
      <c r="I1233" s="275">
        <v>80937</v>
      </c>
      <c r="J1233" s="275">
        <v>526515</v>
      </c>
      <c r="K1233" s="279">
        <v>15795.45</v>
      </c>
      <c r="L1233" s="275">
        <v>7</v>
      </c>
      <c r="M1233" s="276">
        <v>131628.75</v>
      </c>
      <c r="N1233" s="282">
        <v>379090.8</v>
      </c>
      <c r="O1233" s="279">
        <v>2522.1005513947198</v>
      </c>
      <c r="P1233" s="278">
        <v>1E-4</v>
      </c>
      <c r="Q1233" s="275">
        <v>311.52137499999998</v>
      </c>
      <c r="R1233" s="275">
        <v>263.25749999999999</v>
      </c>
      <c r="S1233" s="275">
        <v>0</v>
      </c>
      <c r="T1233" s="279">
        <v>3096.8794263947202</v>
      </c>
      <c r="U1233" s="276">
        <v>510719.55</v>
      </c>
      <c r="V1233" s="279">
        <v>3397.82990951789</v>
      </c>
      <c r="W1233" s="275">
        <v>66.282076367069095</v>
      </c>
      <c r="X1233" s="275">
        <v>497.95156125</v>
      </c>
      <c r="Y1233" s="275">
        <v>311.52137499999998</v>
      </c>
      <c r="Z1233" s="275">
        <v>263.25749999999999</v>
      </c>
      <c r="AA1233" s="275">
        <v>45.915407189217198</v>
      </c>
      <c r="AB1233" s="275" t="b">
        <v>0</v>
      </c>
      <c r="AC1233" s="275" t="b">
        <v>0</v>
      </c>
      <c r="AD1233" s="280">
        <v>857637.45441772498</v>
      </c>
      <c r="AE1233" s="281">
        <v>214409.36360443101</v>
      </c>
      <c r="AF1233" s="280">
        <v>325306.85075447499</v>
      </c>
      <c r="AG1233" s="280">
        <v>317921.24005881802</v>
      </c>
      <c r="AH1233" s="275">
        <v>19.1273936518946</v>
      </c>
      <c r="AI1233" s="275">
        <v>0.62889462677744201</v>
      </c>
      <c r="AJ1233" s="275" t="b">
        <v>0</v>
      </c>
    </row>
    <row r="1234" spans="2:36" x14ac:dyDescent="0.2">
      <c r="B1234" s="266">
        <v>95223</v>
      </c>
      <c r="C1234" s="274" t="s">
        <v>169</v>
      </c>
      <c r="D1234" s="275">
        <v>4402</v>
      </c>
      <c r="E1234" s="275">
        <v>39530491</v>
      </c>
      <c r="F1234" s="275">
        <v>88265</v>
      </c>
      <c r="G1234" s="275">
        <v>568156</v>
      </c>
      <c r="H1234" s="275">
        <v>5</v>
      </c>
      <c r="I1234" s="275">
        <v>88265</v>
      </c>
      <c r="J1234" s="275">
        <v>568156</v>
      </c>
      <c r="K1234" s="276">
        <v>17044.68</v>
      </c>
      <c r="L1234" s="275">
        <v>7</v>
      </c>
      <c r="M1234" s="275">
        <v>142039</v>
      </c>
      <c r="N1234" s="281">
        <v>409072.32</v>
      </c>
      <c r="O1234" s="279">
        <v>2721.5683520473699</v>
      </c>
      <c r="P1234" s="278">
        <v>1E-4</v>
      </c>
      <c r="Q1234" s="275">
        <v>336.15896666666703</v>
      </c>
      <c r="R1234" s="275">
        <v>284.07799999999997</v>
      </c>
      <c r="S1234" s="275">
        <v>0</v>
      </c>
      <c r="T1234" s="277">
        <v>3341.8053187140399</v>
      </c>
      <c r="U1234" s="276">
        <v>551111.31999999995</v>
      </c>
      <c r="V1234" s="279">
        <v>3666.5573631749298</v>
      </c>
      <c r="W1234" s="277">
        <v>65.586058349401398</v>
      </c>
      <c r="X1234" s="277">
        <v>537.33353699999998</v>
      </c>
      <c r="Y1234" s="275">
        <v>336.15896666666703</v>
      </c>
      <c r="Z1234" s="275">
        <v>284.07799999999997</v>
      </c>
      <c r="AA1234" s="275">
        <v>45.433256471498801</v>
      </c>
      <c r="AB1234" s="275" t="b">
        <v>0</v>
      </c>
      <c r="AC1234" s="275" t="b">
        <v>0</v>
      </c>
      <c r="AD1234" s="280">
        <v>925466.25557136396</v>
      </c>
      <c r="AE1234" s="281">
        <v>231366.56389284099</v>
      </c>
      <c r="AF1234" s="281">
        <v>351034.70764794899</v>
      </c>
      <c r="AG1234" s="281">
        <v>343064.98403057398</v>
      </c>
      <c r="AH1234" s="275">
        <v>19.1273936518946</v>
      </c>
      <c r="AI1234" s="275">
        <v>0.62889462677744201</v>
      </c>
      <c r="AJ1234" s="275" t="b">
        <v>0</v>
      </c>
    </row>
    <row r="1235" spans="2:36" x14ac:dyDescent="0.2">
      <c r="B1235" s="266">
        <v>95224</v>
      </c>
      <c r="C1235" s="274" t="s">
        <v>169</v>
      </c>
      <c r="D1235" s="275">
        <v>607</v>
      </c>
      <c r="E1235" s="275">
        <v>39530491</v>
      </c>
      <c r="F1235" s="275">
        <v>100484</v>
      </c>
      <c r="G1235" s="275">
        <v>572430</v>
      </c>
      <c r="H1235" s="275">
        <v>5</v>
      </c>
      <c r="I1235" s="275">
        <v>100484</v>
      </c>
      <c r="J1235" s="275">
        <v>572430</v>
      </c>
      <c r="K1235" s="279">
        <v>17172.900000000001</v>
      </c>
      <c r="L1235" s="275">
        <v>7</v>
      </c>
      <c r="M1235" s="282">
        <v>143107.5</v>
      </c>
      <c r="N1235" s="282">
        <v>412149.6</v>
      </c>
      <c r="O1235" s="277">
        <v>2742.0415726710198</v>
      </c>
      <c r="P1235" s="284">
        <v>0</v>
      </c>
      <c r="Q1235" s="275">
        <v>338.68774999999999</v>
      </c>
      <c r="R1235" s="275">
        <v>286.21499999999997</v>
      </c>
      <c r="S1235" s="275">
        <v>0</v>
      </c>
      <c r="T1235" s="277">
        <v>3366.94432267102</v>
      </c>
      <c r="U1235" s="282">
        <v>555257.1</v>
      </c>
      <c r="V1235" s="279">
        <v>3694.1393409595698</v>
      </c>
      <c r="W1235" s="277">
        <v>58.044079815209201</v>
      </c>
      <c r="X1235" s="275">
        <v>541.37567249999995</v>
      </c>
      <c r="Y1235" s="275">
        <v>338.68774999999999</v>
      </c>
      <c r="Z1235" s="275">
        <v>286.21499999999997</v>
      </c>
      <c r="AA1235" s="277">
        <v>40.208721659221602</v>
      </c>
      <c r="AB1235" s="275" t="b">
        <v>0</v>
      </c>
      <c r="AC1235" s="275" t="b">
        <v>0</v>
      </c>
      <c r="AD1235" s="280">
        <v>932428.15120621095</v>
      </c>
      <c r="AE1235" s="280">
        <v>233107.037801553</v>
      </c>
      <c r="AF1235" s="281">
        <v>353675.39496003801</v>
      </c>
      <c r="AG1235" s="281">
        <v>345645.71844462003</v>
      </c>
      <c r="AH1235" s="275">
        <v>19.1273936518946</v>
      </c>
      <c r="AI1235" s="275">
        <v>0.62889462677744201</v>
      </c>
      <c r="AJ1235" s="275" t="b">
        <v>0</v>
      </c>
    </row>
    <row r="1236" spans="2:36" x14ac:dyDescent="0.2">
      <c r="B1236" s="266">
        <v>95225</v>
      </c>
      <c r="C1236" s="274" t="s">
        <v>169</v>
      </c>
      <c r="D1236" s="275">
        <v>150</v>
      </c>
      <c r="E1236" s="275">
        <v>39530491</v>
      </c>
      <c r="F1236" s="275">
        <v>85781</v>
      </c>
      <c r="G1236" s="275">
        <v>590909</v>
      </c>
      <c r="H1236" s="275">
        <v>5</v>
      </c>
      <c r="I1236" s="275">
        <v>85781</v>
      </c>
      <c r="J1236" s="275">
        <v>590909</v>
      </c>
      <c r="K1236" s="276">
        <v>17727.27</v>
      </c>
      <c r="L1236" s="275">
        <v>7</v>
      </c>
      <c r="M1236" s="276">
        <v>147727.25</v>
      </c>
      <c r="N1236" s="276">
        <v>425454.48</v>
      </c>
      <c r="O1236" s="277">
        <v>2830.55927129162</v>
      </c>
      <c r="P1236" s="284">
        <v>0</v>
      </c>
      <c r="Q1236" s="277">
        <v>349.62115833333303</v>
      </c>
      <c r="R1236" s="275">
        <v>295.4545</v>
      </c>
      <c r="S1236" s="275">
        <v>0</v>
      </c>
      <c r="T1236" s="277">
        <v>3475.63492962495</v>
      </c>
      <c r="U1236" s="276">
        <v>573181.73</v>
      </c>
      <c r="V1236" s="279">
        <v>3813.3923516012001</v>
      </c>
      <c r="W1236" s="275">
        <v>70.187853207836795</v>
      </c>
      <c r="X1236" s="275">
        <v>558.85218674999999</v>
      </c>
      <c r="Y1236" s="277">
        <v>349.62115833333303</v>
      </c>
      <c r="Z1236" s="275">
        <v>295.4545</v>
      </c>
      <c r="AA1236" s="275">
        <v>48.621045634230597</v>
      </c>
      <c r="AB1236" s="275" t="b">
        <v>0</v>
      </c>
      <c r="AC1236" s="275" t="b">
        <v>0</v>
      </c>
      <c r="AD1236" s="280">
        <v>962528.495014432</v>
      </c>
      <c r="AE1236" s="281">
        <v>240632.123753608</v>
      </c>
      <c r="AF1236" s="281">
        <v>365092.629597402</v>
      </c>
      <c r="AG1236" s="281">
        <v>356803.74166342098</v>
      </c>
      <c r="AH1236" s="275">
        <v>19.1273936518946</v>
      </c>
      <c r="AI1236" s="275">
        <v>0.62889462677744201</v>
      </c>
      <c r="AJ1236" s="275" t="b">
        <v>0</v>
      </c>
    </row>
    <row r="1237" spans="2:36" x14ac:dyDescent="0.2">
      <c r="B1237" s="266">
        <v>95226</v>
      </c>
      <c r="C1237" s="274" t="s">
        <v>169</v>
      </c>
      <c r="D1237" s="275">
        <v>48</v>
      </c>
      <c r="E1237" s="275">
        <v>39530491</v>
      </c>
      <c r="F1237" s="275">
        <v>89790</v>
      </c>
      <c r="G1237" s="275">
        <v>583333</v>
      </c>
      <c r="H1237" s="275">
        <v>5</v>
      </c>
      <c r="I1237" s="275">
        <v>89790</v>
      </c>
      <c r="J1237" s="275">
        <v>583333</v>
      </c>
      <c r="K1237" s="279">
        <v>17499.990000000002</v>
      </c>
      <c r="L1237" s="275">
        <v>7</v>
      </c>
      <c r="M1237" s="276">
        <v>145833.25</v>
      </c>
      <c r="N1237" s="276">
        <v>419999.76</v>
      </c>
      <c r="O1237" s="277">
        <v>2794.2688830265802</v>
      </c>
      <c r="P1237" s="284">
        <v>0</v>
      </c>
      <c r="Q1237" s="277">
        <v>345.138691666667</v>
      </c>
      <c r="R1237" s="275">
        <v>291.66649999999998</v>
      </c>
      <c r="S1237" s="275">
        <v>0</v>
      </c>
      <c r="T1237" s="279">
        <v>3431.0740746932402</v>
      </c>
      <c r="U1237" s="276">
        <v>565833.01</v>
      </c>
      <c r="V1237" s="277">
        <v>3764.5011340774699</v>
      </c>
      <c r="W1237" s="275">
        <v>66.194366996246401</v>
      </c>
      <c r="X1237" s="277">
        <v>551.68718475000003</v>
      </c>
      <c r="Y1237" s="277">
        <v>345.138691666667</v>
      </c>
      <c r="Z1237" s="275">
        <v>291.66649999999998</v>
      </c>
      <c r="AA1237" s="275">
        <v>45.8546485090978</v>
      </c>
      <c r="AB1237" s="275" t="b">
        <v>0</v>
      </c>
      <c r="AC1237" s="275" t="b">
        <v>0</v>
      </c>
      <c r="AD1237" s="280">
        <v>950187.98932196596</v>
      </c>
      <c r="AE1237" s="280">
        <v>237546.99733049099</v>
      </c>
      <c r="AF1237" s="280">
        <v>360411.80435725598</v>
      </c>
      <c r="AG1237" s="280">
        <v>352229.18763421901</v>
      </c>
      <c r="AH1237" s="275">
        <v>19.1273936518946</v>
      </c>
      <c r="AI1237" s="275">
        <v>0.62889462677744201</v>
      </c>
      <c r="AJ1237" s="275" t="b">
        <v>0</v>
      </c>
    </row>
    <row r="1238" spans="2:36" x14ac:dyDescent="0.2">
      <c r="B1238" s="266">
        <v>95227</v>
      </c>
      <c r="C1238" s="274" t="s">
        <v>169</v>
      </c>
      <c r="D1238" s="275">
        <v>696</v>
      </c>
      <c r="E1238" s="275">
        <v>39530491</v>
      </c>
      <c r="F1238" s="275">
        <v>162452</v>
      </c>
      <c r="G1238" s="275">
        <v>833333</v>
      </c>
      <c r="H1238" s="275">
        <v>5</v>
      </c>
      <c r="I1238" s="275">
        <v>162452</v>
      </c>
      <c r="J1238" s="275">
        <v>833333</v>
      </c>
      <c r="K1238" s="279">
        <v>24999.99</v>
      </c>
      <c r="L1238" s="275">
        <v>7</v>
      </c>
      <c r="M1238" s="276">
        <v>208333.25</v>
      </c>
      <c r="N1238" s="276">
        <v>599999.76</v>
      </c>
      <c r="O1238" s="277">
        <v>3991.8133743491098</v>
      </c>
      <c r="P1238" s="284">
        <v>0</v>
      </c>
      <c r="Q1238" s="277">
        <v>493.055358333333</v>
      </c>
      <c r="R1238" s="275">
        <v>416.66649999999998</v>
      </c>
      <c r="S1238" s="275">
        <v>0</v>
      </c>
      <c r="T1238" s="277">
        <v>4901.5352326824404</v>
      </c>
      <c r="U1238" s="276">
        <v>808333.01</v>
      </c>
      <c r="V1238" s="281">
        <v>5377.8596848869902</v>
      </c>
      <c r="W1238" s="275">
        <v>52.266807879031298</v>
      </c>
      <c r="X1238" s="277">
        <v>788.12468475000003</v>
      </c>
      <c r="Y1238" s="277">
        <v>493.055358333333</v>
      </c>
      <c r="Z1238" s="275">
        <v>416.66649999999998</v>
      </c>
      <c r="AA1238" s="275">
        <v>36.206647374110098</v>
      </c>
      <c r="AB1238" s="275" t="b">
        <v>0</v>
      </c>
      <c r="AC1238" s="275" t="b">
        <v>0</v>
      </c>
      <c r="AD1238" s="283">
        <v>1357411.64601633</v>
      </c>
      <c r="AE1238" s="280">
        <v>339352.91150408197</v>
      </c>
      <c r="AF1238" s="281">
        <v>514874.09448881698</v>
      </c>
      <c r="AG1238" s="283">
        <v>503184.64002342802</v>
      </c>
      <c r="AH1238" s="275">
        <v>19.1273936518946</v>
      </c>
      <c r="AI1238" s="275">
        <v>0.62889462677744201</v>
      </c>
      <c r="AJ1238" s="275" t="b">
        <v>0</v>
      </c>
    </row>
    <row r="1239" spans="2:36" x14ac:dyDescent="0.2">
      <c r="B1239" s="266">
        <v>95228</v>
      </c>
      <c r="C1239" s="274" t="s">
        <v>169</v>
      </c>
      <c r="D1239" s="275">
        <v>4848</v>
      </c>
      <c r="E1239" s="275">
        <v>39530491</v>
      </c>
      <c r="F1239" s="275">
        <v>105475</v>
      </c>
      <c r="G1239" s="275">
        <v>524469</v>
      </c>
      <c r="H1239" s="275">
        <v>5</v>
      </c>
      <c r="I1239" s="275">
        <v>105475</v>
      </c>
      <c r="J1239" s="275">
        <v>524469</v>
      </c>
      <c r="K1239" s="276">
        <v>15734.07</v>
      </c>
      <c r="L1239" s="275">
        <v>7</v>
      </c>
      <c r="M1239" s="276">
        <v>131117.25</v>
      </c>
      <c r="N1239" s="276">
        <v>377617.68</v>
      </c>
      <c r="O1239" s="277">
        <v>2512.2998472777399</v>
      </c>
      <c r="P1239" s="278">
        <v>1E-4</v>
      </c>
      <c r="Q1239" s="275">
        <v>310.31082500000002</v>
      </c>
      <c r="R1239" s="275">
        <v>262.23450000000003</v>
      </c>
      <c r="S1239" s="275">
        <v>0</v>
      </c>
      <c r="T1239" s="277">
        <v>3084.8451722777399</v>
      </c>
      <c r="U1239" s="276">
        <v>508734.93</v>
      </c>
      <c r="V1239" s="277">
        <v>3384.6261831380698</v>
      </c>
      <c r="W1239" s="275">
        <v>50.6643818712081</v>
      </c>
      <c r="X1239" s="277">
        <v>496.01655675000001</v>
      </c>
      <c r="Y1239" s="275">
        <v>310.31082500000002</v>
      </c>
      <c r="Z1239" s="275">
        <v>262.23450000000003</v>
      </c>
      <c r="AA1239" s="275">
        <v>35.096603050327502</v>
      </c>
      <c r="AB1239" s="275" t="b">
        <v>0</v>
      </c>
      <c r="AC1239" s="275" t="b">
        <v>0</v>
      </c>
      <c r="AD1239" s="280">
        <v>854304.73601133795</v>
      </c>
      <c r="AE1239" s="281">
        <v>213576.18400283501</v>
      </c>
      <c r="AF1239" s="281">
        <v>324042.73137203901</v>
      </c>
      <c r="AG1239" s="280">
        <v>316685.82063646498</v>
      </c>
      <c r="AH1239" s="275">
        <v>19.1273936518946</v>
      </c>
      <c r="AI1239" s="275">
        <v>0.62889462677744201</v>
      </c>
      <c r="AJ1239" s="275" t="b">
        <v>0</v>
      </c>
    </row>
    <row r="1240" spans="2:36" x14ac:dyDescent="0.2">
      <c r="B1240" s="266">
        <v>95230</v>
      </c>
      <c r="C1240" s="274" t="s">
        <v>169</v>
      </c>
      <c r="D1240" s="275">
        <v>1003</v>
      </c>
      <c r="E1240" s="275">
        <v>39530491</v>
      </c>
      <c r="F1240" s="275">
        <v>107352</v>
      </c>
      <c r="G1240" s="275">
        <v>727740</v>
      </c>
      <c r="H1240" s="275">
        <v>5</v>
      </c>
      <c r="I1240" s="275">
        <v>107352</v>
      </c>
      <c r="J1240" s="275">
        <v>727740</v>
      </c>
      <c r="K1240" s="282">
        <v>21832.2</v>
      </c>
      <c r="L1240" s="275">
        <v>7</v>
      </c>
      <c r="M1240" s="275">
        <v>181935</v>
      </c>
      <c r="N1240" s="281">
        <v>523972.8</v>
      </c>
      <c r="O1240" s="279">
        <v>3486.0041124602299</v>
      </c>
      <c r="P1240" s="284">
        <v>0</v>
      </c>
      <c r="Q1240" s="275">
        <v>430.5795</v>
      </c>
      <c r="R1240" s="275">
        <v>363.87</v>
      </c>
      <c r="S1240" s="275">
        <v>0</v>
      </c>
      <c r="T1240" s="279">
        <v>4280.45361246023</v>
      </c>
      <c r="U1240" s="282">
        <v>705907.8</v>
      </c>
      <c r="V1240" s="279">
        <v>4696.4222070644701</v>
      </c>
      <c r="W1240" s="275">
        <v>69.071448827011807</v>
      </c>
      <c r="X1240" s="275">
        <v>688.26010499999995</v>
      </c>
      <c r="Y1240" s="275">
        <v>430.5795</v>
      </c>
      <c r="Z1240" s="275">
        <v>363.87</v>
      </c>
      <c r="AA1240" s="275">
        <v>47.847681784710801</v>
      </c>
      <c r="AB1240" s="275" t="b">
        <v>0</v>
      </c>
      <c r="AC1240" s="275" t="b">
        <v>0</v>
      </c>
      <c r="AD1240" s="280">
        <v>1185411.7756910201</v>
      </c>
      <c r="AE1240" s="280">
        <v>296352.94392275403</v>
      </c>
      <c r="AF1240" s="283">
        <v>449633.54808136902</v>
      </c>
      <c r="AG1240" s="280">
        <v>439425.283686893</v>
      </c>
      <c r="AH1240" s="275">
        <v>19.1273936518946</v>
      </c>
      <c r="AI1240" s="275">
        <v>0.62889462677744201</v>
      </c>
      <c r="AJ1240" s="275" t="b">
        <v>0</v>
      </c>
    </row>
    <row r="1241" spans="2:36" x14ac:dyDescent="0.2">
      <c r="B1241" s="266">
        <v>95231</v>
      </c>
      <c r="C1241" s="274" t="s">
        <v>169</v>
      </c>
      <c r="D1241" s="275">
        <v>4480</v>
      </c>
      <c r="E1241" s="275">
        <v>39530491</v>
      </c>
      <c r="F1241" s="275">
        <v>105123</v>
      </c>
      <c r="G1241" s="275">
        <v>600410</v>
      </c>
      <c r="H1241" s="275">
        <v>5</v>
      </c>
      <c r="I1241" s="275">
        <v>105123</v>
      </c>
      <c r="J1241" s="275">
        <v>600410</v>
      </c>
      <c r="K1241" s="282">
        <v>18012.3</v>
      </c>
      <c r="L1241" s="275">
        <v>7</v>
      </c>
      <c r="M1241" s="282">
        <v>150102.5</v>
      </c>
      <c r="N1241" s="281">
        <v>432295.2</v>
      </c>
      <c r="O1241" s="277">
        <v>2876.0707521398399</v>
      </c>
      <c r="P1241" s="278">
        <v>1E-4</v>
      </c>
      <c r="Q1241" s="275">
        <v>355.24258333333302</v>
      </c>
      <c r="R1241" s="275">
        <v>300.20499999999998</v>
      </c>
      <c r="S1241" s="275">
        <v>0</v>
      </c>
      <c r="T1241" s="281">
        <v>3531.5183354731698</v>
      </c>
      <c r="U1241" s="282">
        <v>582397.69999999995</v>
      </c>
      <c r="V1241" s="279">
        <v>3874.7064299661702</v>
      </c>
      <c r="W1241" s="275">
        <v>58.194592286744097</v>
      </c>
      <c r="X1241" s="277">
        <v>567.83775749999995</v>
      </c>
      <c r="Y1241" s="275">
        <v>355.24258333333302</v>
      </c>
      <c r="Z1241" s="275">
        <v>300.20499999999998</v>
      </c>
      <c r="AA1241" s="275">
        <v>40.312985764940201</v>
      </c>
      <c r="AB1241" s="275" t="b">
        <v>0</v>
      </c>
      <c r="AC1241" s="275" t="b">
        <v>0</v>
      </c>
      <c r="AD1241" s="280">
        <v>978004.62286344403</v>
      </c>
      <c r="AE1241" s="281">
        <v>244501.15571586101</v>
      </c>
      <c r="AF1241" s="281">
        <v>370962.81447156199</v>
      </c>
      <c r="AG1241" s="281">
        <v>362540.65267602098</v>
      </c>
      <c r="AH1241" s="275">
        <v>19.1273936518946</v>
      </c>
      <c r="AI1241" s="275">
        <v>0.62889462677744201</v>
      </c>
      <c r="AJ1241" s="275" t="b">
        <v>0</v>
      </c>
    </row>
    <row r="1242" spans="2:36" x14ac:dyDescent="0.2">
      <c r="B1242" s="266">
        <v>95232</v>
      </c>
      <c r="C1242" s="274" t="s">
        <v>169</v>
      </c>
      <c r="D1242" s="275">
        <v>228</v>
      </c>
      <c r="E1242" s="275">
        <v>39530491</v>
      </c>
      <c r="F1242" s="275">
        <v>84821</v>
      </c>
      <c r="G1242" s="275">
        <v>627660</v>
      </c>
      <c r="H1242" s="275">
        <v>5</v>
      </c>
      <c r="I1242" s="275">
        <v>84821</v>
      </c>
      <c r="J1242" s="275">
        <v>627660</v>
      </c>
      <c r="K1242" s="282">
        <v>18829.8</v>
      </c>
      <c r="L1242" s="275">
        <v>7</v>
      </c>
      <c r="M1242" s="275">
        <v>156915</v>
      </c>
      <c r="N1242" s="281">
        <v>451915.2</v>
      </c>
      <c r="O1242" s="279">
        <v>3006.6031016939901</v>
      </c>
      <c r="P1242" s="284">
        <v>0</v>
      </c>
      <c r="Q1242" s="275">
        <v>371.3655</v>
      </c>
      <c r="R1242" s="276">
        <v>313.83</v>
      </c>
      <c r="S1242" s="275">
        <v>0</v>
      </c>
      <c r="T1242" s="277">
        <v>3691.7986016939899</v>
      </c>
      <c r="U1242" s="282">
        <v>608830.19999999995</v>
      </c>
      <c r="V1242" s="279">
        <v>4050.5625120044101</v>
      </c>
      <c r="W1242" s="275">
        <v>75.396905818196998</v>
      </c>
      <c r="X1242" s="277">
        <v>593.60944500000005</v>
      </c>
      <c r="Y1242" s="275">
        <v>371.3655</v>
      </c>
      <c r="Z1242" s="276">
        <v>313.83</v>
      </c>
      <c r="AA1242" s="275">
        <v>52.229498850907099</v>
      </c>
      <c r="AB1242" s="275" t="b">
        <v>0</v>
      </c>
      <c r="AC1242" s="275" t="b">
        <v>0</v>
      </c>
      <c r="AD1242" s="280">
        <v>1022392.00144313</v>
      </c>
      <c r="AE1242" s="281">
        <v>255598.000360782</v>
      </c>
      <c r="AF1242" s="281">
        <v>387799.20409590198</v>
      </c>
      <c r="AG1242" s="281">
        <v>378994.79698644503</v>
      </c>
      <c r="AH1242" s="275">
        <v>19.1273936518946</v>
      </c>
      <c r="AI1242" s="275">
        <v>0.62889462677744201</v>
      </c>
      <c r="AJ1242" s="275" t="b">
        <v>0</v>
      </c>
    </row>
    <row r="1243" spans="2:36" x14ac:dyDescent="0.2">
      <c r="B1243" s="266">
        <v>95236</v>
      </c>
      <c r="C1243" s="274" t="s">
        <v>169</v>
      </c>
      <c r="D1243" s="275">
        <v>4542</v>
      </c>
      <c r="E1243" s="275">
        <v>39530491</v>
      </c>
      <c r="F1243" s="275">
        <v>101704</v>
      </c>
      <c r="G1243" s="275">
        <v>715789</v>
      </c>
      <c r="H1243" s="275">
        <v>5</v>
      </c>
      <c r="I1243" s="275">
        <v>101704</v>
      </c>
      <c r="J1243" s="275">
        <v>715789</v>
      </c>
      <c r="K1243" s="276">
        <v>21473.67</v>
      </c>
      <c r="L1243" s="275">
        <v>7</v>
      </c>
      <c r="M1243" s="276">
        <v>178947.25</v>
      </c>
      <c r="N1243" s="281">
        <v>515368.08</v>
      </c>
      <c r="O1243" s="277">
        <v>3428.7566955970401</v>
      </c>
      <c r="P1243" s="278">
        <v>1E-4</v>
      </c>
      <c r="Q1243" s="275">
        <v>423.508491666667</v>
      </c>
      <c r="R1243" s="275">
        <v>357.89449999999999</v>
      </c>
      <c r="S1243" s="275">
        <v>0</v>
      </c>
      <c r="T1243" s="279">
        <v>4210.1596872637101</v>
      </c>
      <c r="U1243" s="276">
        <v>694315.33</v>
      </c>
      <c r="V1243" s="279">
        <v>4619.2972149015704</v>
      </c>
      <c r="W1243" s="275">
        <v>71.709954219911594</v>
      </c>
      <c r="X1243" s="277">
        <v>676.95744675000003</v>
      </c>
      <c r="Y1243" s="275">
        <v>423.508491666667</v>
      </c>
      <c r="Z1243" s="275">
        <v>357.89449999999999</v>
      </c>
      <c r="AA1243" s="275">
        <v>49.675446636478902</v>
      </c>
      <c r="AB1243" s="275" t="b">
        <v>0</v>
      </c>
      <c r="AC1243" s="275" t="b">
        <v>0</v>
      </c>
      <c r="AD1243" s="280">
        <v>1165944.8560064</v>
      </c>
      <c r="AE1243" s="280">
        <v>291486.21400159999</v>
      </c>
      <c r="AF1243" s="281">
        <v>442249.63276392</v>
      </c>
      <c r="AG1243" s="283">
        <v>432209.00924087898</v>
      </c>
      <c r="AH1243" s="275">
        <v>19.1273936518946</v>
      </c>
      <c r="AI1243" s="275">
        <v>0.62889462677744201</v>
      </c>
      <c r="AJ1243" s="275" t="b">
        <v>0</v>
      </c>
    </row>
    <row r="1244" spans="2:36" x14ac:dyDescent="0.2">
      <c r="B1244" s="266">
        <v>95237</v>
      </c>
      <c r="C1244" s="274" t="s">
        <v>169</v>
      </c>
      <c r="D1244" s="275">
        <v>3424</v>
      </c>
      <c r="E1244" s="275">
        <v>39530491</v>
      </c>
      <c r="F1244" s="275">
        <v>105422</v>
      </c>
      <c r="G1244" s="275">
        <v>603041</v>
      </c>
      <c r="H1244" s="275">
        <v>5</v>
      </c>
      <c r="I1244" s="275">
        <v>105422</v>
      </c>
      <c r="J1244" s="275">
        <v>603041</v>
      </c>
      <c r="K1244" s="276">
        <v>18091.23</v>
      </c>
      <c r="L1244" s="275">
        <v>7</v>
      </c>
      <c r="M1244" s="276">
        <v>150760.25</v>
      </c>
      <c r="N1244" s="276">
        <v>434189.52</v>
      </c>
      <c r="O1244" s="277">
        <v>2888.67371036652</v>
      </c>
      <c r="P1244" s="278">
        <v>1E-4</v>
      </c>
      <c r="Q1244" s="277">
        <v>356.799258333333</v>
      </c>
      <c r="R1244" s="275">
        <v>301.52050000000003</v>
      </c>
      <c r="S1244" s="275">
        <v>0</v>
      </c>
      <c r="T1244" s="279">
        <v>3546.9934686998499</v>
      </c>
      <c r="U1244" s="276">
        <v>584949.77</v>
      </c>
      <c r="V1244" s="277">
        <v>3891.6854153548902</v>
      </c>
      <c r="W1244" s="275">
        <v>58.283825381095703</v>
      </c>
      <c r="X1244" s="275">
        <v>570.32602574999999</v>
      </c>
      <c r="Y1244" s="277">
        <v>356.799258333333</v>
      </c>
      <c r="Z1244" s="275">
        <v>301.52050000000003</v>
      </c>
      <c r="AA1244" s="275">
        <v>40.374799970023503</v>
      </c>
      <c r="AB1244" s="275" t="b">
        <v>0</v>
      </c>
      <c r="AC1244" s="275" t="b">
        <v>0</v>
      </c>
      <c r="AD1244" s="280">
        <v>982290.24462649506</v>
      </c>
      <c r="AE1244" s="281">
        <v>245572.561156624</v>
      </c>
      <c r="AF1244" s="281">
        <v>372588.375612907</v>
      </c>
      <c r="AG1244" s="281">
        <v>364129.307856965</v>
      </c>
      <c r="AH1244" s="275">
        <v>19.1273936518946</v>
      </c>
      <c r="AI1244" s="275">
        <v>0.62889462677744201</v>
      </c>
      <c r="AJ1244" s="275" t="b">
        <v>0</v>
      </c>
    </row>
    <row r="1245" spans="2:36" x14ac:dyDescent="0.2">
      <c r="B1245" s="266">
        <v>95240</v>
      </c>
      <c r="C1245" s="274" t="s">
        <v>169</v>
      </c>
      <c r="D1245" s="275">
        <v>48661</v>
      </c>
      <c r="E1245" s="275">
        <v>39530491</v>
      </c>
      <c r="F1245" s="275">
        <v>73479</v>
      </c>
      <c r="G1245" s="275">
        <v>477691</v>
      </c>
      <c r="H1245" s="275">
        <v>5</v>
      </c>
      <c r="I1245" s="275">
        <v>73479</v>
      </c>
      <c r="J1245" s="275">
        <v>477691</v>
      </c>
      <c r="K1245" s="276">
        <v>14330.73</v>
      </c>
      <c r="L1245" s="275">
        <v>7</v>
      </c>
      <c r="M1245" s="276">
        <v>119422.75</v>
      </c>
      <c r="N1245" s="276">
        <v>343937.52</v>
      </c>
      <c r="O1245" s="277">
        <v>2288.2249024173998</v>
      </c>
      <c r="P1245" s="278">
        <v>1.1999999999999999E-3</v>
      </c>
      <c r="Q1245" s="277">
        <v>282.63384166666702</v>
      </c>
      <c r="R1245" s="275">
        <v>238.84549999999999</v>
      </c>
      <c r="S1245" s="275">
        <v>0</v>
      </c>
      <c r="T1245" s="279">
        <v>2809.7042440840701</v>
      </c>
      <c r="U1245" s="276">
        <v>463360.27</v>
      </c>
      <c r="V1245" s="277">
        <v>3082.7474379790001</v>
      </c>
      <c r="W1245" s="275">
        <v>66.239383381303398</v>
      </c>
      <c r="X1245" s="275">
        <v>451.77626325</v>
      </c>
      <c r="Y1245" s="277">
        <v>282.63384166666702</v>
      </c>
      <c r="Z1245" s="275">
        <v>238.84549999999999</v>
      </c>
      <c r="AA1245" s="275">
        <v>45.885832590275903</v>
      </c>
      <c r="AB1245" s="275" t="b">
        <v>0</v>
      </c>
      <c r="AC1245" s="275" t="b">
        <v>0</v>
      </c>
      <c r="AD1245" s="280">
        <v>778108.30315994297</v>
      </c>
      <c r="AE1245" s="281">
        <v>194527.075789986</v>
      </c>
      <c r="AF1245" s="280">
        <v>295140.98334094201</v>
      </c>
      <c r="AG1245" s="280">
        <v>288440.24402901501</v>
      </c>
      <c r="AH1245" s="275">
        <v>19.1273936518946</v>
      </c>
      <c r="AI1245" s="275">
        <v>0.62889462677744201</v>
      </c>
      <c r="AJ1245" s="275" t="b">
        <v>0</v>
      </c>
    </row>
    <row r="1246" spans="2:36" x14ac:dyDescent="0.2">
      <c r="B1246" s="266">
        <v>95242</v>
      </c>
      <c r="C1246" s="274" t="s">
        <v>169</v>
      </c>
      <c r="D1246" s="275">
        <v>29273</v>
      </c>
      <c r="E1246" s="275">
        <v>39530491</v>
      </c>
      <c r="F1246" s="275">
        <v>105614</v>
      </c>
      <c r="G1246" s="275">
        <v>622812</v>
      </c>
      <c r="H1246" s="275">
        <v>5</v>
      </c>
      <c r="I1246" s="275">
        <v>105614</v>
      </c>
      <c r="J1246" s="275">
        <v>622812</v>
      </c>
      <c r="K1246" s="276">
        <v>18684.36</v>
      </c>
      <c r="L1246" s="275">
        <v>7</v>
      </c>
      <c r="M1246" s="275">
        <v>155703</v>
      </c>
      <c r="N1246" s="276">
        <v>448424.64</v>
      </c>
      <c r="O1246" s="279">
        <v>2983.3803189182699</v>
      </c>
      <c r="P1246" s="278">
        <v>6.9999999999999999E-4</v>
      </c>
      <c r="Q1246" s="275">
        <v>368.49709999999999</v>
      </c>
      <c r="R1246" s="275">
        <v>311.40600000000001</v>
      </c>
      <c r="S1246" s="275">
        <v>0</v>
      </c>
      <c r="T1246" s="279">
        <v>3663.2834189182699</v>
      </c>
      <c r="U1246" s="276">
        <v>604127.64</v>
      </c>
      <c r="V1246" s="279">
        <v>4019.2762629871099</v>
      </c>
      <c r="W1246" s="275">
        <v>60.085259287447997</v>
      </c>
      <c r="X1246" s="277">
        <v>589.024449</v>
      </c>
      <c r="Y1246" s="275">
        <v>368.49709999999999</v>
      </c>
      <c r="Z1246" s="275">
        <v>311.40600000000001</v>
      </c>
      <c r="AA1246" s="275">
        <v>41.622702508208398</v>
      </c>
      <c r="AB1246" s="275" t="b">
        <v>0</v>
      </c>
      <c r="AC1246" s="275" t="b">
        <v>0</v>
      </c>
      <c r="AD1246" s="280">
        <v>1014495.12029251</v>
      </c>
      <c r="AE1246" s="281">
        <v>253623.780073128</v>
      </c>
      <c r="AF1246" s="281">
        <v>384803.87136567099</v>
      </c>
      <c r="AG1246" s="283">
        <v>376067.46885371301</v>
      </c>
      <c r="AH1246" s="275">
        <v>19.1273936518946</v>
      </c>
      <c r="AI1246" s="275">
        <v>0.62889462677744201</v>
      </c>
      <c r="AJ1246" s="275" t="b">
        <v>0</v>
      </c>
    </row>
    <row r="1247" spans="2:36" x14ac:dyDescent="0.2">
      <c r="B1247" s="266">
        <v>95245</v>
      </c>
      <c r="C1247" s="274" t="s">
        <v>169</v>
      </c>
      <c r="D1247" s="275">
        <v>2062</v>
      </c>
      <c r="E1247" s="275">
        <v>39530491</v>
      </c>
      <c r="F1247" s="275">
        <v>76114</v>
      </c>
      <c r="G1247" s="275">
        <v>573902</v>
      </c>
      <c r="H1247" s="275">
        <v>5</v>
      </c>
      <c r="I1247" s="275">
        <v>76114</v>
      </c>
      <c r="J1247" s="275">
        <v>573902</v>
      </c>
      <c r="K1247" s="279">
        <v>17217.060000000001</v>
      </c>
      <c r="L1247" s="275">
        <v>7</v>
      </c>
      <c r="M1247" s="282">
        <v>143475.5</v>
      </c>
      <c r="N1247" s="281">
        <v>413209.44</v>
      </c>
      <c r="O1247" s="279">
        <v>2749.09271463593</v>
      </c>
      <c r="P1247" s="278">
        <v>1E-4</v>
      </c>
      <c r="Q1247" s="277">
        <v>339.55868333333302</v>
      </c>
      <c r="R1247" s="275">
        <v>286.95100000000002</v>
      </c>
      <c r="S1247" s="275">
        <v>0</v>
      </c>
      <c r="T1247" s="279">
        <v>3375.60239796926</v>
      </c>
      <c r="U1247" s="276">
        <v>556684.93999999994</v>
      </c>
      <c r="V1247" s="279">
        <v>3703.6387961067298</v>
      </c>
      <c r="W1247" s="277">
        <v>76.825545302153103</v>
      </c>
      <c r="X1247" s="277">
        <v>542.76781649999998</v>
      </c>
      <c r="Y1247" s="277">
        <v>339.55868333333302</v>
      </c>
      <c r="Z1247" s="275">
        <v>286.95100000000002</v>
      </c>
      <c r="AA1247" s="275">
        <v>53.219156496349001</v>
      </c>
      <c r="AB1247" s="275" t="b">
        <v>0</v>
      </c>
      <c r="AC1247" s="275" t="b">
        <v>0</v>
      </c>
      <c r="AD1247" s="280">
        <v>934825.88409682806</v>
      </c>
      <c r="AE1247" s="281">
        <v>233706.47102420701</v>
      </c>
      <c r="AF1247" s="280">
        <v>354584.86892433302</v>
      </c>
      <c r="AG1247" s="283">
        <v>346534.54414828803</v>
      </c>
      <c r="AH1247" s="275">
        <v>19.1273936518946</v>
      </c>
      <c r="AI1247" s="275">
        <v>0.62889462677744201</v>
      </c>
      <c r="AJ1247" s="275" t="b">
        <v>0</v>
      </c>
    </row>
    <row r="1248" spans="2:36" x14ac:dyDescent="0.2">
      <c r="B1248" s="266">
        <v>95246</v>
      </c>
      <c r="C1248" s="274" t="s">
        <v>169</v>
      </c>
      <c r="D1248" s="275">
        <v>1249</v>
      </c>
      <c r="E1248" s="275">
        <v>39530491</v>
      </c>
      <c r="F1248" s="275">
        <v>66754</v>
      </c>
      <c r="G1248" s="275">
        <v>458730</v>
      </c>
      <c r="H1248" s="275">
        <v>5</v>
      </c>
      <c r="I1248" s="275">
        <v>66754</v>
      </c>
      <c r="J1248" s="275">
        <v>458730</v>
      </c>
      <c r="K1248" s="282">
        <v>13761.9</v>
      </c>
      <c r="L1248" s="275">
        <v>7</v>
      </c>
      <c r="M1248" s="282">
        <v>114682.5</v>
      </c>
      <c r="N1248" s="282">
        <v>330285.59999999998</v>
      </c>
      <c r="O1248" s="279">
        <v>2197.39833801753</v>
      </c>
      <c r="P1248" s="284">
        <v>0</v>
      </c>
      <c r="Q1248" s="275">
        <v>271.41525000000001</v>
      </c>
      <c r="R1248" s="275">
        <v>229.36500000000001</v>
      </c>
      <c r="S1248" s="275">
        <v>0</v>
      </c>
      <c r="T1248" s="279">
        <v>2698.1785880175298</v>
      </c>
      <c r="U1248" s="282">
        <v>444968.1</v>
      </c>
      <c r="V1248" s="279">
        <v>2960.3838720514</v>
      </c>
      <c r="W1248" s="275">
        <v>70.018420221435093</v>
      </c>
      <c r="X1248" s="277">
        <v>433.84389750000003</v>
      </c>
      <c r="Y1248" s="275">
        <v>271.41525000000001</v>
      </c>
      <c r="Z1248" s="275">
        <v>229.36500000000001</v>
      </c>
      <c r="AA1248" s="275">
        <v>48.503674770366402</v>
      </c>
      <c r="AB1248" s="275" t="b">
        <v>0</v>
      </c>
      <c r="AC1248" s="275" t="b">
        <v>0</v>
      </c>
      <c r="AD1248" s="280">
        <v>747222.83214161603</v>
      </c>
      <c r="AE1248" s="281">
        <v>186805.70803540401</v>
      </c>
      <c r="AF1248" s="281">
        <v>283425.94540820399</v>
      </c>
      <c r="AG1248" s="280">
        <v>276991.17869800801</v>
      </c>
      <c r="AH1248" s="275">
        <v>19.1273936518946</v>
      </c>
      <c r="AI1248" s="275">
        <v>0.62889462677744201</v>
      </c>
      <c r="AJ1248" s="275" t="b">
        <v>0</v>
      </c>
    </row>
    <row r="1249" spans="2:36" x14ac:dyDescent="0.2">
      <c r="B1249" s="266">
        <v>95247</v>
      </c>
      <c r="C1249" s="274" t="s">
        <v>169</v>
      </c>
      <c r="D1249" s="275">
        <v>3928</v>
      </c>
      <c r="E1249" s="275">
        <v>39530491</v>
      </c>
      <c r="F1249" s="275">
        <v>75940</v>
      </c>
      <c r="G1249" s="275">
        <v>502208</v>
      </c>
      <c r="H1249" s="275">
        <v>5</v>
      </c>
      <c r="I1249" s="275">
        <v>75940</v>
      </c>
      <c r="J1249" s="275">
        <v>502208</v>
      </c>
      <c r="K1249" s="276">
        <v>15066.24</v>
      </c>
      <c r="L1249" s="275">
        <v>7</v>
      </c>
      <c r="M1249" s="275">
        <v>125552</v>
      </c>
      <c r="N1249" s="276">
        <v>361589.76000000001</v>
      </c>
      <c r="O1249" s="277">
        <v>2405.66569559242</v>
      </c>
      <c r="P1249" s="278">
        <v>1E-4</v>
      </c>
      <c r="Q1249" s="277">
        <v>297.13973333333303</v>
      </c>
      <c r="R1249" s="275">
        <v>251.10400000000001</v>
      </c>
      <c r="S1249" s="275">
        <v>0</v>
      </c>
      <c r="T1249" s="277">
        <v>2953.90942892575</v>
      </c>
      <c r="U1249" s="276">
        <v>487141.76</v>
      </c>
      <c r="V1249" s="279">
        <v>3240.96628433978</v>
      </c>
      <c r="W1249" s="275">
        <v>67.382247569235503</v>
      </c>
      <c r="X1249" s="275">
        <v>474.96321599999999</v>
      </c>
      <c r="Y1249" s="277">
        <v>297.13973333333303</v>
      </c>
      <c r="Z1249" s="275">
        <v>251.10400000000001</v>
      </c>
      <c r="AA1249" s="275">
        <v>46.677525871884399</v>
      </c>
      <c r="AB1249" s="275" t="b">
        <v>0</v>
      </c>
      <c r="AC1249" s="275" t="b">
        <v>0</v>
      </c>
      <c r="AD1249" s="280">
        <v>818043.91272464604</v>
      </c>
      <c r="AE1249" s="280">
        <v>204510.97818116099</v>
      </c>
      <c r="AF1249" s="280">
        <v>310288.79120956402</v>
      </c>
      <c r="AG1249" s="281">
        <v>303244.14333391999</v>
      </c>
      <c r="AH1249" s="275">
        <v>19.1273936518946</v>
      </c>
      <c r="AI1249" s="275">
        <v>0.62889462677744201</v>
      </c>
      <c r="AJ1249" s="275" t="b">
        <v>0</v>
      </c>
    </row>
    <row r="1250" spans="2:36" x14ac:dyDescent="0.2">
      <c r="B1250" s="266">
        <v>95248</v>
      </c>
      <c r="C1250" s="274" t="s">
        <v>169</v>
      </c>
      <c r="D1250" s="275">
        <v>416</v>
      </c>
      <c r="E1250" s="275">
        <v>39530491</v>
      </c>
      <c r="F1250" s="275">
        <v>71678</v>
      </c>
      <c r="G1250" s="275">
        <v>496296</v>
      </c>
      <c r="H1250" s="275">
        <v>5</v>
      </c>
      <c r="I1250" s="275">
        <v>71678</v>
      </c>
      <c r="J1250" s="275">
        <v>496296</v>
      </c>
      <c r="K1250" s="276">
        <v>14888.88</v>
      </c>
      <c r="L1250" s="275">
        <v>7</v>
      </c>
      <c r="M1250" s="275">
        <v>124074</v>
      </c>
      <c r="N1250" s="276">
        <v>357333.12</v>
      </c>
      <c r="O1250" s="277">
        <v>2377.3461634616201</v>
      </c>
      <c r="P1250" s="284">
        <v>0</v>
      </c>
      <c r="Q1250" s="275">
        <v>293.64179999999999</v>
      </c>
      <c r="R1250" s="275">
        <v>248.148</v>
      </c>
      <c r="S1250" s="275">
        <v>0</v>
      </c>
      <c r="T1250" s="277">
        <v>2919.1359634616201</v>
      </c>
      <c r="U1250" s="276">
        <v>481407.12</v>
      </c>
      <c r="V1250" s="277">
        <v>3202.8135813302401</v>
      </c>
      <c r="W1250" s="279">
        <v>70.548430313294006</v>
      </c>
      <c r="X1250" s="275">
        <v>469.37194199999999</v>
      </c>
      <c r="Y1250" s="275">
        <v>293.64179999999999</v>
      </c>
      <c r="Z1250" s="275">
        <v>248.148</v>
      </c>
      <c r="AA1250" s="275">
        <v>48.870827257372497</v>
      </c>
      <c r="AB1250" s="275" t="b">
        <v>0</v>
      </c>
      <c r="AC1250" s="275" t="b">
        <v>0</v>
      </c>
      <c r="AD1250" s="280">
        <v>808413.88769113703</v>
      </c>
      <c r="AE1250" s="281">
        <v>202103.471922784</v>
      </c>
      <c r="AF1250" s="280">
        <v>306636.06697253301</v>
      </c>
      <c r="AG1250" s="280">
        <v>299674.34879582003</v>
      </c>
      <c r="AH1250" s="275">
        <v>19.1273936518946</v>
      </c>
      <c r="AI1250" s="275">
        <v>0.62889462677744201</v>
      </c>
      <c r="AJ1250" s="275" t="b">
        <v>0</v>
      </c>
    </row>
    <row r="1251" spans="2:36" x14ac:dyDescent="0.2">
      <c r="B1251" s="266">
        <v>95249</v>
      </c>
      <c r="C1251" s="274" t="s">
        <v>169</v>
      </c>
      <c r="D1251" s="275">
        <v>4074</v>
      </c>
      <c r="E1251" s="275">
        <v>39530491</v>
      </c>
      <c r="F1251" s="275">
        <v>48810</v>
      </c>
      <c r="G1251" s="275">
        <v>500253</v>
      </c>
      <c r="H1251" s="275">
        <v>5</v>
      </c>
      <c r="I1251" s="275">
        <v>48810</v>
      </c>
      <c r="J1251" s="275">
        <v>500253</v>
      </c>
      <c r="K1251" s="276">
        <v>15007.59</v>
      </c>
      <c r="L1251" s="275">
        <v>7</v>
      </c>
      <c r="M1251" s="276">
        <v>125063.25</v>
      </c>
      <c r="N1251" s="276">
        <v>360182.16</v>
      </c>
      <c r="O1251" s="277">
        <v>2396.3008976702699</v>
      </c>
      <c r="P1251" s="278">
        <v>1E-4</v>
      </c>
      <c r="Q1251" s="275">
        <v>295.983025</v>
      </c>
      <c r="R1251" s="275">
        <v>250.12649999999999</v>
      </c>
      <c r="S1251" s="275">
        <v>0</v>
      </c>
      <c r="T1251" s="277">
        <v>2942.4104226702698</v>
      </c>
      <c r="U1251" s="276">
        <v>485245.41</v>
      </c>
      <c r="V1251" s="277">
        <v>3228.3498204724501</v>
      </c>
      <c r="W1251" s="275">
        <v>104.427132642224</v>
      </c>
      <c r="X1251" s="277">
        <v>473.11427474999999</v>
      </c>
      <c r="Y1251" s="275">
        <v>295.983025</v>
      </c>
      <c r="Z1251" s="275">
        <v>250.12649999999999</v>
      </c>
      <c r="AA1251" s="275">
        <v>72.339530981444994</v>
      </c>
      <c r="AB1251" s="275" t="b">
        <v>0</v>
      </c>
      <c r="AC1251" s="275" t="b">
        <v>0</v>
      </c>
      <c r="AD1251" s="280">
        <v>814859.42372929596</v>
      </c>
      <c r="AE1251" s="281">
        <v>203714.85593232399</v>
      </c>
      <c r="AF1251" s="281">
        <v>309080.896100735</v>
      </c>
      <c r="AG1251" s="281">
        <v>302063.671696237</v>
      </c>
      <c r="AH1251" s="275">
        <v>19.1273936518946</v>
      </c>
      <c r="AI1251" s="275">
        <v>0.62889462677744201</v>
      </c>
      <c r="AJ1251" s="275" t="b">
        <v>0</v>
      </c>
    </row>
    <row r="1252" spans="2:36" x14ac:dyDescent="0.2">
      <c r="B1252" s="266">
        <v>95251</v>
      </c>
      <c r="C1252" s="274" t="s">
        <v>169</v>
      </c>
      <c r="D1252" s="275">
        <v>708</v>
      </c>
      <c r="E1252" s="275">
        <v>39530491</v>
      </c>
      <c r="F1252" s="275">
        <v>98945</v>
      </c>
      <c r="G1252" s="275">
        <v>636513</v>
      </c>
      <c r="H1252" s="275">
        <v>5</v>
      </c>
      <c r="I1252" s="275">
        <v>98945</v>
      </c>
      <c r="J1252" s="275">
        <v>636513</v>
      </c>
      <c r="K1252" s="276">
        <v>19095.39</v>
      </c>
      <c r="L1252" s="275">
        <v>7</v>
      </c>
      <c r="M1252" s="276">
        <v>159128.25</v>
      </c>
      <c r="N1252" s="276">
        <v>458289.36</v>
      </c>
      <c r="O1252" s="277">
        <v>3049.0105472207101</v>
      </c>
      <c r="P1252" s="284">
        <v>0</v>
      </c>
      <c r="Q1252" s="275">
        <v>376.60352499999999</v>
      </c>
      <c r="R1252" s="275">
        <v>318.25650000000002</v>
      </c>
      <c r="S1252" s="275">
        <v>0</v>
      </c>
      <c r="T1252" s="277">
        <v>3743.8705722207101</v>
      </c>
      <c r="U1252" s="276">
        <v>617417.61</v>
      </c>
      <c r="V1252" s="279">
        <v>4107.69476500567</v>
      </c>
      <c r="W1252" s="275">
        <v>65.545953324643094</v>
      </c>
      <c r="X1252" s="277">
        <v>601.98216975000003</v>
      </c>
      <c r="Y1252" s="275">
        <v>376.60352499999999</v>
      </c>
      <c r="Z1252" s="275">
        <v>318.25650000000002</v>
      </c>
      <c r="AA1252" s="275">
        <v>45.4054746239309</v>
      </c>
      <c r="AB1252" s="275" t="b">
        <v>0</v>
      </c>
      <c r="AC1252" s="275" t="b">
        <v>0</v>
      </c>
      <c r="AD1252" s="280">
        <v>1036812.60557399</v>
      </c>
      <c r="AE1252" s="281">
        <v>259203.15139349701</v>
      </c>
      <c r="AF1252" s="280">
        <v>393269.022714041</v>
      </c>
      <c r="AG1252" s="281">
        <v>384340.43146645097</v>
      </c>
      <c r="AH1252" s="275">
        <v>19.1273936518946</v>
      </c>
      <c r="AI1252" s="275">
        <v>0.62889462677744201</v>
      </c>
      <c r="AJ1252" s="275" t="b">
        <v>0</v>
      </c>
    </row>
    <row r="1253" spans="2:36" x14ac:dyDescent="0.2">
      <c r="B1253" s="266">
        <v>95252</v>
      </c>
      <c r="C1253" s="274" t="s">
        <v>169</v>
      </c>
      <c r="D1253" s="275">
        <v>15124</v>
      </c>
      <c r="E1253" s="275">
        <v>39530491</v>
      </c>
      <c r="F1253" s="275">
        <v>97228</v>
      </c>
      <c r="G1253" s="275">
        <v>470906</v>
      </c>
      <c r="H1253" s="275">
        <v>5</v>
      </c>
      <c r="I1253" s="275">
        <v>97228</v>
      </c>
      <c r="J1253" s="275">
        <v>470906</v>
      </c>
      <c r="K1253" s="276">
        <v>14127.18</v>
      </c>
      <c r="L1253" s="275">
        <v>7</v>
      </c>
      <c r="M1253" s="282">
        <v>117726.5</v>
      </c>
      <c r="N1253" s="276">
        <v>339052.32</v>
      </c>
      <c r="O1253" s="279">
        <v>2255.7235449229102</v>
      </c>
      <c r="P1253" s="278">
        <v>4.0000000000000002E-4</v>
      </c>
      <c r="Q1253" s="277">
        <v>278.61938333333302</v>
      </c>
      <c r="R1253" s="275">
        <v>235.453</v>
      </c>
      <c r="S1253" s="275">
        <v>0</v>
      </c>
      <c r="T1253" s="279">
        <v>2769.7959282562401</v>
      </c>
      <c r="U1253" s="276">
        <v>456778.82</v>
      </c>
      <c r="V1253" s="279">
        <v>3038.9608869100298</v>
      </c>
      <c r="W1253" s="275">
        <v>49.348656186407503</v>
      </c>
      <c r="X1253" s="275">
        <v>445.35934950000001</v>
      </c>
      <c r="Y1253" s="277">
        <v>278.61938333333302</v>
      </c>
      <c r="Z1253" s="275">
        <v>235.453</v>
      </c>
      <c r="AA1253" s="275">
        <v>34.185163881880598</v>
      </c>
      <c r="AB1253" s="275" t="b">
        <v>0</v>
      </c>
      <c r="AC1253" s="275" t="b">
        <v>1</v>
      </c>
      <c r="AD1253" s="280">
        <v>767056.25311725796</v>
      </c>
      <c r="AE1253" s="281">
        <v>191764.06327931501</v>
      </c>
      <c r="AF1253" s="280">
        <v>290948.87678677199</v>
      </c>
      <c r="AG1253" s="283">
        <v>284343.31305117201</v>
      </c>
      <c r="AH1253" s="275">
        <v>19.1273936518946</v>
      </c>
      <c r="AI1253" s="275">
        <v>0.62889462677744201</v>
      </c>
      <c r="AJ1253" s="275" t="b">
        <v>1</v>
      </c>
    </row>
    <row r="1254" spans="2:36" x14ac:dyDescent="0.2">
      <c r="B1254" s="266">
        <v>95253</v>
      </c>
      <c r="C1254" s="274" t="s">
        <v>169</v>
      </c>
      <c r="D1254" s="275">
        <v>62</v>
      </c>
      <c r="E1254" s="275">
        <v>39530491</v>
      </c>
      <c r="F1254" s="275">
        <v>102899</v>
      </c>
      <c r="G1254" s="275">
        <v>1100000</v>
      </c>
      <c r="H1254" s="275">
        <v>5</v>
      </c>
      <c r="I1254" s="275">
        <v>102899</v>
      </c>
      <c r="J1254" s="275">
        <v>1100000</v>
      </c>
      <c r="K1254" s="275">
        <v>33000</v>
      </c>
      <c r="L1254" s="275">
        <v>7</v>
      </c>
      <c r="M1254" s="275">
        <v>275000</v>
      </c>
      <c r="N1254" s="275">
        <v>792000</v>
      </c>
      <c r="O1254" s="277">
        <v>5269.19576181912</v>
      </c>
      <c r="P1254" s="284">
        <v>0</v>
      </c>
      <c r="Q1254" s="277">
        <v>650.83333333333303</v>
      </c>
      <c r="R1254" s="275">
        <v>550</v>
      </c>
      <c r="S1254" s="275">
        <v>0</v>
      </c>
      <c r="T1254" s="279">
        <v>6470.0290951524603</v>
      </c>
      <c r="U1254" s="275">
        <v>1067000</v>
      </c>
      <c r="V1254" s="279">
        <v>7098.7776235618803</v>
      </c>
      <c r="W1254" s="275">
        <v>108.92159445936601</v>
      </c>
      <c r="X1254" s="277">
        <v>1040.325</v>
      </c>
      <c r="Y1254" s="277">
        <v>650.83333333333303</v>
      </c>
      <c r="Z1254" s="275">
        <v>550</v>
      </c>
      <c r="AA1254" s="275">
        <v>75.452967610792598</v>
      </c>
      <c r="AB1254" s="275" t="b">
        <v>0</v>
      </c>
      <c r="AC1254" s="275" t="b">
        <v>0</v>
      </c>
      <c r="AD1254" s="280">
        <v>1791784.0894551901</v>
      </c>
      <c r="AE1254" s="281">
        <v>447946.022363797</v>
      </c>
      <c r="AF1254" s="280">
        <v>679634.07657886902</v>
      </c>
      <c r="AG1254" s="283">
        <v>664203.99051252101</v>
      </c>
      <c r="AH1254" s="275">
        <v>19.1273936518946</v>
      </c>
      <c r="AI1254" s="275">
        <v>0.62889462677744201</v>
      </c>
      <c r="AJ1254" s="275" t="b">
        <v>0</v>
      </c>
    </row>
    <row r="1255" spans="2:36" x14ac:dyDescent="0.2">
      <c r="B1255" s="266">
        <v>95254</v>
      </c>
      <c r="C1255" s="274" t="s">
        <v>169</v>
      </c>
      <c r="D1255" s="275">
        <v>433</v>
      </c>
      <c r="E1255" s="275">
        <v>39530491</v>
      </c>
      <c r="F1255" s="275">
        <v>88112</v>
      </c>
      <c r="G1255" s="275">
        <v>599432</v>
      </c>
      <c r="H1255" s="275">
        <v>5</v>
      </c>
      <c r="I1255" s="275">
        <v>88112</v>
      </c>
      <c r="J1255" s="275">
        <v>599432</v>
      </c>
      <c r="K1255" s="276">
        <v>17982.96</v>
      </c>
      <c r="L1255" s="275">
        <v>7</v>
      </c>
      <c r="M1255" s="275">
        <v>149858</v>
      </c>
      <c r="N1255" s="281">
        <v>431591.04</v>
      </c>
      <c r="O1255" s="277">
        <v>2871.3859580897802</v>
      </c>
      <c r="P1255" s="284">
        <v>0</v>
      </c>
      <c r="Q1255" s="277">
        <v>354.66393333333298</v>
      </c>
      <c r="R1255" s="275">
        <v>299.71600000000001</v>
      </c>
      <c r="S1255" s="275">
        <v>0</v>
      </c>
      <c r="T1255" s="277">
        <v>3525.7658914231201</v>
      </c>
      <c r="U1255" s="276">
        <v>581449.04</v>
      </c>
      <c r="V1255" s="277">
        <v>3868.3949713154002</v>
      </c>
      <c r="W1255" s="275">
        <v>69.316611385265205</v>
      </c>
      <c r="X1255" s="277">
        <v>566.91281400000003</v>
      </c>
      <c r="Y1255" s="277">
        <v>354.66393333333298</v>
      </c>
      <c r="Z1255" s="275">
        <v>299.71600000000001</v>
      </c>
      <c r="AA1255" s="275">
        <v>48.017512594286103</v>
      </c>
      <c r="AB1255" s="275" t="b">
        <v>0</v>
      </c>
      <c r="AC1255" s="275" t="b">
        <v>0</v>
      </c>
      <c r="AD1255" s="280">
        <v>976411.56391845597</v>
      </c>
      <c r="AE1255" s="280">
        <v>244102.89097961399</v>
      </c>
      <c r="AF1255" s="280">
        <v>370358.55799256801</v>
      </c>
      <c r="AG1255" s="281">
        <v>361950.11494627403</v>
      </c>
      <c r="AH1255" s="275">
        <v>19.1273936518946</v>
      </c>
      <c r="AI1255" s="275">
        <v>0.62889462677744201</v>
      </c>
      <c r="AJ1255" s="275" t="b">
        <v>0</v>
      </c>
    </row>
    <row r="1256" spans="2:36" x14ac:dyDescent="0.2">
      <c r="B1256" s="266">
        <v>95255</v>
      </c>
      <c r="C1256" s="274" t="s">
        <v>169</v>
      </c>
      <c r="D1256" s="275">
        <v>1879</v>
      </c>
      <c r="E1256" s="275">
        <v>39530491</v>
      </c>
      <c r="F1256" s="275">
        <v>63881</v>
      </c>
      <c r="G1256" s="275">
        <v>348790</v>
      </c>
      <c r="H1256" s="275">
        <v>5</v>
      </c>
      <c r="I1256" s="275">
        <v>63881</v>
      </c>
      <c r="J1256" s="275">
        <v>348790</v>
      </c>
      <c r="K1256" s="279">
        <v>10463.700000000001</v>
      </c>
      <c r="L1256" s="275">
        <v>7</v>
      </c>
      <c r="M1256" s="282">
        <v>87197.5</v>
      </c>
      <c r="N1256" s="282">
        <v>251128.8</v>
      </c>
      <c r="O1256" s="277">
        <v>1670.7661725135399</v>
      </c>
      <c r="P1256" s="284">
        <v>0</v>
      </c>
      <c r="Q1256" s="275">
        <v>206.367416666667</v>
      </c>
      <c r="R1256" s="275">
        <v>174.39500000000001</v>
      </c>
      <c r="S1256" s="275">
        <v>0</v>
      </c>
      <c r="T1256" s="279">
        <v>2051.52858918021</v>
      </c>
      <c r="U1256" s="282">
        <v>338326.3</v>
      </c>
      <c r="V1256" s="279">
        <v>2250.8933157474098</v>
      </c>
      <c r="W1256" s="275">
        <v>55.632013429609501</v>
      </c>
      <c r="X1256" s="277">
        <v>329.86814249999998</v>
      </c>
      <c r="Y1256" s="275">
        <v>206.367416666667</v>
      </c>
      <c r="Z1256" s="275">
        <v>174.39500000000001</v>
      </c>
      <c r="AA1256" s="275">
        <v>38.537817301173199</v>
      </c>
      <c r="AB1256" s="275" t="b">
        <v>0</v>
      </c>
      <c r="AC1256" s="275" t="b">
        <v>0</v>
      </c>
      <c r="AD1256" s="283">
        <v>568142.15687370405</v>
      </c>
      <c r="AE1256" s="283">
        <v>142035.53921842601</v>
      </c>
      <c r="AF1256" s="280">
        <v>215499.60869994899</v>
      </c>
      <c r="AG1256" s="281">
        <v>210607.00895532899</v>
      </c>
      <c r="AH1256" s="275">
        <v>19.1273936518946</v>
      </c>
      <c r="AI1256" s="275">
        <v>0.62889462677744201</v>
      </c>
      <c r="AJ1256" s="275" t="b">
        <v>0</v>
      </c>
    </row>
    <row r="1257" spans="2:36" x14ac:dyDescent="0.2">
      <c r="B1257" s="266">
        <v>95257</v>
      </c>
      <c r="C1257" s="274" t="s">
        <v>169</v>
      </c>
      <c r="D1257" s="275">
        <v>437</v>
      </c>
      <c r="E1257" s="275">
        <v>39530491</v>
      </c>
      <c r="F1257" s="275">
        <v>75432</v>
      </c>
      <c r="G1257" s="275">
        <v>397297</v>
      </c>
      <c r="H1257" s="275">
        <v>5</v>
      </c>
      <c r="I1257" s="275">
        <v>75432</v>
      </c>
      <c r="J1257" s="275">
        <v>397297</v>
      </c>
      <c r="K1257" s="276">
        <v>11918.91</v>
      </c>
      <c r="L1257" s="275">
        <v>7</v>
      </c>
      <c r="M1257" s="276">
        <v>99324.25</v>
      </c>
      <c r="N1257" s="276">
        <v>286053.84000000003</v>
      </c>
      <c r="O1257" s="277">
        <v>1903.12333507587</v>
      </c>
      <c r="P1257" s="284">
        <v>0</v>
      </c>
      <c r="Q1257" s="275">
        <v>235.06739166666699</v>
      </c>
      <c r="R1257" s="275">
        <v>198.64850000000001</v>
      </c>
      <c r="S1257" s="275">
        <v>0</v>
      </c>
      <c r="T1257" s="277">
        <v>2336.8392267425302</v>
      </c>
      <c r="U1257" s="276">
        <v>385378.09</v>
      </c>
      <c r="V1257" s="279">
        <v>2563.9300486438801</v>
      </c>
      <c r="W1257" s="275">
        <v>53.665122145411097</v>
      </c>
      <c r="X1257" s="275">
        <v>375.74363775</v>
      </c>
      <c r="Y1257" s="275">
        <v>235.06739166666699</v>
      </c>
      <c r="Z1257" s="275">
        <v>198.64850000000001</v>
      </c>
      <c r="AA1257" s="275">
        <v>37.175297911907897</v>
      </c>
      <c r="AB1257" s="275" t="b">
        <v>0</v>
      </c>
      <c r="AC1257" s="275" t="b">
        <v>0</v>
      </c>
      <c r="AD1257" s="280">
        <v>647154.94853479695</v>
      </c>
      <c r="AE1257" s="281">
        <v>161788.737133699</v>
      </c>
      <c r="AF1257" s="281">
        <v>245469.617929595</v>
      </c>
      <c r="AG1257" s="281">
        <v>239896.593471503</v>
      </c>
      <c r="AH1257" s="275">
        <v>19.1273936518946</v>
      </c>
      <c r="AI1257" s="275">
        <v>0.62889462677744201</v>
      </c>
      <c r="AJ1257" s="275" t="b">
        <v>0</v>
      </c>
    </row>
    <row r="1258" spans="2:36" x14ac:dyDescent="0.2">
      <c r="B1258" s="266">
        <v>95258</v>
      </c>
      <c r="C1258" s="274" t="s">
        <v>169</v>
      </c>
      <c r="D1258" s="275">
        <v>3953</v>
      </c>
      <c r="E1258" s="275">
        <v>39530491</v>
      </c>
      <c r="F1258" s="275">
        <v>105273</v>
      </c>
      <c r="G1258" s="275">
        <v>687724</v>
      </c>
      <c r="H1258" s="275">
        <v>5</v>
      </c>
      <c r="I1258" s="275">
        <v>105273</v>
      </c>
      <c r="J1258" s="275">
        <v>687724</v>
      </c>
      <c r="K1258" s="279">
        <v>20631.72</v>
      </c>
      <c r="L1258" s="275">
        <v>7</v>
      </c>
      <c r="M1258" s="275">
        <v>171931</v>
      </c>
      <c r="N1258" s="276">
        <v>495161.28</v>
      </c>
      <c r="O1258" s="279">
        <v>3294.3203510011799</v>
      </c>
      <c r="P1258" s="278">
        <v>1E-4</v>
      </c>
      <c r="Q1258" s="275">
        <v>406.90336666666701</v>
      </c>
      <c r="R1258" s="275">
        <v>343.86200000000002</v>
      </c>
      <c r="S1258" s="275">
        <v>0</v>
      </c>
      <c r="T1258" s="277">
        <v>4045.0857176678401</v>
      </c>
      <c r="U1258" s="276">
        <v>667092.28</v>
      </c>
      <c r="V1258" s="279">
        <v>4438.1815839876999</v>
      </c>
      <c r="W1258" s="275">
        <v>66.562502335691406</v>
      </c>
      <c r="X1258" s="277">
        <v>650.41497300000003</v>
      </c>
      <c r="Y1258" s="275">
        <v>406.90336666666701</v>
      </c>
      <c r="Z1258" s="275">
        <v>343.86200000000002</v>
      </c>
      <c r="AA1258" s="275">
        <v>46.109665927649203</v>
      </c>
      <c r="AB1258" s="275" t="b">
        <v>0</v>
      </c>
      <c r="AC1258" s="275" t="b">
        <v>0</v>
      </c>
      <c r="AD1258" s="280">
        <v>1120229.9283058899</v>
      </c>
      <c r="AE1258" s="281">
        <v>280057.48207647202</v>
      </c>
      <c r="AF1258" s="281">
        <v>424909.69607375102</v>
      </c>
      <c r="AG1258" s="280">
        <v>415262.75015566603</v>
      </c>
      <c r="AH1258" s="275">
        <v>19.1273936518946</v>
      </c>
      <c r="AI1258" s="275">
        <v>0.62889462677744201</v>
      </c>
      <c r="AJ1258" s="275" t="b">
        <v>0</v>
      </c>
    </row>
    <row r="1259" spans="2:36" x14ac:dyDescent="0.2">
      <c r="B1259" s="266">
        <v>95301</v>
      </c>
      <c r="C1259" s="274" t="s">
        <v>169</v>
      </c>
      <c r="D1259" s="275">
        <v>41324</v>
      </c>
      <c r="E1259" s="275">
        <v>39530491</v>
      </c>
      <c r="F1259" s="275">
        <v>72835</v>
      </c>
      <c r="G1259" s="275">
        <v>393944</v>
      </c>
      <c r="H1259" s="275">
        <v>5</v>
      </c>
      <c r="I1259" s="275">
        <v>72835</v>
      </c>
      <c r="J1259" s="275">
        <v>393944</v>
      </c>
      <c r="K1259" s="276">
        <v>11818.32</v>
      </c>
      <c r="L1259" s="275">
        <v>7</v>
      </c>
      <c r="M1259" s="275">
        <v>98486</v>
      </c>
      <c r="N1259" s="276">
        <v>283639.67999999999</v>
      </c>
      <c r="O1259" s="277">
        <v>1887.06186835825</v>
      </c>
      <c r="P1259" s="284">
        <v>1E-3</v>
      </c>
      <c r="Q1259" s="275">
        <v>233.08353333333301</v>
      </c>
      <c r="R1259" s="275">
        <v>196.97200000000001</v>
      </c>
      <c r="S1259" s="275">
        <v>0</v>
      </c>
      <c r="T1259" s="279">
        <v>2317.1174016915802</v>
      </c>
      <c r="U1259" s="276">
        <v>382125.68</v>
      </c>
      <c r="V1259" s="279">
        <v>2542.2916837604198</v>
      </c>
      <c r="W1259" s="275">
        <v>55.109544945596198</v>
      </c>
      <c r="X1259" s="275">
        <v>372.57253800000001</v>
      </c>
      <c r="Y1259" s="275">
        <v>233.08353333333301</v>
      </c>
      <c r="Z1259" s="275">
        <v>196.97200000000001</v>
      </c>
      <c r="AA1259" s="275">
        <v>38.175889092193302</v>
      </c>
      <c r="AB1259" s="275" t="b">
        <v>0</v>
      </c>
      <c r="AC1259" s="275" t="b">
        <v>0</v>
      </c>
      <c r="AD1259" s="280">
        <v>641693.26485121297</v>
      </c>
      <c r="AE1259" s="281">
        <v>160423.31621280301</v>
      </c>
      <c r="AF1259" s="281">
        <v>243397.96969435099</v>
      </c>
      <c r="AG1259" s="281">
        <v>237871.978944059</v>
      </c>
      <c r="AH1259" s="275">
        <v>19.1273936518946</v>
      </c>
      <c r="AI1259" s="275">
        <v>0.62889462677744201</v>
      </c>
      <c r="AJ1259" s="275" t="b">
        <v>0</v>
      </c>
    </row>
    <row r="1260" spans="2:36" x14ac:dyDescent="0.2">
      <c r="B1260" s="266">
        <v>95303</v>
      </c>
      <c r="C1260" s="274" t="s">
        <v>169</v>
      </c>
      <c r="D1260" s="275">
        <v>807</v>
      </c>
      <c r="E1260" s="275">
        <v>39530491</v>
      </c>
      <c r="F1260" s="275">
        <v>110720</v>
      </c>
      <c r="G1260" s="275">
        <v>688596</v>
      </c>
      <c r="H1260" s="275">
        <v>5</v>
      </c>
      <c r="I1260" s="275">
        <v>110720</v>
      </c>
      <c r="J1260" s="275">
        <v>688596</v>
      </c>
      <c r="K1260" s="276">
        <v>20657.88</v>
      </c>
      <c r="L1260" s="275">
        <v>7</v>
      </c>
      <c r="M1260" s="275">
        <v>172149</v>
      </c>
      <c r="N1260" s="276">
        <v>495789.12</v>
      </c>
      <c r="O1260" s="277">
        <v>3298.4973861869098</v>
      </c>
      <c r="P1260" s="284">
        <v>0</v>
      </c>
      <c r="Q1260" s="275">
        <v>407.41930000000002</v>
      </c>
      <c r="R1260" s="275">
        <v>344.298</v>
      </c>
      <c r="S1260" s="275">
        <v>0</v>
      </c>
      <c r="T1260" s="277">
        <v>4050.2146861869101</v>
      </c>
      <c r="U1260" s="276">
        <v>667938.12</v>
      </c>
      <c r="V1260" s="279">
        <v>4443.8089786129203</v>
      </c>
      <c r="W1260" s="275">
        <v>63.368128023261399</v>
      </c>
      <c r="X1260" s="277">
        <v>651.23966700000005</v>
      </c>
      <c r="Y1260" s="275">
        <v>407.41930000000002</v>
      </c>
      <c r="Z1260" s="275">
        <v>344.298</v>
      </c>
      <c r="AA1260" s="275">
        <v>43.896835471678997</v>
      </c>
      <c r="AB1260" s="275" t="b">
        <v>0</v>
      </c>
      <c r="AC1260" s="275" t="b">
        <v>0</v>
      </c>
      <c r="AD1260" s="280">
        <v>1121650.32442044</v>
      </c>
      <c r="AE1260" s="280">
        <v>280412.58110511</v>
      </c>
      <c r="AF1260" s="280">
        <v>425448.46054172999</v>
      </c>
      <c r="AG1260" s="281">
        <v>415789.28277360002</v>
      </c>
      <c r="AH1260" s="275">
        <v>19.1273936518946</v>
      </c>
      <c r="AI1260" s="275">
        <v>0.62889462677744201</v>
      </c>
      <c r="AJ1260" s="275" t="b">
        <v>0</v>
      </c>
    </row>
    <row r="1261" spans="2:36" x14ac:dyDescent="0.2">
      <c r="B1261" s="266">
        <v>95304</v>
      </c>
      <c r="C1261" s="274" t="s">
        <v>169</v>
      </c>
      <c r="D1261" s="275">
        <v>16497</v>
      </c>
      <c r="E1261" s="275">
        <v>39530491</v>
      </c>
      <c r="F1261" s="275">
        <v>111143</v>
      </c>
      <c r="G1261" s="275">
        <v>747285</v>
      </c>
      <c r="H1261" s="275">
        <v>5</v>
      </c>
      <c r="I1261" s="275">
        <v>111143</v>
      </c>
      <c r="J1261" s="275">
        <v>747285</v>
      </c>
      <c r="K1261" s="276">
        <v>22418.55</v>
      </c>
      <c r="L1261" s="275">
        <v>7</v>
      </c>
      <c r="M1261" s="276">
        <v>186821.25</v>
      </c>
      <c r="N1261" s="282">
        <v>538045.19999999995</v>
      </c>
      <c r="O1261" s="279">
        <v>3579.62814079182</v>
      </c>
      <c r="P1261" s="278">
        <v>4.0000000000000002E-4</v>
      </c>
      <c r="Q1261" s="275">
        <v>442.14362499999999</v>
      </c>
      <c r="R1261" s="275">
        <v>373.64249999999998</v>
      </c>
      <c r="S1261" s="275">
        <v>0</v>
      </c>
      <c r="T1261" s="279">
        <v>4395.4142657918201</v>
      </c>
      <c r="U1261" s="276">
        <v>724866.45</v>
      </c>
      <c r="V1261" s="281">
        <v>4822.55457856676</v>
      </c>
      <c r="W1261" s="275">
        <v>68.5072617329037</v>
      </c>
      <c r="X1261" s="277">
        <v>706.74478875</v>
      </c>
      <c r="Y1261" s="275">
        <v>442.14362499999999</v>
      </c>
      <c r="Z1261" s="275">
        <v>373.64249999999998</v>
      </c>
      <c r="AA1261" s="275">
        <v>47.456853953466997</v>
      </c>
      <c r="AB1261" s="275" t="b">
        <v>0</v>
      </c>
      <c r="AC1261" s="275" t="b">
        <v>0</v>
      </c>
      <c r="AD1261" s="280">
        <v>1217248.5211713801</v>
      </c>
      <c r="AE1261" s="280">
        <v>304312.13029284502</v>
      </c>
      <c r="AF1261" s="280">
        <v>461709.40992385399</v>
      </c>
      <c r="AG1261" s="280">
        <v>451226.980954681</v>
      </c>
      <c r="AH1261" s="275">
        <v>19.1273936518946</v>
      </c>
      <c r="AI1261" s="275">
        <v>0.62889462677744201</v>
      </c>
      <c r="AJ1261" s="275" t="b">
        <v>0</v>
      </c>
    </row>
    <row r="1262" spans="2:36" x14ac:dyDescent="0.2">
      <c r="B1262" s="266">
        <v>95305</v>
      </c>
      <c r="C1262" s="274" t="s">
        <v>169</v>
      </c>
      <c r="D1262" s="275">
        <v>129</v>
      </c>
      <c r="E1262" s="275">
        <v>39530491</v>
      </c>
      <c r="F1262" s="275">
        <v>72903</v>
      </c>
      <c r="G1262" s="275">
        <v>557292</v>
      </c>
      <c r="H1262" s="275">
        <v>5</v>
      </c>
      <c r="I1262" s="275">
        <v>72903</v>
      </c>
      <c r="J1262" s="275">
        <v>557292</v>
      </c>
      <c r="K1262" s="276">
        <v>16718.759999999998</v>
      </c>
      <c r="L1262" s="275">
        <v>7</v>
      </c>
      <c r="M1262" s="275">
        <v>139323</v>
      </c>
      <c r="N1262" s="276">
        <v>401250.24</v>
      </c>
      <c r="O1262" s="277">
        <v>2669.5278586324598</v>
      </c>
      <c r="P1262" s="284">
        <v>0</v>
      </c>
      <c r="Q1262" s="275">
        <v>329.73110000000003</v>
      </c>
      <c r="R1262" s="275">
        <v>278.64600000000002</v>
      </c>
      <c r="S1262" s="275">
        <v>0</v>
      </c>
      <c r="T1262" s="277">
        <v>3277.90495863246</v>
      </c>
      <c r="U1262" s="276">
        <v>540573.24</v>
      </c>
      <c r="V1262" s="281">
        <v>3596.4472539909498</v>
      </c>
      <c r="W1262" s="275">
        <v>77.887877255931002</v>
      </c>
      <c r="X1262" s="275">
        <v>527.05890899999997</v>
      </c>
      <c r="Y1262" s="275">
        <v>329.73110000000003</v>
      </c>
      <c r="Z1262" s="275">
        <v>278.64600000000002</v>
      </c>
      <c r="AA1262" s="275">
        <v>53.955062896711397</v>
      </c>
      <c r="AB1262" s="275" t="b">
        <v>0</v>
      </c>
      <c r="AC1262" s="275" t="b">
        <v>0</v>
      </c>
      <c r="AD1262" s="280">
        <v>907769.94434605399</v>
      </c>
      <c r="AE1262" s="281">
        <v>226942.48608651399</v>
      </c>
      <c r="AF1262" s="280">
        <v>344322.394367992</v>
      </c>
      <c r="AG1262" s="283">
        <v>336505.06389154901</v>
      </c>
      <c r="AH1262" s="275">
        <v>19.1273936518946</v>
      </c>
      <c r="AI1262" s="275">
        <v>0.62889462677744201</v>
      </c>
      <c r="AJ1262" s="275" t="b">
        <v>0</v>
      </c>
    </row>
    <row r="1263" spans="2:36" x14ac:dyDescent="0.2">
      <c r="B1263" s="266">
        <v>95306</v>
      </c>
      <c r="C1263" s="274" t="s">
        <v>169</v>
      </c>
      <c r="D1263" s="275">
        <v>1008</v>
      </c>
      <c r="E1263" s="275">
        <v>39530491</v>
      </c>
      <c r="F1263" s="275">
        <v>64740</v>
      </c>
      <c r="G1263" s="275">
        <v>493878</v>
      </c>
      <c r="H1263" s="275">
        <v>5</v>
      </c>
      <c r="I1263" s="275">
        <v>64740</v>
      </c>
      <c r="J1263" s="275">
        <v>493878</v>
      </c>
      <c r="K1263" s="276">
        <v>14816.34</v>
      </c>
      <c r="L1263" s="275">
        <v>7</v>
      </c>
      <c r="M1263" s="282">
        <v>123469.5</v>
      </c>
      <c r="N1263" s="276">
        <v>355592.16</v>
      </c>
      <c r="O1263" s="277">
        <v>2365.76351314155</v>
      </c>
      <c r="P1263" s="284">
        <v>0</v>
      </c>
      <c r="Q1263" s="275">
        <v>292.21114999999998</v>
      </c>
      <c r="R1263" s="275">
        <v>246.93899999999999</v>
      </c>
      <c r="S1263" s="275">
        <v>0</v>
      </c>
      <c r="T1263" s="277">
        <v>2904.9136631415499</v>
      </c>
      <c r="U1263" s="276">
        <v>479061.66</v>
      </c>
      <c r="V1263" s="279">
        <v>3187.2091774268101</v>
      </c>
      <c r="W1263" s="275">
        <v>77.728349322091006</v>
      </c>
      <c r="X1263" s="277">
        <v>467.08511850000002</v>
      </c>
      <c r="Y1263" s="275">
        <v>292.21114999999998</v>
      </c>
      <c r="Z1263" s="275">
        <v>246.93899999999999</v>
      </c>
      <c r="AA1263" s="275">
        <v>53.844553533670997</v>
      </c>
      <c r="AB1263" s="275" t="b">
        <v>0</v>
      </c>
      <c r="AC1263" s="275" t="b">
        <v>0</v>
      </c>
      <c r="AD1263" s="280">
        <v>804475.22048359003</v>
      </c>
      <c r="AE1263" s="281">
        <v>201118.80512089701</v>
      </c>
      <c r="AF1263" s="280">
        <v>305142.10770237999</v>
      </c>
      <c r="AG1263" s="280">
        <v>298214.30766031198</v>
      </c>
      <c r="AH1263" s="275">
        <v>19.1273936518946</v>
      </c>
      <c r="AI1263" s="275">
        <v>0.62889462677744201</v>
      </c>
      <c r="AJ1263" s="275" t="b">
        <v>0</v>
      </c>
    </row>
    <row r="1264" spans="2:36" x14ac:dyDescent="0.2">
      <c r="B1264" s="266">
        <v>95307</v>
      </c>
      <c r="C1264" s="274" t="s">
        <v>169</v>
      </c>
      <c r="D1264" s="275">
        <v>46335</v>
      </c>
      <c r="E1264" s="275">
        <v>39530491</v>
      </c>
      <c r="F1264" s="275">
        <v>75628</v>
      </c>
      <c r="G1264" s="275">
        <v>455801</v>
      </c>
      <c r="H1264" s="275">
        <v>5</v>
      </c>
      <c r="I1264" s="275">
        <v>75628</v>
      </c>
      <c r="J1264" s="275">
        <v>455801</v>
      </c>
      <c r="K1264" s="279">
        <v>13674.03</v>
      </c>
      <c r="L1264" s="275">
        <v>7</v>
      </c>
      <c r="M1264" s="276">
        <v>113950.25</v>
      </c>
      <c r="N1264" s="276">
        <v>328176.71999999997</v>
      </c>
      <c r="O1264" s="277">
        <v>2183.3679067572002</v>
      </c>
      <c r="P1264" s="278">
        <v>1.1999999999999999E-3</v>
      </c>
      <c r="Q1264" s="277">
        <v>269.68225833333298</v>
      </c>
      <c r="R1264" s="275">
        <v>227.90049999999999</v>
      </c>
      <c r="S1264" s="275">
        <v>0</v>
      </c>
      <c r="T1264" s="279">
        <v>2680.95066509053</v>
      </c>
      <c r="U1264" s="276">
        <v>442126.97</v>
      </c>
      <c r="V1264" s="277">
        <v>2941.4817632701102</v>
      </c>
      <c r="W1264" s="275">
        <v>61.408023229810901</v>
      </c>
      <c r="X1264" s="277">
        <v>431.07379574999999</v>
      </c>
      <c r="Y1264" s="277">
        <v>269.68225833333298</v>
      </c>
      <c r="Z1264" s="275">
        <v>227.90049999999999</v>
      </c>
      <c r="AA1264" s="275">
        <v>42.539017270172899</v>
      </c>
      <c r="AB1264" s="275" t="b">
        <v>0</v>
      </c>
      <c r="AC1264" s="275" t="b">
        <v>0</v>
      </c>
      <c r="AD1264" s="280">
        <v>742451.79977978498</v>
      </c>
      <c r="AE1264" s="281">
        <v>185612.94994494601</v>
      </c>
      <c r="AF1264" s="281">
        <v>281616.26521702303</v>
      </c>
      <c r="AG1264" s="280">
        <v>275222.58461781603</v>
      </c>
      <c r="AH1264" s="275">
        <v>19.1273936518946</v>
      </c>
      <c r="AI1264" s="275">
        <v>0.62889462677744201</v>
      </c>
      <c r="AJ1264" s="275" t="b">
        <v>0</v>
      </c>
    </row>
    <row r="1265" spans="2:36" x14ac:dyDescent="0.2">
      <c r="B1265" s="266">
        <v>95310</v>
      </c>
      <c r="C1265" s="274" t="s">
        <v>169</v>
      </c>
      <c r="D1265" s="275">
        <v>1608</v>
      </c>
      <c r="E1265" s="275">
        <v>39530491</v>
      </c>
      <c r="F1265" s="275">
        <v>58960</v>
      </c>
      <c r="G1265" s="275">
        <v>565000</v>
      </c>
      <c r="H1265" s="275">
        <v>5</v>
      </c>
      <c r="I1265" s="275">
        <v>58960</v>
      </c>
      <c r="J1265" s="275">
        <v>565000</v>
      </c>
      <c r="K1265" s="275">
        <v>16950</v>
      </c>
      <c r="L1265" s="275">
        <v>7</v>
      </c>
      <c r="M1265" s="275">
        <v>141250</v>
      </c>
      <c r="N1265" s="275">
        <v>406800</v>
      </c>
      <c r="O1265" s="279">
        <v>2706.45055038891</v>
      </c>
      <c r="P1265" s="284">
        <v>0</v>
      </c>
      <c r="Q1265" s="275">
        <v>334.29166666666703</v>
      </c>
      <c r="R1265" s="282">
        <v>282.5</v>
      </c>
      <c r="S1265" s="275">
        <v>0</v>
      </c>
      <c r="T1265" s="277">
        <v>3323.2422170555801</v>
      </c>
      <c r="U1265" s="275">
        <v>548050</v>
      </c>
      <c r="V1265" s="277">
        <v>3646.1903248295098</v>
      </c>
      <c r="W1265" s="275">
        <v>97.639024589474403</v>
      </c>
      <c r="X1265" s="275">
        <v>534.34875</v>
      </c>
      <c r="Y1265" s="275">
        <v>334.29166666666703</v>
      </c>
      <c r="Z1265" s="282">
        <v>282.5</v>
      </c>
      <c r="AA1265" s="275">
        <v>67.637222870873401</v>
      </c>
      <c r="AB1265" s="275" t="b">
        <v>0</v>
      </c>
      <c r="AC1265" s="275" t="b">
        <v>0</v>
      </c>
      <c r="AD1265" s="280">
        <v>920325.46412925504</v>
      </c>
      <c r="AE1265" s="281">
        <v>230081.36603231399</v>
      </c>
      <c r="AF1265" s="280">
        <v>349084.77569732798</v>
      </c>
      <c r="AG1265" s="280">
        <v>341159.32239961298</v>
      </c>
      <c r="AH1265" s="275">
        <v>19.1273936518946</v>
      </c>
      <c r="AI1265" s="275">
        <v>0.62889462677744201</v>
      </c>
      <c r="AJ1265" s="275" t="b">
        <v>0</v>
      </c>
    </row>
    <row r="1266" spans="2:36" x14ac:dyDescent="0.2">
      <c r="B1266" s="266">
        <v>95311</v>
      </c>
      <c r="C1266" s="274" t="s">
        <v>169</v>
      </c>
      <c r="D1266" s="275">
        <v>2083</v>
      </c>
      <c r="E1266" s="275">
        <v>39530491</v>
      </c>
      <c r="F1266" s="275">
        <v>57339</v>
      </c>
      <c r="G1266" s="275">
        <v>365708</v>
      </c>
      <c r="H1266" s="275">
        <v>5</v>
      </c>
      <c r="I1266" s="275">
        <v>57339</v>
      </c>
      <c r="J1266" s="275">
        <v>365708</v>
      </c>
      <c r="K1266" s="276">
        <v>10971.24</v>
      </c>
      <c r="L1266" s="275">
        <v>7</v>
      </c>
      <c r="M1266" s="275">
        <v>91427</v>
      </c>
      <c r="N1266" s="276">
        <v>263309.76</v>
      </c>
      <c r="O1266" s="277">
        <v>1751.8064033303201</v>
      </c>
      <c r="P1266" s="278">
        <v>1E-4</v>
      </c>
      <c r="Q1266" s="277">
        <v>216.37723333333301</v>
      </c>
      <c r="R1266" s="275">
        <v>182.85400000000001</v>
      </c>
      <c r="S1266" s="275">
        <v>0</v>
      </c>
      <c r="T1266" s="281">
        <v>2151.0376366636501</v>
      </c>
      <c r="U1266" s="276">
        <v>354736.76</v>
      </c>
      <c r="V1266" s="277">
        <v>2360.0725155977898</v>
      </c>
      <c r="W1266" s="275">
        <v>64.985550984798195</v>
      </c>
      <c r="X1266" s="275">
        <v>345.86834099999999</v>
      </c>
      <c r="Y1266" s="277">
        <v>216.37723333333301</v>
      </c>
      <c r="Z1266" s="275">
        <v>182.85400000000001</v>
      </c>
      <c r="AA1266" s="275">
        <v>45.017268595482697</v>
      </c>
      <c r="AB1266" s="275" t="b">
        <v>0</v>
      </c>
      <c r="AC1266" s="275" t="b">
        <v>0</v>
      </c>
      <c r="AD1266" s="280">
        <v>595699.79616952501</v>
      </c>
      <c r="AE1266" s="280">
        <v>148924.94904238099</v>
      </c>
      <c r="AF1266" s="280">
        <v>225952.38079773201</v>
      </c>
      <c r="AG1266" s="280">
        <v>220822.46632941201</v>
      </c>
      <c r="AH1266" s="275">
        <v>19.1273936518946</v>
      </c>
      <c r="AI1266" s="275">
        <v>0.62889462677744201</v>
      </c>
      <c r="AJ1266" s="275" t="b">
        <v>0</v>
      </c>
    </row>
    <row r="1267" spans="2:36" x14ac:dyDescent="0.2">
      <c r="B1267" s="266">
        <v>95312</v>
      </c>
      <c r="C1267" s="274" t="s">
        <v>169</v>
      </c>
      <c r="D1267" s="275">
        <v>127</v>
      </c>
      <c r="E1267" s="275">
        <v>39530491</v>
      </c>
      <c r="F1267" s="275">
        <v>79522</v>
      </c>
      <c r="G1267" s="275">
        <v>491667</v>
      </c>
      <c r="H1267" s="275">
        <v>5</v>
      </c>
      <c r="I1267" s="275">
        <v>79522</v>
      </c>
      <c r="J1267" s="275">
        <v>491667</v>
      </c>
      <c r="K1267" s="276">
        <v>14750.01</v>
      </c>
      <c r="L1267" s="275">
        <v>7</v>
      </c>
      <c r="M1267" s="276">
        <v>122916.75</v>
      </c>
      <c r="N1267" s="276">
        <v>354000.24</v>
      </c>
      <c r="O1267" s="279">
        <v>2355.1724296602902</v>
      </c>
      <c r="P1267" s="284">
        <v>0</v>
      </c>
      <c r="Q1267" s="275">
        <v>290.90297500000003</v>
      </c>
      <c r="R1267" s="275">
        <v>245.83349999999999</v>
      </c>
      <c r="S1267" s="275">
        <v>0</v>
      </c>
      <c r="T1267" s="279">
        <v>2891.9089046602899</v>
      </c>
      <c r="U1267" s="276">
        <v>476916.99</v>
      </c>
      <c r="V1267" s="279">
        <v>3172.9406344034501</v>
      </c>
      <c r="W1267" s="275">
        <v>62.9964715372368</v>
      </c>
      <c r="X1267" s="275">
        <v>464.99406525000001</v>
      </c>
      <c r="Y1267" s="275">
        <v>290.90297500000003</v>
      </c>
      <c r="Z1267" s="275">
        <v>245.83349999999999</v>
      </c>
      <c r="AA1267" s="275">
        <v>43.6393788585845</v>
      </c>
      <c r="AB1267" s="275" t="b">
        <v>0</v>
      </c>
      <c r="AC1267" s="275" t="b">
        <v>0</v>
      </c>
      <c r="AD1267" s="280">
        <v>800873.73446378496</v>
      </c>
      <c r="AE1267" s="281">
        <v>200218.43361594601</v>
      </c>
      <c r="AF1267" s="281">
        <v>303776.04320845701</v>
      </c>
      <c r="AG1267" s="281">
        <v>296879.25763938099</v>
      </c>
      <c r="AH1267" s="275">
        <v>19.1273936518946</v>
      </c>
      <c r="AI1267" s="275">
        <v>0.62889462677744201</v>
      </c>
      <c r="AJ1267" s="275" t="b">
        <v>0</v>
      </c>
    </row>
    <row r="1268" spans="2:36" x14ac:dyDescent="0.2">
      <c r="B1268" s="266">
        <v>95313</v>
      </c>
      <c r="C1268" s="274" t="s">
        <v>169</v>
      </c>
      <c r="D1268" s="275">
        <v>1098</v>
      </c>
      <c r="E1268" s="275">
        <v>39530491</v>
      </c>
      <c r="F1268" s="275">
        <v>61192</v>
      </c>
      <c r="G1268" s="275">
        <v>566071</v>
      </c>
      <c r="H1268" s="275">
        <v>5</v>
      </c>
      <c r="I1268" s="275">
        <v>61192</v>
      </c>
      <c r="J1268" s="275">
        <v>566071</v>
      </c>
      <c r="K1268" s="276">
        <v>16982.13</v>
      </c>
      <c r="L1268" s="275">
        <v>7</v>
      </c>
      <c r="M1268" s="276">
        <v>141517.75</v>
      </c>
      <c r="N1268" s="276">
        <v>407571.12</v>
      </c>
      <c r="O1268" s="277">
        <v>2711.5808309897402</v>
      </c>
      <c r="P1268" s="284">
        <v>0</v>
      </c>
      <c r="Q1268" s="277">
        <v>334.92534166666701</v>
      </c>
      <c r="R1268" s="275">
        <v>283.03550000000001</v>
      </c>
      <c r="S1268" s="275">
        <v>0</v>
      </c>
      <c r="T1268" s="277">
        <v>3329.5416726564099</v>
      </c>
      <c r="U1268" s="276">
        <v>549088.87</v>
      </c>
      <c r="V1268" s="277">
        <v>3653.1019528611801</v>
      </c>
      <c r="W1268" s="275">
        <v>94.255937562645698</v>
      </c>
      <c r="X1268" s="277">
        <v>535.36164825000003</v>
      </c>
      <c r="Y1268" s="277">
        <v>334.92534166666701</v>
      </c>
      <c r="Z1268" s="275">
        <v>283.03550000000001</v>
      </c>
      <c r="AA1268" s="275">
        <v>65.293665956132998</v>
      </c>
      <c r="AB1268" s="275" t="b">
        <v>0</v>
      </c>
      <c r="AC1268" s="275" t="b">
        <v>0</v>
      </c>
      <c r="AD1268" s="280">
        <v>922070.01027453295</v>
      </c>
      <c r="AE1268" s="281">
        <v>230517.502568633</v>
      </c>
      <c r="AF1268" s="280">
        <v>349746.49214825197</v>
      </c>
      <c r="AG1268" s="280">
        <v>341806.01555764902</v>
      </c>
      <c r="AH1268" s="275">
        <v>19.1273936518946</v>
      </c>
      <c r="AI1268" s="275">
        <v>0.62889462677744201</v>
      </c>
      <c r="AJ1268" s="275" t="b">
        <v>0</v>
      </c>
    </row>
    <row r="1269" spans="2:36" x14ac:dyDescent="0.2">
      <c r="B1269" s="266">
        <v>95315</v>
      </c>
      <c r="C1269" s="274" t="s">
        <v>169</v>
      </c>
      <c r="D1269" s="275">
        <v>12775</v>
      </c>
      <c r="E1269" s="275">
        <v>39530491</v>
      </c>
      <c r="F1269" s="275">
        <v>72832</v>
      </c>
      <c r="G1269" s="275">
        <v>387782</v>
      </c>
      <c r="H1269" s="275">
        <v>5</v>
      </c>
      <c r="I1269" s="275">
        <v>72832</v>
      </c>
      <c r="J1269" s="275">
        <v>387782</v>
      </c>
      <c r="K1269" s="276">
        <v>11633.46</v>
      </c>
      <c r="L1269" s="275">
        <v>7</v>
      </c>
      <c r="M1269" s="282">
        <v>96945.5</v>
      </c>
      <c r="N1269" s="276">
        <v>279203.03999999998</v>
      </c>
      <c r="O1269" s="277">
        <v>1857.54479173613</v>
      </c>
      <c r="P1269" s="278">
        <v>2.9999999999999997E-4</v>
      </c>
      <c r="Q1269" s="275">
        <v>229.43768333333301</v>
      </c>
      <c r="R1269" s="275">
        <v>193.89099999999999</v>
      </c>
      <c r="S1269" s="275">
        <v>0</v>
      </c>
      <c r="T1269" s="279">
        <v>2280.8734750694598</v>
      </c>
      <c r="U1269" s="276">
        <v>376148.54</v>
      </c>
      <c r="V1269" s="279">
        <v>2502.5256222000698</v>
      </c>
      <c r="W1269" s="275">
        <v>54.249766015488802</v>
      </c>
      <c r="X1269" s="275">
        <v>366.74482649999999</v>
      </c>
      <c r="Y1269" s="275">
        <v>229.43768333333301</v>
      </c>
      <c r="Z1269" s="275">
        <v>193.89099999999999</v>
      </c>
      <c r="AA1269" s="275">
        <v>37.580296711381799</v>
      </c>
      <c r="AB1269" s="275" t="b">
        <v>0</v>
      </c>
      <c r="AC1269" s="275" t="b">
        <v>0</v>
      </c>
      <c r="AD1269" s="275">
        <v>631656.01616101002</v>
      </c>
      <c r="AE1269" s="280">
        <v>157914.004040253</v>
      </c>
      <c r="AF1269" s="281">
        <v>239590.783167188</v>
      </c>
      <c r="AG1269" s="281">
        <v>234151.22895356899</v>
      </c>
      <c r="AH1269" s="275">
        <v>19.1273936518946</v>
      </c>
      <c r="AI1269" s="275">
        <v>0.62889462677744201</v>
      </c>
      <c r="AJ1269" s="275" t="b">
        <v>0</v>
      </c>
    </row>
    <row r="1270" spans="2:36" x14ac:dyDescent="0.2">
      <c r="B1270" s="266">
        <v>95316</v>
      </c>
      <c r="C1270" s="274" t="s">
        <v>169</v>
      </c>
      <c r="D1270" s="275">
        <v>7314</v>
      </c>
      <c r="E1270" s="275">
        <v>39530491</v>
      </c>
      <c r="F1270" s="275">
        <v>107472</v>
      </c>
      <c r="G1270" s="275">
        <v>600000</v>
      </c>
      <c r="H1270" s="275">
        <v>5</v>
      </c>
      <c r="I1270" s="275">
        <v>107472</v>
      </c>
      <c r="J1270" s="275">
        <v>600000</v>
      </c>
      <c r="K1270" s="275">
        <v>18000</v>
      </c>
      <c r="L1270" s="275">
        <v>7</v>
      </c>
      <c r="M1270" s="275">
        <v>150000</v>
      </c>
      <c r="N1270" s="275">
        <v>432000</v>
      </c>
      <c r="O1270" s="279">
        <v>2874.1067791740702</v>
      </c>
      <c r="P1270" s="278">
        <v>2.0000000000000001E-4</v>
      </c>
      <c r="Q1270" s="275">
        <v>355</v>
      </c>
      <c r="R1270" s="275">
        <v>300</v>
      </c>
      <c r="S1270" s="275">
        <v>0</v>
      </c>
      <c r="T1270" s="279">
        <v>3529.1067791740702</v>
      </c>
      <c r="U1270" s="275">
        <v>582000</v>
      </c>
      <c r="V1270" s="279">
        <v>3872.0605219428398</v>
      </c>
      <c r="W1270" s="275">
        <v>56.883770901550299</v>
      </c>
      <c r="X1270" s="277">
        <v>567.45000000000005</v>
      </c>
      <c r="Y1270" s="275">
        <v>355</v>
      </c>
      <c r="Z1270" s="275">
        <v>300</v>
      </c>
      <c r="AA1270" s="275">
        <v>39.404943938969097</v>
      </c>
      <c r="AB1270" s="275" t="b">
        <v>0</v>
      </c>
      <c r="AC1270" s="275" t="b">
        <v>0</v>
      </c>
      <c r="AD1270" s="280">
        <v>977336.77606646495</v>
      </c>
      <c r="AE1270" s="280">
        <v>244334.19401661601</v>
      </c>
      <c r="AF1270" s="280">
        <v>370709.49631574698</v>
      </c>
      <c r="AG1270" s="281">
        <v>362293.085734102</v>
      </c>
      <c r="AH1270" s="275">
        <v>19.1273936518946</v>
      </c>
      <c r="AI1270" s="275">
        <v>0.62889462677744201</v>
      </c>
      <c r="AJ1270" s="275" t="b">
        <v>0</v>
      </c>
    </row>
    <row r="1271" spans="2:36" x14ac:dyDescent="0.2">
      <c r="B1271" s="266">
        <v>95317</v>
      </c>
      <c r="C1271" s="274" t="s">
        <v>169</v>
      </c>
      <c r="D1271" s="275">
        <v>746</v>
      </c>
      <c r="E1271" s="275">
        <v>39530491</v>
      </c>
      <c r="F1271" s="275">
        <v>65531</v>
      </c>
      <c r="G1271" s="275">
        <v>627500</v>
      </c>
      <c r="H1271" s="275">
        <v>5</v>
      </c>
      <c r="I1271" s="275">
        <v>65531</v>
      </c>
      <c r="J1271" s="275">
        <v>627500</v>
      </c>
      <c r="K1271" s="275">
        <v>18825</v>
      </c>
      <c r="L1271" s="275">
        <v>7</v>
      </c>
      <c r="M1271" s="275">
        <v>156875</v>
      </c>
      <c r="N1271" s="275">
        <v>451800</v>
      </c>
      <c r="O1271" s="279">
        <v>3005.83667321955</v>
      </c>
      <c r="P1271" s="284">
        <v>0</v>
      </c>
      <c r="Q1271" s="277">
        <v>371.27083333333297</v>
      </c>
      <c r="R1271" s="276">
        <v>313.75</v>
      </c>
      <c r="S1271" s="275">
        <v>0</v>
      </c>
      <c r="T1271" s="277">
        <v>3690.8575065528798</v>
      </c>
      <c r="U1271" s="275">
        <v>608675</v>
      </c>
      <c r="V1271" s="277">
        <v>4049.5299625318899</v>
      </c>
      <c r="W1271" s="275">
        <v>97.566200806309496</v>
      </c>
      <c r="X1271" s="275">
        <v>593.458125</v>
      </c>
      <c r="Y1271" s="277">
        <v>371.27083333333297</v>
      </c>
      <c r="Z1271" s="276">
        <v>313.75</v>
      </c>
      <c r="AA1271" s="275">
        <v>67.586775844462196</v>
      </c>
      <c r="AB1271" s="275" t="b">
        <v>0</v>
      </c>
      <c r="AC1271" s="275" t="b">
        <v>0</v>
      </c>
      <c r="AD1271" s="280">
        <v>1022131.3783028401</v>
      </c>
      <c r="AE1271" s="280">
        <v>255532.844575711</v>
      </c>
      <c r="AF1271" s="280">
        <v>387700.34823021799</v>
      </c>
      <c r="AG1271" s="280">
        <v>378898.18549691502</v>
      </c>
      <c r="AH1271" s="275">
        <v>19.1273936518946</v>
      </c>
      <c r="AI1271" s="275">
        <v>0.62889462677744201</v>
      </c>
      <c r="AJ1271" s="275" t="b">
        <v>0</v>
      </c>
    </row>
    <row r="1272" spans="2:36" x14ac:dyDescent="0.2">
      <c r="B1272" s="266">
        <v>95318</v>
      </c>
      <c r="C1272" s="274" t="s">
        <v>169</v>
      </c>
      <c r="D1272" s="275">
        <v>385</v>
      </c>
      <c r="E1272" s="275">
        <v>39530491</v>
      </c>
      <c r="F1272" s="275">
        <v>49012</v>
      </c>
      <c r="G1272" s="275">
        <v>360000</v>
      </c>
      <c r="H1272" s="275">
        <v>5</v>
      </c>
      <c r="I1272" s="275">
        <v>49012</v>
      </c>
      <c r="J1272" s="275">
        <v>360000</v>
      </c>
      <c r="K1272" s="275">
        <v>10800</v>
      </c>
      <c r="L1272" s="275">
        <v>7</v>
      </c>
      <c r="M1272" s="275">
        <v>90000</v>
      </c>
      <c r="N1272" s="275">
        <v>259200</v>
      </c>
      <c r="O1272" s="279">
        <v>1724.46406750444</v>
      </c>
      <c r="P1272" s="284">
        <v>0</v>
      </c>
      <c r="Q1272" s="275">
        <v>213</v>
      </c>
      <c r="R1272" s="275">
        <v>180</v>
      </c>
      <c r="S1272" s="275">
        <v>0</v>
      </c>
      <c r="T1272" s="279">
        <v>2117.4640675044402</v>
      </c>
      <c r="U1272" s="275">
        <v>349200</v>
      </c>
      <c r="V1272" s="279">
        <v>2323.2363131657098</v>
      </c>
      <c r="W1272" s="275">
        <v>74.839785681034101</v>
      </c>
      <c r="X1272" s="275">
        <v>340.47</v>
      </c>
      <c r="Y1272" s="275">
        <v>213</v>
      </c>
      <c r="Z1272" s="275">
        <v>180</v>
      </c>
      <c r="AA1272" s="275">
        <v>51.8435664940286</v>
      </c>
      <c r="AB1272" s="275" t="b">
        <v>0</v>
      </c>
      <c r="AC1272" s="275" t="b">
        <v>0</v>
      </c>
      <c r="AD1272" s="280">
        <v>586402.06563987897</v>
      </c>
      <c r="AE1272" s="281">
        <v>146600.51640997001</v>
      </c>
      <c r="AF1272" s="281">
        <v>222425.69778944799</v>
      </c>
      <c r="AG1272" s="281">
        <v>217375.851440461</v>
      </c>
      <c r="AH1272" s="275">
        <v>19.1273936518946</v>
      </c>
      <c r="AI1272" s="275">
        <v>0.62889462677744201</v>
      </c>
      <c r="AJ1272" s="275" t="b">
        <v>0</v>
      </c>
    </row>
    <row r="1273" spans="2:36" x14ac:dyDescent="0.2">
      <c r="B1273" s="266">
        <v>95319</v>
      </c>
      <c r="C1273" s="274" t="s">
        <v>169</v>
      </c>
      <c r="D1273" s="275">
        <v>1537</v>
      </c>
      <c r="E1273" s="275">
        <v>39530491</v>
      </c>
      <c r="F1273" s="275">
        <v>38003</v>
      </c>
      <c r="G1273" s="275">
        <v>194565</v>
      </c>
      <c r="H1273" s="275">
        <v>5</v>
      </c>
      <c r="I1273" s="275">
        <v>38003</v>
      </c>
      <c r="J1273" s="275">
        <v>194565</v>
      </c>
      <c r="K1273" s="276">
        <v>5836.95</v>
      </c>
      <c r="L1273" s="275">
        <v>7</v>
      </c>
      <c r="M1273" s="276">
        <v>48641.25</v>
      </c>
      <c r="N1273" s="282">
        <v>140086.79999999999</v>
      </c>
      <c r="O1273" s="277">
        <v>932.00097581667103</v>
      </c>
      <c r="P1273" s="284">
        <v>0</v>
      </c>
      <c r="Q1273" s="275">
        <v>115.117625</v>
      </c>
      <c r="R1273" s="275">
        <v>97.282499999999999</v>
      </c>
      <c r="S1273" s="275">
        <v>0</v>
      </c>
      <c r="T1273" s="277">
        <v>1144.4011008166699</v>
      </c>
      <c r="U1273" s="276">
        <v>188728.05</v>
      </c>
      <c r="V1273" s="279">
        <v>1255.61242575302</v>
      </c>
      <c r="W1273" s="275">
        <v>52.165010115086098</v>
      </c>
      <c r="X1273" s="275">
        <v>184.00984875</v>
      </c>
      <c r="Y1273" s="275">
        <v>115.117625</v>
      </c>
      <c r="Z1273" s="275">
        <v>97.282499999999999</v>
      </c>
      <c r="AA1273" s="275">
        <v>36.136129278741301</v>
      </c>
      <c r="AB1273" s="275" t="b">
        <v>0</v>
      </c>
      <c r="AC1273" s="275" t="b">
        <v>0</v>
      </c>
      <c r="AD1273" s="283">
        <v>316925.88305895298</v>
      </c>
      <c r="AE1273" s="281">
        <v>79231.470764738304</v>
      </c>
      <c r="AF1273" s="281">
        <v>120211.821917789</v>
      </c>
      <c r="AG1273" s="281">
        <v>117482.590376426</v>
      </c>
      <c r="AH1273" s="275">
        <v>19.1273936518946</v>
      </c>
      <c r="AI1273" s="275">
        <v>0.62889462677744201</v>
      </c>
      <c r="AJ1273" s="275" t="b">
        <v>0</v>
      </c>
    </row>
    <row r="1274" spans="2:36" x14ac:dyDescent="0.2">
      <c r="B1274" s="266">
        <v>95320</v>
      </c>
      <c r="C1274" s="274" t="s">
        <v>169</v>
      </c>
      <c r="D1274" s="275">
        <v>12778</v>
      </c>
      <c r="E1274" s="275">
        <v>39530491</v>
      </c>
      <c r="F1274" s="275">
        <v>93007</v>
      </c>
      <c r="G1274" s="275">
        <v>595599</v>
      </c>
      <c r="H1274" s="275">
        <v>5</v>
      </c>
      <c r="I1274" s="275">
        <v>93007</v>
      </c>
      <c r="J1274" s="275">
        <v>595599</v>
      </c>
      <c r="K1274" s="279">
        <v>17867.97</v>
      </c>
      <c r="L1274" s="275">
        <v>7</v>
      </c>
      <c r="M1274" s="276">
        <v>148899.75</v>
      </c>
      <c r="N1274" s="276">
        <v>428831.28</v>
      </c>
      <c r="O1274" s="277">
        <v>2853.0252059488298</v>
      </c>
      <c r="P1274" s="278">
        <v>2.9999999999999997E-4</v>
      </c>
      <c r="Q1274" s="275">
        <v>352.396075</v>
      </c>
      <c r="R1274" s="275">
        <v>297.79950000000002</v>
      </c>
      <c r="S1274" s="275">
        <v>0</v>
      </c>
      <c r="T1274" s="279">
        <v>3503.22078094883</v>
      </c>
      <c r="U1274" s="276">
        <v>577731.03</v>
      </c>
      <c r="V1274" s="279">
        <v>3843.65895801439</v>
      </c>
      <c r="W1274" s="275">
        <v>65.2485376876716</v>
      </c>
      <c r="X1274" s="277">
        <v>563.28775425000003</v>
      </c>
      <c r="Y1274" s="275">
        <v>352.396075</v>
      </c>
      <c r="Z1274" s="275">
        <v>297.79950000000002</v>
      </c>
      <c r="AA1274" s="275">
        <v>45.199446677546803</v>
      </c>
      <c r="AB1274" s="275" t="b">
        <v>0</v>
      </c>
      <c r="AC1274" s="275" t="b">
        <v>0</v>
      </c>
      <c r="AD1274" s="280">
        <v>970168.01081401797</v>
      </c>
      <c r="AE1274" s="281">
        <v>242542.002703504</v>
      </c>
      <c r="AF1274" s="281">
        <v>367990.34216027003</v>
      </c>
      <c r="AG1274" s="280">
        <v>359635.66595024301</v>
      </c>
      <c r="AH1274" s="275">
        <v>19.1273936518946</v>
      </c>
      <c r="AI1274" s="275">
        <v>0.62889462677744201</v>
      </c>
      <c r="AJ1274" s="275" t="b">
        <v>0</v>
      </c>
    </row>
    <row r="1275" spans="2:36" x14ac:dyDescent="0.2">
      <c r="B1275" s="266">
        <v>95321</v>
      </c>
      <c r="C1275" s="274" t="s">
        <v>169</v>
      </c>
      <c r="D1275" s="275">
        <v>3949</v>
      </c>
      <c r="E1275" s="275">
        <v>39530491</v>
      </c>
      <c r="F1275" s="275">
        <v>76794</v>
      </c>
      <c r="G1275" s="275">
        <v>557619</v>
      </c>
      <c r="H1275" s="275">
        <v>5</v>
      </c>
      <c r="I1275" s="275">
        <v>76794</v>
      </c>
      <c r="J1275" s="275">
        <v>557619</v>
      </c>
      <c r="K1275" s="276">
        <v>16728.57</v>
      </c>
      <c r="L1275" s="275">
        <v>7</v>
      </c>
      <c r="M1275" s="276">
        <v>139404.75</v>
      </c>
      <c r="N1275" s="281">
        <v>401485.68</v>
      </c>
      <c r="O1275" s="279">
        <v>2671.0942468271101</v>
      </c>
      <c r="P1275" s="278">
        <v>1E-4</v>
      </c>
      <c r="Q1275" s="275">
        <v>329.924575</v>
      </c>
      <c r="R1275" s="275">
        <v>278.80950000000001</v>
      </c>
      <c r="S1275" s="275">
        <v>0</v>
      </c>
      <c r="T1275" s="277">
        <v>3279.8283218271099</v>
      </c>
      <c r="U1275" s="276">
        <v>540890.43000000005</v>
      </c>
      <c r="V1275" s="279">
        <v>3598.5575269754099</v>
      </c>
      <c r="W1275" s="275">
        <v>73.984838990943203</v>
      </c>
      <c r="X1275" s="275">
        <v>527.36816925000005</v>
      </c>
      <c r="Y1275" s="275">
        <v>329.924575</v>
      </c>
      <c r="Z1275" s="275">
        <v>278.80950000000001</v>
      </c>
      <c r="AA1275" s="275">
        <v>51.251321538043698</v>
      </c>
      <c r="AB1275" s="275" t="b">
        <v>0</v>
      </c>
      <c r="AC1275" s="275" t="b">
        <v>0</v>
      </c>
      <c r="AD1275" s="280">
        <v>908302.59288900997</v>
      </c>
      <c r="AE1275" s="280">
        <v>227075.64822225299</v>
      </c>
      <c r="AF1275" s="280">
        <v>344524.43104348402</v>
      </c>
      <c r="AG1275" s="280">
        <v>336702.51362327399</v>
      </c>
      <c r="AH1275" s="275">
        <v>19.1273936518946</v>
      </c>
      <c r="AI1275" s="275">
        <v>0.62889462677744201</v>
      </c>
      <c r="AJ1275" s="275" t="b">
        <v>0</v>
      </c>
    </row>
    <row r="1276" spans="2:36" x14ac:dyDescent="0.2">
      <c r="B1276" s="266">
        <v>95322</v>
      </c>
      <c r="C1276" s="274" t="s">
        <v>169</v>
      </c>
      <c r="D1276" s="275">
        <v>10310</v>
      </c>
      <c r="E1276" s="275">
        <v>39530491</v>
      </c>
      <c r="F1276" s="275">
        <v>62992</v>
      </c>
      <c r="G1276" s="275">
        <v>462083</v>
      </c>
      <c r="H1276" s="275">
        <v>5</v>
      </c>
      <c r="I1276" s="275">
        <v>62992</v>
      </c>
      <c r="J1276" s="275">
        <v>462083</v>
      </c>
      <c r="K1276" s="276">
        <v>13862.49</v>
      </c>
      <c r="L1276" s="275">
        <v>7</v>
      </c>
      <c r="M1276" s="276">
        <v>115520.75</v>
      </c>
      <c r="N1276" s="276">
        <v>332699.76</v>
      </c>
      <c r="O1276" s="277">
        <v>2213.4598047351501</v>
      </c>
      <c r="P1276" s="278">
        <v>2.9999999999999997E-4</v>
      </c>
      <c r="Q1276" s="275">
        <v>273.399108333333</v>
      </c>
      <c r="R1276" s="275">
        <v>231.04150000000001</v>
      </c>
      <c r="S1276" s="275">
        <v>0</v>
      </c>
      <c r="T1276" s="279">
        <v>2717.9004130684898</v>
      </c>
      <c r="U1276" s="276">
        <v>448220.51</v>
      </c>
      <c r="V1276" s="277">
        <v>2982.0222369348598</v>
      </c>
      <c r="W1276" s="275">
        <v>74.742402384776298</v>
      </c>
      <c r="X1276" s="277">
        <v>437.01499725000002</v>
      </c>
      <c r="Y1276" s="275">
        <v>273.399108333333</v>
      </c>
      <c r="Z1276" s="275">
        <v>231.04150000000001</v>
      </c>
      <c r="AA1276" s="275">
        <v>51.776106421167498</v>
      </c>
      <c r="AB1276" s="275" t="b">
        <v>0</v>
      </c>
      <c r="AC1276" s="275" t="b">
        <v>0</v>
      </c>
      <c r="AD1276" s="280">
        <v>752684.51582520094</v>
      </c>
      <c r="AE1276" s="281">
        <v>188171.1289563</v>
      </c>
      <c r="AF1276" s="281">
        <v>285497.59364344802</v>
      </c>
      <c r="AG1276" s="280">
        <v>279015.79322545201</v>
      </c>
      <c r="AH1276" s="275">
        <v>19.1273936518946</v>
      </c>
      <c r="AI1276" s="275">
        <v>0.62889462677744201</v>
      </c>
      <c r="AJ1276" s="275" t="b">
        <v>0</v>
      </c>
    </row>
    <row r="1277" spans="2:36" x14ac:dyDescent="0.2">
      <c r="B1277" s="266">
        <v>95323</v>
      </c>
      <c r="C1277" s="274" t="s">
        <v>169</v>
      </c>
      <c r="D1277" s="275">
        <v>1188</v>
      </c>
      <c r="E1277" s="275">
        <v>39530491</v>
      </c>
      <c r="F1277" s="275">
        <v>84196</v>
      </c>
      <c r="G1277" s="275">
        <v>614955</v>
      </c>
      <c r="H1277" s="275">
        <v>5</v>
      </c>
      <c r="I1277" s="275">
        <v>84196</v>
      </c>
      <c r="J1277" s="275">
        <v>614955</v>
      </c>
      <c r="K1277" s="279">
        <v>18448.650000000001</v>
      </c>
      <c r="L1277" s="275">
        <v>7</v>
      </c>
      <c r="M1277" s="276">
        <v>153738.75</v>
      </c>
      <c r="N1277" s="282">
        <v>442767.6</v>
      </c>
      <c r="O1277" s="279">
        <v>2945.7438906449802</v>
      </c>
      <c r="P1277" s="284">
        <v>0</v>
      </c>
      <c r="Q1277" s="275">
        <v>363.84837499999998</v>
      </c>
      <c r="R1277" s="275">
        <v>307.47750000000002</v>
      </c>
      <c r="S1277" s="275">
        <v>0</v>
      </c>
      <c r="T1277" s="279">
        <v>3617.0697656449802</v>
      </c>
      <c r="U1277" s="276">
        <v>596506.35</v>
      </c>
      <c r="V1277" s="277">
        <v>3968.5716304522698</v>
      </c>
      <c r="W1277" s="275">
        <v>74.419086845488195</v>
      </c>
      <c r="X1277" s="277">
        <v>581.59369125000001</v>
      </c>
      <c r="Y1277" s="275">
        <v>363.84837499999998</v>
      </c>
      <c r="Z1277" s="275">
        <v>307.47750000000002</v>
      </c>
      <c r="AA1277" s="275">
        <v>51.552136904056901</v>
      </c>
      <c r="AB1277" s="275" t="b">
        <v>0</v>
      </c>
      <c r="AC1277" s="275" t="b">
        <v>0</v>
      </c>
      <c r="AD1277" s="280">
        <v>1001696.89520992</v>
      </c>
      <c r="AE1277" s="281">
        <v>250424.22380248</v>
      </c>
      <c r="AF1277" s="280">
        <v>379949.43051141698</v>
      </c>
      <c r="AG1277" s="281">
        <v>371323.24089602497</v>
      </c>
      <c r="AH1277" s="275">
        <v>19.1273936518946</v>
      </c>
      <c r="AI1277" s="275">
        <v>0.62889462677744201</v>
      </c>
      <c r="AJ1277" s="275" t="b">
        <v>0</v>
      </c>
    </row>
    <row r="1278" spans="2:36" x14ac:dyDescent="0.2">
      <c r="B1278" s="266">
        <v>95324</v>
      </c>
      <c r="C1278" s="274" t="s">
        <v>169</v>
      </c>
      <c r="D1278" s="275">
        <v>7207</v>
      </c>
      <c r="E1278" s="275">
        <v>39530491</v>
      </c>
      <c r="F1278" s="275">
        <v>80213</v>
      </c>
      <c r="G1278" s="275">
        <v>434343</v>
      </c>
      <c r="H1278" s="275">
        <v>5</v>
      </c>
      <c r="I1278" s="275">
        <v>80213</v>
      </c>
      <c r="J1278" s="275">
        <v>434343</v>
      </c>
      <c r="K1278" s="279">
        <v>13030.29</v>
      </c>
      <c r="L1278" s="275">
        <v>7</v>
      </c>
      <c r="M1278" s="276">
        <v>108585.75</v>
      </c>
      <c r="N1278" s="276">
        <v>312726.96000000002</v>
      </c>
      <c r="O1278" s="277">
        <v>2080.5802679779999</v>
      </c>
      <c r="P1278" s="278">
        <v>2.0000000000000001E-4</v>
      </c>
      <c r="Q1278" s="275">
        <v>256.98627499999998</v>
      </c>
      <c r="R1278" s="275">
        <v>217.17150000000001</v>
      </c>
      <c r="S1278" s="275">
        <v>0</v>
      </c>
      <c r="T1278" s="277">
        <v>2554.7380429780001</v>
      </c>
      <c r="U1278" s="276">
        <v>421312.71</v>
      </c>
      <c r="V1278" s="277">
        <v>2803.0039721370299</v>
      </c>
      <c r="W1278" s="275">
        <v>55.172228532338103</v>
      </c>
      <c r="X1278" s="275">
        <v>410.77989224999999</v>
      </c>
      <c r="Y1278" s="275">
        <v>256.98627499999998</v>
      </c>
      <c r="Z1278" s="275">
        <v>217.17150000000001</v>
      </c>
      <c r="AA1278" s="275">
        <v>38.219311727196398</v>
      </c>
      <c r="AB1278" s="275" t="b">
        <v>0</v>
      </c>
      <c r="AC1278" s="275" t="b">
        <v>0</v>
      </c>
      <c r="AD1278" s="280">
        <v>707498.97887839505</v>
      </c>
      <c r="AE1278" s="281">
        <v>176874.744719599</v>
      </c>
      <c r="AF1278" s="281">
        <v>268358.45793045103</v>
      </c>
      <c r="AG1278" s="281">
        <v>262265.776228345</v>
      </c>
      <c r="AH1278" s="275">
        <v>19.1273936518946</v>
      </c>
      <c r="AI1278" s="275">
        <v>0.62889462677744201</v>
      </c>
      <c r="AJ1278" s="275" t="b">
        <v>0</v>
      </c>
    </row>
    <row r="1279" spans="2:36" x14ac:dyDescent="0.2">
      <c r="B1279" s="266">
        <v>95326</v>
      </c>
      <c r="C1279" s="274" t="s">
        <v>169</v>
      </c>
      <c r="D1279" s="275">
        <v>10925</v>
      </c>
      <c r="E1279" s="275">
        <v>39530491</v>
      </c>
      <c r="F1279" s="275">
        <v>92021</v>
      </c>
      <c r="G1279" s="275">
        <v>520951</v>
      </c>
      <c r="H1279" s="275">
        <v>5</v>
      </c>
      <c r="I1279" s="275">
        <v>92021</v>
      </c>
      <c r="J1279" s="275">
        <v>520951</v>
      </c>
      <c r="K1279" s="279">
        <v>15628.53</v>
      </c>
      <c r="L1279" s="275">
        <v>7</v>
      </c>
      <c r="M1279" s="276">
        <v>130237.75</v>
      </c>
      <c r="N1279" s="276">
        <v>375084.72</v>
      </c>
      <c r="O1279" s="277">
        <v>2495.4480011958499</v>
      </c>
      <c r="P1279" s="278">
        <v>2.9999999999999997E-4</v>
      </c>
      <c r="Q1279" s="275">
        <v>308.22934166666698</v>
      </c>
      <c r="R1279" s="275">
        <v>260.47550000000001</v>
      </c>
      <c r="S1279" s="275">
        <v>0</v>
      </c>
      <c r="T1279" s="279">
        <v>3064.1528428625202</v>
      </c>
      <c r="U1279" s="276">
        <v>505322.47</v>
      </c>
      <c r="V1279" s="279">
        <v>3361.9230016110801</v>
      </c>
      <c r="W1279" s="275">
        <v>57.682275804797698</v>
      </c>
      <c r="X1279" s="277">
        <v>492.68940824999999</v>
      </c>
      <c r="Y1279" s="275">
        <v>308.22934166666698</v>
      </c>
      <c r="Z1279" s="275">
        <v>260.47550000000001</v>
      </c>
      <c r="AA1279" s="277">
        <v>39.9580901254607</v>
      </c>
      <c r="AB1279" s="275" t="b">
        <v>0</v>
      </c>
      <c r="AC1279" s="275" t="b">
        <v>0</v>
      </c>
      <c r="AD1279" s="280">
        <v>848574.28471433499</v>
      </c>
      <c r="AE1279" s="280">
        <v>212143.57117858401</v>
      </c>
      <c r="AF1279" s="281">
        <v>321869.13802530698</v>
      </c>
      <c r="AG1279" s="283">
        <v>314561.575510444</v>
      </c>
      <c r="AH1279" s="275">
        <v>19.1273936518946</v>
      </c>
      <c r="AI1279" s="275">
        <v>0.62889462677744201</v>
      </c>
      <c r="AJ1279" s="275" t="b">
        <v>0</v>
      </c>
    </row>
    <row r="1280" spans="2:36" x14ac:dyDescent="0.2">
      <c r="B1280" s="266">
        <v>95327</v>
      </c>
      <c r="C1280" s="274" t="s">
        <v>169</v>
      </c>
      <c r="D1280" s="275">
        <v>8549</v>
      </c>
      <c r="E1280" s="275">
        <v>39530491</v>
      </c>
      <c r="F1280" s="275">
        <v>65773</v>
      </c>
      <c r="G1280" s="275">
        <v>452583</v>
      </c>
      <c r="H1280" s="275">
        <v>5</v>
      </c>
      <c r="I1280" s="275">
        <v>65773</v>
      </c>
      <c r="J1280" s="275">
        <v>452583</v>
      </c>
      <c r="K1280" s="276">
        <v>13577.49</v>
      </c>
      <c r="L1280" s="275">
        <v>7</v>
      </c>
      <c r="M1280" s="276">
        <v>113145.75</v>
      </c>
      <c r="N1280" s="276">
        <v>325859.76</v>
      </c>
      <c r="O1280" s="279">
        <v>2167.9531140649001</v>
      </c>
      <c r="P1280" s="278">
        <v>2.0000000000000001E-4</v>
      </c>
      <c r="Q1280" s="275">
        <v>267.77827500000001</v>
      </c>
      <c r="R1280" s="275">
        <v>226.29150000000001</v>
      </c>
      <c r="S1280" s="275">
        <v>0</v>
      </c>
      <c r="T1280" s="279">
        <v>2662.0228890649</v>
      </c>
      <c r="U1280" s="276">
        <v>439005.51</v>
      </c>
      <c r="V1280" s="279">
        <v>2920.7146120041002</v>
      </c>
      <c r="W1280" s="275">
        <v>70.110496877212796</v>
      </c>
      <c r="X1280" s="275">
        <v>428.03037225000003</v>
      </c>
      <c r="Y1280" s="275">
        <v>267.77827500000001</v>
      </c>
      <c r="Z1280" s="275">
        <v>226.29150000000001</v>
      </c>
      <c r="AA1280" s="275">
        <v>48.5674587882243</v>
      </c>
      <c r="AB1280" s="275" t="b">
        <v>0</v>
      </c>
      <c r="AC1280" s="275" t="b">
        <v>0</v>
      </c>
      <c r="AD1280" s="280">
        <v>737210.01687081496</v>
      </c>
      <c r="AE1280" s="281">
        <v>184302.504217704</v>
      </c>
      <c r="AF1280" s="281">
        <v>279628.02661844902</v>
      </c>
      <c r="AG1280" s="283">
        <v>273279.486034662</v>
      </c>
      <c r="AH1280" s="275">
        <v>19.1273936518946</v>
      </c>
      <c r="AI1280" s="275">
        <v>0.62889462677744201</v>
      </c>
      <c r="AJ1280" s="275" t="b">
        <v>0</v>
      </c>
    </row>
    <row r="1281" spans="2:36" x14ac:dyDescent="0.2">
      <c r="B1281" s="266">
        <v>95328</v>
      </c>
      <c r="C1281" s="274" t="s">
        <v>169</v>
      </c>
      <c r="D1281" s="275">
        <v>4374</v>
      </c>
      <c r="E1281" s="275">
        <v>39530491</v>
      </c>
      <c r="F1281" s="275">
        <v>59059</v>
      </c>
      <c r="G1281" s="275">
        <v>501556</v>
      </c>
      <c r="H1281" s="275">
        <v>5</v>
      </c>
      <c r="I1281" s="275">
        <v>59059</v>
      </c>
      <c r="J1281" s="275">
        <v>501556</v>
      </c>
      <c r="K1281" s="276">
        <v>15046.68</v>
      </c>
      <c r="L1281" s="275">
        <v>7</v>
      </c>
      <c r="M1281" s="275">
        <v>125389</v>
      </c>
      <c r="N1281" s="276">
        <v>361120.32</v>
      </c>
      <c r="O1281" s="279">
        <v>2402.5424995590502</v>
      </c>
      <c r="P1281" s="278">
        <v>1E-4</v>
      </c>
      <c r="Q1281" s="275">
        <v>296.753966666667</v>
      </c>
      <c r="R1281" s="275">
        <v>250.77799999999999</v>
      </c>
      <c r="S1281" s="275">
        <v>0</v>
      </c>
      <c r="T1281" s="279">
        <v>2950.0744662257198</v>
      </c>
      <c r="U1281" s="276">
        <v>486509.32</v>
      </c>
      <c r="V1281" s="279">
        <v>3236.7586452392702</v>
      </c>
      <c r="W1281" s="275">
        <v>86.529819988268102</v>
      </c>
      <c r="X1281" s="275">
        <v>474.346587</v>
      </c>
      <c r="Y1281" s="275">
        <v>296.753966666667</v>
      </c>
      <c r="Z1281" s="275">
        <v>250.77799999999999</v>
      </c>
      <c r="AA1281" s="275">
        <v>59.941572994308402</v>
      </c>
      <c r="AB1281" s="275" t="b">
        <v>0</v>
      </c>
      <c r="AC1281" s="275" t="b">
        <v>0</v>
      </c>
      <c r="AD1281" s="280">
        <v>816981.87342798698</v>
      </c>
      <c r="AE1281" s="280">
        <v>204245.46835699701</v>
      </c>
      <c r="AF1281" s="281">
        <v>309885.95355690102</v>
      </c>
      <c r="AG1281" s="281">
        <v>302850.45151408901</v>
      </c>
      <c r="AH1281" s="275">
        <v>19.1273936518946</v>
      </c>
      <c r="AI1281" s="275">
        <v>0.62889462677744201</v>
      </c>
      <c r="AJ1281" s="275" t="b">
        <v>0</v>
      </c>
    </row>
    <row r="1282" spans="2:36" x14ac:dyDescent="0.2">
      <c r="B1282" s="266">
        <v>95329</v>
      </c>
      <c r="C1282" s="274" t="s">
        <v>169</v>
      </c>
      <c r="D1282" s="275">
        <v>2655</v>
      </c>
      <c r="E1282" s="275">
        <v>39530491</v>
      </c>
      <c r="F1282" s="275">
        <v>80738</v>
      </c>
      <c r="G1282" s="275">
        <v>395540</v>
      </c>
      <c r="H1282" s="275">
        <v>5</v>
      </c>
      <c r="I1282" s="275">
        <v>80738</v>
      </c>
      <c r="J1282" s="275">
        <v>395540</v>
      </c>
      <c r="K1282" s="279">
        <v>11866.2</v>
      </c>
      <c r="L1282" s="275">
        <v>7</v>
      </c>
      <c r="M1282" s="275">
        <v>98885</v>
      </c>
      <c r="N1282" s="282">
        <v>284788.8</v>
      </c>
      <c r="O1282" s="277">
        <v>1894.70699239085</v>
      </c>
      <c r="P1282" s="278">
        <v>1E-4</v>
      </c>
      <c r="Q1282" s="275">
        <v>234.02783333333301</v>
      </c>
      <c r="R1282" s="276">
        <v>197.77</v>
      </c>
      <c r="S1282" s="275">
        <v>0</v>
      </c>
      <c r="T1282" s="277">
        <v>2326.5048257241801</v>
      </c>
      <c r="U1282" s="282">
        <v>383673.8</v>
      </c>
      <c r="V1282" s="279">
        <v>2552.5913647487901</v>
      </c>
      <c r="W1282" s="275">
        <v>49.9165867831572</v>
      </c>
      <c r="X1282" s="275">
        <v>374.08195499999999</v>
      </c>
      <c r="Y1282" s="275">
        <v>234.02783333333301</v>
      </c>
      <c r="Z1282" s="276">
        <v>197.77</v>
      </c>
      <c r="AA1282" s="275">
        <v>34.578584939793203</v>
      </c>
      <c r="AB1282" s="275" t="b">
        <v>0</v>
      </c>
      <c r="AC1282" s="275" t="b">
        <v>1</v>
      </c>
      <c r="AD1282" s="280">
        <v>644292.98067554901</v>
      </c>
      <c r="AE1282" s="281">
        <v>161073.24516888699</v>
      </c>
      <c r="AF1282" s="281">
        <v>244384.05695455099</v>
      </c>
      <c r="AG1282" s="280">
        <v>238835.67855211199</v>
      </c>
      <c r="AH1282" s="275">
        <v>19.1273936518946</v>
      </c>
      <c r="AI1282" s="275">
        <v>0.62889462677744201</v>
      </c>
      <c r="AJ1282" s="275" t="b">
        <v>1</v>
      </c>
    </row>
    <row r="1283" spans="2:36" x14ac:dyDescent="0.2">
      <c r="B1283" s="266">
        <v>95330</v>
      </c>
      <c r="C1283" s="274" t="s">
        <v>169</v>
      </c>
      <c r="D1283" s="275">
        <v>38851</v>
      </c>
      <c r="E1283" s="275">
        <v>39530491</v>
      </c>
      <c r="F1283" s="275">
        <v>118872</v>
      </c>
      <c r="G1283" s="275">
        <v>623586</v>
      </c>
      <c r="H1283" s="275">
        <v>5</v>
      </c>
      <c r="I1283" s="275">
        <v>118872</v>
      </c>
      <c r="J1283" s="275">
        <v>623586</v>
      </c>
      <c r="K1283" s="279">
        <v>18707.580000000002</v>
      </c>
      <c r="L1283" s="275">
        <v>7</v>
      </c>
      <c r="M1283" s="282">
        <v>155896.5</v>
      </c>
      <c r="N1283" s="281">
        <v>448981.92</v>
      </c>
      <c r="O1283" s="279">
        <v>2987.0879166633999</v>
      </c>
      <c r="P1283" s="284">
        <v>1E-3</v>
      </c>
      <c r="Q1283" s="275">
        <v>368.95505000000003</v>
      </c>
      <c r="R1283" s="275">
        <v>311.79300000000001</v>
      </c>
      <c r="S1283" s="275">
        <v>0</v>
      </c>
      <c r="T1283" s="279">
        <v>3667.8359666634001</v>
      </c>
      <c r="U1283" s="276">
        <v>604878.42000000004</v>
      </c>
      <c r="V1283" s="279">
        <v>4024.27122106042</v>
      </c>
      <c r="W1283" s="277">
        <v>53.450189082984203</v>
      </c>
      <c r="X1283" s="275">
        <v>589.75645950000001</v>
      </c>
      <c r="Y1283" s="275">
        <v>368.95505000000003</v>
      </c>
      <c r="Z1283" s="275">
        <v>311.79300000000001</v>
      </c>
      <c r="AA1283" s="275">
        <v>37.026407900902498</v>
      </c>
      <c r="AB1283" s="275" t="b">
        <v>0</v>
      </c>
      <c r="AC1283" s="275" t="b">
        <v>0</v>
      </c>
      <c r="AD1283" s="280">
        <v>1015755.88473364</v>
      </c>
      <c r="AE1283" s="281">
        <v>253938.97118340901</v>
      </c>
      <c r="AF1283" s="280">
        <v>385282.08661591902</v>
      </c>
      <c r="AG1283" s="281">
        <v>376534.82693431003</v>
      </c>
      <c r="AH1283" s="275">
        <v>19.1273936518946</v>
      </c>
      <c r="AI1283" s="275">
        <v>0.62889462677744201</v>
      </c>
      <c r="AJ1283" s="275" t="b">
        <v>0</v>
      </c>
    </row>
    <row r="1284" spans="2:36" x14ac:dyDescent="0.2">
      <c r="B1284" s="266">
        <v>95333</v>
      </c>
      <c r="C1284" s="274" t="s">
        <v>169</v>
      </c>
      <c r="D1284" s="275">
        <v>2740</v>
      </c>
      <c r="E1284" s="275">
        <v>39530491</v>
      </c>
      <c r="F1284" s="275">
        <v>66456</v>
      </c>
      <c r="G1284" s="275">
        <v>514103</v>
      </c>
      <c r="H1284" s="275">
        <v>5</v>
      </c>
      <c r="I1284" s="275">
        <v>66456</v>
      </c>
      <c r="J1284" s="275">
        <v>514103</v>
      </c>
      <c r="K1284" s="276">
        <v>15423.09</v>
      </c>
      <c r="L1284" s="275">
        <v>7</v>
      </c>
      <c r="M1284" s="276">
        <v>128525.75</v>
      </c>
      <c r="N1284" s="276">
        <v>370154.16</v>
      </c>
      <c r="O1284" s="279">
        <v>2462.6448624895402</v>
      </c>
      <c r="P1284" s="278">
        <v>1E-4</v>
      </c>
      <c r="Q1284" s="277">
        <v>304.17760833333301</v>
      </c>
      <c r="R1284" s="275">
        <v>257.05149999999998</v>
      </c>
      <c r="S1284" s="275">
        <v>0</v>
      </c>
      <c r="T1284" s="277">
        <v>3023.87397082288</v>
      </c>
      <c r="U1284" s="276">
        <v>498679.91</v>
      </c>
      <c r="V1284" s="277">
        <v>3317.7298841872998</v>
      </c>
      <c r="W1284" s="275">
        <v>78.822172350499002</v>
      </c>
      <c r="X1284" s="277">
        <v>486.21291224999999</v>
      </c>
      <c r="Y1284" s="277">
        <v>304.17760833333301</v>
      </c>
      <c r="Z1284" s="275">
        <v>257.05149999999998</v>
      </c>
      <c r="AA1284" s="275">
        <v>54.602274662746098</v>
      </c>
      <c r="AB1284" s="275" t="b">
        <v>0</v>
      </c>
      <c r="AC1284" s="275" t="b">
        <v>0</v>
      </c>
      <c r="AD1284" s="280">
        <v>837419.61431016296</v>
      </c>
      <c r="AE1284" s="281">
        <v>209354.903577541</v>
      </c>
      <c r="AF1284" s="280">
        <v>317638.10697402398</v>
      </c>
      <c r="AG1284" s="281">
        <v>310426.60375859903</v>
      </c>
      <c r="AH1284" s="275">
        <v>19.1273936518946</v>
      </c>
      <c r="AI1284" s="275">
        <v>0.62889462677744201</v>
      </c>
      <c r="AJ1284" s="275" t="b">
        <v>0</v>
      </c>
    </row>
    <row r="1285" spans="2:36" x14ac:dyDescent="0.2">
      <c r="B1285" s="266">
        <v>95334</v>
      </c>
      <c r="C1285" s="274" t="s">
        <v>169</v>
      </c>
      <c r="D1285" s="275">
        <v>17204</v>
      </c>
      <c r="E1285" s="275">
        <v>39530491</v>
      </c>
      <c r="F1285" s="275">
        <v>69855</v>
      </c>
      <c r="G1285" s="275">
        <v>401501</v>
      </c>
      <c r="H1285" s="275">
        <v>5</v>
      </c>
      <c r="I1285" s="275">
        <v>69855</v>
      </c>
      <c r="J1285" s="275">
        <v>401501</v>
      </c>
      <c r="K1285" s="279">
        <v>12045.03</v>
      </c>
      <c r="L1285" s="275">
        <v>7</v>
      </c>
      <c r="M1285" s="276">
        <v>100375.25</v>
      </c>
      <c r="N1285" s="276">
        <v>289080.71999999997</v>
      </c>
      <c r="O1285" s="277">
        <v>1923.2612432419501</v>
      </c>
      <c r="P1285" s="278">
        <v>4.0000000000000002E-4</v>
      </c>
      <c r="Q1285" s="275">
        <v>237.55475833333301</v>
      </c>
      <c r="R1285" s="275">
        <v>200.75049999999999</v>
      </c>
      <c r="S1285" s="275">
        <v>0</v>
      </c>
      <c r="T1285" s="277">
        <v>2361.5665015752802</v>
      </c>
      <c r="U1285" s="276">
        <v>389455.97</v>
      </c>
      <c r="V1285" s="279">
        <v>2591.0602860342901</v>
      </c>
      <c r="W1285" s="275">
        <v>58.562767706551398</v>
      </c>
      <c r="X1285" s="275">
        <v>379.71957075</v>
      </c>
      <c r="Y1285" s="275">
        <v>237.55475833333301</v>
      </c>
      <c r="Z1285" s="275">
        <v>200.75049999999999</v>
      </c>
      <c r="AA1285" s="275">
        <v>40.568030948254702</v>
      </c>
      <c r="AB1285" s="275" t="b">
        <v>0</v>
      </c>
      <c r="AC1285" s="275" t="b">
        <v>0</v>
      </c>
      <c r="AD1285" s="280">
        <v>654002.82154577004</v>
      </c>
      <c r="AE1285" s="281">
        <v>163500.70538644199</v>
      </c>
      <c r="AF1285" s="281">
        <v>248067.05580044701</v>
      </c>
      <c r="AG1285" s="280">
        <v>242435.06035888</v>
      </c>
      <c r="AH1285" s="275">
        <v>19.1273936518946</v>
      </c>
      <c r="AI1285" s="275">
        <v>0.62889462677744201</v>
      </c>
      <c r="AJ1285" s="275" t="b">
        <v>0</v>
      </c>
    </row>
    <row r="1286" spans="2:36" x14ac:dyDescent="0.2">
      <c r="B1286" s="266">
        <v>95335</v>
      </c>
      <c r="C1286" s="274" t="s">
        <v>169</v>
      </c>
      <c r="D1286" s="275">
        <v>284</v>
      </c>
      <c r="E1286" s="275">
        <v>39530491</v>
      </c>
      <c r="F1286" s="275">
        <v>40003</v>
      </c>
      <c r="G1286" s="275">
        <v>576299</v>
      </c>
      <c r="H1286" s="275">
        <v>5</v>
      </c>
      <c r="I1286" s="275">
        <v>40003</v>
      </c>
      <c r="J1286" s="275">
        <v>576299</v>
      </c>
      <c r="K1286" s="276">
        <v>17288.97</v>
      </c>
      <c r="L1286" s="275">
        <v>7</v>
      </c>
      <c r="M1286" s="276">
        <v>144074.75</v>
      </c>
      <c r="N1286" s="276">
        <v>414935.28</v>
      </c>
      <c r="O1286" s="279">
        <v>2760.5747712187299</v>
      </c>
      <c r="P1286" s="284">
        <v>0</v>
      </c>
      <c r="Q1286" s="277">
        <v>340.97690833333297</v>
      </c>
      <c r="R1286" s="275">
        <v>288.14949999999999</v>
      </c>
      <c r="S1286" s="275">
        <v>0</v>
      </c>
      <c r="T1286" s="277">
        <v>3389.7011795520598</v>
      </c>
      <c r="U1286" s="276">
        <v>559010.03</v>
      </c>
      <c r="V1286" s="277">
        <v>3719.1076778919</v>
      </c>
      <c r="W1286" s="275">
        <v>146.78705693498699</v>
      </c>
      <c r="X1286" s="277">
        <v>545.03477925000004</v>
      </c>
      <c r="Y1286" s="277">
        <v>340.97690833333297</v>
      </c>
      <c r="Z1286" s="275">
        <v>288.14949999999999</v>
      </c>
      <c r="AA1286" s="279">
        <v>101.683409130877</v>
      </c>
      <c r="AB1286" s="275" t="b">
        <v>0</v>
      </c>
      <c r="AC1286" s="275" t="b">
        <v>0</v>
      </c>
      <c r="AD1286" s="280">
        <v>938730.34451721294</v>
      </c>
      <c r="AE1286" s="281">
        <v>234682.586129303</v>
      </c>
      <c r="AF1286" s="283">
        <v>356065.85336211399</v>
      </c>
      <c r="AG1286" s="281">
        <v>347981.90502579598</v>
      </c>
      <c r="AH1286" s="275">
        <v>19.1273936518946</v>
      </c>
      <c r="AI1286" s="275">
        <v>0.62889462677744201</v>
      </c>
      <c r="AJ1286" s="275" t="b">
        <v>0</v>
      </c>
    </row>
    <row r="1287" spans="2:36" x14ac:dyDescent="0.2">
      <c r="B1287" s="266">
        <v>95336</v>
      </c>
      <c r="C1287" s="274" t="s">
        <v>169</v>
      </c>
      <c r="D1287" s="275">
        <v>48094</v>
      </c>
      <c r="E1287" s="275">
        <v>39530491</v>
      </c>
      <c r="F1287" s="275">
        <v>88579</v>
      </c>
      <c r="G1287" s="275">
        <v>555189</v>
      </c>
      <c r="H1287" s="275">
        <v>5</v>
      </c>
      <c r="I1287" s="275">
        <v>88579</v>
      </c>
      <c r="J1287" s="275">
        <v>555189</v>
      </c>
      <c r="K1287" s="276">
        <v>16655.669999999998</v>
      </c>
      <c r="L1287" s="275">
        <v>7</v>
      </c>
      <c r="M1287" s="276">
        <v>138797.25</v>
      </c>
      <c r="N1287" s="281">
        <v>399736.08</v>
      </c>
      <c r="O1287" s="277">
        <v>2659.45411437145</v>
      </c>
      <c r="P1287" s="278">
        <v>1.1999999999999999E-3</v>
      </c>
      <c r="Q1287" s="275">
        <v>328.48682500000001</v>
      </c>
      <c r="R1287" s="275">
        <v>277.59449999999998</v>
      </c>
      <c r="S1287" s="275">
        <v>0</v>
      </c>
      <c r="T1287" s="279">
        <v>3265.5354393714501</v>
      </c>
      <c r="U1287" s="276">
        <v>538533.32999999996</v>
      </c>
      <c r="V1287" s="277">
        <v>3582.8756818615402</v>
      </c>
      <c r="W1287" s="275">
        <v>63.862003458312302</v>
      </c>
      <c r="X1287" s="277">
        <v>525.06999674999997</v>
      </c>
      <c r="Y1287" s="275">
        <v>328.48682500000001</v>
      </c>
      <c r="Z1287" s="275">
        <v>277.59449999999998</v>
      </c>
      <c r="AA1287" s="275">
        <v>44.2389564935904</v>
      </c>
      <c r="AB1287" s="275" t="b">
        <v>0</v>
      </c>
      <c r="AC1287" s="275" t="b">
        <v>0</v>
      </c>
      <c r="AD1287" s="280">
        <v>904344.37894594099</v>
      </c>
      <c r="AE1287" s="280">
        <v>226086.09473648501</v>
      </c>
      <c r="AF1287" s="280">
        <v>343023.057583405</v>
      </c>
      <c r="AG1287" s="281">
        <v>335235.22662605101</v>
      </c>
      <c r="AH1287" s="275">
        <v>19.1273936518946</v>
      </c>
      <c r="AI1287" s="275">
        <v>0.62889462677744201</v>
      </c>
      <c r="AJ1287" s="275" t="b">
        <v>0</v>
      </c>
    </row>
    <row r="1288" spans="2:36" x14ac:dyDescent="0.2">
      <c r="B1288" s="266">
        <v>95337</v>
      </c>
      <c r="C1288" s="274" t="s">
        <v>169</v>
      </c>
      <c r="D1288" s="275">
        <v>51686</v>
      </c>
      <c r="E1288" s="275">
        <v>39530491</v>
      </c>
      <c r="F1288" s="275">
        <v>109929</v>
      </c>
      <c r="G1288" s="275">
        <v>607220</v>
      </c>
      <c r="H1288" s="275">
        <v>5</v>
      </c>
      <c r="I1288" s="275">
        <v>109929</v>
      </c>
      <c r="J1288" s="275">
        <v>607220</v>
      </c>
      <c r="K1288" s="282">
        <v>18216.599999999999</v>
      </c>
      <c r="L1288" s="275">
        <v>7</v>
      </c>
      <c r="M1288" s="275">
        <v>151805</v>
      </c>
      <c r="N1288" s="282">
        <v>437198.4</v>
      </c>
      <c r="O1288" s="279">
        <v>2908.6918640834601</v>
      </c>
      <c r="P1288" s="278">
        <v>1.2999999999999999E-3</v>
      </c>
      <c r="Q1288" s="277">
        <v>359.27183333333301</v>
      </c>
      <c r="R1288" s="276">
        <v>303.61</v>
      </c>
      <c r="S1288" s="275">
        <v>0</v>
      </c>
      <c r="T1288" s="279">
        <v>3571.5736974167999</v>
      </c>
      <c r="U1288" s="282">
        <v>589003.4</v>
      </c>
      <c r="V1288" s="279">
        <v>3918.6543168902199</v>
      </c>
      <c r="W1288" s="275">
        <v>56.281575910526499</v>
      </c>
      <c r="X1288" s="277">
        <v>574.27831500000002</v>
      </c>
      <c r="Y1288" s="277">
        <v>359.27183333333301</v>
      </c>
      <c r="Z1288" s="276">
        <v>303.61</v>
      </c>
      <c r="AA1288" s="275">
        <v>38.987786997972798</v>
      </c>
      <c r="AB1288" s="275" t="b">
        <v>0</v>
      </c>
      <c r="AC1288" s="275" t="b">
        <v>0</v>
      </c>
      <c r="AD1288" s="280">
        <v>989097.39527179801</v>
      </c>
      <c r="AE1288" s="280">
        <v>247274.34881795</v>
      </c>
      <c r="AF1288" s="280">
        <v>375170.36725474597</v>
      </c>
      <c r="AG1288" s="280">
        <v>366652.67919910297</v>
      </c>
      <c r="AH1288" s="275">
        <v>19.1273936518946</v>
      </c>
      <c r="AI1288" s="275">
        <v>0.62889462677744201</v>
      </c>
      <c r="AJ1288" s="275" t="b">
        <v>0</v>
      </c>
    </row>
    <row r="1289" spans="2:36" x14ac:dyDescent="0.2">
      <c r="B1289" s="266">
        <v>95338</v>
      </c>
      <c r="C1289" s="274" t="s">
        <v>169</v>
      </c>
      <c r="D1289" s="275">
        <v>10543</v>
      </c>
      <c r="E1289" s="275">
        <v>39530491</v>
      </c>
      <c r="F1289" s="275">
        <v>66103</v>
      </c>
      <c r="G1289" s="275">
        <v>443602</v>
      </c>
      <c r="H1289" s="275">
        <v>5</v>
      </c>
      <c r="I1289" s="275">
        <v>66103</v>
      </c>
      <c r="J1289" s="275">
        <v>443602</v>
      </c>
      <c r="K1289" s="276">
        <v>13308.06</v>
      </c>
      <c r="L1289" s="275">
        <v>7</v>
      </c>
      <c r="M1289" s="282">
        <v>110900.5</v>
      </c>
      <c r="N1289" s="276">
        <v>319393.44</v>
      </c>
      <c r="O1289" s="277">
        <v>2124.9325257586202</v>
      </c>
      <c r="P1289" s="278">
        <v>2.9999999999999997E-4</v>
      </c>
      <c r="Q1289" s="275">
        <v>262.46451666666701</v>
      </c>
      <c r="R1289" s="275">
        <v>221.80099999999999</v>
      </c>
      <c r="S1289" s="275">
        <v>0</v>
      </c>
      <c r="T1289" s="279">
        <v>2609.1980424252902</v>
      </c>
      <c r="U1289" s="276">
        <v>430293.94</v>
      </c>
      <c r="V1289" s="279">
        <v>2862.75631942481</v>
      </c>
      <c r="W1289" s="275">
        <v>68.376172232875604</v>
      </c>
      <c r="X1289" s="275">
        <v>419.53659149999999</v>
      </c>
      <c r="Y1289" s="275">
        <v>262.46451666666701</v>
      </c>
      <c r="Z1289" s="275">
        <v>221.80099999999999</v>
      </c>
      <c r="AA1289" s="275">
        <v>47.366044671351503</v>
      </c>
      <c r="AB1289" s="275" t="b">
        <v>0</v>
      </c>
      <c r="AC1289" s="275" t="b">
        <v>0</v>
      </c>
      <c r="AD1289" s="280">
        <v>722580.91422772699</v>
      </c>
      <c r="AE1289" s="281">
        <v>180645.22855693201</v>
      </c>
      <c r="AF1289" s="283">
        <v>274079.12330776302</v>
      </c>
      <c r="AG1289" s="281">
        <v>267856.56236303202</v>
      </c>
      <c r="AH1289" s="275">
        <v>19.1273936518946</v>
      </c>
      <c r="AI1289" s="275">
        <v>0.62889462677744201</v>
      </c>
      <c r="AJ1289" s="275" t="b">
        <v>0</v>
      </c>
    </row>
    <row r="1290" spans="2:36" x14ac:dyDescent="0.2">
      <c r="B1290" s="266">
        <v>95340</v>
      </c>
      <c r="C1290" s="274" t="s">
        <v>169</v>
      </c>
      <c r="D1290" s="275">
        <v>38478</v>
      </c>
      <c r="E1290" s="275">
        <v>39530491</v>
      </c>
      <c r="F1290" s="275">
        <v>69840</v>
      </c>
      <c r="G1290" s="275">
        <v>428148</v>
      </c>
      <c r="H1290" s="275">
        <v>5</v>
      </c>
      <c r="I1290" s="275">
        <v>69840</v>
      </c>
      <c r="J1290" s="275">
        <v>428148</v>
      </c>
      <c r="K1290" s="279">
        <v>12844.44</v>
      </c>
      <c r="L1290" s="275">
        <v>7</v>
      </c>
      <c r="M1290" s="275">
        <v>107037</v>
      </c>
      <c r="N1290" s="276">
        <v>308266.56</v>
      </c>
      <c r="O1290" s="277">
        <v>2050.9051154830299</v>
      </c>
      <c r="P1290" s="284">
        <v>1E-3</v>
      </c>
      <c r="Q1290" s="275">
        <v>253.32089999999999</v>
      </c>
      <c r="R1290" s="275">
        <v>214.07400000000001</v>
      </c>
      <c r="S1290" s="275">
        <v>0</v>
      </c>
      <c r="T1290" s="277">
        <v>2518.3000154830302</v>
      </c>
      <c r="U1290" s="276">
        <v>415303.56</v>
      </c>
      <c r="V1290" s="277">
        <v>2763.02494724797</v>
      </c>
      <c r="W1290" s="275">
        <v>62.462900657181699</v>
      </c>
      <c r="X1290" s="275">
        <v>404.92097100000001</v>
      </c>
      <c r="Y1290" s="275">
        <v>253.32089999999999</v>
      </c>
      <c r="Z1290" s="275">
        <v>214.07400000000001</v>
      </c>
      <c r="AA1290" s="275">
        <v>43.269759716203303</v>
      </c>
      <c r="AB1290" s="275" t="b">
        <v>0</v>
      </c>
      <c r="AC1290" s="275" t="b">
        <v>0</v>
      </c>
      <c r="AD1290" s="280">
        <v>697407.976665508</v>
      </c>
      <c r="AE1290" s="281">
        <v>174351.994166377</v>
      </c>
      <c r="AF1290" s="280">
        <v>264530.88238099002</v>
      </c>
      <c r="AG1290" s="281">
        <v>258525.10011814101</v>
      </c>
      <c r="AH1290" s="275">
        <v>19.1273936518946</v>
      </c>
      <c r="AI1290" s="275">
        <v>0.62889462677744201</v>
      </c>
      <c r="AJ1290" s="275" t="b">
        <v>0</v>
      </c>
    </row>
    <row r="1291" spans="2:36" x14ac:dyDescent="0.2">
      <c r="B1291" s="266">
        <v>95341</v>
      </c>
      <c r="C1291" s="274" t="s">
        <v>169</v>
      </c>
      <c r="D1291" s="275">
        <v>38129</v>
      </c>
      <c r="E1291" s="275">
        <v>39530491</v>
      </c>
      <c r="F1291" s="275">
        <v>57898</v>
      </c>
      <c r="G1291" s="275">
        <v>353433</v>
      </c>
      <c r="H1291" s="275">
        <v>5</v>
      </c>
      <c r="I1291" s="275">
        <v>57898</v>
      </c>
      <c r="J1291" s="275">
        <v>353433</v>
      </c>
      <c r="K1291" s="276">
        <v>10602.99</v>
      </c>
      <c r="L1291" s="275">
        <v>7</v>
      </c>
      <c r="M1291" s="276">
        <v>88358.25</v>
      </c>
      <c r="N1291" s="276">
        <v>254471.76</v>
      </c>
      <c r="O1291" s="277">
        <v>1693.00696880638</v>
      </c>
      <c r="P1291" s="284">
        <v>1E-3</v>
      </c>
      <c r="Q1291" s="275">
        <v>209.11452499999999</v>
      </c>
      <c r="R1291" s="275">
        <v>176.7165</v>
      </c>
      <c r="S1291" s="275">
        <v>0</v>
      </c>
      <c r="T1291" s="279">
        <v>2078.8379938063799</v>
      </c>
      <c r="U1291" s="276">
        <v>342830.01</v>
      </c>
      <c r="V1291" s="277">
        <v>2280.8566107530401</v>
      </c>
      <c r="W1291" s="275">
        <v>62.1979390411352</v>
      </c>
      <c r="X1291" s="275">
        <v>334.25925975000001</v>
      </c>
      <c r="Y1291" s="275">
        <v>209.11452499999999</v>
      </c>
      <c r="Z1291" s="275">
        <v>176.7165</v>
      </c>
      <c r="AA1291" s="275">
        <v>43.086213557768097</v>
      </c>
      <c r="AB1291" s="275" t="b">
        <v>0</v>
      </c>
      <c r="AC1291" s="275" t="b">
        <v>0</v>
      </c>
      <c r="AD1291" s="280">
        <v>575705.11462583195</v>
      </c>
      <c r="AE1291" s="281">
        <v>143926.27865645799</v>
      </c>
      <c r="AF1291" s="283">
        <v>218368.28235227201</v>
      </c>
      <c r="AG1291" s="280">
        <v>213410.55361710201</v>
      </c>
      <c r="AH1291" s="275">
        <v>19.1273936518946</v>
      </c>
      <c r="AI1291" s="275">
        <v>0.62889462677744201</v>
      </c>
      <c r="AJ1291" s="275" t="b">
        <v>0</v>
      </c>
    </row>
    <row r="1292" spans="2:36" x14ac:dyDescent="0.2">
      <c r="B1292" s="266">
        <v>95345</v>
      </c>
      <c r="C1292" s="274" t="s">
        <v>169</v>
      </c>
      <c r="D1292" s="275">
        <v>728</v>
      </c>
      <c r="E1292" s="275">
        <v>39530491</v>
      </c>
      <c r="F1292" s="275">
        <v>58083</v>
      </c>
      <c r="G1292" s="275">
        <v>361017</v>
      </c>
      <c r="H1292" s="275">
        <v>5</v>
      </c>
      <c r="I1292" s="275">
        <v>58083</v>
      </c>
      <c r="J1292" s="275">
        <v>361017</v>
      </c>
      <c r="K1292" s="276">
        <v>10830.51</v>
      </c>
      <c r="L1292" s="275">
        <v>7</v>
      </c>
      <c r="M1292" s="276">
        <v>90254.25</v>
      </c>
      <c r="N1292" s="276">
        <v>259932.24</v>
      </c>
      <c r="O1292" s="277">
        <v>1729.33567849514</v>
      </c>
      <c r="P1292" s="284">
        <v>0</v>
      </c>
      <c r="Q1292" s="275">
        <v>213.60172499999999</v>
      </c>
      <c r="R1292" s="275">
        <v>180.5085</v>
      </c>
      <c r="S1292" s="275">
        <v>0</v>
      </c>
      <c r="T1292" s="277">
        <v>2123.4459034951401</v>
      </c>
      <c r="U1292" s="276">
        <v>350186.49</v>
      </c>
      <c r="V1292" s="277">
        <v>2329.7994557503998</v>
      </c>
      <c r="W1292" s="275">
        <v>63.330231052123303</v>
      </c>
      <c r="X1292" s="275">
        <v>341.43182775000002</v>
      </c>
      <c r="Y1292" s="275">
        <v>213.60172499999999</v>
      </c>
      <c r="Z1292" s="275">
        <v>180.5085</v>
      </c>
      <c r="AA1292" s="275">
        <v>43.870583203246497</v>
      </c>
      <c r="AB1292" s="275" t="b">
        <v>0</v>
      </c>
      <c r="AC1292" s="275" t="b">
        <v>0</v>
      </c>
      <c r="AD1292" s="280">
        <v>588058.65147531196</v>
      </c>
      <c r="AE1292" s="281">
        <v>147014.66286882799</v>
      </c>
      <c r="AF1292" s="280">
        <v>223054.05038570301</v>
      </c>
      <c r="AG1292" s="280">
        <v>217989.93822078101</v>
      </c>
      <c r="AH1292" s="275">
        <v>19.1273936518946</v>
      </c>
      <c r="AI1292" s="275">
        <v>0.62889462677744201</v>
      </c>
      <c r="AJ1292" s="275" t="b">
        <v>0</v>
      </c>
    </row>
    <row r="1293" spans="2:36" x14ac:dyDescent="0.2">
      <c r="B1293" s="266">
        <v>95346</v>
      </c>
      <c r="C1293" s="274" t="s">
        <v>169</v>
      </c>
      <c r="D1293" s="275">
        <v>1250</v>
      </c>
      <c r="E1293" s="275">
        <v>39530491</v>
      </c>
      <c r="F1293" s="275">
        <v>73111</v>
      </c>
      <c r="G1293" s="275">
        <v>507310</v>
      </c>
      <c r="H1293" s="275">
        <v>5</v>
      </c>
      <c r="I1293" s="275">
        <v>73111</v>
      </c>
      <c r="J1293" s="275">
        <v>507310</v>
      </c>
      <c r="K1293" s="282">
        <v>15219.3</v>
      </c>
      <c r="L1293" s="275">
        <v>7</v>
      </c>
      <c r="M1293" s="282">
        <v>126827.5</v>
      </c>
      <c r="N1293" s="282">
        <v>365263.2</v>
      </c>
      <c r="O1293" s="277">
        <v>2430.1051835713301</v>
      </c>
      <c r="P1293" s="284">
        <v>0</v>
      </c>
      <c r="Q1293" s="275">
        <v>300.15841666666699</v>
      </c>
      <c r="R1293" s="275">
        <v>253.655</v>
      </c>
      <c r="S1293" s="275">
        <v>0</v>
      </c>
      <c r="T1293" s="277">
        <v>2983.9186002379902</v>
      </c>
      <c r="U1293" s="282">
        <v>492090.7</v>
      </c>
      <c r="V1293" s="277">
        <v>3273.8917056447099</v>
      </c>
      <c r="W1293" s="275">
        <v>70.700609563179896</v>
      </c>
      <c r="X1293" s="275">
        <v>479.7884325</v>
      </c>
      <c r="Y1293" s="275">
        <v>300.15841666666699</v>
      </c>
      <c r="Z1293" s="275">
        <v>253.655</v>
      </c>
      <c r="AA1293" s="275">
        <v>48.976245986043097</v>
      </c>
      <c r="AB1293" s="275" t="b">
        <v>0</v>
      </c>
      <c r="AC1293" s="275" t="b">
        <v>0</v>
      </c>
      <c r="AD1293" s="280">
        <v>826354.53311046399</v>
      </c>
      <c r="AE1293" s="281">
        <v>206588.633277616</v>
      </c>
      <c r="AF1293" s="280">
        <v>313441.057626569</v>
      </c>
      <c r="AG1293" s="280">
        <v>306324.84220627899</v>
      </c>
      <c r="AH1293" s="275">
        <v>19.1273936518946</v>
      </c>
      <c r="AI1293" s="275">
        <v>0.62889462677744201</v>
      </c>
      <c r="AJ1293" s="275" t="b">
        <v>0</v>
      </c>
    </row>
    <row r="1294" spans="2:36" x14ac:dyDescent="0.2">
      <c r="B1294" s="266">
        <v>95348</v>
      </c>
      <c r="C1294" s="274" t="s">
        <v>169</v>
      </c>
      <c r="D1294" s="275">
        <v>37600</v>
      </c>
      <c r="E1294" s="275">
        <v>39530491</v>
      </c>
      <c r="F1294" s="275">
        <v>66195</v>
      </c>
      <c r="G1294" s="275">
        <v>388594</v>
      </c>
      <c r="H1294" s="275">
        <v>5</v>
      </c>
      <c r="I1294" s="275">
        <v>66195</v>
      </c>
      <c r="J1294" s="275">
        <v>388594</v>
      </c>
      <c r="K1294" s="276">
        <v>11657.82</v>
      </c>
      <c r="L1294" s="275">
        <v>7</v>
      </c>
      <c r="M1294" s="282">
        <v>97148.5</v>
      </c>
      <c r="N1294" s="276">
        <v>279787.68</v>
      </c>
      <c r="O1294" s="279">
        <v>1861.43441624395</v>
      </c>
      <c r="P1294" s="284">
        <v>1E-3</v>
      </c>
      <c r="Q1294" s="275">
        <v>229.918116666667</v>
      </c>
      <c r="R1294" s="275">
        <v>194.297</v>
      </c>
      <c r="S1294" s="275">
        <v>0</v>
      </c>
      <c r="T1294" s="279">
        <v>2285.6495329106101</v>
      </c>
      <c r="U1294" s="276">
        <v>376936.18</v>
      </c>
      <c r="V1294" s="279">
        <v>2507.7658107730899</v>
      </c>
      <c r="W1294" s="275">
        <v>59.814071206703098</v>
      </c>
      <c r="X1294" s="277">
        <v>367.51277549999998</v>
      </c>
      <c r="Y1294" s="275">
        <v>229.918116666667</v>
      </c>
      <c r="Z1294" s="275">
        <v>194.297</v>
      </c>
      <c r="AA1294" s="275">
        <v>41.434843107375698</v>
      </c>
      <c r="AB1294" s="275" t="b">
        <v>0</v>
      </c>
      <c r="AC1294" s="275" t="b">
        <v>0</v>
      </c>
      <c r="AD1294" s="280">
        <v>632978.67859795305</v>
      </c>
      <c r="AE1294" s="281">
        <v>158244.669649488</v>
      </c>
      <c r="AF1294" s="281">
        <v>240092.47668553499</v>
      </c>
      <c r="AG1294" s="281">
        <v>234641.53226293001</v>
      </c>
      <c r="AH1294" s="275">
        <v>19.1273936518946</v>
      </c>
      <c r="AI1294" s="275">
        <v>0.62889462677744201</v>
      </c>
      <c r="AJ1294" s="275" t="b">
        <v>0</v>
      </c>
    </row>
    <row r="1295" spans="2:36" x14ac:dyDescent="0.2">
      <c r="B1295" s="266">
        <v>95350</v>
      </c>
      <c r="C1295" s="274" t="s">
        <v>169</v>
      </c>
      <c r="D1295" s="275">
        <v>55116</v>
      </c>
      <c r="E1295" s="275">
        <v>39530491</v>
      </c>
      <c r="F1295" s="275">
        <v>69759</v>
      </c>
      <c r="G1295" s="275">
        <v>446065</v>
      </c>
      <c r="H1295" s="275">
        <v>5</v>
      </c>
      <c r="I1295" s="275">
        <v>69759</v>
      </c>
      <c r="J1295" s="275">
        <v>446065</v>
      </c>
      <c r="K1295" s="279">
        <v>13381.95</v>
      </c>
      <c r="L1295" s="275">
        <v>7</v>
      </c>
      <c r="M1295" s="276">
        <v>111516.25</v>
      </c>
      <c r="N1295" s="282">
        <v>321166.8</v>
      </c>
      <c r="O1295" s="277">
        <v>2136.7307340871298</v>
      </c>
      <c r="P1295" s="278">
        <v>1.4E-3</v>
      </c>
      <c r="Q1295" s="275">
        <v>263.92179166666699</v>
      </c>
      <c r="R1295" s="275">
        <v>223.0325</v>
      </c>
      <c r="S1295" s="275">
        <v>0</v>
      </c>
      <c r="T1295" s="279">
        <v>2623.6850257537999</v>
      </c>
      <c r="U1295" s="276">
        <v>432683.05</v>
      </c>
      <c r="V1295" s="277">
        <v>2878.6511278673902</v>
      </c>
      <c r="W1295" s="275">
        <v>65.152391403845598</v>
      </c>
      <c r="X1295" s="275">
        <v>421.86597375000002</v>
      </c>
      <c r="Y1295" s="275">
        <v>263.92179166666699</v>
      </c>
      <c r="Z1295" s="275">
        <v>223.0325</v>
      </c>
      <c r="AA1295" s="275">
        <v>45.132843517030899</v>
      </c>
      <c r="AB1295" s="275" t="b">
        <v>0</v>
      </c>
      <c r="AC1295" s="275" t="b">
        <v>0</v>
      </c>
      <c r="AD1295" s="280">
        <v>726592.88169347995</v>
      </c>
      <c r="AE1295" s="281">
        <v>181648.22042336999</v>
      </c>
      <c r="AF1295" s="280">
        <v>275600.88579013897</v>
      </c>
      <c r="AG1295" s="281">
        <v>269343.77547997102</v>
      </c>
      <c r="AH1295" s="275">
        <v>19.1273936518946</v>
      </c>
      <c r="AI1295" s="275">
        <v>0.62889462677744201</v>
      </c>
      <c r="AJ1295" s="275" t="b">
        <v>0</v>
      </c>
    </row>
    <row r="1296" spans="2:36" x14ac:dyDescent="0.2">
      <c r="B1296" s="266">
        <v>95351</v>
      </c>
      <c r="C1296" s="274" t="s">
        <v>169</v>
      </c>
      <c r="D1296" s="275">
        <v>47793</v>
      </c>
      <c r="E1296" s="275">
        <v>39530491</v>
      </c>
      <c r="F1296" s="275">
        <v>57180</v>
      </c>
      <c r="G1296" s="275">
        <v>361427</v>
      </c>
      <c r="H1296" s="275">
        <v>5</v>
      </c>
      <c r="I1296" s="275">
        <v>57180</v>
      </c>
      <c r="J1296" s="275">
        <v>361427</v>
      </c>
      <c r="K1296" s="276">
        <v>10842.81</v>
      </c>
      <c r="L1296" s="275">
        <v>7</v>
      </c>
      <c r="M1296" s="276">
        <v>90356.75</v>
      </c>
      <c r="N1296" s="276">
        <v>260227.44</v>
      </c>
      <c r="O1296" s="277">
        <v>1731.2996514609099</v>
      </c>
      <c r="P1296" s="278">
        <v>1.1999999999999999E-3</v>
      </c>
      <c r="Q1296" s="275">
        <v>213.844308333333</v>
      </c>
      <c r="R1296" s="275">
        <v>180.71350000000001</v>
      </c>
      <c r="S1296" s="275">
        <v>0</v>
      </c>
      <c r="T1296" s="279">
        <v>2125.8574597942402</v>
      </c>
      <c r="U1296" s="276">
        <v>350584.19</v>
      </c>
      <c r="V1296" s="277">
        <v>2332.4453637737302</v>
      </c>
      <c r="W1296" s="275">
        <v>64.403415684303397</v>
      </c>
      <c r="X1296" s="275">
        <v>341.81958524999999</v>
      </c>
      <c r="Y1296" s="275">
        <v>213.844308333333</v>
      </c>
      <c r="Z1296" s="275">
        <v>180.71350000000001</v>
      </c>
      <c r="AA1296" s="277">
        <v>44.614007550771099</v>
      </c>
      <c r="AB1296" s="275" t="b">
        <v>0</v>
      </c>
      <c r="AC1296" s="275" t="b">
        <v>0</v>
      </c>
      <c r="AD1296" s="280">
        <v>588726.49827229104</v>
      </c>
      <c r="AE1296" s="281">
        <v>147181.62456807299</v>
      </c>
      <c r="AF1296" s="281">
        <v>223307.36854151901</v>
      </c>
      <c r="AG1296" s="280">
        <v>218237.505162699</v>
      </c>
      <c r="AH1296" s="275">
        <v>19.1273936518946</v>
      </c>
      <c r="AI1296" s="275">
        <v>0.62889462677744201</v>
      </c>
      <c r="AJ1296" s="275" t="b">
        <v>0</v>
      </c>
    </row>
    <row r="1297" spans="2:36" x14ac:dyDescent="0.2">
      <c r="B1297" s="266">
        <v>95354</v>
      </c>
      <c r="C1297" s="274" t="s">
        <v>169</v>
      </c>
      <c r="D1297" s="275">
        <v>26642</v>
      </c>
      <c r="E1297" s="275">
        <v>39530491</v>
      </c>
      <c r="F1297" s="275">
        <v>64998</v>
      </c>
      <c r="G1297" s="275">
        <v>431165</v>
      </c>
      <c r="H1297" s="275">
        <v>5</v>
      </c>
      <c r="I1297" s="275">
        <v>64998</v>
      </c>
      <c r="J1297" s="275">
        <v>431165</v>
      </c>
      <c r="K1297" s="279">
        <v>12934.95</v>
      </c>
      <c r="L1297" s="275">
        <v>7</v>
      </c>
      <c r="M1297" s="276">
        <v>107791.25</v>
      </c>
      <c r="N1297" s="282">
        <v>310438.8</v>
      </c>
      <c r="O1297" s="277">
        <v>2065.3570824043099</v>
      </c>
      <c r="P1297" s="278">
        <v>6.9999999999999999E-4</v>
      </c>
      <c r="Q1297" s="275">
        <v>255.10595833333301</v>
      </c>
      <c r="R1297" s="275">
        <v>215.58250000000001</v>
      </c>
      <c r="S1297" s="275">
        <v>0</v>
      </c>
      <c r="T1297" s="277">
        <v>2536.0455407376398</v>
      </c>
      <c r="U1297" s="276">
        <v>418230.05</v>
      </c>
      <c r="V1297" s="277">
        <v>2782.49495823914</v>
      </c>
      <c r="W1297" s="275">
        <v>67.588991328763498</v>
      </c>
      <c r="X1297" s="277">
        <v>407.77429875000001</v>
      </c>
      <c r="Y1297" s="275">
        <v>255.10595833333301</v>
      </c>
      <c r="Z1297" s="275">
        <v>215.58250000000001</v>
      </c>
      <c r="AA1297" s="275">
        <v>46.820742928785101</v>
      </c>
      <c r="AB1297" s="275" t="b">
        <v>0</v>
      </c>
      <c r="AC1297" s="275" t="b">
        <v>0</v>
      </c>
      <c r="AD1297" s="280">
        <v>702322.35175449599</v>
      </c>
      <c r="AE1297" s="281">
        <v>175580.587938624</v>
      </c>
      <c r="AF1297" s="280">
        <v>266394.93329829798</v>
      </c>
      <c r="AG1297" s="280">
        <v>260346.83051757401</v>
      </c>
      <c r="AH1297" s="275">
        <v>19.1273936518946</v>
      </c>
      <c r="AI1297" s="275">
        <v>0.62889462677744201</v>
      </c>
      <c r="AJ1297" s="275" t="b">
        <v>0</v>
      </c>
    </row>
    <row r="1298" spans="2:36" x14ac:dyDescent="0.2">
      <c r="B1298" s="266">
        <v>95355</v>
      </c>
      <c r="C1298" s="274" t="s">
        <v>169</v>
      </c>
      <c r="D1298" s="275">
        <v>61358</v>
      </c>
      <c r="E1298" s="275">
        <v>39530491</v>
      </c>
      <c r="F1298" s="275">
        <v>87014</v>
      </c>
      <c r="G1298" s="275">
        <v>478662</v>
      </c>
      <c r="H1298" s="275">
        <v>5</v>
      </c>
      <c r="I1298" s="275">
        <v>87014</v>
      </c>
      <c r="J1298" s="275">
        <v>478662</v>
      </c>
      <c r="K1298" s="279">
        <v>14359.86</v>
      </c>
      <c r="L1298" s="275">
        <v>7</v>
      </c>
      <c r="M1298" s="282">
        <v>119665.5</v>
      </c>
      <c r="N1298" s="276">
        <v>344636.64</v>
      </c>
      <c r="O1298" s="277">
        <v>2292.8761652216999</v>
      </c>
      <c r="P1298" s="278">
        <v>1.6000000000000001E-3</v>
      </c>
      <c r="Q1298" s="275">
        <v>283.20835</v>
      </c>
      <c r="R1298" s="275">
        <v>239.33099999999999</v>
      </c>
      <c r="S1298" s="275">
        <v>0</v>
      </c>
      <c r="T1298" s="277">
        <v>2815.4155152216999</v>
      </c>
      <c r="U1298" s="276">
        <v>464302.14</v>
      </c>
      <c r="V1298" s="279">
        <v>3089.01372259034</v>
      </c>
      <c r="W1298" s="275">
        <v>56.0495689303837</v>
      </c>
      <c r="X1298" s="275">
        <v>452.69458650000001</v>
      </c>
      <c r="Y1298" s="275">
        <v>283.20835</v>
      </c>
      <c r="Z1298" s="275">
        <v>239.33099999999999</v>
      </c>
      <c r="AA1298" s="275">
        <v>38.827069417174698</v>
      </c>
      <c r="AB1298" s="275" t="b">
        <v>0</v>
      </c>
      <c r="AC1298" s="275" t="b">
        <v>0</v>
      </c>
      <c r="AD1298" s="280">
        <v>779689.95984254405</v>
      </c>
      <c r="AE1298" s="281">
        <v>194922.48996063601</v>
      </c>
      <c r="AF1298" s="281">
        <v>295740.914875813</v>
      </c>
      <c r="AG1298" s="281">
        <v>289026.55500609498</v>
      </c>
      <c r="AH1298" s="275">
        <v>19.1273936518946</v>
      </c>
      <c r="AI1298" s="275">
        <v>0.62889462677744201</v>
      </c>
      <c r="AJ1298" s="275" t="b">
        <v>0</v>
      </c>
    </row>
    <row r="1299" spans="2:36" x14ac:dyDescent="0.2">
      <c r="B1299" s="266">
        <v>95356</v>
      </c>
      <c r="C1299" s="274" t="s">
        <v>169</v>
      </c>
      <c r="D1299" s="275">
        <v>35668</v>
      </c>
      <c r="E1299" s="275">
        <v>39530491</v>
      </c>
      <c r="F1299" s="275">
        <v>99357</v>
      </c>
      <c r="G1299" s="275">
        <v>526982</v>
      </c>
      <c r="H1299" s="275">
        <v>5</v>
      </c>
      <c r="I1299" s="275">
        <v>99357</v>
      </c>
      <c r="J1299" s="275">
        <v>526982</v>
      </c>
      <c r="K1299" s="276">
        <v>15809.46</v>
      </c>
      <c r="L1299" s="275">
        <v>7</v>
      </c>
      <c r="M1299" s="282">
        <v>131745.5</v>
      </c>
      <c r="N1299" s="276">
        <v>379427.04</v>
      </c>
      <c r="O1299" s="277">
        <v>2524.3375645045098</v>
      </c>
      <c r="P1299" s="278">
        <v>8.9999999999999998E-4</v>
      </c>
      <c r="Q1299" s="277">
        <v>311.797683333333</v>
      </c>
      <c r="R1299" s="275">
        <v>263.49099999999999</v>
      </c>
      <c r="S1299" s="275">
        <v>0</v>
      </c>
      <c r="T1299" s="277">
        <v>3099.6262478378499</v>
      </c>
      <c r="U1299" s="276">
        <v>511172.54</v>
      </c>
      <c r="V1299" s="279">
        <v>3400.8436632908001</v>
      </c>
      <c r="W1299" s="275">
        <v>54.041795623347802</v>
      </c>
      <c r="X1299" s="277">
        <v>498.39322650000003</v>
      </c>
      <c r="Y1299" s="277">
        <v>311.797683333333</v>
      </c>
      <c r="Z1299" s="275">
        <v>263.49099999999999</v>
      </c>
      <c r="AA1299" s="275">
        <v>37.436229932520298</v>
      </c>
      <c r="AB1299" s="275" t="b">
        <v>0</v>
      </c>
      <c r="AC1299" s="275" t="b">
        <v>0</v>
      </c>
      <c r="AD1299" s="280">
        <v>858398.14820843004</v>
      </c>
      <c r="AE1299" s="281">
        <v>214599.53705210701</v>
      </c>
      <c r="AF1299" s="280">
        <v>325595.38631244103</v>
      </c>
      <c r="AG1299" s="280">
        <v>318203.22484388098</v>
      </c>
      <c r="AH1299" s="275">
        <v>19.1273936518946</v>
      </c>
      <c r="AI1299" s="275">
        <v>0.62889462677744201</v>
      </c>
      <c r="AJ1299" s="275" t="b">
        <v>0</v>
      </c>
    </row>
    <row r="1300" spans="2:36" x14ac:dyDescent="0.2">
      <c r="B1300" s="266">
        <v>95357</v>
      </c>
      <c r="C1300" s="274" t="s">
        <v>169</v>
      </c>
      <c r="D1300" s="275">
        <v>12662</v>
      </c>
      <c r="E1300" s="275">
        <v>39530491</v>
      </c>
      <c r="F1300" s="275">
        <v>103764</v>
      </c>
      <c r="G1300" s="275">
        <v>512889</v>
      </c>
      <c r="H1300" s="275">
        <v>5</v>
      </c>
      <c r="I1300" s="275">
        <v>103764</v>
      </c>
      <c r="J1300" s="275">
        <v>512889</v>
      </c>
      <c r="K1300" s="276">
        <v>15386.67</v>
      </c>
      <c r="L1300" s="275">
        <v>7</v>
      </c>
      <c r="M1300" s="276">
        <v>128222.25</v>
      </c>
      <c r="N1300" s="276">
        <v>369280.08</v>
      </c>
      <c r="O1300" s="279">
        <v>2456.82958643968</v>
      </c>
      <c r="P1300" s="278">
        <v>2.9999999999999997E-4</v>
      </c>
      <c r="Q1300" s="275">
        <v>303.45932499999998</v>
      </c>
      <c r="R1300" s="275">
        <v>256.44450000000001</v>
      </c>
      <c r="S1300" s="275">
        <v>0</v>
      </c>
      <c r="T1300" s="279">
        <v>3016.7334114396799</v>
      </c>
      <c r="U1300" s="276">
        <v>497502.33</v>
      </c>
      <c r="V1300" s="281">
        <v>3309.89541506457</v>
      </c>
      <c r="W1300" s="275">
        <v>50.362715529253698</v>
      </c>
      <c r="X1300" s="277">
        <v>485.06477174999998</v>
      </c>
      <c r="Y1300" s="275">
        <v>303.45932499999998</v>
      </c>
      <c r="Z1300" s="275">
        <v>256.44450000000001</v>
      </c>
      <c r="AA1300" s="275">
        <v>34.887630524339997</v>
      </c>
      <c r="AB1300" s="275" t="b">
        <v>0</v>
      </c>
      <c r="AC1300" s="275" t="b">
        <v>1</v>
      </c>
      <c r="AD1300" s="280">
        <v>835442.13623325597</v>
      </c>
      <c r="AE1300" s="281">
        <v>208860.53405831399</v>
      </c>
      <c r="AF1300" s="280">
        <v>316888.03809314501</v>
      </c>
      <c r="AG1300" s="280">
        <v>309693.56408179703</v>
      </c>
      <c r="AH1300" s="275">
        <v>19.1273936518946</v>
      </c>
      <c r="AI1300" s="275">
        <v>0.62889462677744201</v>
      </c>
      <c r="AJ1300" s="275" t="b">
        <v>1</v>
      </c>
    </row>
    <row r="1301" spans="2:36" x14ac:dyDescent="0.2">
      <c r="B1301" s="266">
        <v>95358</v>
      </c>
      <c r="C1301" s="274" t="s">
        <v>169</v>
      </c>
      <c r="D1301" s="275">
        <v>32192</v>
      </c>
      <c r="E1301" s="275">
        <v>39530491</v>
      </c>
      <c r="F1301" s="275">
        <v>76346</v>
      </c>
      <c r="G1301" s="275">
        <v>463203</v>
      </c>
      <c r="H1301" s="275">
        <v>5</v>
      </c>
      <c r="I1301" s="275">
        <v>76346</v>
      </c>
      <c r="J1301" s="275">
        <v>463203</v>
      </c>
      <c r="K1301" s="276">
        <v>13896.09</v>
      </c>
      <c r="L1301" s="275">
        <v>7</v>
      </c>
      <c r="M1301" s="276">
        <v>115800.75</v>
      </c>
      <c r="N1301" s="276">
        <v>333506.15999999997</v>
      </c>
      <c r="O1301" s="279">
        <v>2218.8248040562798</v>
      </c>
      <c r="P1301" s="278">
        <v>8.0000000000000004E-4</v>
      </c>
      <c r="Q1301" s="275">
        <v>274.06177500000001</v>
      </c>
      <c r="R1301" s="275">
        <v>231.60149999999999</v>
      </c>
      <c r="S1301" s="275">
        <v>0</v>
      </c>
      <c r="T1301" s="277">
        <v>2724.4880790562802</v>
      </c>
      <c r="U1301" s="276">
        <v>449306.91</v>
      </c>
      <c r="V1301" s="277">
        <v>2989.2500832424798</v>
      </c>
      <c r="W1301" s="275">
        <v>61.8183678855602</v>
      </c>
      <c r="X1301" s="277">
        <v>438.07423725000001</v>
      </c>
      <c r="Y1301" s="275">
        <v>274.06177500000001</v>
      </c>
      <c r="Z1301" s="275">
        <v>231.60149999999999</v>
      </c>
      <c r="AA1301" s="275">
        <v>42.823274236600902</v>
      </c>
      <c r="AB1301" s="275" t="b">
        <v>0</v>
      </c>
      <c r="AC1301" s="275" t="b">
        <v>0</v>
      </c>
      <c r="AD1301" s="280">
        <v>754508.87780719204</v>
      </c>
      <c r="AE1301" s="281">
        <v>188627.21945179801</v>
      </c>
      <c r="AF1301" s="280">
        <v>286189.58470323798</v>
      </c>
      <c r="AG1301" s="281">
        <v>279692.07365215599</v>
      </c>
      <c r="AH1301" s="275">
        <v>19.1273936518946</v>
      </c>
      <c r="AI1301" s="275">
        <v>0.62889462677744201</v>
      </c>
      <c r="AJ1301" s="275" t="b">
        <v>0</v>
      </c>
    </row>
    <row r="1302" spans="2:36" x14ac:dyDescent="0.2">
      <c r="B1302" s="266">
        <v>95360</v>
      </c>
      <c r="C1302" s="274" t="s">
        <v>169</v>
      </c>
      <c r="D1302" s="275">
        <v>13908</v>
      </c>
      <c r="E1302" s="275">
        <v>39530491</v>
      </c>
      <c r="F1302" s="275">
        <v>86346</v>
      </c>
      <c r="G1302" s="275">
        <v>470474</v>
      </c>
      <c r="H1302" s="275">
        <v>5</v>
      </c>
      <c r="I1302" s="275">
        <v>86346</v>
      </c>
      <c r="J1302" s="275">
        <v>470474</v>
      </c>
      <c r="K1302" s="276">
        <v>14114.22</v>
      </c>
      <c r="L1302" s="275">
        <v>7</v>
      </c>
      <c r="M1302" s="282">
        <v>117618.5</v>
      </c>
      <c r="N1302" s="276">
        <v>338741.28</v>
      </c>
      <c r="O1302" s="279">
        <v>2253.6541880418999</v>
      </c>
      <c r="P1302" s="278">
        <v>4.0000000000000002E-4</v>
      </c>
      <c r="Q1302" s="277">
        <v>278.363783333333</v>
      </c>
      <c r="R1302" s="275">
        <v>235.23699999999999</v>
      </c>
      <c r="S1302" s="275">
        <v>0</v>
      </c>
      <c r="T1302" s="279">
        <v>2767.2549713752301</v>
      </c>
      <c r="U1302" s="276">
        <v>456359.78</v>
      </c>
      <c r="V1302" s="277">
        <v>3036.1730033342301</v>
      </c>
      <c r="W1302" s="275">
        <v>55.516983839449097</v>
      </c>
      <c r="X1302" s="275">
        <v>444.95078549999999</v>
      </c>
      <c r="Y1302" s="277">
        <v>278.363783333333</v>
      </c>
      <c r="Z1302" s="275">
        <v>235.23699999999999</v>
      </c>
      <c r="AA1302" s="277">
        <v>38.458133157879701</v>
      </c>
      <c r="AB1302" s="275" t="b">
        <v>0</v>
      </c>
      <c r="AC1302" s="275" t="b">
        <v>0</v>
      </c>
      <c r="AD1302" s="280">
        <v>766352.57063849003</v>
      </c>
      <c r="AE1302" s="281">
        <v>191588.142659623</v>
      </c>
      <c r="AF1302" s="280">
        <v>290681.96594942402</v>
      </c>
      <c r="AG1302" s="280">
        <v>284082.462029444</v>
      </c>
      <c r="AH1302" s="275">
        <v>19.1273936518946</v>
      </c>
      <c r="AI1302" s="275">
        <v>0.62889462677744201</v>
      </c>
      <c r="AJ1302" s="275" t="b">
        <v>0</v>
      </c>
    </row>
    <row r="1303" spans="2:36" x14ac:dyDescent="0.2">
      <c r="B1303" s="266">
        <v>95361</v>
      </c>
      <c r="C1303" s="274" t="s">
        <v>169</v>
      </c>
      <c r="D1303" s="275">
        <v>35846</v>
      </c>
      <c r="E1303" s="275">
        <v>39530491</v>
      </c>
      <c r="F1303" s="275">
        <v>97260</v>
      </c>
      <c r="G1303" s="275">
        <v>540379</v>
      </c>
      <c r="H1303" s="275">
        <v>5</v>
      </c>
      <c r="I1303" s="275">
        <v>97260</v>
      </c>
      <c r="J1303" s="275">
        <v>540379</v>
      </c>
      <c r="K1303" s="279">
        <v>16211.37</v>
      </c>
      <c r="L1303" s="275">
        <v>7</v>
      </c>
      <c r="M1303" s="276">
        <v>135094.75</v>
      </c>
      <c r="N1303" s="276">
        <v>389072.88</v>
      </c>
      <c r="O1303" s="279">
        <v>2588.5115787055101</v>
      </c>
      <c r="P1303" s="278">
        <v>8.9999999999999998E-4</v>
      </c>
      <c r="Q1303" s="277">
        <v>319.72424166666701</v>
      </c>
      <c r="R1303" s="275">
        <v>270.18950000000001</v>
      </c>
      <c r="S1303" s="275">
        <v>0</v>
      </c>
      <c r="T1303" s="279">
        <v>3178.4253203721701</v>
      </c>
      <c r="U1303" s="276">
        <v>524167.63</v>
      </c>
      <c r="V1303" s="277">
        <v>3487.3003213115799</v>
      </c>
      <c r="W1303" s="277">
        <v>56.610456535820497</v>
      </c>
      <c r="X1303" s="275">
        <v>511.06343924999999</v>
      </c>
      <c r="Y1303" s="277">
        <v>319.72424166666701</v>
      </c>
      <c r="Z1303" s="275">
        <v>270.18950000000001</v>
      </c>
      <c r="AA1303" s="275">
        <v>39.215611602370998</v>
      </c>
      <c r="AB1303" s="275" t="b">
        <v>0</v>
      </c>
      <c r="AC1303" s="275" t="b">
        <v>0</v>
      </c>
      <c r="AD1303" s="280">
        <v>880220.44952336699</v>
      </c>
      <c r="AE1303" s="281">
        <v>220055.11238084201</v>
      </c>
      <c r="AF1303" s="280">
        <v>333872.71151601098</v>
      </c>
      <c r="AG1303" s="280">
        <v>326292.62562651403</v>
      </c>
      <c r="AH1303" s="275">
        <v>19.1273936518946</v>
      </c>
      <c r="AI1303" s="275">
        <v>0.62889462677744201</v>
      </c>
      <c r="AJ1303" s="275" t="b">
        <v>0</v>
      </c>
    </row>
    <row r="1304" spans="2:36" x14ac:dyDescent="0.2">
      <c r="B1304" s="266">
        <v>95363</v>
      </c>
      <c r="C1304" s="274" t="s">
        <v>169</v>
      </c>
      <c r="D1304" s="275">
        <v>31237</v>
      </c>
      <c r="E1304" s="275">
        <v>39530491</v>
      </c>
      <c r="F1304" s="275">
        <v>91615</v>
      </c>
      <c r="G1304" s="275">
        <v>485929</v>
      </c>
      <c r="H1304" s="275">
        <v>5</v>
      </c>
      <c r="I1304" s="275">
        <v>91615</v>
      </c>
      <c r="J1304" s="275">
        <v>485929</v>
      </c>
      <c r="K1304" s="279">
        <v>14577.87</v>
      </c>
      <c r="L1304" s="275">
        <v>7</v>
      </c>
      <c r="M1304" s="276">
        <v>121482.25</v>
      </c>
      <c r="N1304" s="276">
        <v>349868.88</v>
      </c>
      <c r="O1304" s="277">
        <v>2327.6863884954601</v>
      </c>
      <c r="P1304" s="278">
        <v>8.0000000000000004E-4</v>
      </c>
      <c r="Q1304" s="275">
        <v>287.50799166666701</v>
      </c>
      <c r="R1304" s="275">
        <v>242.96449999999999</v>
      </c>
      <c r="S1304" s="275">
        <v>0</v>
      </c>
      <c r="T1304" s="277">
        <v>2858.1588801621301</v>
      </c>
      <c r="U1304" s="276">
        <v>471351.13</v>
      </c>
      <c r="V1304" s="279">
        <v>3135.9108289452702</v>
      </c>
      <c r="W1304" s="275">
        <v>54.042905712321399</v>
      </c>
      <c r="X1304" s="275">
        <v>459.56735175</v>
      </c>
      <c r="Y1304" s="275">
        <v>287.50799166666701</v>
      </c>
      <c r="Z1304" s="275">
        <v>242.96449999999999</v>
      </c>
      <c r="AA1304" s="275">
        <v>37.436998921514501</v>
      </c>
      <c r="AB1304" s="275" t="b">
        <v>0</v>
      </c>
      <c r="AC1304" s="275" t="b">
        <v>0</v>
      </c>
      <c r="AD1304" s="280">
        <v>791527.13709533599</v>
      </c>
      <c r="AE1304" s="280">
        <v>197881.784273834</v>
      </c>
      <c r="AF1304" s="280">
        <v>300230.824725357</v>
      </c>
      <c r="AG1304" s="280">
        <v>293414.52809614397</v>
      </c>
      <c r="AH1304" s="275">
        <v>19.1273936518946</v>
      </c>
      <c r="AI1304" s="275">
        <v>0.62889462677744201</v>
      </c>
      <c r="AJ1304" s="275" t="b">
        <v>0</v>
      </c>
    </row>
    <row r="1305" spans="2:36" x14ac:dyDescent="0.2">
      <c r="B1305" s="266">
        <v>95364</v>
      </c>
      <c r="C1305" s="274" t="s">
        <v>169</v>
      </c>
      <c r="D1305" s="275">
        <v>37</v>
      </c>
      <c r="E1305" s="275">
        <v>39530491</v>
      </c>
      <c r="F1305" s="275">
        <v>35000</v>
      </c>
      <c r="G1305" s="275">
        <v>562500</v>
      </c>
      <c r="H1305" s="275">
        <v>5</v>
      </c>
      <c r="I1305" s="275">
        <v>35000</v>
      </c>
      <c r="J1305" s="275">
        <v>562500</v>
      </c>
      <c r="K1305" s="275">
        <v>16875</v>
      </c>
      <c r="L1305" s="275">
        <v>7</v>
      </c>
      <c r="M1305" s="275">
        <v>140625</v>
      </c>
      <c r="N1305" s="275">
        <v>405000</v>
      </c>
      <c r="O1305" s="277">
        <v>2694.4751054756898</v>
      </c>
      <c r="P1305" s="284">
        <v>0</v>
      </c>
      <c r="Q1305" s="275">
        <v>332.8125</v>
      </c>
      <c r="R1305" s="276">
        <v>281.25</v>
      </c>
      <c r="S1305" s="275">
        <v>0</v>
      </c>
      <c r="T1305" s="277">
        <v>3308.5376054756898</v>
      </c>
      <c r="U1305" s="275">
        <v>545625</v>
      </c>
      <c r="V1305" s="277">
        <v>3630.0567393214101</v>
      </c>
      <c r="W1305" s="275">
        <v>163.75212391959101</v>
      </c>
      <c r="X1305" s="277">
        <v>531.984375</v>
      </c>
      <c r="Y1305" s="275">
        <v>332.8125</v>
      </c>
      <c r="Z1305" s="276">
        <v>281.25</v>
      </c>
      <c r="AA1305" s="275">
        <v>113.43557504488101</v>
      </c>
      <c r="AB1305" s="275" t="b">
        <v>0</v>
      </c>
      <c r="AC1305" s="275" t="b">
        <v>0</v>
      </c>
      <c r="AD1305" s="280">
        <v>916253.22756231099</v>
      </c>
      <c r="AE1305" s="281">
        <v>229063.30689057801</v>
      </c>
      <c r="AF1305" s="280">
        <v>347540.152796012</v>
      </c>
      <c r="AG1305" s="281">
        <v>339649.76787572098</v>
      </c>
      <c r="AH1305" s="275">
        <v>19.1273936518946</v>
      </c>
      <c r="AI1305" s="275">
        <v>0.62889462677744201</v>
      </c>
      <c r="AJ1305" s="275" t="b">
        <v>0</v>
      </c>
    </row>
    <row r="1306" spans="2:36" x14ac:dyDescent="0.2">
      <c r="B1306" s="266">
        <v>95365</v>
      </c>
      <c r="C1306" s="274" t="s">
        <v>169</v>
      </c>
      <c r="D1306" s="275">
        <v>3930</v>
      </c>
      <c r="E1306" s="275">
        <v>39530491</v>
      </c>
      <c r="F1306" s="275">
        <v>53259</v>
      </c>
      <c r="G1306" s="275">
        <v>350265</v>
      </c>
      <c r="H1306" s="275">
        <v>5</v>
      </c>
      <c r="I1306" s="275">
        <v>53259</v>
      </c>
      <c r="J1306" s="275">
        <v>350265</v>
      </c>
      <c r="K1306" s="279">
        <v>10507.95</v>
      </c>
      <c r="L1306" s="275">
        <v>7</v>
      </c>
      <c r="M1306" s="276">
        <v>87566.25</v>
      </c>
      <c r="N1306" s="282">
        <v>252190.8</v>
      </c>
      <c r="O1306" s="277">
        <v>1677.8316850123399</v>
      </c>
      <c r="P1306" s="278">
        <v>1E-4</v>
      </c>
      <c r="Q1306" s="275">
        <v>207.24012500000001</v>
      </c>
      <c r="R1306" s="275">
        <v>175.13249999999999</v>
      </c>
      <c r="S1306" s="275">
        <v>0</v>
      </c>
      <c r="T1306" s="277">
        <v>2060.2043100123401</v>
      </c>
      <c r="U1306" s="276">
        <v>339757.05</v>
      </c>
      <c r="V1306" s="279">
        <v>2260.4121311971799</v>
      </c>
      <c r="W1306" s="275">
        <v>67.009471750063199</v>
      </c>
      <c r="X1306" s="277">
        <v>331.26312374999998</v>
      </c>
      <c r="Y1306" s="275">
        <v>207.24012500000001</v>
      </c>
      <c r="Z1306" s="275">
        <v>175.13249999999999</v>
      </c>
      <c r="AA1306" s="275">
        <v>46.419293866103601</v>
      </c>
      <c r="AB1306" s="275" t="b">
        <v>0</v>
      </c>
      <c r="AC1306" s="275" t="b">
        <v>0</v>
      </c>
      <c r="AD1306" s="280">
        <v>570544.77644820104</v>
      </c>
      <c r="AE1306" s="281">
        <v>142636.19411205</v>
      </c>
      <c r="AF1306" s="281">
        <v>216410.936211725</v>
      </c>
      <c r="AG1306" s="281">
        <v>211497.64612442601</v>
      </c>
      <c r="AH1306" s="275">
        <v>19.1273936518946</v>
      </c>
      <c r="AI1306" s="275">
        <v>0.62889462677744201</v>
      </c>
      <c r="AJ1306" s="275" t="b">
        <v>0</v>
      </c>
    </row>
    <row r="1307" spans="2:36" x14ac:dyDescent="0.2">
      <c r="B1307" s="266">
        <v>95366</v>
      </c>
      <c r="C1307" s="274" t="s">
        <v>169</v>
      </c>
      <c r="D1307" s="275">
        <v>17875</v>
      </c>
      <c r="E1307" s="275">
        <v>39530491</v>
      </c>
      <c r="F1307" s="275">
        <v>115557</v>
      </c>
      <c r="G1307" s="275">
        <v>686197</v>
      </c>
      <c r="H1307" s="275">
        <v>5</v>
      </c>
      <c r="I1307" s="275">
        <v>115557</v>
      </c>
      <c r="J1307" s="275">
        <v>686197</v>
      </c>
      <c r="K1307" s="276">
        <v>20585.91</v>
      </c>
      <c r="L1307" s="275">
        <v>7</v>
      </c>
      <c r="M1307" s="276">
        <v>171549.25</v>
      </c>
      <c r="N1307" s="281">
        <v>494061.84</v>
      </c>
      <c r="O1307" s="277">
        <v>3287.0057492481801</v>
      </c>
      <c r="P1307" s="278">
        <v>5.0000000000000001E-4</v>
      </c>
      <c r="Q1307" s="275">
        <v>405.999891666667</v>
      </c>
      <c r="R1307" s="275">
        <v>343.0985</v>
      </c>
      <c r="S1307" s="275">
        <v>0</v>
      </c>
      <c r="T1307" s="277">
        <v>4036.1041409148502</v>
      </c>
      <c r="U1307" s="276">
        <v>665611.09</v>
      </c>
      <c r="V1307" s="279">
        <v>4428.3271899593501</v>
      </c>
      <c r="W1307" s="275">
        <v>60.504129332288201</v>
      </c>
      <c r="X1307" s="277">
        <v>648.97081275000005</v>
      </c>
      <c r="Y1307" s="275">
        <v>405.999891666667</v>
      </c>
      <c r="Z1307" s="275">
        <v>343.0985</v>
      </c>
      <c r="AA1307" s="275">
        <v>41.912865244838599</v>
      </c>
      <c r="AB1307" s="275" t="b">
        <v>0</v>
      </c>
      <c r="AC1307" s="275" t="b">
        <v>0</v>
      </c>
      <c r="AD1307" s="280">
        <v>1117742.6062107999</v>
      </c>
      <c r="AE1307" s="280">
        <v>279435.65155269997</v>
      </c>
      <c r="AF1307" s="281">
        <v>423966.240405627</v>
      </c>
      <c r="AG1307" s="280">
        <v>414340.71425247297</v>
      </c>
      <c r="AH1307" s="275">
        <v>19.1273936518946</v>
      </c>
      <c r="AI1307" s="275">
        <v>0.62889462677744201</v>
      </c>
      <c r="AJ1307" s="275" t="b">
        <v>0</v>
      </c>
    </row>
    <row r="1308" spans="2:36" x14ac:dyDescent="0.2">
      <c r="B1308" s="266">
        <v>95367</v>
      </c>
      <c r="C1308" s="274" t="s">
        <v>169</v>
      </c>
      <c r="D1308" s="275">
        <v>25515</v>
      </c>
      <c r="E1308" s="275">
        <v>39530491</v>
      </c>
      <c r="F1308" s="275">
        <v>91301</v>
      </c>
      <c r="G1308" s="275">
        <v>479720</v>
      </c>
      <c r="H1308" s="275">
        <v>5</v>
      </c>
      <c r="I1308" s="275">
        <v>91301</v>
      </c>
      <c r="J1308" s="275">
        <v>479720</v>
      </c>
      <c r="K1308" s="282">
        <v>14391.6</v>
      </c>
      <c r="L1308" s="275">
        <v>7</v>
      </c>
      <c r="M1308" s="275">
        <v>119930</v>
      </c>
      <c r="N1308" s="282">
        <v>345398.4</v>
      </c>
      <c r="O1308" s="279">
        <v>2297.9441735089699</v>
      </c>
      <c r="P1308" s="278">
        <v>5.9999999999999995E-4</v>
      </c>
      <c r="Q1308" s="277">
        <v>283.83433333333301</v>
      </c>
      <c r="R1308" s="276">
        <v>239.86</v>
      </c>
      <c r="S1308" s="275">
        <v>0</v>
      </c>
      <c r="T1308" s="277">
        <v>2821.6385068423101</v>
      </c>
      <c r="U1308" s="282">
        <v>465328.4</v>
      </c>
      <c r="V1308" s="277">
        <v>3095.8414559773701</v>
      </c>
      <c r="W1308" s="275">
        <v>53.535855852321902</v>
      </c>
      <c r="X1308" s="275">
        <v>453.69519000000003</v>
      </c>
      <c r="Y1308" s="277">
        <v>283.83433333333301</v>
      </c>
      <c r="Z1308" s="276">
        <v>239.86</v>
      </c>
      <c r="AA1308" s="275">
        <v>37.0857516151057</v>
      </c>
      <c r="AB1308" s="275" t="b">
        <v>0</v>
      </c>
      <c r="AC1308" s="275" t="b">
        <v>0</v>
      </c>
      <c r="AD1308" s="280">
        <v>781413.33035767497</v>
      </c>
      <c r="AE1308" s="281">
        <v>195353.33258941901</v>
      </c>
      <c r="AF1308" s="281">
        <v>296394.59928765002</v>
      </c>
      <c r="AG1308" s="281">
        <v>289665.39848060597</v>
      </c>
      <c r="AH1308" s="275">
        <v>19.1273936518946</v>
      </c>
      <c r="AI1308" s="275">
        <v>0.62889462677744201</v>
      </c>
      <c r="AJ1308" s="275" t="b">
        <v>0</v>
      </c>
    </row>
    <row r="1309" spans="2:36" x14ac:dyDescent="0.2">
      <c r="B1309" s="266">
        <v>95368</v>
      </c>
      <c r="C1309" s="274" t="s">
        <v>169</v>
      </c>
      <c r="D1309" s="275">
        <v>13659</v>
      </c>
      <c r="E1309" s="275">
        <v>39530491</v>
      </c>
      <c r="F1309" s="275">
        <v>100629</v>
      </c>
      <c r="G1309" s="275">
        <v>447067</v>
      </c>
      <c r="H1309" s="275">
        <v>5</v>
      </c>
      <c r="I1309" s="275">
        <v>100629</v>
      </c>
      <c r="J1309" s="275">
        <v>447067</v>
      </c>
      <c r="K1309" s="276">
        <v>13412.01</v>
      </c>
      <c r="L1309" s="275">
        <v>7</v>
      </c>
      <c r="M1309" s="276">
        <v>111766.75</v>
      </c>
      <c r="N1309" s="276">
        <v>321888.24</v>
      </c>
      <c r="O1309" s="277">
        <v>2141.5304924083598</v>
      </c>
      <c r="P1309" s="278">
        <v>2.9999999999999997E-4</v>
      </c>
      <c r="Q1309" s="275">
        <v>264.51464166666699</v>
      </c>
      <c r="R1309" s="275">
        <v>223.5335</v>
      </c>
      <c r="S1309" s="275">
        <v>0</v>
      </c>
      <c r="T1309" s="279">
        <v>2629.5786340750201</v>
      </c>
      <c r="U1309" s="276">
        <v>433654.99</v>
      </c>
      <c r="V1309" s="277">
        <v>2885.11746893903</v>
      </c>
      <c r="W1309" s="275">
        <v>45.267021147252201</v>
      </c>
      <c r="X1309" s="275">
        <v>422.81361525</v>
      </c>
      <c r="Y1309" s="275">
        <v>264.51464166666699</v>
      </c>
      <c r="Z1309" s="275">
        <v>223.5335</v>
      </c>
      <c r="AA1309" s="275">
        <v>31.357703652923401</v>
      </c>
      <c r="AB1309" s="275" t="b">
        <v>0</v>
      </c>
      <c r="AC1309" s="275" t="b">
        <v>1</v>
      </c>
      <c r="AD1309" s="280">
        <v>728225.03410951095</v>
      </c>
      <c r="AE1309" s="281">
        <v>182056.258527378</v>
      </c>
      <c r="AF1309" s="281">
        <v>276219.970648986</v>
      </c>
      <c r="AG1309" s="281">
        <v>269948.80493314698</v>
      </c>
      <c r="AH1309" s="275">
        <v>19.1273936518946</v>
      </c>
      <c r="AI1309" s="275">
        <v>0.62889462677744201</v>
      </c>
      <c r="AJ1309" s="275" t="b">
        <v>1</v>
      </c>
    </row>
    <row r="1310" spans="2:36" x14ac:dyDescent="0.2">
      <c r="B1310" s="266">
        <v>95369</v>
      </c>
      <c r="C1310" s="274" t="s">
        <v>169</v>
      </c>
      <c r="D1310" s="275">
        <v>1000</v>
      </c>
      <c r="E1310" s="275">
        <v>39530491</v>
      </c>
      <c r="F1310" s="275">
        <v>62947</v>
      </c>
      <c r="G1310" s="275">
        <v>586905</v>
      </c>
      <c r="H1310" s="275">
        <v>5</v>
      </c>
      <c r="I1310" s="275">
        <v>62947</v>
      </c>
      <c r="J1310" s="275">
        <v>586905</v>
      </c>
      <c r="K1310" s="279">
        <v>17607.150000000001</v>
      </c>
      <c r="L1310" s="275">
        <v>7</v>
      </c>
      <c r="M1310" s="276">
        <v>146726.25</v>
      </c>
      <c r="N1310" s="282">
        <v>422571.6</v>
      </c>
      <c r="O1310" s="277">
        <v>2811.37939871859</v>
      </c>
      <c r="P1310" s="284">
        <v>0</v>
      </c>
      <c r="Q1310" s="275">
        <v>347.25212499999998</v>
      </c>
      <c r="R1310" s="275">
        <v>293.45249999999999</v>
      </c>
      <c r="S1310" s="275">
        <v>0</v>
      </c>
      <c r="T1310" s="277">
        <v>3452.0840237185898</v>
      </c>
      <c r="U1310" s="276">
        <v>569297.85</v>
      </c>
      <c r="V1310" s="279">
        <v>3787.5528010514399</v>
      </c>
      <c r="W1310" s="275">
        <v>95.000355787594799</v>
      </c>
      <c r="X1310" s="275">
        <v>555.06540374999997</v>
      </c>
      <c r="Y1310" s="275">
        <v>347.25212499999998</v>
      </c>
      <c r="Z1310" s="275">
        <v>293.45249999999999</v>
      </c>
      <c r="AA1310" s="275">
        <v>65.809344821235499</v>
      </c>
      <c r="AB1310" s="275" t="b">
        <v>0</v>
      </c>
      <c r="AC1310" s="275" t="b">
        <v>0</v>
      </c>
      <c r="AD1310" s="280">
        <v>956006.40092881501</v>
      </c>
      <c r="AE1310" s="281">
        <v>239001.60023220399</v>
      </c>
      <c r="AF1310" s="280">
        <v>362618.76155865501</v>
      </c>
      <c r="AG1310" s="281">
        <v>354386.03913795599</v>
      </c>
      <c r="AH1310" s="275">
        <v>19.1273936518946</v>
      </c>
      <c r="AI1310" s="275">
        <v>0.62889462677744201</v>
      </c>
      <c r="AJ1310" s="275" t="b">
        <v>0</v>
      </c>
    </row>
    <row r="1311" spans="2:36" x14ac:dyDescent="0.2">
      <c r="B1311" s="266">
        <v>95370</v>
      </c>
      <c r="C1311" s="274" t="s">
        <v>169</v>
      </c>
      <c r="D1311" s="275">
        <v>27426</v>
      </c>
      <c r="E1311" s="275">
        <v>39530491</v>
      </c>
      <c r="F1311" s="275">
        <v>75254</v>
      </c>
      <c r="G1311" s="275">
        <v>469508</v>
      </c>
      <c r="H1311" s="275">
        <v>5</v>
      </c>
      <c r="I1311" s="275">
        <v>75254</v>
      </c>
      <c r="J1311" s="275">
        <v>469508</v>
      </c>
      <c r="K1311" s="276">
        <v>14085.24</v>
      </c>
      <c r="L1311" s="275">
        <v>7</v>
      </c>
      <c r="M1311" s="275">
        <v>117377</v>
      </c>
      <c r="N1311" s="276">
        <v>338045.76</v>
      </c>
      <c r="O1311" s="277">
        <v>2249.0268761274301</v>
      </c>
      <c r="P1311" s="278">
        <v>6.9999999999999999E-4</v>
      </c>
      <c r="Q1311" s="277">
        <v>277.792233333333</v>
      </c>
      <c r="R1311" s="275">
        <v>234.75399999999999</v>
      </c>
      <c r="S1311" s="275">
        <v>0</v>
      </c>
      <c r="T1311" s="277">
        <v>2761.57310946076</v>
      </c>
      <c r="U1311" s="276">
        <v>455422.76</v>
      </c>
      <c r="V1311" s="277">
        <v>3029.9389858938998</v>
      </c>
      <c r="W1311" s="275">
        <v>63.569071308803203</v>
      </c>
      <c r="X1311" s="275">
        <v>444.03719100000001</v>
      </c>
      <c r="Y1311" s="277">
        <v>277.792233333333</v>
      </c>
      <c r="Z1311" s="275">
        <v>234.75399999999999</v>
      </c>
      <c r="AA1311" s="275">
        <v>44.036034381599897</v>
      </c>
      <c r="AB1311" s="275" t="b">
        <v>0</v>
      </c>
      <c r="AC1311" s="275" t="b">
        <v>0</v>
      </c>
      <c r="AD1311" s="280">
        <v>764779.05842902302</v>
      </c>
      <c r="AE1311" s="280">
        <v>191194.76460725599</v>
      </c>
      <c r="AF1311" s="281">
        <v>290085.12366035598</v>
      </c>
      <c r="AG1311" s="280">
        <v>283499.17016141198</v>
      </c>
      <c r="AH1311" s="275">
        <v>19.1273936518946</v>
      </c>
      <c r="AI1311" s="275">
        <v>0.62889462677744201</v>
      </c>
      <c r="AJ1311" s="275" t="b">
        <v>0</v>
      </c>
    </row>
    <row r="1312" spans="2:36" x14ac:dyDescent="0.2">
      <c r="B1312" s="266">
        <v>95372</v>
      </c>
      <c r="C1312" s="274" t="s">
        <v>169</v>
      </c>
      <c r="D1312" s="275">
        <v>1915</v>
      </c>
      <c r="E1312" s="275">
        <v>39530491</v>
      </c>
      <c r="F1312" s="275">
        <v>99489</v>
      </c>
      <c r="G1312" s="275">
        <v>423214</v>
      </c>
      <c r="H1312" s="275">
        <v>5</v>
      </c>
      <c r="I1312" s="275">
        <v>99489</v>
      </c>
      <c r="J1312" s="275">
        <v>423214</v>
      </c>
      <c r="K1312" s="276">
        <v>12696.42</v>
      </c>
      <c r="L1312" s="275">
        <v>7</v>
      </c>
      <c r="M1312" s="282">
        <v>105803.5</v>
      </c>
      <c r="N1312" s="276">
        <v>304714.08</v>
      </c>
      <c r="O1312" s="281">
        <v>2027.27037740229</v>
      </c>
      <c r="P1312" s="284">
        <v>0</v>
      </c>
      <c r="Q1312" s="275">
        <v>250.401616666667</v>
      </c>
      <c r="R1312" s="275">
        <v>211.607</v>
      </c>
      <c r="S1312" s="275">
        <v>0</v>
      </c>
      <c r="T1312" s="277">
        <v>2489.2789940689599</v>
      </c>
      <c r="U1312" s="276">
        <v>410517.58</v>
      </c>
      <c r="V1312" s="277">
        <v>2731.1837028892</v>
      </c>
      <c r="W1312" s="275">
        <v>43.342845460975902</v>
      </c>
      <c r="X1312" s="275">
        <v>400.25464049999999</v>
      </c>
      <c r="Y1312" s="275">
        <v>250.401616666667</v>
      </c>
      <c r="Z1312" s="275">
        <v>211.607</v>
      </c>
      <c r="AA1312" s="275">
        <v>30.0247745266587</v>
      </c>
      <c r="AB1312" s="275" t="b">
        <v>0</v>
      </c>
      <c r="AC1312" s="275" t="b">
        <v>1</v>
      </c>
      <c r="AD1312" s="280">
        <v>689371.01057698799</v>
      </c>
      <c r="AE1312" s="281">
        <v>172342.752644247</v>
      </c>
      <c r="AF1312" s="281">
        <v>261482.41462295401</v>
      </c>
      <c r="AG1312" s="280">
        <v>255545.84330978699</v>
      </c>
      <c r="AH1312" s="275">
        <v>19.1273936518946</v>
      </c>
      <c r="AI1312" s="275">
        <v>0.62889462677744201</v>
      </c>
      <c r="AJ1312" s="275" t="b">
        <v>1</v>
      </c>
    </row>
    <row r="1313" spans="2:36" x14ac:dyDescent="0.2">
      <c r="B1313" s="266">
        <v>95374</v>
      </c>
      <c r="C1313" s="274" t="s">
        <v>169</v>
      </c>
      <c r="D1313" s="275">
        <v>1826</v>
      </c>
      <c r="E1313" s="275">
        <v>39530491</v>
      </c>
      <c r="F1313" s="275">
        <v>59956</v>
      </c>
      <c r="G1313" s="275">
        <v>539634</v>
      </c>
      <c r="H1313" s="275">
        <v>5</v>
      </c>
      <c r="I1313" s="275">
        <v>59956</v>
      </c>
      <c r="J1313" s="275">
        <v>539634</v>
      </c>
      <c r="K1313" s="279">
        <v>16189.02</v>
      </c>
      <c r="L1313" s="275">
        <v>7</v>
      </c>
      <c r="M1313" s="282">
        <v>134908.5</v>
      </c>
      <c r="N1313" s="276">
        <v>388536.48</v>
      </c>
      <c r="O1313" s="279">
        <v>2584.9428961213698</v>
      </c>
      <c r="P1313" s="284">
        <v>0</v>
      </c>
      <c r="Q1313" s="275">
        <v>319.28345000000002</v>
      </c>
      <c r="R1313" s="275">
        <v>269.81700000000001</v>
      </c>
      <c r="S1313" s="275">
        <v>0</v>
      </c>
      <c r="T1313" s="277">
        <v>3174.0433461213602</v>
      </c>
      <c r="U1313" s="276">
        <v>523444.98</v>
      </c>
      <c r="V1313" s="279">
        <v>3482.4925128301702</v>
      </c>
      <c r="W1313" s="277">
        <v>91.706287644209198</v>
      </c>
      <c r="X1313" s="277">
        <v>510.3588555</v>
      </c>
      <c r="Y1313" s="275">
        <v>319.28345000000002</v>
      </c>
      <c r="Z1313" s="275">
        <v>269.81700000000001</v>
      </c>
      <c r="AA1313" s="277">
        <v>63.527453721823299</v>
      </c>
      <c r="AB1313" s="275" t="b">
        <v>0</v>
      </c>
      <c r="AC1313" s="275" t="b">
        <v>0</v>
      </c>
      <c r="AD1313" s="280">
        <v>879006.92302641796</v>
      </c>
      <c r="AE1313" s="281">
        <v>219751.73075660499</v>
      </c>
      <c r="AF1313" s="281">
        <v>333412.41389141901</v>
      </c>
      <c r="AG1313" s="280">
        <v>325842.77837839402</v>
      </c>
      <c r="AH1313" s="275">
        <v>19.1273936518946</v>
      </c>
      <c r="AI1313" s="275">
        <v>0.62889462677744201</v>
      </c>
      <c r="AJ1313" s="275" t="b">
        <v>0</v>
      </c>
    </row>
    <row r="1314" spans="2:36" x14ac:dyDescent="0.2">
      <c r="B1314" s="266">
        <v>95376</v>
      </c>
      <c r="C1314" s="274" t="s">
        <v>169</v>
      </c>
      <c r="D1314" s="275">
        <v>53417</v>
      </c>
      <c r="E1314" s="275">
        <v>39530491</v>
      </c>
      <c r="F1314" s="275">
        <v>103481</v>
      </c>
      <c r="G1314" s="275">
        <v>603463</v>
      </c>
      <c r="H1314" s="275">
        <v>5</v>
      </c>
      <c r="I1314" s="275">
        <v>103481</v>
      </c>
      <c r="J1314" s="275">
        <v>603463</v>
      </c>
      <c r="K1314" s="276">
        <v>18103.89</v>
      </c>
      <c r="L1314" s="275">
        <v>7</v>
      </c>
      <c r="M1314" s="276">
        <v>150865.75</v>
      </c>
      <c r="N1314" s="276">
        <v>434493.36</v>
      </c>
      <c r="O1314" s="277">
        <v>2890.6951654678701</v>
      </c>
      <c r="P1314" s="278">
        <v>1.4E-3</v>
      </c>
      <c r="Q1314" s="277">
        <v>357.04894166666702</v>
      </c>
      <c r="R1314" s="275">
        <v>301.73149999999998</v>
      </c>
      <c r="S1314" s="275">
        <v>0</v>
      </c>
      <c r="T1314" s="277">
        <v>3549.47560713453</v>
      </c>
      <c r="U1314" s="276">
        <v>585359.11</v>
      </c>
      <c r="V1314" s="279">
        <v>3894.4087645886598</v>
      </c>
      <c r="W1314" s="275">
        <v>59.418610239622602</v>
      </c>
      <c r="X1314" s="277">
        <v>570.72513225</v>
      </c>
      <c r="Y1314" s="277">
        <v>357.04894166666702</v>
      </c>
      <c r="Z1314" s="275">
        <v>301.73149999999998</v>
      </c>
      <c r="AA1314" s="275">
        <v>41.160896479174397</v>
      </c>
      <c r="AB1314" s="275" t="b">
        <v>0</v>
      </c>
      <c r="AC1314" s="275" t="b">
        <v>0</v>
      </c>
      <c r="AD1314" s="280">
        <v>982977.63815899601</v>
      </c>
      <c r="AE1314" s="281">
        <v>245744.409539749</v>
      </c>
      <c r="AF1314" s="280">
        <v>372849.10795864899</v>
      </c>
      <c r="AG1314" s="281">
        <v>364384.12066059798</v>
      </c>
      <c r="AH1314" s="275">
        <v>19.1273936518946</v>
      </c>
      <c r="AI1314" s="275">
        <v>0.62889462677744201</v>
      </c>
      <c r="AJ1314" s="275" t="b">
        <v>0</v>
      </c>
    </row>
    <row r="1315" spans="2:36" x14ac:dyDescent="0.2">
      <c r="B1315" s="266">
        <v>95377</v>
      </c>
      <c r="C1315" s="274" t="s">
        <v>169</v>
      </c>
      <c r="D1315" s="275">
        <v>40459</v>
      </c>
      <c r="E1315" s="275">
        <v>39530491</v>
      </c>
      <c r="F1315" s="275">
        <v>152204</v>
      </c>
      <c r="G1315" s="275">
        <v>697814</v>
      </c>
      <c r="H1315" s="275">
        <v>5</v>
      </c>
      <c r="I1315" s="275">
        <v>152204</v>
      </c>
      <c r="J1315" s="275">
        <v>697814</v>
      </c>
      <c r="K1315" s="276">
        <v>20934.419999999998</v>
      </c>
      <c r="L1315" s="275">
        <v>7</v>
      </c>
      <c r="M1315" s="282">
        <v>174453.5</v>
      </c>
      <c r="N1315" s="281">
        <v>502426.08</v>
      </c>
      <c r="O1315" s="277">
        <v>3342.65324667095</v>
      </c>
      <c r="P1315" s="284">
        <v>1E-3</v>
      </c>
      <c r="Q1315" s="277">
        <v>412.87328333333301</v>
      </c>
      <c r="R1315" s="275">
        <v>348.90699999999998</v>
      </c>
      <c r="S1315" s="275">
        <v>0</v>
      </c>
      <c r="T1315" s="279">
        <v>4104.4335300042903</v>
      </c>
      <c r="U1315" s="276">
        <v>676879.58</v>
      </c>
      <c r="V1315" s="281">
        <v>4503.2967350983699</v>
      </c>
      <c r="W1315" s="275">
        <v>46.7138940548083</v>
      </c>
      <c r="X1315" s="277">
        <v>659.95759050000004</v>
      </c>
      <c r="Y1315" s="277">
        <v>412.87328333333301</v>
      </c>
      <c r="Z1315" s="275">
        <v>348.90699999999998</v>
      </c>
      <c r="AA1315" s="275">
        <v>32.359992089597803</v>
      </c>
      <c r="AB1315" s="275" t="b">
        <v>0</v>
      </c>
      <c r="AC1315" s="275" t="b">
        <v>1</v>
      </c>
      <c r="AD1315" s="283">
        <v>1136665.4750900699</v>
      </c>
      <c r="AE1315" s="280">
        <v>284166.368772519</v>
      </c>
      <c r="AF1315" s="280">
        <v>431143.79410346103</v>
      </c>
      <c r="AG1315" s="280">
        <v>421355.31221409503</v>
      </c>
      <c r="AH1315" s="275">
        <v>19.1273936518946</v>
      </c>
      <c r="AI1315" s="275">
        <v>0.62889462677744201</v>
      </c>
      <c r="AJ1315" s="275" t="b">
        <v>1</v>
      </c>
    </row>
    <row r="1316" spans="2:36" x14ac:dyDescent="0.2">
      <c r="B1316" s="266">
        <v>95379</v>
      </c>
      <c r="C1316" s="274" t="s">
        <v>169</v>
      </c>
      <c r="D1316" s="275">
        <v>3827</v>
      </c>
      <c r="E1316" s="275">
        <v>39530491</v>
      </c>
      <c r="F1316" s="275">
        <v>62870</v>
      </c>
      <c r="G1316" s="275">
        <v>435644</v>
      </c>
      <c r="H1316" s="275">
        <v>5</v>
      </c>
      <c r="I1316" s="275">
        <v>62870</v>
      </c>
      <c r="J1316" s="275">
        <v>435644</v>
      </c>
      <c r="K1316" s="276">
        <v>13069.32</v>
      </c>
      <c r="L1316" s="275">
        <v>7</v>
      </c>
      <c r="M1316" s="275">
        <v>108911</v>
      </c>
      <c r="N1316" s="276">
        <v>313663.68</v>
      </c>
      <c r="O1316" s="279">
        <v>2086.81228951085</v>
      </c>
      <c r="P1316" s="278">
        <v>1E-4</v>
      </c>
      <c r="Q1316" s="275">
        <v>257.75603333333299</v>
      </c>
      <c r="R1316" s="275">
        <v>217.822</v>
      </c>
      <c r="S1316" s="275">
        <v>0</v>
      </c>
      <c r="T1316" s="277">
        <v>2562.39032284418</v>
      </c>
      <c r="U1316" s="276">
        <v>422574.68</v>
      </c>
      <c r="V1316" s="279">
        <v>2811.39989003545</v>
      </c>
      <c r="W1316" s="277">
        <v>70.602606706577603</v>
      </c>
      <c r="X1316" s="275">
        <v>412.010313</v>
      </c>
      <c r="Y1316" s="275">
        <v>257.75603333333299</v>
      </c>
      <c r="Z1316" s="275">
        <v>217.822</v>
      </c>
      <c r="AA1316" s="275">
        <v>48.908356726785698</v>
      </c>
      <c r="AB1316" s="275" t="b">
        <v>0</v>
      </c>
      <c r="AC1316" s="275" t="b">
        <v>0</v>
      </c>
      <c r="AD1316" s="283">
        <v>709618.170787832</v>
      </c>
      <c r="AE1316" s="283">
        <v>177404.542696958</v>
      </c>
      <c r="AF1316" s="281">
        <v>269162.27968829498</v>
      </c>
      <c r="AG1316" s="280">
        <v>263051.34840257902</v>
      </c>
      <c r="AH1316" s="275">
        <v>19.1273936518946</v>
      </c>
      <c r="AI1316" s="275">
        <v>0.62889462677744201</v>
      </c>
      <c r="AJ1316" s="275" t="b">
        <v>0</v>
      </c>
    </row>
    <row r="1317" spans="2:36" x14ac:dyDescent="0.2">
      <c r="B1317" s="266">
        <v>95380</v>
      </c>
      <c r="C1317" s="274" t="s">
        <v>169</v>
      </c>
      <c r="D1317" s="275">
        <v>42151</v>
      </c>
      <c r="E1317" s="275">
        <v>39530491</v>
      </c>
      <c r="F1317" s="275">
        <v>61933</v>
      </c>
      <c r="G1317" s="275">
        <v>445330</v>
      </c>
      <c r="H1317" s="275">
        <v>5</v>
      </c>
      <c r="I1317" s="275">
        <v>61933</v>
      </c>
      <c r="J1317" s="275">
        <v>445330</v>
      </c>
      <c r="K1317" s="282">
        <v>13359.9</v>
      </c>
      <c r="L1317" s="275">
        <v>7</v>
      </c>
      <c r="M1317" s="282">
        <v>111332.5</v>
      </c>
      <c r="N1317" s="282">
        <v>320637.59999999998</v>
      </c>
      <c r="O1317" s="279">
        <v>2133.2099532826501</v>
      </c>
      <c r="P1317" s="278">
        <v>1.1000000000000001E-3</v>
      </c>
      <c r="Q1317" s="277">
        <v>263.48691666666701</v>
      </c>
      <c r="R1317" s="275">
        <v>222.66499999999999</v>
      </c>
      <c r="S1317" s="275">
        <v>0</v>
      </c>
      <c r="T1317" s="277">
        <v>2619.3618699493099</v>
      </c>
      <c r="U1317" s="282">
        <v>431970.1</v>
      </c>
      <c r="V1317" s="277">
        <v>2873.9078537280102</v>
      </c>
      <c r="W1317" s="275">
        <v>73.2642814246623</v>
      </c>
      <c r="X1317" s="275">
        <v>421.17084749999998</v>
      </c>
      <c r="Y1317" s="277">
        <v>263.48691666666701</v>
      </c>
      <c r="Z1317" s="275">
        <v>222.66499999999999</v>
      </c>
      <c r="AA1317" s="275">
        <v>50.752171603816599</v>
      </c>
      <c r="AB1317" s="275" t="b">
        <v>0</v>
      </c>
      <c r="AC1317" s="275" t="b">
        <v>0</v>
      </c>
      <c r="AD1317" s="280">
        <v>725395.64414279803</v>
      </c>
      <c r="AE1317" s="281">
        <v>181348.9110357</v>
      </c>
      <c r="AF1317" s="280">
        <v>275146.76665715198</v>
      </c>
      <c r="AG1317" s="280">
        <v>268899.96644994698</v>
      </c>
      <c r="AH1317" s="275">
        <v>19.1273936518946</v>
      </c>
      <c r="AI1317" s="275">
        <v>0.62889462677744201</v>
      </c>
      <c r="AJ1317" s="275" t="b">
        <v>0</v>
      </c>
    </row>
    <row r="1318" spans="2:36" x14ac:dyDescent="0.2">
      <c r="B1318" s="266">
        <v>95382</v>
      </c>
      <c r="C1318" s="274" t="s">
        <v>169</v>
      </c>
      <c r="D1318" s="275">
        <v>39580</v>
      </c>
      <c r="E1318" s="275">
        <v>39530491</v>
      </c>
      <c r="F1318" s="275">
        <v>90721</v>
      </c>
      <c r="G1318" s="275">
        <v>508921</v>
      </c>
      <c r="H1318" s="275">
        <v>5</v>
      </c>
      <c r="I1318" s="275">
        <v>90721</v>
      </c>
      <c r="J1318" s="275">
        <v>508921</v>
      </c>
      <c r="K1318" s="276">
        <v>15267.63</v>
      </c>
      <c r="L1318" s="275">
        <v>7</v>
      </c>
      <c r="M1318" s="276">
        <v>127230.25</v>
      </c>
      <c r="N1318" s="276">
        <v>366423.12</v>
      </c>
      <c r="O1318" s="277">
        <v>2437.8221602734102</v>
      </c>
      <c r="P1318" s="284">
        <v>1E-3</v>
      </c>
      <c r="Q1318" s="275">
        <v>301.11159166666698</v>
      </c>
      <c r="R1318" s="275">
        <v>254.4605</v>
      </c>
      <c r="S1318" s="275">
        <v>0</v>
      </c>
      <c r="T1318" s="277">
        <v>2993.3942519400798</v>
      </c>
      <c r="U1318" s="276">
        <v>493653.37</v>
      </c>
      <c r="V1318" s="277">
        <v>3284.2881881461199</v>
      </c>
      <c r="W1318" s="275">
        <v>57.157733916902899</v>
      </c>
      <c r="X1318" s="275">
        <v>481.31203575000001</v>
      </c>
      <c r="Y1318" s="275">
        <v>301.11159166666698</v>
      </c>
      <c r="Z1318" s="275">
        <v>254.4605</v>
      </c>
      <c r="AA1318" s="275">
        <v>39.594725612902103</v>
      </c>
      <c r="AB1318" s="275" t="b">
        <v>0</v>
      </c>
      <c r="AC1318" s="275" t="b">
        <v>0</v>
      </c>
      <c r="AD1318" s="280">
        <v>828978.68235420296</v>
      </c>
      <c r="AE1318" s="281">
        <v>207244.670588551</v>
      </c>
      <c r="AF1318" s="280">
        <v>314436.412624177</v>
      </c>
      <c r="AG1318" s="280">
        <v>307297.59914147499</v>
      </c>
      <c r="AH1318" s="275">
        <v>19.1273936518946</v>
      </c>
      <c r="AI1318" s="275">
        <v>0.62889462677744201</v>
      </c>
      <c r="AJ1318" s="275" t="b">
        <v>0</v>
      </c>
    </row>
    <row r="1319" spans="2:36" x14ac:dyDescent="0.2">
      <c r="B1319" s="266">
        <v>95383</v>
      </c>
      <c r="C1319" s="274" t="s">
        <v>169</v>
      </c>
      <c r="D1319" s="275">
        <v>4315</v>
      </c>
      <c r="E1319" s="275">
        <v>39530491</v>
      </c>
      <c r="F1319" s="275">
        <v>97418</v>
      </c>
      <c r="G1319" s="275">
        <v>508944</v>
      </c>
      <c r="H1319" s="275">
        <v>5</v>
      </c>
      <c r="I1319" s="275">
        <v>97418</v>
      </c>
      <c r="J1319" s="275">
        <v>508944</v>
      </c>
      <c r="K1319" s="276">
        <v>15268.32</v>
      </c>
      <c r="L1319" s="275">
        <v>7</v>
      </c>
      <c r="M1319" s="275">
        <v>127236</v>
      </c>
      <c r="N1319" s="276">
        <v>366439.67999999999</v>
      </c>
      <c r="O1319" s="277">
        <v>2437.9323343666101</v>
      </c>
      <c r="P1319" s="278">
        <v>1E-4</v>
      </c>
      <c r="Q1319" s="275">
        <v>301.12520000000001</v>
      </c>
      <c r="R1319" s="275">
        <v>254.47200000000001</v>
      </c>
      <c r="S1319" s="275">
        <v>0</v>
      </c>
      <c r="T1319" s="277">
        <v>2993.5295343666098</v>
      </c>
      <c r="U1319" s="276">
        <v>493675.68</v>
      </c>
      <c r="V1319" s="277">
        <v>3284.4366171328002</v>
      </c>
      <c r="W1319" s="275">
        <v>53.230831326442299</v>
      </c>
      <c r="X1319" s="277">
        <v>481.33378800000003</v>
      </c>
      <c r="Y1319" s="275">
        <v>301.12520000000001</v>
      </c>
      <c r="Z1319" s="275">
        <v>254.47200000000001</v>
      </c>
      <c r="AA1319" s="275">
        <v>36.874452783263202</v>
      </c>
      <c r="AB1319" s="275" t="b">
        <v>0</v>
      </c>
      <c r="AC1319" s="275" t="b">
        <v>0</v>
      </c>
      <c r="AD1319" s="280">
        <v>829016.14693061798</v>
      </c>
      <c r="AE1319" s="280">
        <v>207254.03673265499</v>
      </c>
      <c r="AF1319" s="280">
        <v>314450.62315486901</v>
      </c>
      <c r="AG1319" s="281">
        <v>307311.487043095</v>
      </c>
      <c r="AH1319" s="275">
        <v>19.1273936518946</v>
      </c>
      <c r="AI1319" s="275">
        <v>0.62889462677744201</v>
      </c>
      <c r="AJ1319" s="275" t="b">
        <v>0</v>
      </c>
    </row>
    <row r="1320" spans="2:36" x14ac:dyDescent="0.2">
      <c r="B1320" s="266">
        <v>95385</v>
      </c>
      <c r="C1320" s="274" t="s">
        <v>169</v>
      </c>
      <c r="D1320" s="275">
        <v>223</v>
      </c>
      <c r="E1320" s="275">
        <v>39530491</v>
      </c>
      <c r="F1320" s="275">
        <v>80577</v>
      </c>
      <c r="G1320" s="275">
        <v>767857</v>
      </c>
      <c r="H1320" s="275">
        <v>5</v>
      </c>
      <c r="I1320" s="275">
        <v>80577</v>
      </c>
      <c r="J1320" s="275">
        <v>767857</v>
      </c>
      <c r="K1320" s="276">
        <v>23035.71</v>
      </c>
      <c r="L1320" s="275">
        <v>7</v>
      </c>
      <c r="M1320" s="276">
        <v>191964.25</v>
      </c>
      <c r="N1320" s="276">
        <v>552857.04</v>
      </c>
      <c r="O1320" s="277">
        <v>3678.1716818937698</v>
      </c>
      <c r="P1320" s="284">
        <v>0</v>
      </c>
      <c r="Q1320" s="277">
        <v>454.31539166666698</v>
      </c>
      <c r="R1320" s="275">
        <v>383.92849999999999</v>
      </c>
      <c r="S1320" s="275">
        <v>0</v>
      </c>
      <c r="T1320" s="279">
        <v>4516.41557356044</v>
      </c>
      <c r="U1320" s="276">
        <v>744821.29</v>
      </c>
      <c r="V1320" s="279">
        <v>4955.3146269957697</v>
      </c>
      <c r="W1320" s="277">
        <v>97.096083642912106</v>
      </c>
      <c r="X1320" s="275">
        <v>726.20075774999998</v>
      </c>
      <c r="Y1320" s="277">
        <v>454.31539166666698</v>
      </c>
      <c r="Z1320" s="275">
        <v>383.92849999999999</v>
      </c>
      <c r="AA1320" s="277">
        <v>67.261112827140806</v>
      </c>
      <c r="AB1320" s="275" t="b">
        <v>0</v>
      </c>
      <c r="AC1320" s="275" t="b">
        <v>0</v>
      </c>
      <c r="AD1320" s="280">
        <v>1250758.1414334499</v>
      </c>
      <c r="AE1320" s="281">
        <v>312689.53535836202</v>
      </c>
      <c r="AF1320" s="281">
        <v>474419.80285420001</v>
      </c>
      <c r="AG1320" s="280">
        <v>463648.803220884</v>
      </c>
      <c r="AH1320" s="275">
        <v>19.1273936518946</v>
      </c>
      <c r="AI1320" s="275">
        <v>0.62889462677744201</v>
      </c>
      <c r="AJ1320" s="275" t="b">
        <v>0</v>
      </c>
    </row>
    <row r="1321" spans="2:36" x14ac:dyDescent="0.2">
      <c r="B1321" s="266">
        <v>95386</v>
      </c>
      <c r="C1321" s="274" t="s">
        <v>169</v>
      </c>
      <c r="D1321" s="275">
        <v>11337</v>
      </c>
      <c r="E1321" s="275">
        <v>39530491</v>
      </c>
      <c r="F1321" s="275">
        <v>78817</v>
      </c>
      <c r="G1321" s="275">
        <v>464629</v>
      </c>
      <c r="H1321" s="275">
        <v>5</v>
      </c>
      <c r="I1321" s="275">
        <v>78817</v>
      </c>
      <c r="J1321" s="275">
        <v>464629</v>
      </c>
      <c r="K1321" s="279">
        <v>13938.87</v>
      </c>
      <c r="L1321" s="275">
        <v>7</v>
      </c>
      <c r="M1321" s="276">
        <v>116157.25</v>
      </c>
      <c r="N1321" s="276">
        <v>334532.88</v>
      </c>
      <c r="O1321" s="281">
        <v>2225.6555978347801</v>
      </c>
      <c r="P1321" s="278">
        <v>2.9999999999999997E-4</v>
      </c>
      <c r="Q1321" s="275">
        <v>274.90549166666699</v>
      </c>
      <c r="R1321" s="275">
        <v>232.31450000000001</v>
      </c>
      <c r="S1321" s="275">
        <v>0</v>
      </c>
      <c r="T1321" s="279">
        <v>2732.8755895014501</v>
      </c>
      <c r="U1321" s="276">
        <v>450690.13</v>
      </c>
      <c r="V1321" s="279">
        <v>2998.4526804163002</v>
      </c>
      <c r="W1321" s="275">
        <v>60.064639082933397</v>
      </c>
      <c r="X1321" s="275">
        <v>439.42287675</v>
      </c>
      <c r="Y1321" s="275">
        <v>274.90549166666699</v>
      </c>
      <c r="Z1321" s="275">
        <v>232.31450000000001</v>
      </c>
      <c r="AA1321" s="275">
        <v>41.608418328555203</v>
      </c>
      <c r="AB1321" s="275" t="b">
        <v>0</v>
      </c>
      <c r="AC1321" s="275" t="b">
        <v>0</v>
      </c>
      <c r="AD1321" s="280">
        <v>756831.68154497596</v>
      </c>
      <c r="AE1321" s="281">
        <v>189207.92038624399</v>
      </c>
      <c r="AF1321" s="281">
        <v>287070.63760614803</v>
      </c>
      <c r="AG1321" s="281">
        <v>280553.12355258397</v>
      </c>
      <c r="AH1321" s="275">
        <v>19.1273936518946</v>
      </c>
      <c r="AI1321" s="275">
        <v>0.62889462677744201</v>
      </c>
      <c r="AJ1321" s="275" t="b">
        <v>0</v>
      </c>
    </row>
    <row r="1322" spans="2:36" x14ac:dyDescent="0.2">
      <c r="B1322" s="266">
        <v>95387</v>
      </c>
      <c r="C1322" s="274" t="s">
        <v>169</v>
      </c>
      <c r="D1322" s="275">
        <v>571</v>
      </c>
      <c r="E1322" s="275">
        <v>39530491</v>
      </c>
      <c r="F1322" s="275">
        <v>87629</v>
      </c>
      <c r="G1322" s="275">
        <v>488372</v>
      </c>
      <c r="H1322" s="275">
        <v>5</v>
      </c>
      <c r="I1322" s="275">
        <v>87629</v>
      </c>
      <c r="J1322" s="275">
        <v>488372</v>
      </c>
      <c r="K1322" s="276">
        <v>14651.16</v>
      </c>
      <c r="L1322" s="275">
        <v>7</v>
      </c>
      <c r="M1322" s="275">
        <v>122093</v>
      </c>
      <c r="N1322" s="276">
        <v>351627.84</v>
      </c>
      <c r="O1322" s="279">
        <v>2339.3887932646599</v>
      </c>
      <c r="P1322" s="284">
        <v>0</v>
      </c>
      <c r="Q1322" s="277">
        <v>288.95343333333301</v>
      </c>
      <c r="R1322" s="275">
        <v>244.18600000000001</v>
      </c>
      <c r="S1322" s="275">
        <v>0</v>
      </c>
      <c r="T1322" s="277">
        <v>2872.5282265979999</v>
      </c>
      <c r="U1322" s="276">
        <v>473720.84</v>
      </c>
      <c r="V1322" s="277">
        <v>3151.67656870378</v>
      </c>
      <c r="W1322" s="275">
        <v>56.785226183621198</v>
      </c>
      <c r="X1322" s="275">
        <v>461.87781899999999</v>
      </c>
      <c r="Y1322" s="277">
        <v>288.95343333333301</v>
      </c>
      <c r="Z1322" s="275">
        <v>244.18600000000001</v>
      </c>
      <c r="AA1322" s="275">
        <v>39.3366793175501</v>
      </c>
      <c r="AB1322" s="275" t="b">
        <v>0</v>
      </c>
      <c r="AC1322" s="275" t="b">
        <v>0</v>
      </c>
      <c r="AD1322" s="280">
        <v>795506.52666855301</v>
      </c>
      <c r="AE1322" s="281">
        <v>198876.63166713799</v>
      </c>
      <c r="AF1322" s="281">
        <v>301740.23022452299</v>
      </c>
      <c r="AG1322" s="281">
        <v>294889.66477689199</v>
      </c>
      <c r="AH1322" s="275">
        <v>19.1273936518946</v>
      </c>
      <c r="AI1322" s="275">
        <v>0.62889462677744201</v>
      </c>
      <c r="AJ1322" s="275" t="b">
        <v>0</v>
      </c>
    </row>
    <row r="1323" spans="2:36" x14ac:dyDescent="0.2">
      <c r="B1323" s="266">
        <v>95388</v>
      </c>
      <c r="C1323" s="274" t="s">
        <v>169</v>
      </c>
      <c r="D1323" s="275">
        <v>13991</v>
      </c>
      <c r="E1323" s="275">
        <v>39530491</v>
      </c>
      <c r="F1323" s="275">
        <v>65161</v>
      </c>
      <c r="G1323" s="275">
        <v>358393</v>
      </c>
      <c r="H1323" s="275">
        <v>5</v>
      </c>
      <c r="I1323" s="275">
        <v>65161</v>
      </c>
      <c r="J1323" s="275">
        <v>358393</v>
      </c>
      <c r="K1323" s="279">
        <v>10751.79</v>
      </c>
      <c r="L1323" s="275">
        <v>7</v>
      </c>
      <c r="M1323" s="276">
        <v>89598.25</v>
      </c>
      <c r="N1323" s="281">
        <v>258042.96</v>
      </c>
      <c r="O1323" s="277">
        <v>1716.7662515142199</v>
      </c>
      <c r="P1323" s="278">
        <v>4.0000000000000002E-4</v>
      </c>
      <c r="Q1323" s="275">
        <v>212.04919166666701</v>
      </c>
      <c r="R1323" s="275">
        <v>179.19649999999999</v>
      </c>
      <c r="S1323" s="275">
        <v>0</v>
      </c>
      <c r="T1323" s="279">
        <v>2108.0119431808898</v>
      </c>
      <c r="U1323" s="276">
        <v>347641.21</v>
      </c>
      <c r="V1323" s="277">
        <v>2312.8656444010999</v>
      </c>
      <c r="W1323" s="275">
        <v>56.040788492830401</v>
      </c>
      <c r="X1323" s="275">
        <v>338.95017975000002</v>
      </c>
      <c r="Y1323" s="275">
        <v>212.04919166666701</v>
      </c>
      <c r="Z1323" s="275">
        <v>179.19649999999999</v>
      </c>
      <c r="AA1323" s="275">
        <v>38.820986967926601</v>
      </c>
      <c r="AB1323" s="275" t="b">
        <v>0</v>
      </c>
      <c r="AC1323" s="275" t="b">
        <v>0</v>
      </c>
      <c r="AD1323" s="280">
        <v>583784.43197464803</v>
      </c>
      <c r="AE1323" s="281">
        <v>145946.10799366201</v>
      </c>
      <c r="AF1323" s="281">
        <v>221432.81418848201</v>
      </c>
      <c r="AG1323" s="280">
        <v>216405.50979250399</v>
      </c>
      <c r="AH1323" s="275">
        <v>19.1273936518946</v>
      </c>
      <c r="AI1323" s="275">
        <v>0.62889462677744201</v>
      </c>
      <c r="AJ1323" s="275" t="b">
        <v>0</v>
      </c>
    </row>
    <row r="1324" spans="2:36" x14ac:dyDescent="0.2">
      <c r="B1324" s="266">
        <v>95389</v>
      </c>
      <c r="C1324" s="274" t="s">
        <v>169</v>
      </c>
      <c r="D1324" s="275">
        <v>462</v>
      </c>
      <c r="E1324" s="275">
        <v>39530491</v>
      </c>
      <c r="F1324" s="275">
        <v>47347</v>
      </c>
      <c r="G1324" s="275">
        <v>381250</v>
      </c>
      <c r="H1324" s="275">
        <v>5</v>
      </c>
      <c r="I1324" s="275">
        <v>47347</v>
      </c>
      <c r="J1324" s="275">
        <v>381250</v>
      </c>
      <c r="K1324" s="282">
        <v>11437.5</v>
      </c>
      <c r="L1324" s="275">
        <v>7</v>
      </c>
      <c r="M1324" s="282">
        <v>95312.5</v>
      </c>
      <c r="N1324" s="275">
        <v>274500</v>
      </c>
      <c r="O1324" s="277">
        <v>1826.2553492668601</v>
      </c>
      <c r="P1324" s="284">
        <v>0</v>
      </c>
      <c r="Q1324" s="275">
        <v>225.572916666667</v>
      </c>
      <c r="R1324" s="275">
        <v>190.625</v>
      </c>
      <c r="S1324" s="275">
        <v>0</v>
      </c>
      <c r="T1324" s="277">
        <v>2242.45326593352</v>
      </c>
      <c r="U1324" s="282">
        <v>369812.5</v>
      </c>
      <c r="V1324" s="277">
        <v>2460.3717899845101</v>
      </c>
      <c r="W1324" s="277">
        <v>82.044570363094095</v>
      </c>
      <c r="X1324" s="275">
        <v>360.56718749999999</v>
      </c>
      <c r="Y1324" s="275">
        <v>225.572916666667</v>
      </c>
      <c r="Z1324" s="275">
        <v>190.625</v>
      </c>
      <c r="AA1324" s="275">
        <v>56.834517902300597</v>
      </c>
      <c r="AB1324" s="275" t="b">
        <v>0</v>
      </c>
      <c r="AC1324" s="275" t="b">
        <v>0</v>
      </c>
      <c r="AD1324" s="280">
        <v>621016.0764589</v>
      </c>
      <c r="AE1324" s="281">
        <v>155254.019114725</v>
      </c>
      <c r="AF1324" s="281">
        <v>235554.99245063099</v>
      </c>
      <c r="AG1324" s="280">
        <v>230207.06489354401</v>
      </c>
      <c r="AH1324" s="275">
        <v>19.1273936518946</v>
      </c>
      <c r="AI1324" s="275">
        <v>0.62889462677744201</v>
      </c>
      <c r="AJ1324" s="275" t="b">
        <v>0</v>
      </c>
    </row>
    <row r="1325" spans="2:36" x14ac:dyDescent="0.2">
      <c r="B1325" s="266">
        <v>95391</v>
      </c>
      <c r="C1325" s="274" t="s">
        <v>169</v>
      </c>
      <c r="D1325" s="275">
        <v>28596</v>
      </c>
      <c r="E1325" s="275">
        <v>39530491</v>
      </c>
      <c r="F1325" s="275">
        <v>170787</v>
      </c>
      <c r="G1325" s="275">
        <v>718698</v>
      </c>
      <c r="H1325" s="275">
        <v>5</v>
      </c>
      <c r="I1325" s="275">
        <v>170787</v>
      </c>
      <c r="J1325" s="275">
        <v>718698</v>
      </c>
      <c r="K1325" s="276">
        <v>21560.94</v>
      </c>
      <c r="L1325" s="275">
        <v>7</v>
      </c>
      <c r="M1325" s="282">
        <v>179674.5</v>
      </c>
      <c r="N1325" s="281">
        <v>517462.56</v>
      </c>
      <c r="O1325" s="279">
        <v>3442.6913232980701</v>
      </c>
      <c r="P1325" s="278">
        <v>6.9999999999999999E-4</v>
      </c>
      <c r="Q1325" s="275">
        <v>425.22964999999999</v>
      </c>
      <c r="R1325" s="275">
        <v>359.34899999999999</v>
      </c>
      <c r="S1325" s="275">
        <v>0</v>
      </c>
      <c r="T1325" s="279">
        <v>4227.26997329808</v>
      </c>
      <c r="U1325" s="276">
        <v>697137.06</v>
      </c>
      <c r="V1325" s="279">
        <v>4638.0702549988</v>
      </c>
      <c r="W1325" s="275">
        <v>42.876969829076899</v>
      </c>
      <c r="X1325" s="275">
        <v>679.70863350000002</v>
      </c>
      <c r="Y1325" s="275">
        <v>425.22964999999999</v>
      </c>
      <c r="Z1325" s="275">
        <v>359.34899999999999</v>
      </c>
      <c r="AA1325" s="275">
        <v>29.7020497342168</v>
      </c>
      <c r="AB1325" s="275" t="b">
        <v>0</v>
      </c>
      <c r="AC1325" s="275" t="b">
        <v>1</v>
      </c>
      <c r="AD1325" s="283">
        <v>1170683.3104756901</v>
      </c>
      <c r="AE1325" s="280">
        <v>292670.82761892403</v>
      </c>
      <c r="AF1325" s="280">
        <v>444046.955971891</v>
      </c>
      <c r="AG1325" s="280">
        <v>433965.52688487998</v>
      </c>
      <c r="AH1325" s="275">
        <v>19.1273936518946</v>
      </c>
      <c r="AI1325" s="275">
        <v>0.62889462677744201</v>
      </c>
      <c r="AJ1325" s="275" t="b">
        <v>1</v>
      </c>
    </row>
    <row r="1326" spans="2:36" x14ac:dyDescent="0.2">
      <c r="B1326" s="266">
        <v>95401</v>
      </c>
      <c r="C1326" s="274" t="s">
        <v>169</v>
      </c>
      <c r="D1326" s="275">
        <v>37189</v>
      </c>
      <c r="E1326" s="275">
        <v>39530491</v>
      </c>
      <c r="F1326" s="275">
        <v>92569</v>
      </c>
      <c r="G1326" s="275">
        <v>682210</v>
      </c>
      <c r="H1326" s="275">
        <v>5</v>
      </c>
      <c r="I1326" s="275">
        <v>92569</v>
      </c>
      <c r="J1326" s="275">
        <v>682210</v>
      </c>
      <c r="K1326" s="282">
        <v>20466.3</v>
      </c>
      <c r="L1326" s="275">
        <v>7</v>
      </c>
      <c r="M1326" s="282">
        <v>170552.5</v>
      </c>
      <c r="N1326" s="281">
        <v>491191.2</v>
      </c>
      <c r="O1326" s="277">
        <v>3267.9073097005698</v>
      </c>
      <c r="P1326" s="278">
        <v>8.9999999999999998E-4</v>
      </c>
      <c r="Q1326" s="275">
        <v>403.64091666666701</v>
      </c>
      <c r="R1326" s="275">
        <v>341.10500000000002</v>
      </c>
      <c r="S1326" s="275">
        <v>0</v>
      </c>
      <c r="T1326" s="277">
        <v>4012.6532263672302</v>
      </c>
      <c r="U1326" s="282">
        <v>661743.69999999995</v>
      </c>
      <c r="V1326" s="279">
        <v>4402.5973477910402</v>
      </c>
      <c r="W1326" s="275">
        <v>75.090495158738406</v>
      </c>
      <c r="X1326" s="275">
        <v>645.20010749999994</v>
      </c>
      <c r="Y1326" s="275">
        <v>403.64091666666701</v>
      </c>
      <c r="Z1326" s="275">
        <v>341.10500000000002</v>
      </c>
      <c r="AA1326" s="275">
        <v>52.017239806421998</v>
      </c>
      <c r="AB1326" s="275" t="b">
        <v>0</v>
      </c>
      <c r="AC1326" s="275" t="b">
        <v>0</v>
      </c>
      <c r="AD1326" s="280">
        <v>1111248.20333384</v>
      </c>
      <c r="AE1326" s="281">
        <v>277812.05083346</v>
      </c>
      <c r="AF1326" s="283">
        <v>421502.87580260902</v>
      </c>
      <c r="AG1326" s="280">
        <v>411933.27669776999</v>
      </c>
      <c r="AH1326" s="275">
        <v>19.1273936518946</v>
      </c>
      <c r="AI1326" s="275">
        <v>0.62889462677744201</v>
      </c>
      <c r="AJ1326" s="275" t="b">
        <v>0</v>
      </c>
    </row>
    <row r="1327" spans="2:36" x14ac:dyDescent="0.2">
      <c r="B1327" s="266">
        <v>95403</v>
      </c>
      <c r="C1327" s="274" t="s">
        <v>169</v>
      </c>
      <c r="D1327" s="275">
        <v>45092</v>
      </c>
      <c r="E1327" s="275">
        <v>39530491</v>
      </c>
      <c r="F1327" s="275">
        <v>100760</v>
      </c>
      <c r="G1327" s="275">
        <v>686258</v>
      </c>
      <c r="H1327" s="275">
        <v>5</v>
      </c>
      <c r="I1327" s="275">
        <v>100760</v>
      </c>
      <c r="J1327" s="275">
        <v>686258</v>
      </c>
      <c r="K1327" s="279">
        <v>20587.740000000002</v>
      </c>
      <c r="L1327" s="275">
        <v>7</v>
      </c>
      <c r="M1327" s="282">
        <v>171564.5</v>
      </c>
      <c r="N1327" s="276">
        <v>494105.76</v>
      </c>
      <c r="O1327" s="277">
        <v>3287.29795010406</v>
      </c>
      <c r="P1327" s="278">
        <v>1.1000000000000001E-3</v>
      </c>
      <c r="Q1327" s="275">
        <v>406.03598333333298</v>
      </c>
      <c r="R1327" s="275">
        <v>343.12900000000002</v>
      </c>
      <c r="S1327" s="275">
        <v>0</v>
      </c>
      <c r="T1327" s="277">
        <v>4036.4629334373999</v>
      </c>
      <c r="U1327" s="276">
        <v>665670.26</v>
      </c>
      <c r="V1327" s="279">
        <v>4428.72084944575</v>
      </c>
      <c r="W1327" s="275">
        <v>69.395565735757302</v>
      </c>
      <c r="X1327" s="277">
        <v>649.02850350000006</v>
      </c>
      <c r="Y1327" s="275">
        <v>406.03598333333298</v>
      </c>
      <c r="Z1327" s="275">
        <v>343.12900000000002</v>
      </c>
      <c r="AA1327" s="275">
        <v>48.072206432362798</v>
      </c>
      <c r="AB1327" s="275" t="b">
        <v>0</v>
      </c>
      <c r="AC1327" s="275" t="b">
        <v>0</v>
      </c>
      <c r="AD1327" s="280">
        <v>1117841.9687830301</v>
      </c>
      <c r="AE1327" s="281">
        <v>279460.49219575798</v>
      </c>
      <c r="AF1327" s="280">
        <v>424003.92920441902</v>
      </c>
      <c r="AG1327" s="280">
        <v>414377.54738285602</v>
      </c>
      <c r="AH1327" s="275">
        <v>19.1273936518946</v>
      </c>
      <c r="AI1327" s="275">
        <v>0.62889462677744201</v>
      </c>
      <c r="AJ1327" s="275" t="b">
        <v>0</v>
      </c>
    </row>
    <row r="1328" spans="2:36" x14ac:dyDescent="0.2">
      <c r="B1328" s="266">
        <v>95404</v>
      </c>
      <c r="C1328" s="274" t="s">
        <v>169</v>
      </c>
      <c r="D1328" s="275">
        <v>39778</v>
      </c>
      <c r="E1328" s="275">
        <v>39530491</v>
      </c>
      <c r="F1328" s="275">
        <v>100731</v>
      </c>
      <c r="G1328" s="275">
        <v>886922</v>
      </c>
      <c r="H1328" s="275">
        <v>5</v>
      </c>
      <c r="I1328" s="275">
        <v>100731</v>
      </c>
      <c r="J1328" s="275">
        <v>886922</v>
      </c>
      <c r="K1328" s="276">
        <v>26607.66</v>
      </c>
      <c r="L1328" s="275">
        <v>7</v>
      </c>
      <c r="M1328" s="282">
        <v>221730.5</v>
      </c>
      <c r="N1328" s="276">
        <v>638583.84</v>
      </c>
      <c r="O1328" s="279">
        <v>4248.5142213310401</v>
      </c>
      <c r="P1328" s="284">
        <v>1E-3</v>
      </c>
      <c r="Q1328" s="277">
        <v>524.76218333333304</v>
      </c>
      <c r="R1328" s="275">
        <v>443.46100000000001</v>
      </c>
      <c r="S1328" s="275">
        <v>0</v>
      </c>
      <c r="T1328" s="279">
        <v>5216.7374046643699</v>
      </c>
      <c r="U1328" s="276">
        <v>860314.34</v>
      </c>
      <c r="V1328" s="279">
        <v>5723.6927704043101</v>
      </c>
      <c r="W1328" s="275">
        <v>89.712868156626797</v>
      </c>
      <c r="X1328" s="277">
        <v>838.80648150000002</v>
      </c>
      <c r="Y1328" s="277">
        <v>524.76218333333304</v>
      </c>
      <c r="Z1328" s="275">
        <v>443.46100000000001</v>
      </c>
      <c r="AA1328" s="275">
        <v>62.146557520497602</v>
      </c>
      <c r="AB1328" s="275" t="b">
        <v>0</v>
      </c>
      <c r="AC1328" s="275" t="b">
        <v>0</v>
      </c>
      <c r="AD1328" s="280">
        <v>1444702.4801707</v>
      </c>
      <c r="AE1328" s="280">
        <v>361175.62004267599</v>
      </c>
      <c r="AF1328" s="280">
        <v>547984.01315225696</v>
      </c>
      <c r="AG1328" s="280">
        <v>535542.84697576903</v>
      </c>
      <c r="AH1328" s="275">
        <v>19.1273936518946</v>
      </c>
      <c r="AI1328" s="275">
        <v>0.62889462677744201</v>
      </c>
      <c r="AJ1328" s="275" t="b">
        <v>0</v>
      </c>
    </row>
    <row r="1329" spans="2:36" x14ac:dyDescent="0.2">
      <c r="B1329" s="266">
        <v>95405</v>
      </c>
      <c r="C1329" s="274" t="s">
        <v>169</v>
      </c>
      <c r="D1329" s="275">
        <v>21825</v>
      </c>
      <c r="E1329" s="275">
        <v>39530491</v>
      </c>
      <c r="F1329" s="275">
        <v>115460</v>
      </c>
      <c r="G1329" s="275">
        <v>766602</v>
      </c>
      <c r="H1329" s="275">
        <v>5</v>
      </c>
      <c r="I1329" s="275">
        <v>115460</v>
      </c>
      <c r="J1329" s="275">
        <v>766602</v>
      </c>
      <c r="K1329" s="279">
        <v>22998.06</v>
      </c>
      <c r="L1329" s="275">
        <v>7</v>
      </c>
      <c r="M1329" s="282">
        <v>191650.5</v>
      </c>
      <c r="N1329" s="276">
        <v>551953.43999999994</v>
      </c>
      <c r="O1329" s="279">
        <v>3672.1600085473301</v>
      </c>
      <c r="P1329" s="278">
        <v>5.9999999999999995E-4</v>
      </c>
      <c r="Q1329" s="275">
        <v>453.57285000000002</v>
      </c>
      <c r="R1329" s="275">
        <v>383.30099999999999</v>
      </c>
      <c r="S1329" s="275">
        <v>0</v>
      </c>
      <c r="T1329" s="279">
        <v>4509.0338585473301</v>
      </c>
      <c r="U1329" s="276">
        <v>743603.94</v>
      </c>
      <c r="V1329" s="279">
        <v>4947.2155670707098</v>
      </c>
      <c r="W1329" s="275">
        <v>67.650475578424206</v>
      </c>
      <c r="X1329" s="277">
        <v>725.01384150000001</v>
      </c>
      <c r="Y1329" s="275">
        <v>453.57285000000002</v>
      </c>
      <c r="Z1329" s="275">
        <v>383.30099999999999</v>
      </c>
      <c r="AA1329" s="275">
        <v>46.863334750188798</v>
      </c>
      <c r="AB1329" s="275" t="b">
        <v>0</v>
      </c>
      <c r="AC1329" s="275" t="b">
        <v>0</v>
      </c>
      <c r="AD1329" s="280">
        <v>1248713.8786768401</v>
      </c>
      <c r="AE1329" s="281">
        <v>312178.46966921003</v>
      </c>
      <c r="AF1329" s="281">
        <v>473644.40215774003</v>
      </c>
      <c r="AG1329" s="280">
        <v>462891.00684989098</v>
      </c>
      <c r="AH1329" s="275">
        <v>19.1273936518946</v>
      </c>
      <c r="AI1329" s="275">
        <v>0.62889462677744201</v>
      </c>
      <c r="AJ1329" s="275" t="b">
        <v>0</v>
      </c>
    </row>
    <row r="1330" spans="2:36" x14ac:dyDescent="0.2">
      <c r="B1330" s="266">
        <v>95407</v>
      </c>
      <c r="C1330" s="274" t="s">
        <v>169</v>
      </c>
      <c r="D1330" s="275">
        <v>43576</v>
      </c>
      <c r="E1330" s="275">
        <v>39530491</v>
      </c>
      <c r="F1330" s="275">
        <v>81107</v>
      </c>
      <c r="G1330" s="275">
        <v>630196</v>
      </c>
      <c r="H1330" s="275">
        <v>5</v>
      </c>
      <c r="I1330" s="275">
        <v>81107</v>
      </c>
      <c r="J1330" s="275">
        <v>630196</v>
      </c>
      <c r="K1330" s="276">
        <v>18905.88</v>
      </c>
      <c r="L1330" s="275">
        <v>7</v>
      </c>
      <c r="M1330" s="275">
        <v>157549</v>
      </c>
      <c r="N1330" s="276">
        <v>453741.12</v>
      </c>
      <c r="O1330" s="279">
        <v>3018.7509930139699</v>
      </c>
      <c r="P1330" s="278">
        <v>1.1000000000000001E-3</v>
      </c>
      <c r="Q1330" s="277">
        <v>372.86596666666702</v>
      </c>
      <c r="R1330" s="275">
        <v>315.09800000000001</v>
      </c>
      <c r="S1330" s="275">
        <v>0</v>
      </c>
      <c r="T1330" s="279">
        <v>3706.7149596806398</v>
      </c>
      <c r="U1330" s="276">
        <v>611290.12</v>
      </c>
      <c r="V1330" s="279">
        <v>4066.9284211438198</v>
      </c>
      <c r="W1330" s="275">
        <v>79.168016395287495</v>
      </c>
      <c r="X1330" s="277">
        <v>596.00786700000003</v>
      </c>
      <c r="Y1330" s="277">
        <v>372.86596666666702</v>
      </c>
      <c r="Z1330" s="275">
        <v>315.09800000000001</v>
      </c>
      <c r="AA1330" s="275">
        <v>54.841850291796803</v>
      </c>
      <c r="AB1330" s="275" t="b">
        <v>0</v>
      </c>
      <c r="AC1330" s="275" t="b">
        <v>0</v>
      </c>
      <c r="AD1330" s="280">
        <v>1026522.87821664</v>
      </c>
      <c r="AE1330" s="280">
        <v>256630.719554159</v>
      </c>
      <c r="AF1330" s="280">
        <v>389366.069566997</v>
      </c>
      <c r="AG1330" s="281">
        <v>380526.08909548097</v>
      </c>
      <c r="AH1330" s="275">
        <v>19.1273936518946</v>
      </c>
      <c r="AI1330" s="275">
        <v>0.62889462677744201</v>
      </c>
      <c r="AJ1330" s="275" t="b">
        <v>0</v>
      </c>
    </row>
    <row r="1331" spans="2:36" x14ac:dyDescent="0.2">
      <c r="B1331" s="266">
        <v>95409</v>
      </c>
      <c r="C1331" s="274" t="s">
        <v>169</v>
      </c>
      <c r="D1331" s="275">
        <v>26249</v>
      </c>
      <c r="E1331" s="275">
        <v>39530491</v>
      </c>
      <c r="F1331" s="275">
        <v>101402</v>
      </c>
      <c r="G1331" s="275">
        <v>847737</v>
      </c>
      <c r="H1331" s="275">
        <v>5</v>
      </c>
      <c r="I1331" s="275">
        <v>101402</v>
      </c>
      <c r="J1331" s="275">
        <v>847737</v>
      </c>
      <c r="K1331" s="276">
        <v>25432.11</v>
      </c>
      <c r="L1331" s="275">
        <v>7</v>
      </c>
      <c r="M1331" s="276">
        <v>211934.25</v>
      </c>
      <c r="N1331" s="276">
        <v>610370.64</v>
      </c>
      <c r="O1331" s="279">
        <v>4060.81109776115</v>
      </c>
      <c r="P1331" s="278">
        <v>6.9999999999999999E-4</v>
      </c>
      <c r="Q1331" s="275">
        <v>501.57772499999999</v>
      </c>
      <c r="R1331" s="275">
        <v>423.86849999999998</v>
      </c>
      <c r="S1331" s="275">
        <v>0</v>
      </c>
      <c r="T1331" s="279">
        <v>4986.2573227611501</v>
      </c>
      <c r="U1331" s="276">
        <v>822304.89</v>
      </c>
      <c r="V1331" s="279">
        <v>5470.8149511504298</v>
      </c>
      <c r="W1331" s="275">
        <v>85.181851765059093</v>
      </c>
      <c r="X1331" s="275">
        <v>801.74726774999999</v>
      </c>
      <c r="Y1331" s="275">
        <v>501.57772499999999</v>
      </c>
      <c r="Z1331" s="275">
        <v>423.86849999999998</v>
      </c>
      <c r="AA1331" s="275">
        <v>59.007798537636099</v>
      </c>
      <c r="AB1331" s="275" t="b">
        <v>0</v>
      </c>
      <c r="AC1331" s="275" t="b">
        <v>0</v>
      </c>
      <c r="AD1331" s="280">
        <v>1380874.24422043</v>
      </c>
      <c r="AE1331" s="280">
        <v>345218.56105510698</v>
      </c>
      <c r="AF1331" s="281">
        <v>523773.59379703703</v>
      </c>
      <c r="AG1331" s="280">
        <v>511882.08936828497</v>
      </c>
      <c r="AH1331" s="275">
        <v>19.1273936518946</v>
      </c>
      <c r="AI1331" s="275">
        <v>0.62889462677744201</v>
      </c>
      <c r="AJ1331" s="275" t="b">
        <v>0</v>
      </c>
    </row>
    <row r="1332" spans="2:36" x14ac:dyDescent="0.2">
      <c r="B1332" s="266">
        <v>95410</v>
      </c>
      <c r="C1332" s="274" t="s">
        <v>169</v>
      </c>
      <c r="D1332" s="275">
        <v>898</v>
      </c>
      <c r="E1332" s="275">
        <v>39530491</v>
      </c>
      <c r="F1332" s="275">
        <v>47722</v>
      </c>
      <c r="G1332" s="275">
        <v>768617</v>
      </c>
      <c r="H1332" s="275">
        <v>5</v>
      </c>
      <c r="I1332" s="275">
        <v>47722</v>
      </c>
      <c r="J1332" s="275">
        <v>768617</v>
      </c>
      <c r="K1332" s="276">
        <v>23058.51</v>
      </c>
      <c r="L1332" s="275">
        <v>7</v>
      </c>
      <c r="M1332" s="276">
        <v>192154.25</v>
      </c>
      <c r="N1332" s="276">
        <v>553404.24</v>
      </c>
      <c r="O1332" s="279">
        <v>3681.8122171473901</v>
      </c>
      <c r="P1332" s="284">
        <v>0</v>
      </c>
      <c r="Q1332" s="275">
        <v>454.765058333333</v>
      </c>
      <c r="R1332" s="275">
        <v>384.30849999999998</v>
      </c>
      <c r="S1332" s="275">
        <v>0</v>
      </c>
      <c r="T1332" s="279">
        <v>4520.8857754807204</v>
      </c>
      <c r="U1332" s="276">
        <v>745558.49</v>
      </c>
      <c r="V1332" s="279">
        <v>4960.2192369902396</v>
      </c>
      <c r="W1332" s="275">
        <v>164.10575390151899</v>
      </c>
      <c r="X1332" s="277">
        <v>726.91952775000004</v>
      </c>
      <c r="Y1332" s="275">
        <v>454.765058333333</v>
      </c>
      <c r="Z1332" s="275">
        <v>384.30849999999998</v>
      </c>
      <c r="AA1332" s="275">
        <v>113.68054420554201</v>
      </c>
      <c r="AB1332" s="275" t="b">
        <v>0</v>
      </c>
      <c r="AC1332" s="275" t="b">
        <v>0</v>
      </c>
      <c r="AD1332" s="283">
        <v>1251996.1013497999</v>
      </c>
      <c r="AE1332" s="280">
        <v>312999.02533744898</v>
      </c>
      <c r="AF1332" s="281">
        <v>474889.36821619997</v>
      </c>
      <c r="AG1332" s="280">
        <v>464107.70779614802</v>
      </c>
      <c r="AH1332" s="275">
        <v>19.1273936518946</v>
      </c>
      <c r="AI1332" s="275">
        <v>0.62889462677744201</v>
      </c>
      <c r="AJ1332" s="275" t="b">
        <v>0</v>
      </c>
    </row>
    <row r="1333" spans="2:36" x14ac:dyDescent="0.2">
      <c r="B1333" s="266">
        <v>95412</v>
      </c>
      <c r="C1333" s="274" t="s">
        <v>169</v>
      </c>
      <c r="D1333" s="275">
        <v>471</v>
      </c>
      <c r="E1333" s="275">
        <v>39530491</v>
      </c>
      <c r="F1333" s="275">
        <v>80383</v>
      </c>
      <c r="G1333" s="275">
        <v>1026316</v>
      </c>
      <c r="H1333" s="275">
        <v>5</v>
      </c>
      <c r="I1333" s="275">
        <v>80383</v>
      </c>
      <c r="J1333" s="275">
        <v>1026316</v>
      </c>
      <c r="K1333" s="276">
        <v>30789.48</v>
      </c>
      <c r="L1333" s="275">
        <v>7</v>
      </c>
      <c r="M1333" s="275">
        <v>256579</v>
      </c>
      <c r="N1333" s="276">
        <v>738947.52</v>
      </c>
      <c r="O1333" s="279">
        <v>4916.2362886246901</v>
      </c>
      <c r="P1333" s="284">
        <v>0</v>
      </c>
      <c r="Q1333" s="277">
        <v>607.23696666666694</v>
      </c>
      <c r="R1333" s="275">
        <v>513.15800000000002</v>
      </c>
      <c r="S1333" s="275">
        <v>0</v>
      </c>
      <c r="T1333" s="279">
        <v>6036.6312552913496</v>
      </c>
      <c r="U1333" s="276">
        <v>995526.52</v>
      </c>
      <c r="V1333" s="279">
        <v>6623.2627777304797</v>
      </c>
      <c r="W1333" s="275">
        <v>130.09162785261299</v>
      </c>
      <c r="X1333" s="277">
        <v>970.63835700000004</v>
      </c>
      <c r="Y1333" s="277">
        <v>607.23696666666694</v>
      </c>
      <c r="Z1333" s="275">
        <v>513.15800000000002</v>
      </c>
      <c r="AA1333" s="275">
        <v>90.118028766649999</v>
      </c>
      <c r="AB1333" s="275" t="b">
        <v>0</v>
      </c>
      <c r="AC1333" s="275" t="b">
        <v>0</v>
      </c>
      <c r="AD1333" s="280">
        <v>1671760.6177757201</v>
      </c>
      <c r="AE1333" s="280">
        <v>417940.15444392897</v>
      </c>
      <c r="AF1333" s="280">
        <v>634108.47903465305</v>
      </c>
      <c r="AG1333" s="283">
        <v>619711.98429713503</v>
      </c>
      <c r="AH1333" s="275">
        <v>19.1273936518946</v>
      </c>
      <c r="AI1333" s="275">
        <v>0.62889462677744201</v>
      </c>
      <c r="AJ1333" s="275" t="b">
        <v>0</v>
      </c>
    </row>
    <row r="1334" spans="2:36" x14ac:dyDescent="0.2">
      <c r="B1334" s="266">
        <v>95415</v>
      </c>
      <c r="C1334" s="274" t="s">
        <v>169</v>
      </c>
      <c r="D1334" s="275">
        <v>1397</v>
      </c>
      <c r="E1334" s="275">
        <v>39530491</v>
      </c>
      <c r="F1334" s="275">
        <v>77235</v>
      </c>
      <c r="G1334" s="275">
        <v>694588</v>
      </c>
      <c r="H1334" s="275">
        <v>5</v>
      </c>
      <c r="I1334" s="275">
        <v>77235</v>
      </c>
      <c r="J1334" s="275">
        <v>694588</v>
      </c>
      <c r="K1334" s="276">
        <v>20837.64</v>
      </c>
      <c r="L1334" s="275">
        <v>7</v>
      </c>
      <c r="M1334" s="275">
        <v>173647</v>
      </c>
      <c r="N1334" s="276">
        <v>500103.36</v>
      </c>
      <c r="O1334" s="279">
        <v>3327.20013255493</v>
      </c>
      <c r="P1334" s="284">
        <v>0</v>
      </c>
      <c r="Q1334" s="277">
        <v>410.964566666667</v>
      </c>
      <c r="R1334" s="275">
        <v>347.29399999999998</v>
      </c>
      <c r="S1334" s="275">
        <v>0</v>
      </c>
      <c r="T1334" s="277">
        <v>4085.4586992216</v>
      </c>
      <c r="U1334" s="276">
        <v>673750.36</v>
      </c>
      <c r="V1334" s="279">
        <v>4482.4779563587199</v>
      </c>
      <c r="W1334" s="275">
        <v>91.631666327836697</v>
      </c>
      <c r="X1334" s="277">
        <v>656.90660100000002</v>
      </c>
      <c r="Y1334" s="277">
        <v>410.964566666667</v>
      </c>
      <c r="Z1334" s="275">
        <v>347.29399999999998</v>
      </c>
      <c r="AA1334" s="275">
        <v>63.4757614949947</v>
      </c>
      <c r="AB1334" s="275" t="b">
        <v>0</v>
      </c>
      <c r="AC1334" s="275" t="b">
        <v>0</v>
      </c>
      <c r="AD1334" s="275">
        <v>1131410.6610240899</v>
      </c>
      <c r="AE1334" s="280">
        <v>282852.665256023</v>
      </c>
      <c r="AF1334" s="280">
        <v>429150.612711603</v>
      </c>
      <c r="AG1334" s="280">
        <v>419407.38305646501</v>
      </c>
      <c r="AH1334" s="275">
        <v>19.1273936518946</v>
      </c>
      <c r="AI1334" s="275">
        <v>0.62889462677744201</v>
      </c>
      <c r="AJ1334" s="275" t="b">
        <v>0</v>
      </c>
    </row>
    <row r="1335" spans="2:36" x14ac:dyDescent="0.2">
      <c r="B1335" s="266">
        <v>95417</v>
      </c>
      <c r="C1335" s="274" t="s">
        <v>169</v>
      </c>
      <c r="D1335" s="275">
        <v>304</v>
      </c>
      <c r="E1335" s="275">
        <v>39530491</v>
      </c>
      <c r="F1335" s="275">
        <v>33064</v>
      </c>
      <c r="G1335" s="275">
        <v>390909</v>
      </c>
      <c r="H1335" s="275">
        <v>5</v>
      </c>
      <c r="I1335" s="275">
        <v>33064</v>
      </c>
      <c r="J1335" s="275">
        <v>390909</v>
      </c>
      <c r="K1335" s="276">
        <v>11727.27</v>
      </c>
      <c r="L1335" s="275">
        <v>7</v>
      </c>
      <c r="M1335" s="276">
        <v>97727.25</v>
      </c>
      <c r="N1335" s="276">
        <v>281454.48</v>
      </c>
      <c r="O1335" s="277">
        <v>1872.5236782335901</v>
      </c>
      <c r="P1335" s="284">
        <v>0</v>
      </c>
      <c r="Q1335" s="275">
        <v>231.287825</v>
      </c>
      <c r="R1335" s="275">
        <v>195.4545</v>
      </c>
      <c r="S1335" s="275">
        <v>0</v>
      </c>
      <c r="T1335" s="277">
        <v>2299.2660032335898</v>
      </c>
      <c r="U1335" s="276">
        <v>379181.73</v>
      </c>
      <c r="V1335" s="277">
        <v>2522.70551095359</v>
      </c>
      <c r="W1335" s="275">
        <v>120.46273975454601</v>
      </c>
      <c r="X1335" s="275">
        <v>369.70218675000001</v>
      </c>
      <c r="Y1335" s="275">
        <v>231.287825</v>
      </c>
      <c r="Z1335" s="275">
        <v>195.4545</v>
      </c>
      <c r="AA1335" s="275">
        <v>83.4478346201401</v>
      </c>
      <c r="AB1335" s="275" t="b">
        <v>0</v>
      </c>
      <c r="AC1335" s="275" t="b">
        <v>0</v>
      </c>
      <c r="AD1335" s="280">
        <v>636749.56965894299</v>
      </c>
      <c r="AE1335" s="281">
        <v>159187.39241473601</v>
      </c>
      <c r="AF1335" s="281">
        <v>241522.797492154</v>
      </c>
      <c r="AG1335" s="281">
        <v>236039.379752054</v>
      </c>
      <c r="AH1335" s="275">
        <v>19.1273936518946</v>
      </c>
      <c r="AI1335" s="275">
        <v>0.62889462677744201</v>
      </c>
      <c r="AJ1335" s="275" t="b">
        <v>0</v>
      </c>
    </row>
    <row r="1336" spans="2:36" x14ac:dyDescent="0.2">
      <c r="B1336" s="266">
        <v>95419</v>
      </c>
      <c r="C1336" s="274" t="s">
        <v>169</v>
      </c>
      <c r="D1336" s="275">
        <v>356</v>
      </c>
      <c r="E1336" s="275">
        <v>39530491</v>
      </c>
      <c r="F1336" s="275">
        <v>75949</v>
      </c>
      <c r="G1336" s="275">
        <v>975694</v>
      </c>
      <c r="H1336" s="275">
        <v>5</v>
      </c>
      <c r="I1336" s="275">
        <v>75949</v>
      </c>
      <c r="J1336" s="275">
        <v>975694</v>
      </c>
      <c r="K1336" s="276">
        <v>29270.82</v>
      </c>
      <c r="L1336" s="275">
        <v>7</v>
      </c>
      <c r="M1336" s="282">
        <v>243923.5</v>
      </c>
      <c r="N1336" s="276">
        <v>702499.68</v>
      </c>
      <c r="O1336" s="279">
        <v>4673.7478996657701</v>
      </c>
      <c r="P1336" s="284">
        <v>0</v>
      </c>
      <c r="Q1336" s="277">
        <v>577.28561666666701</v>
      </c>
      <c r="R1336" s="275">
        <v>487.84699999999998</v>
      </c>
      <c r="S1336" s="275">
        <v>0</v>
      </c>
      <c r="T1336" s="279">
        <v>5738.8805163324396</v>
      </c>
      <c r="U1336" s="276">
        <v>946423.18</v>
      </c>
      <c r="V1336" s="279">
        <v>6296.5770314941701</v>
      </c>
      <c r="W1336" s="275">
        <v>130.89529418942999</v>
      </c>
      <c r="X1336" s="277">
        <v>922.76260049999996</v>
      </c>
      <c r="Y1336" s="277">
        <v>577.28561666666701</v>
      </c>
      <c r="Z1336" s="275">
        <v>487.84699999999998</v>
      </c>
      <c r="AA1336" s="275">
        <v>90.674750419346196</v>
      </c>
      <c r="AB1336" s="275" t="b">
        <v>0</v>
      </c>
      <c r="AC1336" s="275" t="b">
        <v>0</v>
      </c>
      <c r="AD1336" s="280">
        <v>1589302.71397899</v>
      </c>
      <c r="AE1336" s="280">
        <v>397325.67849474697</v>
      </c>
      <c r="AF1336" s="280">
        <v>602831.71883049305</v>
      </c>
      <c r="AG1336" s="280">
        <v>589145.31665374897</v>
      </c>
      <c r="AH1336" s="275">
        <v>19.1273936518946</v>
      </c>
      <c r="AI1336" s="275">
        <v>0.62889462677744201</v>
      </c>
      <c r="AJ1336" s="275" t="b">
        <v>0</v>
      </c>
    </row>
    <row r="1337" spans="2:36" x14ac:dyDescent="0.2">
      <c r="B1337" s="266">
        <v>95420</v>
      </c>
      <c r="C1337" s="274" t="s">
        <v>169</v>
      </c>
      <c r="D1337" s="275">
        <v>423</v>
      </c>
      <c r="E1337" s="275">
        <v>39530491</v>
      </c>
      <c r="F1337" s="275">
        <v>77027</v>
      </c>
      <c r="G1337" s="275">
        <v>631098</v>
      </c>
      <c r="H1337" s="275">
        <v>5</v>
      </c>
      <c r="I1337" s="275">
        <v>77027</v>
      </c>
      <c r="J1337" s="275">
        <v>631098</v>
      </c>
      <c r="K1337" s="276">
        <v>18932.939999999999</v>
      </c>
      <c r="L1337" s="275">
        <v>7</v>
      </c>
      <c r="M1337" s="282">
        <v>157774.5</v>
      </c>
      <c r="N1337" s="281">
        <v>454390.56</v>
      </c>
      <c r="O1337" s="277">
        <v>3023.0717335386598</v>
      </c>
      <c r="P1337" s="284">
        <v>0</v>
      </c>
      <c r="Q1337" s="275">
        <v>373.39965000000001</v>
      </c>
      <c r="R1337" s="275">
        <v>315.54899999999998</v>
      </c>
      <c r="S1337" s="275">
        <v>0</v>
      </c>
      <c r="T1337" s="281">
        <v>3712.0203835386601</v>
      </c>
      <c r="U1337" s="276">
        <v>612165.06000000006</v>
      </c>
      <c r="V1337" s="277">
        <v>4072.7494187951402</v>
      </c>
      <c r="W1337" s="275">
        <v>83.480737958821805</v>
      </c>
      <c r="X1337" s="275">
        <v>596.86093349999999</v>
      </c>
      <c r="Y1337" s="275">
        <v>373.39965000000001</v>
      </c>
      <c r="Z1337" s="275">
        <v>315.54899999999998</v>
      </c>
      <c r="AA1337" s="275">
        <v>57.829390476669097</v>
      </c>
      <c r="AB1337" s="275" t="b">
        <v>0</v>
      </c>
      <c r="AC1337" s="275" t="b">
        <v>0</v>
      </c>
      <c r="AD1337" s="280">
        <v>1027992.1411699899</v>
      </c>
      <c r="AE1337" s="281">
        <v>256998.03529249801</v>
      </c>
      <c r="AF1337" s="280">
        <v>389923.36950979201</v>
      </c>
      <c r="AG1337" s="281">
        <v>381070.73636770103</v>
      </c>
      <c r="AH1337" s="275">
        <v>19.1273936518946</v>
      </c>
      <c r="AI1337" s="275">
        <v>0.62889462677744201</v>
      </c>
      <c r="AJ1337" s="275" t="b">
        <v>0</v>
      </c>
    </row>
    <row r="1338" spans="2:36" x14ac:dyDescent="0.2">
      <c r="B1338" s="266">
        <v>95421</v>
      </c>
      <c r="C1338" s="274" t="s">
        <v>169</v>
      </c>
      <c r="D1338" s="275">
        <v>1618</v>
      </c>
      <c r="E1338" s="275">
        <v>39530491</v>
      </c>
      <c r="F1338" s="275">
        <v>73962</v>
      </c>
      <c r="G1338" s="275">
        <v>876969</v>
      </c>
      <c r="H1338" s="275">
        <v>5</v>
      </c>
      <c r="I1338" s="275">
        <v>73962</v>
      </c>
      <c r="J1338" s="275">
        <v>876969</v>
      </c>
      <c r="K1338" s="276">
        <v>26309.07</v>
      </c>
      <c r="L1338" s="275">
        <v>7</v>
      </c>
      <c r="M1338" s="276">
        <v>219242.25</v>
      </c>
      <c r="N1338" s="276">
        <v>631417.68000000005</v>
      </c>
      <c r="O1338" s="279">
        <v>4200.8375800425101</v>
      </c>
      <c r="P1338" s="284">
        <v>0</v>
      </c>
      <c r="Q1338" s="277">
        <v>518.87332500000002</v>
      </c>
      <c r="R1338" s="275">
        <v>438.48450000000003</v>
      </c>
      <c r="S1338" s="275">
        <v>0</v>
      </c>
      <c r="T1338" s="279">
        <v>5158.1954050425102</v>
      </c>
      <c r="U1338" s="276">
        <v>850659.93</v>
      </c>
      <c r="V1338" s="279">
        <v>5659.46173977949</v>
      </c>
      <c r="W1338" s="277">
        <v>120.81143824985</v>
      </c>
      <c r="X1338" s="277">
        <v>829.39343174999999</v>
      </c>
      <c r="Y1338" s="277">
        <v>518.87332500000002</v>
      </c>
      <c r="Z1338" s="275">
        <v>438.48450000000003</v>
      </c>
      <c r="AA1338" s="275">
        <v>83.689387605135195</v>
      </c>
      <c r="AB1338" s="275" t="b">
        <v>0</v>
      </c>
      <c r="AC1338" s="275" t="b">
        <v>0</v>
      </c>
      <c r="AD1338" s="280">
        <v>1428490.09195039</v>
      </c>
      <c r="AE1338" s="281">
        <v>357122.52298759698</v>
      </c>
      <c r="AF1338" s="280">
        <v>541834.56045753998</v>
      </c>
      <c r="AG1338" s="275">
        <v>529533.00850524998</v>
      </c>
      <c r="AH1338" s="275">
        <v>19.1273936518946</v>
      </c>
      <c r="AI1338" s="275">
        <v>0.62889462677744201</v>
      </c>
      <c r="AJ1338" s="275" t="b">
        <v>0</v>
      </c>
    </row>
    <row r="1339" spans="2:36" x14ac:dyDescent="0.2">
      <c r="B1339" s="266">
        <v>95422</v>
      </c>
      <c r="C1339" s="274" t="s">
        <v>169</v>
      </c>
      <c r="D1339" s="275">
        <v>17437</v>
      </c>
      <c r="E1339" s="275">
        <v>39530491</v>
      </c>
      <c r="F1339" s="275">
        <v>41092</v>
      </c>
      <c r="G1339" s="275">
        <v>196055</v>
      </c>
      <c r="H1339" s="275">
        <v>5</v>
      </c>
      <c r="I1339" s="275">
        <v>41092</v>
      </c>
      <c r="J1339" s="275">
        <v>196055</v>
      </c>
      <c r="K1339" s="276">
        <v>5881.65</v>
      </c>
      <c r="L1339" s="275">
        <v>7</v>
      </c>
      <c r="M1339" s="276">
        <v>49013.75</v>
      </c>
      <c r="N1339" s="282">
        <v>141159.6</v>
      </c>
      <c r="O1339" s="277">
        <v>939.13834098495295</v>
      </c>
      <c r="P1339" s="278">
        <v>4.0000000000000002E-4</v>
      </c>
      <c r="Q1339" s="275">
        <v>115.999208333333</v>
      </c>
      <c r="R1339" s="275">
        <v>98.027500000000003</v>
      </c>
      <c r="S1339" s="275">
        <v>0</v>
      </c>
      <c r="T1339" s="277">
        <v>1153.1650493182899</v>
      </c>
      <c r="U1339" s="276">
        <v>190173.35</v>
      </c>
      <c r="V1339" s="277">
        <v>1265.22804271584</v>
      </c>
      <c r="W1339" s="275">
        <v>48.6130760430013</v>
      </c>
      <c r="X1339" s="275">
        <v>185.41901625</v>
      </c>
      <c r="Y1339" s="275">
        <v>115.999208333333</v>
      </c>
      <c r="Z1339" s="275">
        <v>98.027500000000003</v>
      </c>
      <c r="AA1339" s="275">
        <v>33.675607397594298</v>
      </c>
      <c r="AB1339" s="275" t="b">
        <v>0</v>
      </c>
      <c r="AC1339" s="275" t="b">
        <v>1</v>
      </c>
      <c r="AD1339" s="280">
        <v>319352.93605285097</v>
      </c>
      <c r="AE1339" s="281">
        <v>79838.234013212801</v>
      </c>
      <c r="AF1339" s="281">
        <v>121132.417166973</v>
      </c>
      <c r="AG1339" s="281">
        <v>118382.284872666</v>
      </c>
      <c r="AH1339" s="275">
        <v>19.1273936518946</v>
      </c>
      <c r="AI1339" s="275">
        <v>0.62889462677744201</v>
      </c>
      <c r="AJ1339" s="275" t="b">
        <v>1</v>
      </c>
    </row>
    <row r="1340" spans="2:36" x14ac:dyDescent="0.2">
      <c r="B1340" s="266">
        <v>95423</v>
      </c>
      <c r="C1340" s="274" t="s">
        <v>169</v>
      </c>
      <c r="D1340" s="275">
        <v>4602</v>
      </c>
      <c r="E1340" s="275">
        <v>39530491</v>
      </c>
      <c r="F1340" s="275">
        <v>46320</v>
      </c>
      <c r="G1340" s="275">
        <v>313483</v>
      </c>
      <c r="H1340" s="275">
        <v>5</v>
      </c>
      <c r="I1340" s="275">
        <v>46320</v>
      </c>
      <c r="J1340" s="275">
        <v>313483</v>
      </c>
      <c r="K1340" s="276">
        <v>9404.49</v>
      </c>
      <c r="L1340" s="275">
        <v>7</v>
      </c>
      <c r="M1340" s="276">
        <v>78370.75</v>
      </c>
      <c r="N1340" s="276">
        <v>225707.76</v>
      </c>
      <c r="O1340" s="277">
        <v>1501.63935909304</v>
      </c>
      <c r="P1340" s="278">
        <v>1E-4</v>
      </c>
      <c r="Q1340" s="275">
        <v>185.477441666667</v>
      </c>
      <c r="R1340" s="275">
        <v>156.7415</v>
      </c>
      <c r="S1340" s="275">
        <v>0</v>
      </c>
      <c r="T1340" s="277">
        <v>1843.8583007597099</v>
      </c>
      <c r="U1340" s="276">
        <v>304078.51</v>
      </c>
      <c r="V1340" s="277">
        <v>2023.0419143336801</v>
      </c>
      <c r="W1340" s="275">
        <v>68.956927545345806</v>
      </c>
      <c r="X1340" s="275">
        <v>296.47654725000001</v>
      </c>
      <c r="Y1340" s="275">
        <v>185.477441666667</v>
      </c>
      <c r="Z1340" s="275">
        <v>156.7415</v>
      </c>
      <c r="AA1340" s="275">
        <v>47.7683497606142</v>
      </c>
      <c r="AB1340" s="275" t="b">
        <v>0</v>
      </c>
      <c r="AC1340" s="275" t="b">
        <v>0</v>
      </c>
      <c r="AD1340" s="280">
        <v>510630.77428607299</v>
      </c>
      <c r="AE1340" s="281">
        <v>127657.693571518</v>
      </c>
      <c r="AF1340" s="281">
        <v>193685.20838924899</v>
      </c>
      <c r="AG1340" s="280">
        <v>189287.872325306</v>
      </c>
      <c r="AH1340" s="275">
        <v>19.1273936518946</v>
      </c>
      <c r="AI1340" s="275">
        <v>0.62889462677744201</v>
      </c>
      <c r="AJ1340" s="275" t="b">
        <v>0</v>
      </c>
    </row>
    <row r="1341" spans="2:36" x14ac:dyDescent="0.2">
      <c r="B1341" s="266">
        <v>95425</v>
      </c>
      <c r="C1341" s="274" t="s">
        <v>169</v>
      </c>
      <c r="D1341" s="275">
        <v>10964</v>
      </c>
      <c r="E1341" s="275">
        <v>39530491</v>
      </c>
      <c r="F1341" s="275">
        <v>101372</v>
      </c>
      <c r="G1341" s="275">
        <v>677249</v>
      </c>
      <c r="H1341" s="275">
        <v>5</v>
      </c>
      <c r="I1341" s="275">
        <v>101372</v>
      </c>
      <c r="J1341" s="275">
        <v>677249</v>
      </c>
      <c r="K1341" s="279">
        <v>20317.47</v>
      </c>
      <c r="L1341" s="275">
        <v>7</v>
      </c>
      <c r="M1341" s="276">
        <v>169312.25</v>
      </c>
      <c r="N1341" s="276">
        <v>487619.28</v>
      </c>
      <c r="O1341" s="277">
        <v>3244.1432368147598</v>
      </c>
      <c r="P1341" s="278">
        <v>2.9999999999999997E-4</v>
      </c>
      <c r="Q1341" s="277">
        <v>400.70565833333302</v>
      </c>
      <c r="R1341" s="275">
        <v>338.62450000000001</v>
      </c>
      <c r="S1341" s="275">
        <v>0</v>
      </c>
      <c r="T1341" s="277">
        <v>3983.4733951480998</v>
      </c>
      <c r="U1341" s="276">
        <v>656931.53</v>
      </c>
      <c r="V1341" s="277">
        <v>4370.5818607087804</v>
      </c>
      <c r="W1341" s="279">
        <v>68.071107534136999</v>
      </c>
      <c r="X1341" s="277">
        <v>640.50824175000002</v>
      </c>
      <c r="Y1341" s="277">
        <v>400.70565833333302</v>
      </c>
      <c r="Z1341" s="275">
        <v>338.62450000000001</v>
      </c>
      <c r="AA1341" s="275">
        <v>47.154718010670798</v>
      </c>
      <c r="AB1341" s="275" t="b">
        <v>0</v>
      </c>
      <c r="AC1341" s="275" t="b">
        <v>0</v>
      </c>
      <c r="AD1341" s="280">
        <v>1103167.2570904</v>
      </c>
      <c r="AE1341" s="281">
        <v>275791.814272599</v>
      </c>
      <c r="AF1341" s="280">
        <v>418437.72611723799</v>
      </c>
      <c r="AG1341" s="281">
        <v>408937.71670055902</v>
      </c>
      <c r="AH1341" s="275">
        <v>19.1273936518946</v>
      </c>
      <c r="AI1341" s="275">
        <v>0.62889462677744201</v>
      </c>
      <c r="AJ1341" s="275" t="b">
        <v>0</v>
      </c>
    </row>
    <row r="1342" spans="2:36" x14ac:dyDescent="0.2">
      <c r="B1342" s="266">
        <v>95426</v>
      </c>
      <c r="C1342" s="274" t="s">
        <v>169</v>
      </c>
      <c r="D1342" s="275">
        <v>1191</v>
      </c>
      <c r="E1342" s="275">
        <v>39530491</v>
      </c>
      <c r="F1342" s="275">
        <v>81141</v>
      </c>
      <c r="G1342" s="275">
        <v>419048</v>
      </c>
      <c r="H1342" s="275">
        <v>5</v>
      </c>
      <c r="I1342" s="275">
        <v>81141</v>
      </c>
      <c r="J1342" s="275">
        <v>419048</v>
      </c>
      <c r="K1342" s="279">
        <v>12571.44</v>
      </c>
      <c r="L1342" s="275">
        <v>7</v>
      </c>
      <c r="M1342" s="275">
        <v>104762</v>
      </c>
      <c r="N1342" s="276">
        <v>301714.56</v>
      </c>
      <c r="O1342" s="277">
        <v>2007.3144959988899</v>
      </c>
      <c r="P1342" s="284">
        <v>0</v>
      </c>
      <c r="Q1342" s="277">
        <v>247.936733333333</v>
      </c>
      <c r="R1342" s="275">
        <v>209.524</v>
      </c>
      <c r="S1342" s="275">
        <v>0</v>
      </c>
      <c r="T1342" s="277">
        <v>2464.7752293322201</v>
      </c>
      <c r="U1342" s="276">
        <v>406476.56</v>
      </c>
      <c r="V1342" s="279">
        <v>2704.2986959985101</v>
      </c>
      <c r="W1342" s="275">
        <v>52.620609684354498</v>
      </c>
      <c r="X1342" s="275">
        <v>396.31464599999998</v>
      </c>
      <c r="Y1342" s="277">
        <v>247.936733333333</v>
      </c>
      <c r="Z1342" s="275">
        <v>209.524</v>
      </c>
      <c r="AA1342" s="275">
        <v>36.451735561536999</v>
      </c>
      <c r="AB1342" s="275" t="b">
        <v>0</v>
      </c>
      <c r="AC1342" s="275" t="b">
        <v>0</v>
      </c>
      <c r="AD1342" s="280">
        <v>682585.035561834</v>
      </c>
      <c r="AE1342" s="281">
        <v>170646.258890458</v>
      </c>
      <c r="AF1342" s="281">
        <v>258908.455020202</v>
      </c>
      <c r="AG1342" s="281">
        <v>253030.32165117399</v>
      </c>
      <c r="AH1342" s="275">
        <v>19.1273936518946</v>
      </c>
      <c r="AI1342" s="275">
        <v>0.62889462677744201</v>
      </c>
      <c r="AJ1342" s="275" t="b">
        <v>0</v>
      </c>
    </row>
    <row r="1343" spans="2:36" x14ac:dyDescent="0.2">
      <c r="B1343" s="266">
        <v>95427</v>
      </c>
      <c r="C1343" s="274" t="s">
        <v>169</v>
      </c>
      <c r="D1343" s="275">
        <v>497</v>
      </c>
      <c r="E1343" s="275">
        <v>39530491</v>
      </c>
      <c r="F1343" s="275">
        <v>62947</v>
      </c>
      <c r="G1343" s="275">
        <v>783163</v>
      </c>
      <c r="H1343" s="275">
        <v>5</v>
      </c>
      <c r="I1343" s="275">
        <v>62947</v>
      </c>
      <c r="J1343" s="275">
        <v>783163</v>
      </c>
      <c r="K1343" s="276">
        <v>23494.89</v>
      </c>
      <c r="L1343" s="275">
        <v>7</v>
      </c>
      <c r="M1343" s="276">
        <v>195790.75</v>
      </c>
      <c r="N1343" s="276">
        <v>563877.36</v>
      </c>
      <c r="O1343" s="277">
        <v>3751.4901458304998</v>
      </c>
      <c r="P1343" s="284">
        <v>0</v>
      </c>
      <c r="Q1343" s="275">
        <v>463.37144166666701</v>
      </c>
      <c r="R1343" s="275">
        <v>391.58150000000001</v>
      </c>
      <c r="S1343" s="275">
        <v>0</v>
      </c>
      <c r="T1343" s="279">
        <v>4606.4430874971704</v>
      </c>
      <c r="U1343" s="276">
        <v>759668.11</v>
      </c>
      <c r="V1343" s="279">
        <v>5054.0908909105401</v>
      </c>
      <c r="W1343" s="275">
        <v>126.767983983234</v>
      </c>
      <c r="X1343" s="277">
        <v>740.67640725000001</v>
      </c>
      <c r="Y1343" s="275">
        <v>463.37144166666701</v>
      </c>
      <c r="Z1343" s="275">
        <v>391.58150000000001</v>
      </c>
      <c r="AA1343" s="275">
        <v>87.815649752912805</v>
      </c>
      <c r="AB1343" s="275" t="b">
        <v>0</v>
      </c>
      <c r="AC1343" s="275" t="b">
        <v>0</v>
      </c>
      <c r="AD1343" s="283">
        <v>1275690.0025909001</v>
      </c>
      <c r="AE1343" s="280">
        <v>318922.500647726</v>
      </c>
      <c r="AF1343" s="281">
        <v>483876.60210521502</v>
      </c>
      <c r="AG1343" s="280">
        <v>472890.89983796101</v>
      </c>
      <c r="AH1343" s="275">
        <v>19.1273936518946</v>
      </c>
      <c r="AI1343" s="275">
        <v>0.62889462677744201</v>
      </c>
      <c r="AJ1343" s="275" t="b">
        <v>0</v>
      </c>
    </row>
    <row r="1344" spans="2:36" x14ac:dyDescent="0.2">
      <c r="B1344" s="266">
        <v>95428</v>
      </c>
      <c r="C1344" s="274" t="s">
        <v>169</v>
      </c>
      <c r="D1344" s="275">
        <v>2977</v>
      </c>
      <c r="E1344" s="275">
        <v>39530491</v>
      </c>
      <c r="F1344" s="275">
        <v>51256</v>
      </c>
      <c r="G1344" s="275">
        <v>511962</v>
      </c>
      <c r="H1344" s="275">
        <v>5</v>
      </c>
      <c r="I1344" s="275">
        <v>51256</v>
      </c>
      <c r="J1344" s="275">
        <v>511962</v>
      </c>
      <c r="K1344" s="279">
        <v>15358.86</v>
      </c>
      <c r="L1344" s="275">
        <v>7</v>
      </c>
      <c r="M1344" s="282">
        <v>127990.5</v>
      </c>
      <c r="N1344" s="276">
        <v>368612.64</v>
      </c>
      <c r="O1344" s="279">
        <v>2452.38909146586</v>
      </c>
      <c r="P1344" s="278">
        <v>1E-4</v>
      </c>
      <c r="Q1344" s="275">
        <v>302.91084999999998</v>
      </c>
      <c r="R1344" s="275">
        <v>255.98099999999999</v>
      </c>
      <c r="S1344" s="275">
        <v>0</v>
      </c>
      <c r="T1344" s="279">
        <v>3011.28094146586</v>
      </c>
      <c r="U1344" s="276">
        <v>496603.14</v>
      </c>
      <c r="V1344" s="277">
        <v>3303.9130815581698</v>
      </c>
      <c r="W1344" s="275">
        <v>101.771335876186</v>
      </c>
      <c r="X1344" s="275">
        <v>484.1880615</v>
      </c>
      <c r="Y1344" s="275">
        <v>302.91084999999998</v>
      </c>
      <c r="Z1344" s="275">
        <v>255.98099999999999</v>
      </c>
      <c r="AA1344" s="275">
        <v>70.499787922565702</v>
      </c>
      <c r="AB1344" s="275" t="b">
        <v>0</v>
      </c>
      <c r="AC1344" s="275" t="b">
        <v>0</v>
      </c>
      <c r="AD1344" s="280">
        <v>833932.15091423295</v>
      </c>
      <c r="AE1344" s="281">
        <v>208483.037728558</v>
      </c>
      <c r="AF1344" s="280">
        <v>316315.29192133702</v>
      </c>
      <c r="AG1344" s="281">
        <v>309133.82126433699</v>
      </c>
      <c r="AH1344" s="275">
        <v>19.1273936518946</v>
      </c>
      <c r="AI1344" s="275">
        <v>0.62889462677744201</v>
      </c>
      <c r="AJ1344" s="275" t="b">
        <v>0</v>
      </c>
    </row>
    <row r="1345" spans="2:36" x14ac:dyDescent="0.2">
      <c r="B1345" s="266">
        <v>95429</v>
      </c>
      <c r="C1345" s="274" t="s">
        <v>169</v>
      </c>
      <c r="D1345" s="275">
        <v>97</v>
      </c>
      <c r="E1345" s="275">
        <v>39530491</v>
      </c>
      <c r="F1345" s="275">
        <v>46601</v>
      </c>
      <c r="G1345" s="275">
        <v>614583</v>
      </c>
      <c r="H1345" s="275">
        <v>5</v>
      </c>
      <c r="I1345" s="275">
        <v>46601</v>
      </c>
      <c r="J1345" s="275">
        <v>614583</v>
      </c>
      <c r="K1345" s="279">
        <v>18437.490000000002</v>
      </c>
      <c r="L1345" s="275">
        <v>7</v>
      </c>
      <c r="M1345" s="276">
        <v>153645.75</v>
      </c>
      <c r="N1345" s="276">
        <v>442499.76</v>
      </c>
      <c r="O1345" s="277">
        <v>2943.96194444189</v>
      </c>
      <c r="P1345" s="284">
        <v>0</v>
      </c>
      <c r="Q1345" s="275">
        <v>363.62827499999997</v>
      </c>
      <c r="R1345" s="275">
        <v>307.29149999999998</v>
      </c>
      <c r="S1345" s="275">
        <v>0</v>
      </c>
      <c r="T1345" s="277">
        <v>3614.8817194418898</v>
      </c>
      <c r="U1345" s="276">
        <v>596145.51</v>
      </c>
      <c r="V1345" s="277">
        <v>3966.17095292866</v>
      </c>
      <c r="W1345" s="277">
        <v>134.374779944945</v>
      </c>
      <c r="X1345" s="277">
        <v>581.24187225000003</v>
      </c>
      <c r="Y1345" s="275">
        <v>363.62827499999997</v>
      </c>
      <c r="Z1345" s="275">
        <v>307.29149999999998</v>
      </c>
      <c r="AA1345" s="275">
        <v>93.085085370062302</v>
      </c>
      <c r="AB1345" s="275" t="b">
        <v>0</v>
      </c>
      <c r="AC1345" s="275" t="b">
        <v>0</v>
      </c>
      <c r="AD1345" s="280">
        <v>1001090.94640876</v>
      </c>
      <c r="AE1345" s="281">
        <v>250272.73660219001</v>
      </c>
      <c r="AF1345" s="281">
        <v>379719.59062370099</v>
      </c>
      <c r="AG1345" s="280">
        <v>371098.61918287002</v>
      </c>
      <c r="AH1345" s="275">
        <v>19.1273936518946</v>
      </c>
      <c r="AI1345" s="275">
        <v>0.62889462677744201</v>
      </c>
      <c r="AJ1345" s="275" t="b">
        <v>0</v>
      </c>
    </row>
    <row r="1346" spans="2:36" x14ac:dyDescent="0.2">
      <c r="B1346" s="266">
        <v>95432</v>
      </c>
      <c r="C1346" s="274" t="s">
        <v>169</v>
      </c>
      <c r="D1346" s="275">
        <v>362</v>
      </c>
      <c r="E1346" s="275">
        <v>39530491</v>
      </c>
      <c r="F1346" s="275">
        <v>52769</v>
      </c>
      <c r="G1346" s="275">
        <v>736111</v>
      </c>
      <c r="H1346" s="275">
        <v>5</v>
      </c>
      <c r="I1346" s="275">
        <v>52769</v>
      </c>
      <c r="J1346" s="275">
        <v>736111</v>
      </c>
      <c r="K1346" s="279">
        <v>22083.33</v>
      </c>
      <c r="L1346" s="275">
        <v>7</v>
      </c>
      <c r="M1346" s="276">
        <v>184027.75</v>
      </c>
      <c r="N1346" s="276">
        <v>529999.92000000004</v>
      </c>
      <c r="O1346" s="277">
        <v>3526.1026922076699</v>
      </c>
      <c r="P1346" s="284">
        <v>0</v>
      </c>
      <c r="Q1346" s="277">
        <v>435.53234166666698</v>
      </c>
      <c r="R1346" s="275">
        <v>368.05549999999999</v>
      </c>
      <c r="S1346" s="275">
        <v>0</v>
      </c>
      <c r="T1346" s="279">
        <v>4329.69053387434</v>
      </c>
      <c r="U1346" s="276">
        <v>714027.67</v>
      </c>
      <c r="V1346" s="279">
        <v>4750.4439047797796</v>
      </c>
      <c r="W1346" s="277">
        <v>142.13364796823399</v>
      </c>
      <c r="X1346" s="277">
        <v>696.17697825000005</v>
      </c>
      <c r="Y1346" s="277">
        <v>435.53234166666698</v>
      </c>
      <c r="Z1346" s="275">
        <v>368.05549999999999</v>
      </c>
      <c r="AA1346" s="277">
        <v>98.459865463609404</v>
      </c>
      <c r="AB1346" s="275" t="b">
        <v>0</v>
      </c>
      <c r="AC1346" s="275" t="b">
        <v>0</v>
      </c>
      <c r="AD1346" s="280">
        <v>1199047.2526117701</v>
      </c>
      <c r="AE1346" s="280">
        <v>299761.81315294199</v>
      </c>
      <c r="AF1346" s="283">
        <v>454805.56340413401</v>
      </c>
      <c r="AG1346" s="281">
        <v>444479.87605469301</v>
      </c>
      <c r="AH1346" s="275">
        <v>19.1273936518946</v>
      </c>
      <c r="AI1346" s="275">
        <v>0.62889462677744201</v>
      </c>
      <c r="AJ1346" s="275" t="b">
        <v>0</v>
      </c>
    </row>
    <row r="1347" spans="2:36" x14ac:dyDescent="0.2">
      <c r="B1347" s="266">
        <v>95436</v>
      </c>
      <c r="C1347" s="274" t="s">
        <v>169</v>
      </c>
      <c r="D1347" s="275">
        <v>5293</v>
      </c>
      <c r="E1347" s="275">
        <v>39530491</v>
      </c>
      <c r="F1347" s="275">
        <v>93553</v>
      </c>
      <c r="G1347" s="275">
        <v>837177</v>
      </c>
      <c r="H1347" s="275">
        <v>5</v>
      </c>
      <c r="I1347" s="275">
        <v>93553</v>
      </c>
      <c r="J1347" s="275">
        <v>837177</v>
      </c>
      <c r="K1347" s="279">
        <v>25115.31</v>
      </c>
      <c r="L1347" s="275">
        <v>7</v>
      </c>
      <c r="M1347" s="276">
        <v>209294.25</v>
      </c>
      <c r="N1347" s="276">
        <v>602767.43999999994</v>
      </c>
      <c r="O1347" s="279">
        <v>4010.2268184476802</v>
      </c>
      <c r="P1347" s="278">
        <v>1E-4</v>
      </c>
      <c r="Q1347" s="275">
        <v>495.329725</v>
      </c>
      <c r="R1347" s="275">
        <v>418.58850000000001</v>
      </c>
      <c r="S1347" s="275">
        <v>0</v>
      </c>
      <c r="T1347" s="279">
        <v>4924.1450434476801</v>
      </c>
      <c r="U1347" s="276">
        <v>812061.69</v>
      </c>
      <c r="V1347" s="279">
        <v>5402.6666859642401</v>
      </c>
      <c r="W1347" s="275">
        <v>91.178412990038595</v>
      </c>
      <c r="X1347" s="277">
        <v>791.76014774999999</v>
      </c>
      <c r="Y1347" s="275">
        <v>495.329725</v>
      </c>
      <c r="Z1347" s="275">
        <v>418.58850000000001</v>
      </c>
      <c r="AA1347" s="275">
        <v>63.161780510910603</v>
      </c>
      <c r="AB1347" s="275" t="b">
        <v>0</v>
      </c>
      <c r="AC1347" s="275" t="b">
        <v>0</v>
      </c>
      <c r="AD1347" s="280">
        <v>1363673.1169616601</v>
      </c>
      <c r="AE1347" s="280">
        <v>340918.27924041502</v>
      </c>
      <c r="AF1347" s="281">
        <v>517249.10666187899</v>
      </c>
      <c r="AG1347" s="280">
        <v>505505.73105936497</v>
      </c>
      <c r="AH1347" s="275">
        <v>19.1273936518946</v>
      </c>
      <c r="AI1347" s="275">
        <v>0.62889462677744201</v>
      </c>
      <c r="AJ1347" s="275" t="b">
        <v>0</v>
      </c>
    </row>
    <row r="1348" spans="2:36" x14ac:dyDescent="0.2">
      <c r="B1348" s="266">
        <v>95437</v>
      </c>
      <c r="C1348" s="274" t="s">
        <v>169</v>
      </c>
      <c r="D1348" s="275">
        <v>14043</v>
      </c>
      <c r="E1348" s="275">
        <v>39530491</v>
      </c>
      <c r="F1348" s="275">
        <v>58228</v>
      </c>
      <c r="G1348" s="275">
        <v>606061</v>
      </c>
      <c r="H1348" s="275">
        <v>5</v>
      </c>
      <c r="I1348" s="275">
        <v>58228</v>
      </c>
      <c r="J1348" s="275">
        <v>606061</v>
      </c>
      <c r="K1348" s="279">
        <v>18181.830000000002</v>
      </c>
      <c r="L1348" s="275">
        <v>7</v>
      </c>
      <c r="M1348" s="276">
        <v>151515.25</v>
      </c>
      <c r="N1348" s="281">
        <v>436363.92</v>
      </c>
      <c r="O1348" s="277">
        <v>2903.1400478216901</v>
      </c>
      <c r="P1348" s="278">
        <v>4.0000000000000002E-4</v>
      </c>
      <c r="Q1348" s="277">
        <v>358.58609166666702</v>
      </c>
      <c r="R1348" s="275">
        <v>303.03050000000002</v>
      </c>
      <c r="S1348" s="275">
        <v>0</v>
      </c>
      <c r="T1348" s="279">
        <v>3564.7566394883602</v>
      </c>
      <c r="U1348" s="276">
        <v>587879.17000000004</v>
      </c>
      <c r="V1348" s="277">
        <v>3911.1747866486699</v>
      </c>
      <c r="W1348" s="275">
        <v>106.051526462843</v>
      </c>
      <c r="X1348" s="277">
        <v>573.18219075000002</v>
      </c>
      <c r="Y1348" s="277">
        <v>358.58609166666702</v>
      </c>
      <c r="Z1348" s="275">
        <v>303.03050000000002</v>
      </c>
      <c r="AA1348" s="277">
        <v>73.464793009995702</v>
      </c>
      <c r="AB1348" s="275" t="b">
        <v>0</v>
      </c>
      <c r="AC1348" s="275" t="b">
        <v>0</v>
      </c>
      <c r="AD1348" s="280">
        <v>987209.50639936305</v>
      </c>
      <c r="AE1348" s="281">
        <v>246802.37659984099</v>
      </c>
      <c r="AF1348" s="281">
        <v>374454.28007769602</v>
      </c>
      <c r="AG1348" s="280">
        <v>365952.84972182597</v>
      </c>
      <c r="AH1348" s="275">
        <v>19.1273936518946</v>
      </c>
      <c r="AI1348" s="275">
        <v>0.62889462677744201</v>
      </c>
      <c r="AJ1348" s="275" t="b">
        <v>0</v>
      </c>
    </row>
    <row r="1349" spans="2:36" x14ac:dyDescent="0.2">
      <c r="B1349" s="266">
        <v>95439</v>
      </c>
      <c r="C1349" s="274" t="s">
        <v>169</v>
      </c>
      <c r="D1349" s="275">
        <v>702</v>
      </c>
      <c r="E1349" s="275">
        <v>39530491</v>
      </c>
      <c r="F1349" s="275">
        <v>110405</v>
      </c>
      <c r="G1349" s="275">
        <v>928279</v>
      </c>
      <c r="H1349" s="275">
        <v>5</v>
      </c>
      <c r="I1349" s="275">
        <v>110405</v>
      </c>
      <c r="J1349" s="275">
        <v>928279</v>
      </c>
      <c r="K1349" s="276">
        <v>27848.37</v>
      </c>
      <c r="L1349" s="275">
        <v>7</v>
      </c>
      <c r="M1349" s="276">
        <v>232069.75</v>
      </c>
      <c r="N1349" s="276">
        <v>668360.88</v>
      </c>
      <c r="O1349" s="279">
        <v>4446.6216114415402</v>
      </c>
      <c r="P1349" s="284">
        <v>0</v>
      </c>
      <c r="Q1349" s="277">
        <v>549.23174166666695</v>
      </c>
      <c r="R1349" s="275">
        <v>464.1395</v>
      </c>
      <c r="S1349" s="275">
        <v>0</v>
      </c>
      <c r="T1349" s="279">
        <v>5459.9928531082096</v>
      </c>
      <c r="U1349" s="276">
        <v>900430.63</v>
      </c>
      <c r="V1349" s="279">
        <v>5990.5874487476303</v>
      </c>
      <c r="W1349" s="275">
        <v>85.668713061882698</v>
      </c>
      <c r="X1349" s="277">
        <v>877.91986425000005</v>
      </c>
      <c r="Y1349" s="277">
        <v>549.23174166666695</v>
      </c>
      <c r="Z1349" s="275">
        <v>464.1395</v>
      </c>
      <c r="AA1349" s="277">
        <v>59.345060674152897</v>
      </c>
      <c r="AB1349" s="275" t="b">
        <v>0</v>
      </c>
      <c r="AC1349" s="275" t="b">
        <v>0</v>
      </c>
      <c r="AD1349" s="283">
        <v>1512068.67525034</v>
      </c>
      <c r="AE1349" s="281">
        <v>378017.16881258402</v>
      </c>
      <c r="AF1349" s="280">
        <v>573536.40088414098</v>
      </c>
      <c r="AG1349" s="280">
        <v>560515.10555361095</v>
      </c>
      <c r="AH1349" s="275">
        <v>19.1273936518946</v>
      </c>
      <c r="AI1349" s="275">
        <v>0.62889462677744201</v>
      </c>
      <c r="AJ1349" s="275" t="b">
        <v>0</v>
      </c>
    </row>
    <row r="1350" spans="2:36" x14ac:dyDescent="0.2">
      <c r="B1350" s="266">
        <v>95441</v>
      </c>
      <c r="C1350" s="274" t="s">
        <v>169</v>
      </c>
      <c r="D1350" s="275">
        <v>1842</v>
      </c>
      <c r="E1350" s="275">
        <v>39530491</v>
      </c>
      <c r="F1350" s="275">
        <v>142852</v>
      </c>
      <c r="G1350" s="275">
        <v>1802326</v>
      </c>
      <c r="H1350" s="275">
        <v>5</v>
      </c>
      <c r="I1350" s="275">
        <v>142852</v>
      </c>
      <c r="J1350" s="275">
        <v>1802326</v>
      </c>
      <c r="K1350" s="276">
        <v>54069.78</v>
      </c>
      <c r="L1350" s="275">
        <v>7</v>
      </c>
      <c r="M1350" s="282">
        <v>450581.5</v>
      </c>
      <c r="N1350" s="276">
        <v>1297674.72</v>
      </c>
      <c r="O1350" s="279">
        <v>8633.4622914694701</v>
      </c>
      <c r="P1350" s="284">
        <v>0</v>
      </c>
      <c r="Q1350" s="277">
        <v>1066.37621666667</v>
      </c>
      <c r="R1350" s="275">
        <v>901.16300000000001</v>
      </c>
      <c r="S1350" s="275">
        <v>0</v>
      </c>
      <c r="T1350" s="279">
        <v>10601.0015081361</v>
      </c>
      <c r="U1350" s="276">
        <v>1748256.22</v>
      </c>
      <c r="V1350" s="279">
        <v>11631.192253785301</v>
      </c>
      <c r="W1350" s="275">
        <v>128.55219067246</v>
      </c>
      <c r="X1350" s="275">
        <v>1704.5498144999999</v>
      </c>
      <c r="Y1350" s="277">
        <v>1066.37621666667</v>
      </c>
      <c r="Z1350" s="275">
        <v>901.16300000000001</v>
      </c>
      <c r="AA1350" s="275">
        <v>89.051618526610497</v>
      </c>
      <c r="AB1350" s="275" t="b">
        <v>0</v>
      </c>
      <c r="AC1350" s="275" t="b">
        <v>0</v>
      </c>
      <c r="AD1350" s="275">
        <v>2935799.13710128</v>
      </c>
      <c r="AE1350" s="275">
        <v>733949.78427532001</v>
      </c>
      <c r="AF1350" s="280">
        <v>1113565.60609462</v>
      </c>
      <c r="AG1350" s="280">
        <v>1088283.74673134</v>
      </c>
      <c r="AH1350" s="275">
        <v>19.1273936518946</v>
      </c>
      <c r="AI1350" s="275">
        <v>0.62889462677744201</v>
      </c>
      <c r="AJ1350" s="275" t="b">
        <v>0</v>
      </c>
    </row>
    <row r="1351" spans="2:36" x14ac:dyDescent="0.2">
      <c r="B1351" s="266">
        <v>95442</v>
      </c>
      <c r="C1351" s="274" t="s">
        <v>169</v>
      </c>
      <c r="D1351" s="275">
        <v>3042</v>
      </c>
      <c r="E1351" s="275">
        <v>39530491</v>
      </c>
      <c r="F1351" s="275">
        <v>172382</v>
      </c>
      <c r="G1351" s="275">
        <v>1311164</v>
      </c>
      <c r="H1351" s="275">
        <v>5</v>
      </c>
      <c r="I1351" s="275">
        <v>172382</v>
      </c>
      <c r="J1351" s="275">
        <v>1311164</v>
      </c>
      <c r="K1351" s="276">
        <v>39334.92</v>
      </c>
      <c r="L1351" s="275">
        <v>7</v>
      </c>
      <c r="M1351" s="275">
        <v>327791</v>
      </c>
      <c r="N1351" s="280">
        <v>944038.08</v>
      </c>
      <c r="O1351" s="279">
        <v>6280.7089016816499</v>
      </c>
      <c r="P1351" s="278">
        <v>1E-4</v>
      </c>
      <c r="Q1351" s="277">
        <v>775.77203333333296</v>
      </c>
      <c r="R1351" s="275">
        <v>655.58199999999999</v>
      </c>
      <c r="S1351" s="275">
        <v>0</v>
      </c>
      <c r="T1351" s="281">
        <v>7712.0629350149802</v>
      </c>
      <c r="U1351" s="276">
        <v>1271829.08</v>
      </c>
      <c r="V1351" s="281">
        <v>8461.5106036544403</v>
      </c>
      <c r="W1351" s="275">
        <v>77.499260874020095</v>
      </c>
      <c r="X1351" s="275">
        <v>1240.033353</v>
      </c>
      <c r="Y1351" s="277">
        <v>775.77203333333296</v>
      </c>
      <c r="Z1351" s="275">
        <v>655.58199999999999</v>
      </c>
      <c r="AA1351" s="275">
        <v>53.685857699864101</v>
      </c>
      <c r="AB1351" s="275" t="b">
        <v>0</v>
      </c>
      <c r="AC1351" s="275" t="b">
        <v>0</v>
      </c>
      <c r="AD1351" s="283">
        <v>2135747.9944240199</v>
      </c>
      <c r="AE1351" s="280">
        <v>533936.99860600499</v>
      </c>
      <c r="AF1351" s="280">
        <v>810101.57671223301</v>
      </c>
      <c r="AG1351" s="283">
        <v>791709.41910578101</v>
      </c>
      <c r="AH1351" s="275">
        <v>19.1273936518946</v>
      </c>
      <c r="AI1351" s="275">
        <v>0.62889462677744201</v>
      </c>
      <c r="AJ1351" s="275" t="b">
        <v>0</v>
      </c>
    </row>
    <row r="1352" spans="2:36" x14ac:dyDescent="0.2">
      <c r="B1352" s="266">
        <v>95443</v>
      </c>
      <c r="C1352" s="274" t="s">
        <v>169</v>
      </c>
      <c r="D1352" s="275">
        <v>148</v>
      </c>
      <c r="E1352" s="275">
        <v>39530491</v>
      </c>
      <c r="F1352" s="275">
        <v>64935</v>
      </c>
      <c r="G1352" s="275">
        <v>614130</v>
      </c>
      <c r="H1352" s="275">
        <v>5</v>
      </c>
      <c r="I1352" s="275">
        <v>64935</v>
      </c>
      <c r="J1352" s="275">
        <v>614130</v>
      </c>
      <c r="K1352" s="279">
        <v>18423.900000000001</v>
      </c>
      <c r="L1352" s="275">
        <v>7</v>
      </c>
      <c r="M1352" s="282">
        <v>153532.5</v>
      </c>
      <c r="N1352" s="282">
        <v>442173.6</v>
      </c>
      <c r="O1352" s="279">
        <v>2941.79199382362</v>
      </c>
      <c r="P1352" s="284">
        <v>0</v>
      </c>
      <c r="Q1352" s="275">
        <v>363.36025000000001</v>
      </c>
      <c r="R1352" s="275">
        <v>307.065</v>
      </c>
      <c r="S1352" s="275">
        <v>0</v>
      </c>
      <c r="T1352" s="279">
        <v>3612.2172438236198</v>
      </c>
      <c r="U1352" s="282">
        <v>595706.1</v>
      </c>
      <c r="V1352" s="279">
        <v>3963.2475472346</v>
      </c>
      <c r="W1352" s="275">
        <v>96.363802166497507</v>
      </c>
      <c r="X1352" s="277">
        <v>580.81344750000005</v>
      </c>
      <c r="Y1352" s="275">
        <v>363.36025000000001</v>
      </c>
      <c r="Z1352" s="275">
        <v>307.065</v>
      </c>
      <c r="AA1352" s="275">
        <v>66.753841419701899</v>
      </c>
      <c r="AB1352" s="275" t="b">
        <v>0</v>
      </c>
      <c r="AC1352" s="275" t="b">
        <v>0</v>
      </c>
      <c r="AD1352" s="280">
        <v>1000353.05714283</v>
      </c>
      <c r="AE1352" s="280">
        <v>250088.26428570799</v>
      </c>
      <c r="AF1352" s="280">
        <v>379439.70495398197</v>
      </c>
      <c r="AG1352" s="281">
        <v>370825.08790314</v>
      </c>
      <c r="AH1352" s="275">
        <v>19.1273936518946</v>
      </c>
      <c r="AI1352" s="275">
        <v>0.62889462677744201</v>
      </c>
      <c r="AJ1352" s="275" t="b">
        <v>0</v>
      </c>
    </row>
    <row r="1353" spans="2:36" x14ac:dyDescent="0.2">
      <c r="B1353" s="266">
        <v>95444</v>
      </c>
      <c r="C1353" s="274" t="s">
        <v>169</v>
      </c>
      <c r="D1353" s="275">
        <v>668</v>
      </c>
      <c r="E1353" s="275">
        <v>39530491</v>
      </c>
      <c r="F1353" s="275">
        <v>109000</v>
      </c>
      <c r="G1353" s="275">
        <v>980000</v>
      </c>
      <c r="H1353" s="275">
        <v>5</v>
      </c>
      <c r="I1353" s="275">
        <v>109000</v>
      </c>
      <c r="J1353" s="275">
        <v>980000</v>
      </c>
      <c r="K1353" s="275">
        <v>29400</v>
      </c>
      <c r="L1353" s="275">
        <v>7</v>
      </c>
      <c r="M1353" s="275">
        <v>245000</v>
      </c>
      <c r="N1353" s="275">
        <v>705600</v>
      </c>
      <c r="O1353" s="279">
        <v>4694.3744059843102</v>
      </c>
      <c r="P1353" s="284">
        <v>0</v>
      </c>
      <c r="Q1353" s="277">
        <v>579.83333333333303</v>
      </c>
      <c r="R1353" s="275">
        <v>490</v>
      </c>
      <c r="S1353" s="275">
        <v>0</v>
      </c>
      <c r="T1353" s="279">
        <v>5764.2077393176396</v>
      </c>
      <c r="U1353" s="275">
        <v>950600</v>
      </c>
      <c r="V1353" s="279">
        <v>6324.3655191733096</v>
      </c>
      <c r="W1353" s="275">
        <v>91.607712137687798</v>
      </c>
      <c r="X1353" s="277">
        <v>926.83500000000004</v>
      </c>
      <c r="Y1353" s="277">
        <v>579.83333333333303</v>
      </c>
      <c r="Z1353" s="275">
        <v>490</v>
      </c>
      <c r="AA1353" s="275">
        <v>63.459167772304298</v>
      </c>
      <c r="AB1353" s="275" t="b">
        <v>0</v>
      </c>
      <c r="AC1353" s="275" t="b">
        <v>0</v>
      </c>
      <c r="AD1353" s="280">
        <v>1596316.73424189</v>
      </c>
      <c r="AE1353" s="280">
        <v>399079.18356047297</v>
      </c>
      <c r="AF1353" s="280">
        <v>605492.17731571896</v>
      </c>
      <c r="AG1353" s="280">
        <v>591745.37336570094</v>
      </c>
      <c r="AH1353" s="275">
        <v>19.1273936518946</v>
      </c>
      <c r="AI1353" s="275">
        <v>0.62889462677744201</v>
      </c>
      <c r="AJ1353" s="275" t="b">
        <v>0</v>
      </c>
    </row>
    <row r="1354" spans="2:36" x14ac:dyDescent="0.2">
      <c r="B1354" s="266">
        <v>95445</v>
      </c>
      <c r="C1354" s="274" t="s">
        <v>169</v>
      </c>
      <c r="D1354" s="275">
        <v>2428</v>
      </c>
      <c r="E1354" s="275">
        <v>39530491</v>
      </c>
      <c r="F1354" s="275">
        <v>78244</v>
      </c>
      <c r="G1354" s="275">
        <v>808009</v>
      </c>
      <c r="H1354" s="275">
        <v>5</v>
      </c>
      <c r="I1354" s="275">
        <v>78244</v>
      </c>
      <c r="J1354" s="275">
        <v>808009</v>
      </c>
      <c r="K1354" s="276">
        <v>24240.27</v>
      </c>
      <c r="L1354" s="275">
        <v>7</v>
      </c>
      <c r="M1354" s="276">
        <v>202002.25</v>
      </c>
      <c r="N1354" s="276">
        <v>581766.48</v>
      </c>
      <c r="O1354" s="277">
        <v>3870.5069075561</v>
      </c>
      <c r="P1354" s="278">
        <v>1E-4</v>
      </c>
      <c r="Q1354" s="275">
        <v>478.07199166666697</v>
      </c>
      <c r="R1354" s="275">
        <v>404.00450000000001</v>
      </c>
      <c r="S1354" s="275">
        <v>0</v>
      </c>
      <c r="T1354" s="279">
        <v>4752.5833992227699</v>
      </c>
      <c r="U1354" s="276">
        <v>783768.73</v>
      </c>
      <c r="V1354" s="279">
        <v>5214.4329171241898</v>
      </c>
      <c r="W1354" s="277">
        <v>105.21983416810301</v>
      </c>
      <c r="X1354" s="275">
        <v>764.17451174999997</v>
      </c>
      <c r="Y1354" s="275">
        <v>478.07199166666697</v>
      </c>
      <c r="Z1354" s="275">
        <v>404.00450000000001</v>
      </c>
      <c r="AA1354" s="275">
        <v>72.888657009704502</v>
      </c>
      <c r="AB1354" s="275" t="b">
        <v>0</v>
      </c>
      <c r="AC1354" s="275" t="b">
        <v>0</v>
      </c>
      <c r="AD1354" s="283">
        <v>1316161.5184878099</v>
      </c>
      <c r="AE1354" s="280">
        <v>329040.37962195399</v>
      </c>
      <c r="AF1354" s="281">
        <v>499227.68234765</v>
      </c>
      <c r="AG1354" s="280">
        <v>487893.45651821099</v>
      </c>
      <c r="AH1354" s="275">
        <v>19.1273936518946</v>
      </c>
      <c r="AI1354" s="275">
        <v>0.62889462677744201</v>
      </c>
      <c r="AJ1354" s="275" t="b">
        <v>0</v>
      </c>
    </row>
    <row r="1355" spans="2:36" x14ac:dyDescent="0.2">
      <c r="B1355" s="266">
        <v>95446</v>
      </c>
      <c r="C1355" s="274" t="s">
        <v>169</v>
      </c>
      <c r="D1355" s="275">
        <v>4589</v>
      </c>
      <c r="E1355" s="275">
        <v>39530491</v>
      </c>
      <c r="F1355" s="275">
        <v>84713</v>
      </c>
      <c r="G1355" s="275">
        <v>857808</v>
      </c>
      <c r="H1355" s="275">
        <v>5</v>
      </c>
      <c r="I1355" s="275">
        <v>84713</v>
      </c>
      <c r="J1355" s="275">
        <v>857808</v>
      </c>
      <c r="K1355" s="279">
        <v>25734.240000000002</v>
      </c>
      <c r="L1355" s="275">
        <v>7</v>
      </c>
      <c r="M1355" s="275">
        <v>214452</v>
      </c>
      <c r="N1355" s="276">
        <v>617621.76000000001</v>
      </c>
      <c r="O1355" s="277">
        <v>4109.0529800495797</v>
      </c>
      <c r="P1355" s="278">
        <v>1E-4</v>
      </c>
      <c r="Q1355" s="275">
        <v>507.53640000000001</v>
      </c>
      <c r="R1355" s="275">
        <v>428.904</v>
      </c>
      <c r="S1355" s="275">
        <v>0</v>
      </c>
      <c r="T1355" s="279">
        <v>5045.4933800495801</v>
      </c>
      <c r="U1355" s="276">
        <v>832073.76</v>
      </c>
      <c r="V1355" s="279">
        <v>5535.8074870112396</v>
      </c>
      <c r="W1355" s="275">
        <v>103.17452768304101</v>
      </c>
      <c r="X1355" s="277">
        <v>811.27191600000003</v>
      </c>
      <c r="Y1355" s="275">
        <v>507.53640000000001</v>
      </c>
      <c r="Z1355" s="275">
        <v>428.904</v>
      </c>
      <c r="AA1355" s="275">
        <v>71.471817266057101</v>
      </c>
      <c r="AB1355" s="275" t="b">
        <v>0</v>
      </c>
      <c r="AC1355" s="275" t="b">
        <v>0</v>
      </c>
      <c r="AD1355" s="283">
        <v>1397278.8420067001</v>
      </c>
      <c r="AE1355" s="283">
        <v>349319.71050167602</v>
      </c>
      <c r="AF1355" s="280">
        <v>529995.95269269706</v>
      </c>
      <c r="AG1355" s="281">
        <v>517963.17881233199</v>
      </c>
      <c r="AH1355" s="275">
        <v>19.1273936518946</v>
      </c>
      <c r="AI1355" s="275">
        <v>0.62889462677744201</v>
      </c>
      <c r="AJ1355" s="275" t="b">
        <v>0</v>
      </c>
    </row>
    <row r="1356" spans="2:36" x14ac:dyDescent="0.2">
      <c r="B1356" s="266">
        <v>95448</v>
      </c>
      <c r="C1356" s="274" t="s">
        <v>169</v>
      </c>
      <c r="D1356" s="275">
        <v>16116</v>
      </c>
      <c r="E1356" s="275">
        <v>39530491</v>
      </c>
      <c r="F1356" s="275">
        <v>113159</v>
      </c>
      <c r="G1356" s="275">
        <v>1069400</v>
      </c>
      <c r="H1356" s="275">
        <v>5</v>
      </c>
      <c r="I1356" s="275">
        <v>113159</v>
      </c>
      <c r="J1356" s="275">
        <v>1069400</v>
      </c>
      <c r="K1356" s="275">
        <v>32082</v>
      </c>
      <c r="L1356" s="275">
        <v>7</v>
      </c>
      <c r="M1356" s="275">
        <v>267350</v>
      </c>
      <c r="N1356" s="275">
        <v>769968</v>
      </c>
      <c r="O1356" s="279">
        <v>5122.6163160812503</v>
      </c>
      <c r="P1356" s="278">
        <v>4.0000000000000002E-4</v>
      </c>
      <c r="Q1356" s="277">
        <v>632.72833333333301</v>
      </c>
      <c r="R1356" s="282">
        <v>534.70000000000005</v>
      </c>
      <c r="S1356" s="275">
        <v>0</v>
      </c>
      <c r="T1356" s="281">
        <v>6290.0446494145799</v>
      </c>
      <c r="U1356" s="275">
        <v>1037318</v>
      </c>
      <c r="V1356" s="279">
        <v>6901.3025369427896</v>
      </c>
      <c r="W1356" s="275">
        <v>96.290521340161604</v>
      </c>
      <c r="X1356" s="277">
        <v>1011.38505</v>
      </c>
      <c r="Y1356" s="277">
        <v>632.72833333333301</v>
      </c>
      <c r="Z1356" s="282">
        <v>534.70000000000005</v>
      </c>
      <c r="AA1356" s="275">
        <v>66.703077786985503</v>
      </c>
      <c r="AB1356" s="275" t="b">
        <v>0</v>
      </c>
      <c r="AC1356" s="275" t="b">
        <v>0</v>
      </c>
      <c r="AD1356" s="280">
        <v>1741939.9138758001</v>
      </c>
      <c r="AE1356" s="281">
        <v>435484.97846894898</v>
      </c>
      <c r="AF1356" s="280">
        <v>660727.89226676605</v>
      </c>
      <c r="AG1356" s="280">
        <v>645727.04314008204</v>
      </c>
      <c r="AH1356" s="275">
        <v>19.1273936518946</v>
      </c>
      <c r="AI1356" s="275">
        <v>0.62889462677744201</v>
      </c>
      <c r="AJ1356" s="275" t="b">
        <v>0</v>
      </c>
    </row>
    <row r="1357" spans="2:36" x14ac:dyDescent="0.2">
      <c r="B1357" s="266">
        <v>95449</v>
      </c>
      <c r="C1357" s="274" t="s">
        <v>169</v>
      </c>
      <c r="D1357" s="275">
        <v>1613</v>
      </c>
      <c r="E1357" s="275">
        <v>39530491</v>
      </c>
      <c r="F1357" s="275">
        <v>87360</v>
      </c>
      <c r="G1357" s="275">
        <v>723276</v>
      </c>
      <c r="H1357" s="275">
        <v>5</v>
      </c>
      <c r="I1357" s="275">
        <v>87360</v>
      </c>
      <c r="J1357" s="275">
        <v>723276</v>
      </c>
      <c r="K1357" s="276">
        <v>21698.28</v>
      </c>
      <c r="L1357" s="275">
        <v>7</v>
      </c>
      <c r="M1357" s="275">
        <v>180819</v>
      </c>
      <c r="N1357" s="276">
        <v>520758.72</v>
      </c>
      <c r="O1357" s="279">
        <v>3464.6207580231699</v>
      </c>
      <c r="P1357" s="284">
        <v>0</v>
      </c>
      <c r="Q1357" s="275">
        <v>427.93830000000003</v>
      </c>
      <c r="R1357" s="275">
        <v>361.63799999999998</v>
      </c>
      <c r="S1357" s="275">
        <v>0</v>
      </c>
      <c r="T1357" s="279">
        <v>4254.19705802317</v>
      </c>
      <c r="U1357" s="276">
        <v>701577.72</v>
      </c>
      <c r="V1357" s="279">
        <v>4667.6140767812203</v>
      </c>
      <c r="W1357" s="275">
        <v>84.357536453038705</v>
      </c>
      <c r="X1357" s="275">
        <v>684.03827699999999</v>
      </c>
      <c r="Y1357" s="275">
        <v>427.93830000000003</v>
      </c>
      <c r="Z1357" s="275">
        <v>361.63799999999998</v>
      </c>
      <c r="AA1357" s="275">
        <v>58.4367727750436</v>
      </c>
      <c r="AB1357" s="275" t="b">
        <v>0</v>
      </c>
      <c r="AC1357" s="275" t="b">
        <v>0</v>
      </c>
      <c r="AD1357" s="283">
        <v>1178140.3900770801</v>
      </c>
      <c r="AE1357" s="281">
        <v>294535.09751927003</v>
      </c>
      <c r="AF1357" s="280">
        <v>446875.46942878002</v>
      </c>
      <c r="AG1357" s="280">
        <v>436729.82312903099</v>
      </c>
      <c r="AH1357" s="275">
        <v>19.1273936518946</v>
      </c>
      <c r="AI1357" s="275">
        <v>0.62889462677744201</v>
      </c>
      <c r="AJ1357" s="275" t="b">
        <v>0</v>
      </c>
    </row>
    <row r="1358" spans="2:36" x14ac:dyDescent="0.2">
      <c r="B1358" s="266">
        <v>95450</v>
      </c>
      <c r="C1358" s="274" t="s">
        <v>169</v>
      </c>
      <c r="D1358" s="275">
        <v>395</v>
      </c>
      <c r="E1358" s="275">
        <v>39530491</v>
      </c>
      <c r="F1358" s="275">
        <v>79431</v>
      </c>
      <c r="G1358" s="275">
        <v>1132979</v>
      </c>
      <c r="H1358" s="275">
        <v>5</v>
      </c>
      <c r="I1358" s="275">
        <v>79431</v>
      </c>
      <c r="J1358" s="275">
        <v>1132979</v>
      </c>
      <c r="K1358" s="279">
        <v>33989.370000000003</v>
      </c>
      <c r="L1358" s="275">
        <v>7</v>
      </c>
      <c r="M1358" s="276">
        <v>283244.75</v>
      </c>
      <c r="N1358" s="280">
        <v>815744.88</v>
      </c>
      <c r="O1358" s="279">
        <v>5427.1710409364296</v>
      </c>
      <c r="P1358" s="284">
        <v>0</v>
      </c>
      <c r="Q1358" s="277">
        <v>670.345908333333</v>
      </c>
      <c r="R1358" s="275">
        <v>566.48950000000002</v>
      </c>
      <c r="S1358" s="275">
        <v>0</v>
      </c>
      <c r="T1358" s="281">
        <v>6664.0064492697602</v>
      </c>
      <c r="U1358" s="276">
        <v>1098989.6299999999</v>
      </c>
      <c r="V1358" s="279">
        <v>7311.6054301504601</v>
      </c>
      <c r="W1358" s="275">
        <v>145.33301699941501</v>
      </c>
      <c r="X1358" s="275">
        <v>1071.5148892499999</v>
      </c>
      <c r="Y1358" s="277">
        <v>670.345908333333</v>
      </c>
      <c r="Z1358" s="275">
        <v>566.48950000000002</v>
      </c>
      <c r="AA1358" s="281">
        <v>100.67615589787</v>
      </c>
      <c r="AB1358" s="275" t="b">
        <v>0</v>
      </c>
      <c r="AC1358" s="275" t="b">
        <v>0</v>
      </c>
      <c r="AD1358" s="280">
        <v>1845503.40535168</v>
      </c>
      <c r="AE1358" s="280">
        <v>461375.85133792</v>
      </c>
      <c r="AF1358" s="280">
        <v>700010.12404386303</v>
      </c>
      <c r="AG1358" s="280">
        <v>684117.42996989598</v>
      </c>
      <c r="AH1358" s="275">
        <v>19.1273936518946</v>
      </c>
      <c r="AI1358" s="275">
        <v>0.62889462677744201</v>
      </c>
      <c r="AJ1358" s="275" t="b">
        <v>0</v>
      </c>
    </row>
    <row r="1359" spans="2:36" x14ac:dyDescent="0.2">
      <c r="B1359" s="266">
        <v>95451</v>
      </c>
      <c r="C1359" s="274" t="s">
        <v>169</v>
      </c>
      <c r="D1359" s="275">
        <v>12059</v>
      </c>
      <c r="E1359" s="275">
        <v>39530491</v>
      </c>
      <c r="F1359" s="275">
        <v>62668</v>
      </c>
      <c r="G1359" s="275">
        <v>412258</v>
      </c>
      <c r="H1359" s="275">
        <v>5</v>
      </c>
      <c r="I1359" s="275">
        <v>62668</v>
      </c>
      <c r="J1359" s="275">
        <v>412258</v>
      </c>
      <c r="K1359" s="276">
        <v>12367.74</v>
      </c>
      <c r="L1359" s="275">
        <v>7</v>
      </c>
      <c r="M1359" s="282">
        <v>103064.5</v>
      </c>
      <c r="N1359" s="276">
        <v>296825.76</v>
      </c>
      <c r="O1359" s="277">
        <v>1974.78918761457</v>
      </c>
      <c r="P1359" s="278">
        <v>2.9999999999999997E-4</v>
      </c>
      <c r="Q1359" s="275">
        <v>243.91931666666699</v>
      </c>
      <c r="R1359" s="275">
        <v>206.12899999999999</v>
      </c>
      <c r="S1359" s="275">
        <v>0</v>
      </c>
      <c r="T1359" s="277">
        <v>2424.8375042812399</v>
      </c>
      <c r="U1359" s="276">
        <v>399890.26</v>
      </c>
      <c r="V1359" s="277">
        <v>2660.4798777585202</v>
      </c>
      <c r="W1359" s="275">
        <v>67.027915962057605</v>
      </c>
      <c r="X1359" s="277">
        <v>389.89300350000002</v>
      </c>
      <c r="Y1359" s="275">
        <v>243.91931666666699</v>
      </c>
      <c r="Z1359" s="275">
        <v>206.12899999999999</v>
      </c>
      <c r="AA1359" s="275">
        <v>46.432070676222096</v>
      </c>
      <c r="AB1359" s="275" t="b">
        <v>0</v>
      </c>
      <c r="AC1359" s="275" t="b">
        <v>0</v>
      </c>
      <c r="AD1359" s="280">
        <v>671524.84104601503</v>
      </c>
      <c r="AE1359" s="281">
        <v>167881.21026150399</v>
      </c>
      <c r="AF1359" s="280">
        <v>254713.25922022801</v>
      </c>
      <c r="AG1359" s="281">
        <v>248930.37156428301</v>
      </c>
      <c r="AH1359" s="275">
        <v>19.1273936518946</v>
      </c>
      <c r="AI1359" s="275">
        <v>0.62889462677744201</v>
      </c>
      <c r="AJ1359" s="275" t="b">
        <v>0</v>
      </c>
    </row>
    <row r="1360" spans="2:36" x14ac:dyDescent="0.2">
      <c r="B1360" s="266">
        <v>95452</v>
      </c>
      <c r="C1360" s="274" t="s">
        <v>169</v>
      </c>
      <c r="D1360" s="275">
        <v>1126</v>
      </c>
      <c r="E1360" s="275">
        <v>39530491</v>
      </c>
      <c r="F1360" s="275">
        <v>108013</v>
      </c>
      <c r="G1360" s="275">
        <v>970274</v>
      </c>
      <c r="H1360" s="275">
        <v>5</v>
      </c>
      <c r="I1360" s="275">
        <v>108013</v>
      </c>
      <c r="J1360" s="275">
        <v>970274</v>
      </c>
      <c r="K1360" s="279">
        <v>29108.22</v>
      </c>
      <c r="L1360" s="275">
        <v>7</v>
      </c>
      <c r="M1360" s="282">
        <v>242568.5</v>
      </c>
      <c r="N1360" s="276">
        <v>698597.28</v>
      </c>
      <c r="O1360" s="279">
        <v>4647.7851350939</v>
      </c>
      <c r="P1360" s="284">
        <v>0</v>
      </c>
      <c r="Q1360" s="277">
        <v>574.07878333333304</v>
      </c>
      <c r="R1360" s="275">
        <v>485.137</v>
      </c>
      <c r="S1360" s="275">
        <v>0</v>
      </c>
      <c r="T1360" s="279">
        <v>5707.0009184272303</v>
      </c>
      <c r="U1360" s="276">
        <v>941165.78</v>
      </c>
      <c r="V1360" s="279">
        <v>6261.5994181126098</v>
      </c>
      <c r="W1360" s="275">
        <v>91.527336564442606</v>
      </c>
      <c r="X1360" s="277">
        <v>917.63663550000001</v>
      </c>
      <c r="Y1360" s="277">
        <v>574.07878333333304</v>
      </c>
      <c r="Z1360" s="275">
        <v>485.137</v>
      </c>
      <c r="AA1360" s="275">
        <v>63.403489414354603</v>
      </c>
      <c r="AB1360" s="275" t="b">
        <v>0</v>
      </c>
      <c r="AC1360" s="275" t="b">
        <v>0</v>
      </c>
      <c r="AD1360" s="280">
        <v>1580474.1051018599</v>
      </c>
      <c r="AE1360" s="280">
        <v>395118.52627546398</v>
      </c>
      <c r="AF1360" s="280">
        <v>599482.97638044099</v>
      </c>
      <c r="AG1360" s="280">
        <v>585872.60244595096</v>
      </c>
      <c r="AH1360" s="275">
        <v>19.1273936518946</v>
      </c>
      <c r="AI1360" s="275">
        <v>0.62889462677744201</v>
      </c>
      <c r="AJ1360" s="275" t="b">
        <v>0</v>
      </c>
    </row>
    <row r="1361" spans="2:36" x14ac:dyDescent="0.2">
      <c r="B1361" s="266">
        <v>95453</v>
      </c>
      <c r="C1361" s="274" t="s">
        <v>169</v>
      </c>
      <c r="D1361" s="275">
        <v>12189</v>
      </c>
      <c r="E1361" s="275">
        <v>39530491</v>
      </c>
      <c r="F1361" s="275">
        <v>58788</v>
      </c>
      <c r="G1361" s="275">
        <v>444383</v>
      </c>
      <c r="H1361" s="275">
        <v>5</v>
      </c>
      <c r="I1361" s="275">
        <v>58788</v>
      </c>
      <c r="J1361" s="275">
        <v>444383</v>
      </c>
      <c r="K1361" s="276">
        <v>13331.49</v>
      </c>
      <c r="L1361" s="275">
        <v>7</v>
      </c>
      <c r="M1361" s="276">
        <v>111095.75</v>
      </c>
      <c r="N1361" s="276">
        <v>319955.76</v>
      </c>
      <c r="O1361" s="277">
        <v>2128.6736547495202</v>
      </c>
      <c r="P1361" s="278">
        <v>2.9999999999999997E-4</v>
      </c>
      <c r="Q1361" s="277">
        <v>262.92660833333298</v>
      </c>
      <c r="R1361" s="275">
        <v>222.19149999999999</v>
      </c>
      <c r="S1361" s="275">
        <v>0</v>
      </c>
      <c r="T1361" s="277">
        <v>2613.7917630828501</v>
      </c>
      <c r="U1361" s="276">
        <v>431051.51</v>
      </c>
      <c r="V1361" s="279">
        <v>2867.7964515375402</v>
      </c>
      <c r="W1361" s="277">
        <v>77.019591388464505</v>
      </c>
      <c r="X1361" s="275">
        <v>420.27522225000001</v>
      </c>
      <c r="Y1361" s="277">
        <v>262.92660833333298</v>
      </c>
      <c r="Z1361" s="275">
        <v>222.19149999999999</v>
      </c>
      <c r="AA1361" s="275">
        <v>53.353577527716901</v>
      </c>
      <c r="AB1361" s="275" t="b">
        <v>0</v>
      </c>
      <c r="AC1361" s="275" t="b">
        <v>0</v>
      </c>
      <c r="AD1361" s="275">
        <v>723853.08093123999</v>
      </c>
      <c r="AE1361" s="275">
        <v>180963.27023281</v>
      </c>
      <c r="AF1361" s="281">
        <v>274561.66350213398</v>
      </c>
      <c r="AG1361" s="280">
        <v>268328.14719629602</v>
      </c>
      <c r="AH1361" s="275">
        <v>19.1273936518946</v>
      </c>
      <c r="AI1361" s="275">
        <v>0.62889462677744201</v>
      </c>
      <c r="AJ1361" s="275" t="b">
        <v>0</v>
      </c>
    </row>
    <row r="1362" spans="2:36" x14ac:dyDescent="0.2">
      <c r="B1362" s="266">
        <v>95454</v>
      </c>
      <c r="C1362" s="274" t="s">
        <v>169</v>
      </c>
      <c r="D1362" s="275">
        <v>2430</v>
      </c>
      <c r="E1362" s="275">
        <v>39530491</v>
      </c>
      <c r="F1362" s="275">
        <v>42772</v>
      </c>
      <c r="G1362" s="275">
        <v>505208</v>
      </c>
      <c r="H1362" s="275">
        <v>5</v>
      </c>
      <c r="I1362" s="275">
        <v>42772</v>
      </c>
      <c r="J1362" s="275">
        <v>505208</v>
      </c>
      <c r="K1362" s="276">
        <v>15156.24</v>
      </c>
      <c r="L1362" s="275">
        <v>7</v>
      </c>
      <c r="M1362" s="275">
        <v>126302</v>
      </c>
      <c r="N1362" s="276">
        <v>363749.76</v>
      </c>
      <c r="O1362" s="277">
        <v>2420.0362294882898</v>
      </c>
      <c r="P1362" s="278">
        <v>1E-4</v>
      </c>
      <c r="Q1362" s="275">
        <v>298.914733333333</v>
      </c>
      <c r="R1362" s="275">
        <v>252.60400000000001</v>
      </c>
      <c r="S1362" s="275">
        <v>0</v>
      </c>
      <c r="T1362" s="279">
        <v>2971.5549628216199</v>
      </c>
      <c r="U1362" s="276">
        <v>490051.76</v>
      </c>
      <c r="V1362" s="277">
        <v>3260.3265869494999</v>
      </c>
      <c r="W1362" s="275">
        <v>120.34917571166601</v>
      </c>
      <c r="X1362" s="277">
        <v>477.80046599999997</v>
      </c>
      <c r="Y1362" s="275">
        <v>298.914733333333</v>
      </c>
      <c r="Z1362" s="275">
        <v>252.60400000000001</v>
      </c>
      <c r="AA1362" s="275">
        <v>83.369165701532395</v>
      </c>
      <c r="AB1362" s="275" t="b">
        <v>0</v>
      </c>
      <c r="AC1362" s="275" t="b">
        <v>0</v>
      </c>
      <c r="AD1362" s="283">
        <v>822930.59660497797</v>
      </c>
      <c r="AE1362" s="280">
        <v>205732.64915124499</v>
      </c>
      <c r="AF1362" s="281">
        <v>312142.33869114303</v>
      </c>
      <c r="AG1362" s="280">
        <v>305055.60876259097</v>
      </c>
      <c r="AH1362" s="275">
        <v>19.1273936518946</v>
      </c>
      <c r="AI1362" s="275">
        <v>0.62889462677744201</v>
      </c>
      <c r="AJ1362" s="275" t="b">
        <v>0</v>
      </c>
    </row>
    <row r="1363" spans="2:36" x14ac:dyDescent="0.2">
      <c r="B1363" s="266">
        <v>95456</v>
      </c>
      <c r="C1363" s="274" t="s">
        <v>169</v>
      </c>
      <c r="D1363" s="275">
        <v>1025</v>
      </c>
      <c r="E1363" s="275">
        <v>39530491</v>
      </c>
      <c r="F1363" s="275">
        <v>70679</v>
      </c>
      <c r="G1363" s="275">
        <v>711331</v>
      </c>
      <c r="H1363" s="275">
        <v>5</v>
      </c>
      <c r="I1363" s="275">
        <v>70679</v>
      </c>
      <c r="J1363" s="275">
        <v>711331</v>
      </c>
      <c r="K1363" s="276">
        <v>21339.93</v>
      </c>
      <c r="L1363" s="275">
        <v>7</v>
      </c>
      <c r="M1363" s="276">
        <v>177832.75</v>
      </c>
      <c r="N1363" s="281">
        <v>512158.32</v>
      </c>
      <c r="O1363" s="279">
        <v>3407.4020822277798</v>
      </c>
      <c r="P1363" s="284">
        <v>0</v>
      </c>
      <c r="Q1363" s="275">
        <v>420.87084166666699</v>
      </c>
      <c r="R1363" s="275">
        <v>355.66550000000001</v>
      </c>
      <c r="S1363" s="275">
        <v>0</v>
      </c>
      <c r="T1363" s="279">
        <v>4183.9384238944504</v>
      </c>
      <c r="U1363" s="276">
        <v>689991.07</v>
      </c>
      <c r="V1363" s="279">
        <v>4590.5278052235399</v>
      </c>
      <c r="W1363" s="275">
        <v>102.54483691292</v>
      </c>
      <c r="X1363" s="277">
        <v>672.74129325000001</v>
      </c>
      <c r="Y1363" s="275">
        <v>420.87084166666699</v>
      </c>
      <c r="Z1363" s="275">
        <v>355.66550000000001</v>
      </c>
      <c r="AA1363" s="275">
        <v>71.035613246839105</v>
      </c>
      <c r="AB1363" s="275" t="b">
        <v>0</v>
      </c>
      <c r="AC1363" s="275" t="b">
        <v>0</v>
      </c>
      <c r="AD1363" s="280">
        <v>1158683.24376022</v>
      </c>
      <c r="AE1363" s="281">
        <v>289670.81094005599</v>
      </c>
      <c r="AF1363" s="280">
        <v>439495.261206294</v>
      </c>
      <c r="AG1363" s="281">
        <v>429517.17161387502</v>
      </c>
      <c r="AH1363" s="275">
        <v>19.1273936518946</v>
      </c>
      <c r="AI1363" s="275">
        <v>0.62889462677744201</v>
      </c>
      <c r="AJ1363" s="275" t="b">
        <v>0</v>
      </c>
    </row>
    <row r="1364" spans="2:36" x14ac:dyDescent="0.2">
      <c r="B1364" s="266">
        <v>95457</v>
      </c>
      <c r="C1364" s="274" t="s">
        <v>169</v>
      </c>
      <c r="D1364" s="275">
        <v>3152</v>
      </c>
      <c r="E1364" s="275">
        <v>39530491</v>
      </c>
      <c r="F1364" s="275">
        <v>55635</v>
      </c>
      <c r="G1364" s="275">
        <v>421154</v>
      </c>
      <c r="H1364" s="275">
        <v>5</v>
      </c>
      <c r="I1364" s="275">
        <v>55635</v>
      </c>
      <c r="J1364" s="275">
        <v>421154</v>
      </c>
      <c r="K1364" s="279">
        <v>12634.62</v>
      </c>
      <c r="L1364" s="275">
        <v>7</v>
      </c>
      <c r="M1364" s="282">
        <v>105288.5</v>
      </c>
      <c r="N1364" s="276">
        <v>303230.88</v>
      </c>
      <c r="O1364" s="277">
        <v>2017.40261079379</v>
      </c>
      <c r="P1364" s="278">
        <v>1E-4</v>
      </c>
      <c r="Q1364" s="277">
        <v>249.18278333333299</v>
      </c>
      <c r="R1364" s="275">
        <v>210.577</v>
      </c>
      <c r="S1364" s="275">
        <v>0</v>
      </c>
      <c r="T1364" s="277">
        <v>2477.16239412713</v>
      </c>
      <c r="U1364" s="276">
        <v>408519.38</v>
      </c>
      <c r="V1364" s="279">
        <v>2717.8896284305301</v>
      </c>
      <c r="W1364" s="275">
        <v>77.130349037775304</v>
      </c>
      <c r="X1364" s="275">
        <v>398.30639550000001</v>
      </c>
      <c r="Y1364" s="277">
        <v>249.18278333333299</v>
      </c>
      <c r="Z1364" s="275">
        <v>210.577</v>
      </c>
      <c r="AA1364" s="275">
        <v>53.430302380741402</v>
      </c>
      <c r="AB1364" s="275" t="b">
        <v>0</v>
      </c>
      <c r="AC1364" s="275" t="b">
        <v>0</v>
      </c>
      <c r="AD1364" s="280">
        <v>686015.487645827</v>
      </c>
      <c r="AE1364" s="280">
        <v>171503.87191145701</v>
      </c>
      <c r="AF1364" s="280">
        <v>260209.64535226999</v>
      </c>
      <c r="AG1364" s="281">
        <v>254301.9703821</v>
      </c>
      <c r="AH1364" s="275">
        <v>19.1273936518946</v>
      </c>
      <c r="AI1364" s="275">
        <v>0.62889462677744201</v>
      </c>
      <c r="AJ1364" s="275" t="b">
        <v>0</v>
      </c>
    </row>
    <row r="1365" spans="2:36" x14ac:dyDescent="0.2">
      <c r="B1365" s="266">
        <v>95458</v>
      </c>
      <c r="C1365" s="274" t="s">
        <v>169</v>
      </c>
      <c r="D1365" s="275">
        <v>2628</v>
      </c>
      <c r="E1365" s="275">
        <v>39530491</v>
      </c>
      <c r="F1365" s="275">
        <v>43834</v>
      </c>
      <c r="G1365" s="275">
        <v>275758</v>
      </c>
      <c r="H1365" s="275">
        <v>5</v>
      </c>
      <c r="I1365" s="275">
        <v>43834</v>
      </c>
      <c r="J1365" s="275">
        <v>275758</v>
      </c>
      <c r="K1365" s="276">
        <v>8272.74</v>
      </c>
      <c r="L1365" s="275">
        <v>7</v>
      </c>
      <c r="M1365" s="282">
        <v>68939.5</v>
      </c>
      <c r="N1365" s="276">
        <v>198545.76</v>
      </c>
      <c r="O1365" s="279">
        <v>1320.9298953524701</v>
      </c>
      <c r="P1365" s="278">
        <v>1E-4</v>
      </c>
      <c r="Q1365" s="275">
        <v>163.156816666667</v>
      </c>
      <c r="R1365" s="275">
        <v>137.87899999999999</v>
      </c>
      <c r="S1365" s="275">
        <v>0</v>
      </c>
      <c r="T1365" s="277">
        <v>1621.96571201914</v>
      </c>
      <c r="U1365" s="276">
        <v>267485.26</v>
      </c>
      <c r="V1365" s="277">
        <v>1779.5861090165199</v>
      </c>
      <c r="W1365" s="275">
        <v>64.098737624214706</v>
      </c>
      <c r="X1365" s="275">
        <v>260.79812850000002</v>
      </c>
      <c r="Y1365" s="275">
        <v>163.156816666667</v>
      </c>
      <c r="Z1365" s="275">
        <v>137.87899999999999</v>
      </c>
      <c r="AA1365" s="275">
        <v>44.402948725258099</v>
      </c>
      <c r="AB1365" s="275" t="b">
        <v>0</v>
      </c>
      <c r="AC1365" s="275" t="b">
        <v>0</v>
      </c>
      <c r="AD1365" s="281">
        <v>449180.724490894</v>
      </c>
      <c r="AE1365" s="281">
        <v>112295.18112272301</v>
      </c>
      <c r="AF1365" s="281">
        <v>170376.848808396</v>
      </c>
      <c r="AG1365" s="281">
        <v>166508.69455977401</v>
      </c>
      <c r="AH1365" s="275">
        <v>19.1273936518946</v>
      </c>
      <c r="AI1365" s="275">
        <v>0.62889462677744201</v>
      </c>
      <c r="AJ1365" s="275" t="b">
        <v>0</v>
      </c>
    </row>
    <row r="1366" spans="2:36" x14ac:dyDescent="0.2">
      <c r="B1366" s="266">
        <v>95459</v>
      </c>
      <c r="C1366" s="274" t="s">
        <v>169</v>
      </c>
      <c r="D1366" s="275">
        <v>536</v>
      </c>
      <c r="E1366" s="275">
        <v>39530491</v>
      </c>
      <c r="F1366" s="275">
        <v>83759</v>
      </c>
      <c r="G1366" s="275">
        <v>691781</v>
      </c>
      <c r="H1366" s="275">
        <v>5</v>
      </c>
      <c r="I1366" s="275">
        <v>83759</v>
      </c>
      <c r="J1366" s="275">
        <v>691781</v>
      </c>
      <c r="K1366" s="276">
        <v>20753.43</v>
      </c>
      <c r="L1366" s="275">
        <v>7</v>
      </c>
      <c r="M1366" s="276">
        <v>172945.25</v>
      </c>
      <c r="N1366" s="281">
        <v>498082.32</v>
      </c>
      <c r="O1366" s="277">
        <v>3313.7541030063599</v>
      </c>
      <c r="P1366" s="284">
        <v>0</v>
      </c>
      <c r="Q1366" s="277">
        <v>409.30375833333301</v>
      </c>
      <c r="R1366" s="275">
        <v>345.89049999999997</v>
      </c>
      <c r="S1366" s="275">
        <v>0</v>
      </c>
      <c r="T1366" s="279">
        <v>4068.9483613396901</v>
      </c>
      <c r="U1366" s="276">
        <v>671027.56999999995</v>
      </c>
      <c r="V1366" s="279">
        <v>4464.3631665502298</v>
      </c>
      <c r="W1366" s="277">
        <v>84.153000474698601</v>
      </c>
      <c r="X1366" s="277">
        <v>654.25188075000005</v>
      </c>
      <c r="Y1366" s="277">
        <v>409.30375833333301</v>
      </c>
      <c r="Z1366" s="275">
        <v>345.89049999999997</v>
      </c>
      <c r="AA1366" s="275">
        <v>58.295085108557103</v>
      </c>
      <c r="AB1366" s="275" t="b">
        <v>0</v>
      </c>
      <c r="AC1366" s="275" t="b">
        <v>0</v>
      </c>
      <c r="AD1366" s="280">
        <v>1126838.3538067299</v>
      </c>
      <c r="AE1366" s="280">
        <v>281709.58845168102</v>
      </c>
      <c r="AF1366" s="280">
        <v>427416.31011800602</v>
      </c>
      <c r="AG1366" s="281">
        <v>417712.45523703902</v>
      </c>
      <c r="AH1366" s="275">
        <v>19.1273936518946</v>
      </c>
      <c r="AI1366" s="275">
        <v>0.62889462677744201</v>
      </c>
      <c r="AJ1366" s="275" t="b">
        <v>0</v>
      </c>
    </row>
    <row r="1367" spans="2:36" x14ac:dyDescent="0.2">
      <c r="B1367" s="266">
        <v>95460</v>
      </c>
      <c r="C1367" s="274" t="s">
        <v>169</v>
      </c>
      <c r="D1367" s="275">
        <v>2008</v>
      </c>
      <c r="E1367" s="275">
        <v>39530491</v>
      </c>
      <c r="F1367" s="275">
        <v>77045</v>
      </c>
      <c r="G1367" s="275">
        <v>655668</v>
      </c>
      <c r="H1367" s="275">
        <v>5</v>
      </c>
      <c r="I1367" s="275">
        <v>77045</v>
      </c>
      <c r="J1367" s="275">
        <v>655668</v>
      </c>
      <c r="K1367" s="276">
        <v>19670.04</v>
      </c>
      <c r="L1367" s="275">
        <v>7</v>
      </c>
      <c r="M1367" s="275">
        <v>163917</v>
      </c>
      <c r="N1367" s="281">
        <v>472080.96</v>
      </c>
      <c r="O1367" s="277">
        <v>3140.7664061458399</v>
      </c>
      <c r="P1367" s="278">
        <v>1E-4</v>
      </c>
      <c r="Q1367" s="275">
        <v>387.93689999999998</v>
      </c>
      <c r="R1367" s="275">
        <v>327.834</v>
      </c>
      <c r="S1367" s="275">
        <v>0</v>
      </c>
      <c r="T1367" s="277">
        <v>3856.5373061458399</v>
      </c>
      <c r="U1367" s="276">
        <v>635997.96</v>
      </c>
      <c r="V1367" s="279">
        <v>4231.3102971687003</v>
      </c>
      <c r="W1367" s="275">
        <v>86.710559410765597</v>
      </c>
      <c r="X1367" s="277">
        <v>620.09801100000004</v>
      </c>
      <c r="Y1367" s="275">
        <v>387.93689999999998</v>
      </c>
      <c r="Z1367" s="275">
        <v>327.834</v>
      </c>
      <c r="AA1367" s="275">
        <v>60.066776135700003</v>
      </c>
      <c r="AB1367" s="275" t="b">
        <v>0</v>
      </c>
      <c r="AC1367" s="275" t="b">
        <v>0</v>
      </c>
      <c r="AD1367" s="283">
        <v>1068014.08214991</v>
      </c>
      <c r="AE1367" s="283">
        <v>267003.52053747798</v>
      </c>
      <c r="AF1367" s="280">
        <v>405103.92338392098</v>
      </c>
      <c r="AG1367" s="280">
        <v>395906.63822851301</v>
      </c>
      <c r="AH1367" s="275">
        <v>19.1273936518946</v>
      </c>
      <c r="AI1367" s="275">
        <v>0.62889462677744201</v>
      </c>
      <c r="AJ1367" s="275" t="b">
        <v>0</v>
      </c>
    </row>
    <row r="1368" spans="2:36" x14ac:dyDescent="0.2">
      <c r="B1368" s="266">
        <v>95461</v>
      </c>
      <c r="C1368" s="274" t="s">
        <v>169</v>
      </c>
      <c r="D1368" s="275">
        <v>3350</v>
      </c>
      <c r="E1368" s="275">
        <v>39530491</v>
      </c>
      <c r="F1368" s="275">
        <v>71523</v>
      </c>
      <c r="G1368" s="275">
        <v>460748</v>
      </c>
      <c r="H1368" s="275">
        <v>5</v>
      </c>
      <c r="I1368" s="275">
        <v>71523</v>
      </c>
      <c r="J1368" s="275">
        <v>460748</v>
      </c>
      <c r="K1368" s="279">
        <v>13822.44</v>
      </c>
      <c r="L1368" s="275">
        <v>7</v>
      </c>
      <c r="M1368" s="275">
        <v>115187</v>
      </c>
      <c r="N1368" s="276">
        <v>331738.56</v>
      </c>
      <c r="O1368" s="277">
        <v>2207.0649171514901</v>
      </c>
      <c r="P1368" s="278">
        <v>1E-4</v>
      </c>
      <c r="Q1368" s="277">
        <v>272.60923333333301</v>
      </c>
      <c r="R1368" s="275">
        <v>230.374</v>
      </c>
      <c r="S1368" s="275">
        <v>0</v>
      </c>
      <c r="T1368" s="279">
        <v>2710.0481504848199</v>
      </c>
      <c r="U1368" s="276">
        <v>446925.56</v>
      </c>
      <c r="V1368" s="279">
        <v>2973.4069022735298</v>
      </c>
      <c r="W1368" s="277">
        <v>65.637222542793793</v>
      </c>
      <c r="X1368" s="277">
        <v>435.75242100000003</v>
      </c>
      <c r="Y1368" s="277">
        <v>272.60923333333301</v>
      </c>
      <c r="Z1368" s="275">
        <v>230.374</v>
      </c>
      <c r="AA1368" s="275">
        <v>45.468699307660302</v>
      </c>
      <c r="AB1368" s="275" t="b">
        <v>0</v>
      </c>
      <c r="AC1368" s="275" t="b">
        <v>0</v>
      </c>
      <c r="AD1368" s="280">
        <v>750509.94149845303</v>
      </c>
      <c r="AE1368" s="280">
        <v>187627.485374613</v>
      </c>
      <c r="AF1368" s="283">
        <v>284672.76501414599</v>
      </c>
      <c r="AG1368" s="280">
        <v>278209.69110969402</v>
      </c>
      <c r="AH1368" s="275">
        <v>19.1273936518946</v>
      </c>
      <c r="AI1368" s="275">
        <v>0.62889462677744201</v>
      </c>
      <c r="AJ1368" s="275" t="b">
        <v>0</v>
      </c>
    </row>
    <row r="1369" spans="2:36" x14ac:dyDescent="0.2">
      <c r="B1369" s="266">
        <v>95462</v>
      </c>
      <c r="C1369" s="274" t="s">
        <v>169</v>
      </c>
      <c r="D1369" s="275">
        <v>1351</v>
      </c>
      <c r="E1369" s="275">
        <v>39530491</v>
      </c>
      <c r="F1369" s="275">
        <v>71683</v>
      </c>
      <c r="G1369" s="275">
        <v>712989</v>
      </c>
      <c r="H1369" s="275">
        <v>5</v>
      </c>
      <c r="I1369" s="275">
        <v>71683</v>
      </c>
      <c r="J1369" s="275">
        <v>712989</v>
      </c>
      <c r="K1369" s="276">
        <v>21389.67</v>
      </c>
      <c r="L1369" s="275">
        <v>7</v>
      </c>
      <c r="M1369" s="276">
        <v>178247.25</v>
      </c>
      <c r="N1369" s="281">
        <v>513352.08</v>
      </c>
      <c r="O1369" s="279">
        <v>3415.3441972942301</v>
      </c>
      <c r="P1369" s="284">
        <v>0</v>
      </c>
      <c r="Q1369" s="275">
        <v>421.85182500000002</v>
      </c>
      <c r="R1369" s="275">
        <v>356.49450000000002</v>
      </c>
      <c r="S1369" s="275">
        <v>0</v>
      </c>
      <c r="T1369" s="279">
        <v>4193.6905222942296</v>
      </c>
      <c r="U1369" s="276">
        <v>691599.33</v>
      </c>
      <c r="V1369" s="279">
        <v>4601.2275991325096</v>
      </c>
      <c r="W1369" s="275">
        <v>101.34425072972699</v>
      </c>
      <c r="X1369" s="277">
        <v>674.30934675000003</v>
      </c>
      <c r="Y1369" s="275">
        <v>421.85182500000002</v>
      </c>
      <c r="Z1369" s="275">
        <v>356.49450000000002</v>
      </c>
      <c r="AA1369" s="275">
        <v>70.203934360351496</v>
      </c>
      <c r="AB1369" s="275" t="b">
        <v>0</v>
      </c>
      <c r="AC1369" s="275" t="b">
        <v>0</v>
      </c>
      <c r="AD1369" s="280">
        <v>1161383.9510514201</v>
      </c>
      <c r="AE1369" s="280">
        <v>290345.98776285502</v>
      </c>
      <c r="AF1369" s="280">
        <v>440519.65511444601</v>
      </c>
      <c r="AG1369" s="281">
        <v>430518.30817411997</v>
      </c>
      <c r="AH1369" s="275">
        <v>19.1273936518946</v>
      </c>
      <c r="AI1369" s="275">
        <v>0.62889462677744201</v>
      </c>
      <c r="AJ1369" s="275" t="b">
        <v>0</v>
      </c>
    </row>
    <row r="1370" spans="2:36" x14ac:dyDescent="0.2">
      <c r="B1370" s="266">
        <v>95463</v>
      </c>
      <c r="C1370" s="274" t="s">
        <v>169</v>
      </c>
      <c r="D1370" s="275">
        <v>200</v>
      </c>
      <c r="E1370" s="275">
        <v>39530491</v>
      </c>
      <c r="F1370" s="275">
        <v>87260</v>
      </c>
      <c r="G1370" s="275">
        <v>875000</v>
      </c>
      <c r="H1370" s="275">
        <v>5</v>
      </c>
      <c r="I1370" s="275">
        <v>87260</v>
      </c>
      <c r="J1370" s="275">
        <v>875000</v>
      </c>
      <c r="K1370" s="275">
        <v>26250</v>
      </c>
      <c r="L1370" s="275">
        <v>7</v>
      </c>
      <c r="M1370" s="275">
        <v>218750</v>
      </c>
      <c r="N1370" s="275">
        <v>630000</v>
      </c>
      <c r="O1370" s="279">
        <v>4191.4057196288504</v>
      </c>
      <c r="P1370" s="284">
        <v>0</v>
      </c>
      <c r="Q1370" s="277">
        <v>517.70833333333303</v>
      </c>
      <c r="R1370" s="282">
        <v>437.5</v>
      </c>
      <c r="S1370" s="275">
        <v>0</v>
      </c>
      <c r="T1370" s="279">
        <v>5146.6140529621798</v>
      </c>
      <c r="U1370" s="275">
        <v>848750</v>
      </c>
      <c r="V1370" s="281">
        <v>5646.7549278333099</v>
      </c>
      <c r="W1370" s="275">
        <v>102.170449385743</v>
      </c>
      <c r="X1370" s="277">
        <v>827.53125</v>
      </c>
      <c r="Y1370" s="277">
        <v>517.70833333333303</v>
      </c>
      <c r="Z1370" s="282">
        <v>437.5</v>
      </c>
      <c r="AA1370" s="275">
        <v>70.776264766841805</v>
      </c>
      <c r="AB1370" s="275" t="b">
        <v>0</v>
      </c>
      <c r="AC1370" s="275" t="b">
        <v>0</v>
      </c>
      <c r="AD1370" s="280">
        <v>1425282.79843026</v>
      </c>
      <c r="AE1370" s="280">
        <v>356320.69960756501</v>
      </c>
      <c r="AF1370" s="280">
        <v>540618.01546046406</v>
      </c>
      <c r="AG1370" s="280">
        <v>528344.08336223196</v>
      </c>
      <c r="AH1370" s="275">
        <v>19.1273936518946</v>
      </c>
      <c r="AI1370" s="275">
        <v>0.62889462677744201</v>
      </c>
      <c r="AJ1370" s="275" t="b">
        <v>0</v>
      </c>
    </row>
    <row r="1371" spans="2:36" x14ac:dyDescent="0.2">
      <c r="B1371" s="266">
        <v>95464</v>
      </c>
      <c r="C1371" s="274" t="s">
        <v>169</v>
      </c>
      <c r="D1371" s="275">
        <v>2694</v>
      </c>
      <c r="E1371" s="275">
        <v>39530491</v>
      </c>
      <c r="F1371" s="275">
        <v>50280</v>
      </c>
      <c r="G1371" s="275">
        <v>138542</v>
      </c>
      <c r="H1371" s="275">
        <v>5</v>
      </c>
      <c r="I1371" s="275">
        <v>50280</v>
      </c>
      <c r="J1371" s="275">
        <v>138542</v>
      </c>
      <c r="K1371" s="276">
        <v>4156.26</v>
      </c>
      <c r="L1371" s="275">
        <v>7</v>
      </c>
      <c r="M1371" s="282">
        <v>34635.5</v>
      </c>
      <c r="N1371" s="281">
        <v>99750.24</v>
      </c>
      <c r="O1371" s="277">
        <v>663.64083566722297</v>
      </c>
      <c r="P1371" s="278">
        <v>1E-4</v>
      </c>
      <c r="Q1371" s="275">
        <v>81.970683333333298</v>
      </c>
      <c r="R1371" s="275">
        <v>69.271000000000001</v>
      </c>
      <c r="S1371" s="275">
        <v>0</v>
      </c>
      <c r="T1371" s="277">
        <v>814.88251900055604</v>
      </c>
      <c r="U1371" s="276">
        <v>134385.74</v>
      </c>
      <c r="V1371" s="277">
        <v>894.07168138500901</v>
      </c>
      <c r="W1371" s="275">
        <v>28.0749274753781</v>
      </c>
      <c r="X1371" s="275">
        <v>131.02609649999999</v>
      </c>
      <c r="Y1371" s="275">
        <v>81.970683333333298</v>
      </c>
      <c r="Z1371" s="275">
        <v>69.271000000000001</v>
      </c>
      <c r="AA1371" s="275">
        <v>19.448270143211399</v>
      </c>
      <c r="AB1371" s="275" t="b">
        <v>1</v>
      </c>
      <c r="AC1371" s="275" t="b">
        <v>1</v>
      </c>
      <c r="AD1371" s="281">
        <v>225670.31938299999</v>
      </c>
      <c r="AE1371" s="281">
        <v>56417.579845750101</v>
      </c>
      <c r="AF1371" s="281">
        <v>85598.058397626897</v>
      </c>
      <c r="AG1371" s="281">
        <v>83654.681139623397</v>
      </c>
      <c r="AH1371" s="275">
        <v>19.1273936518946</v>
      </c>
      <c r="AI1371" s="275">
        <v>0.62889462677744201</v>
      </c>
      <c r="AJ1371" s="275" t="b">
        <v>0</v>
      </c>
    </row>
    <row r="1372" spans="2:36" x14ac:dyDescent="0.2">
      <c r="B1372" s="266">
        <v>95465</v>
      </c>
      <c r="C1372" s="274" t="s">
        <v>169</v>
      </c>
      <c r="D1372" s="275">
        <v>1845</v>
      </c>
      <c r="E1372" s="275">
        <v>39530491</v>
      </c>
      <c r="F1372" s="275">
        <v>104471</v>
      </c>
      <c r="G1372" s="275">
        <v>1280612</v>
      </c>
      <c r="H1372" s="275">
        <v>5</v>
      </c>
      <c r="I1372" s="275">
        <v>104471</v>
      </c>
      <c r="J1372" s="275">
        <v>1280612</v>
      </c>
      <c r="K1372" s="276">
        <v>38418.36</v>
      </c>
      <c r="L1372" s="275">
        <v>7</v>
      </c>
      <c r="M1372" s="275">
        <v>320153</v>
      </c>
      <c r="N1372" s="280">
        <v>922040.64</v>
      </c>
      <c r="O1372" s="279">
        <v>6134.3593844860998</v>
      </c>
      <c r="P1372" s="284">
        <v>0</v>
      </c>
      <c r="Q1372" s="277">
        <v>757.69543333333297</v>
      </c>
      <c r="R1372" s="275">
        <v>640.30600000000004</v>
      </c>
      <c r="S1372" s="275">
        <v>0</v>
      </c>
      <c r="T1372" s="279">
        <v>7532.3608178194399</v>
      </c>
      <c r="U1372" s="276">
        <v>1242193.6399999999</v>
      </c>
      <c r="V1372" s="281">
        <v>8264.3452818771093</v>
      </c>
      <c r="W1372" s="275">
        <v>124.897652143203</v>
      </c>
      <c r="X1372" s="277">
        <v>1211.1387990000001</v>
      </c>
      <c r="Y1372" s="277">
        <v>757.69543333333297</v>
      </c>
      <c r="Z1372" s="275">
        <v>640.30600000000004</v>
      </c>
      <c r="AA1372" s="275">
        <v>86.520019731632004</v>
      </c>
      <c r="AB1372" s="275" t="b">
        <v>0</v>
      </c>
      <c r="AC1372" s="275" t="b">
        <v>0</v>
      </c>
      <c r="AD1372" s="280">
        <v>2085982.00578671</v>
      </c>
      <c r="AE1372" s="280">
        <v>521495.50144667801</v>
      </c>
      <c r="AF1372" s="280">
        <v>791225.04915983404</v>
      </c>
      <c r="AG1372" s="283">
        <v>773261.45518020098</v>
      </c>
      <c r="AH1372" s="275">
        <v>19.1273936518946</v>
      </c>
      <c r="AI1372" s="275">
        <v>0.62889462677744201</v>
      </c>
      <c r="AJ1372" s="275" t="b">
        <v>0</v>
      </c>
    </row>
    <row r="1373" spans="2:36" x14ac:dyDescent="0.2">
      <c r="B1373" s="266">
        <v>95466</v>
      </c>
      <c r="C1373" s="274" t="s">
        <v>169</v>
      </c>
      <c r="D1373" s="275">
        <v>1261</v>
      </c>
      <c r="E1373" s="275">
        <v>39530491</v>
      </c>
      <c r="F1373" s="275">
        <v>65750</v>
      </c>
      <c r="G1373" s="275">
        <v>816304</v>
      </c>
      <c r="H1373" s="275">
        <v>5</v>
      </c>
      <c r="I1373" s="275">
        <v>65750</v>
      </c>
      <c r="J1373" s="275">
        <v>816304</v>
      </c>
      <c r="K1373" s="276">
        <v>24489.119999999999</v>
      </c>
      <c r="L1373" s="275">
        <v>7</v>
      </c>
      <c r="M1373" s="275">
        <v>204076</v>
      </c>
      <c r="N1373" s="276">
        <v>587738.88</v>
      </c>
      <c r="O1373" s="277">
        <v>3910.2414337781802</v>
      </c>
      <c r="P1373" s="284">
        <v>0</v>
      </c>
      <c r="Q1373" s="277">
        <v>482.97986666666702</v>
      </c>
      <c r="R1373" s="275">
        <v>408.15199999999999</v>
      </c>
      <c r="S1373" s="275">
        <v>0</v>
      </c>
      <c r="T1373" s="279">
        <v>4801.3733004448504</v>
      </c>
      <c r="U1373" s="276">
        <v>791814.88</v>
      </c>
      <c r="V1373" s="279">
        <v>5267.9641538400501</v>
      </c>
      <c r="W1373" s="275">
        <v>126.499446908107</v>
      </c>
      <c r="X1373" s="277">
        <v>772.01950799999997</v>
      </c>
      <c r="Y1373" s="277">
        <v>482.97986666666702</v>
      </c>
      <c r="Z1373" s="275">
        <v>408.15199999999999</v>
      </c>
      <c r="AA1373" s="275">
        <v>87.629626776179705</v>
      </c>
      <c r="AB1373" s="275" t="b">
        <v>0</v>
      </c>
      <c r="AC1373" s="275" t="b">
        <v>0</v>
      </c>
      <c r="AD1373" s="283">
        <v>1329673.1994169301</v>
      </c>
      <c r="AE1373" s="280">
        <v>332418.29985423299</v>
      </c>
      <c r="AF1373" s="281">
        <v>504352.74113421497</v>
      </c>
      <c r="AG1373" s="280">
        <v>492902.15842848498</v>
      </c>
      <c r="AH1373" s="275">
        <v>19.1273936518946</v>
      </c>
      <c r="AI1373" s="275">
        <v>0.62889462677744201</v>
      </c>
      <c r="AJ1373" s="275" t="b">
        <v>0</v>
      </c>
    </row>
    <row r="1374" spans="2:36" x14ac:dyDescent="0.2">
      <c r="B1374" s="266">
        <v>95467</v>
      </c>
      <c r="C1374" s="274" t="s">
        <v>169</v>
      </c>
      <c r="D1374" s="275">
        <v>5916</v>
      </c>
      <c r="E1374" s="275">
        <v>39530491</v>
      </c>
      <c r="F1374" s="275">
        <v>71134</v>
      </c>
      <c r="G1374" s="275">
        <v>463233</v>
      </c>
      <c r="H1374" s="275">
        <v>5</v>
      </c>
      <c r="I1374" s="275">
        <v>71134</v>
      </c>
      <c r="J1374" s="275">
        <v>463233</v>
      </c>
      <c r="K1374" s="276">
        <v>13896.99</v>
      </c>
      <c r="L1374" s="275">
        <v>7</v>
      </c>
      <c r="M1374" s="276">
        <v>115808.25</v>
      </c>
      <c r="N1374" s="276">
        <v>333527.76</v>
      </c>
      <c r="O1374" s="277">
        <v>2218.9685093952398</v>
      </c>
      <c r="P1374" s="278">
        <v>1E-4</v>
      </c>
      <c r="Q1374" s="275">
        <v>274.07952499999999</v>
      </c>
      <c r="R1374" s="275">
        <v>231.6165</v>
      </c>
      <c r="S1374" s="275">
        <v>0</v>
      </c>
      <c r="T1374" s="277">
        <v>2724.66453439524</v>
      </c>
      <c r="U1374" s="276">
        <v>449336.01</v>
      </c>
      <c r="V1374" s="277">
        <v>2989.4436862685802</v>
      </c>
      <c r="W1374" s="277">
        <v>66.352107082721304</v>
      </c>
      <c r="X1374" s="275">
        <v>438.10260975</v>
      </c>
      <c r="Y1374" s="275">
        <v>274.07952499999999</v>
      </c>
      <c r="Z1374" s="275">
        <v>231.6165</v>
      </c>
      <c r="AA1374" s="275">
        <v>45.963919381368697</v>
      </c>
      <c r="AB1374" s="275" t="b">
        <v>0</v>
      </c>
      <c r="AC1374" s="275" t="b">
        <v>0</v>
      </c>
      <c r="AD1374" s="280">
        <v>754557.74464599497</v>
      </c>
      <c r="AE1374" s="281">
        <v>188639.436161499</v>
      </c>
      <c r="AF1374" s="281">
        <v>286208.12017805403</v>
      </c>
      <c r="AG1374" s="280">
        <v>279710.18830644299</v>
      </c>
      <c r="AH1374" s="275">
        <v>19.1273936518946</v>
      </c>
      <c r="AI1374" s="275">
        <v>0.62889462677744201</v>
      </c>
      <c r="AJ1374" s="275" t="b">
        <v>0</v>
      </c>
    </row>
    <row r="1375" spans="2:36" x14ac:dyDescent="0.2">
      <c r="B1375" s="266">
        <v>95468</v>
      </c>
      <c r="C1375" s="274" t="s">
        <v>169</v>
      </c>
      <c r="D1375" s="275">
        <v>1308</v>
      </c>
      <c r="E1375" s="275">
        <v>39530491</v>
      </c>
      <c r="F1375" s="275">
        <v>89516</v>
      </c>
      <c r="G1375" s="275">
        <v>719565</v>
      </c>
      <c r="H1375" s="275">
        <v>5</v>
      </c>
      <c r="I1375" s="275">
        <v>89516</v>
      </c>
      <c r="J1375" s="275">
        <v>719565</v>
      </c>
      <c r="K1375" s="276">
        <v>21586.95</v>
      </c>
      <c r="L1375" s="275">
        <v>7</v>
      </c>
      <c r="M1375" s="276">
        <v>179891.25</v>
      </c>
      <c r="N1375" s="281">
        <v>518086.8</v>
      </c>
      <c r="O1375" s="277">
        <v>3446.8444075939801</v>
      </c>
      <c r="P1375" s="284">
        <v>0</v>
      </c>
      <c r="Q1375" s="277">
        <v>425.74262499999998</v>
      </c>
      <c r="R1375" s="275">
        <v>359.78250000000003</v>
      </c>
      <c r="S1375" s="275">
        <v>0</v>
      </c>
      <c r="T1375" s="279">
        <v>4232.3695325939798</v>
      </c>
      <c r="U1375" s="276">
        <v>697978.05</v>
      </c>
      <c r="V1375" s="279">
        <v>4643.6653824530003</v>
      </c>
      <c r="W1375" s="275">
        <v>81.903379590727894</v>
      </c>
      <c r="X1375" s="275">
        <v>680.52859875000001</v>
      </c>
      <c r="Y1375" s="277">
        <v>425.74262499999998</v>
      </c>
      <c r="Z1375" s="275">
        <v>359.78250000000003</v>
      </c>
      <c r="AA1375" s="275">
        <v>56.736711192555298</v>
      </c>
      <c r="AB1375" s="275" t="b">
        <v>0</v>
      </c>
      <c r="AC1375" s="275" t="b">
        <v>0</v>
      </c>
      <c r="AD1375" s="275">
        <v>1172095.56211711</v>
      </c>
      <c r="AE1375" s="280">
        <v>293023.89052927803</v>
      </c>
      <c r="AF1375" s="281">
        <v>444582.63119406701</v>
      </c>
      <c r="AG1375" s="281">
        <v>434489.04039376602</v>
      </c>
      <c r="AH1375" s="275">
        <v>19.1273936518946</v>
      </c>
      <c r="AI1375" s="275">
        <v>0.62889462677744201</v>
      </c>
      <c r="AJ1375" s="275" t="b">
        <v>0</v>
      </c>
    </row>
    <row r="1376" spans="2:36" x14ac:dyDescent="0.2">
      <c r="B1376" s="266">
        <v>95469</v>
      </c>
      <c r="C1376" s="274" t="s">
        <v>169</v>
      </c>
      <c r="D1376" s="275">
        <v>1800</v>
      </c>
      <c r="E1376" s="275">
        <v>39530491</v>
      </c>
      <c r="F1376" s="275">
        <v>63498</v>
      </c>
      <c r="G1376" s="275">
        <v>731151</v>
      </c>
      <c r="H1376" s="275">
        <v>5</v>
      </c>
      <c r="I1376" s="275">
        <v>63498</v>
      </c>
      <c r="J1376" s="275">
        <v>731151</v>
      </c>
      <c r="K1376" s="276">
        <v>21934.53</v>
      </c>
      <c r="L1376" s="275">
        <v>7</v>
      </c>
      <c r="M1376" s="276">
        <v>182787.75</v>
      </c>
      <c r="N1376" s="276">
        <v>526428.72</v>
      </c>
      <c r="O1376" s="277">
        <v>3502.3434094998302</v>
      </c>
      <c r="P1376" s="284">
        <v>0</v>
      </c>
      <c r="Q1376" s="275">
        <v>432.59767499999998</v>
      </c>
      <c r="R1376" s="275">
        <v>365.57549999999998</v>
      </c>
      <c r="S1376" s="275">
        <v>0</v>
      </c>
      <c r="T1376" s="279">
        <v>4300.5165844998301</v>
      </c>
      <c r="U1376" s="276">
        <v>709216.47</v>
      </c>
      <c r="V1376" s="279">
        <v>4718.4348711317198</v>
      </c>
      <c r="W1376" s="275">
        <v>117.32200896497601</v>
      </c>
      <c r="X1376" s="277">
        <v>691.48605825000004</v>
      </c>
      <c r="Y1376" s="275">
        <v>432.59767499999998</v>
      </c>
      <c r="Z1376" s="275">
        <v>365.57549999999998</v>
      </c>
      <c r="AA1376" s="277">
        <v>81.272164499666104</v>
      </c>
      <c r="AB1376" s="275" t="b">
        <v>0</v>
      </c>
      <c r="AC1376" s="275" t="b">
        <v>0</v>
      </c>
      <c r="AD1376" s="280">
        <v>1190967.9352629499</v>
      </c>
      <c r="AE1376" s="281">
        <v>297741.983815738</v>
      </c>
      <c r="AF1376" s="281">
        <v>451741.03156792402</v>
      </c>
      <c r="AG1376" s="280">
        <v>441484.91987929097</v>
      </c>
      <c r="AH1376" s="275">
        <v>19.1273936518946</v>
      </c>
      <c r="AI1376" s="275">
        <v>0.62889462677744201</v>
      </c>
      <c r="AJ1376" s="275" t="b">
        <v>0</v>
      </c>
    </row>
    <row r="1377" spans="2:36" x14ac:dyDescent="0.2">
      <c r="B1377" s="266">
        <v>95470</v>
      </c>
      <c r="C1377" s="274" t="s">
        <v>169</v>
      </c>
      <c r="D1377" s="275">
        <v>6266</v>
      </c>
      <c r="E1377" s="275">
        <v>39530491</v>
      </c>
      <c r="F1377" s="275">
        <v>90250</v>
      </c>
      <c r="G1377" s="275">
        <v>624436</v>
      </c>
      <c r="H1377" s="275">
        <v>5</v>
      </c>
      <c r="I1377" s="275">
        <v>90250</v>
      </c>
      <c r="J1377" s="275">
        <v>624436</v>
      </c>
      <c r="K1377" s="279">
        <v>18733.080000000002</v>
      </c>
      <c r="L1377" s="275">
        <v>7</v>
      </c>
      <c r="M1377" s="275">
        <v>156109</v>
      </c>
      <c r="N1377" s="281">
        <v>449593.92</v>
      </c>
      <c r="O1377" s="277">
        <v>2991.1595679338998</v>
      </c>
      <c r="P1377" s="278">
        <v>2.0000000000000001E-4</v>
      </c>
      <c r="Q1377" s="277">
        <v>369.45796666666701</v>
      </c>
      <c r="R1377" s="275">
        <v>312.21800000000002</v>
      </c>
      <c r="S1377" s="275">
        <v>0</v>
      </c>
      <c r="T1377" s="277">
        <v>3672.8355346005601</v>
      </c>
      <c r="U1377" s="276">
        <v>605702.92000000004</v>
      </c>
      <c r="V1377" s="277">
        <v>4029.7566401331701</v>
      </c>
      <c r="W1377" s="275">
        <v>70.497413236119698</v>
      </c>
      <c r="X1377" s="275">
        <v>590.56034699999998</v>
      </c>
      <c r="Y1377" s="277">
        <v>369.45796666666701</v>
      </c>
      <c r="Z1377" s="275">
        <v>312.21800000000002</v>
      </c>
      <c r="AA1377" s="275">
        <v>48.8354863326391</v>
      </c>
      <c r="AB1377" s="275" t="b">
        <v>0</v>
      </c>
      <c r="AC1377" s="275" t="b">
        <v>0</v>
      </c>
      <c r="AD1377" s="280">
        <v>1017140.4451664001</v>
      </c>
      <c r="AE1377" s="280">
        <v>254285.11129160001</v>
      </c>
      <c r="AF1377" s="280">
        <v>385807.25840236602</v>
      </c>
      <c r="AG1377" s="280">
        <v>377048.075472433</v>
      </c>
      <c r="AH1377" s="275">
        <v>19.1273936518946</v>
      </c>
      <c r="AI1377" s="275">
        <v>0.62889462677744201</v>
      </c>
      <c r="AJ1377" s="275" t="b">
        <v>0</v>
      </c>
    </row>
    <row r="1378" spans="2:36" x14ac:dyDescent="0.2">
      <c r="B1378" s="266">
        <v>95471</v>
      </c>
      <c r="C1378" s="274" t="s">
        <v>169</v>
      </c>
      <c r="D1378" s="275">
        <v>683</v>
      </c>
      <c r="E1378" s="275">
        <v>39530491</v>
      </c>
      <c r="F1378" s="275">
        <v>68249</v>
      </c>
      <c r="G1378" s="275">
        <v>832237</v>
      </c>
      <c r="H1378" s="275">
        <v>5</v>
      </c>
      <c r="I1378" s="275">
        <v>68249</v>
      </c>
      <c r="J1378" s="275">
        <v>832237</v>
      </c>
      <c r="K1378" s="276">
        <v>24967.11</v>
      </c>
      <c r="L1378" s="275">
        <v>7</v>
      </c>
      <c r="M1378" s="276">
        <v>208059.25</v>
      </c>
      <c r="N1378" s="276">
        <v>599210.64</v>
      </c>
      <c r="O1378" s="279">
        <v>3986.5633392991499</v>
      </c>
      <c r="P1378" s="284">
        <v>0</v>
      </c>
      <c r="Q1378" s="277">
        <v>492.40689166666698</v>
      </c>
      <c r="R1378" s="275">
        <v>416.11849999999998</v>
      </c>
      <c r="S1378" s="275">
        <v>0</v>
      </c>
      <c r="T1378" s="279">
        <v>4895.0887309658201</v>
      </c>
      <c r="U1378" s="276">
        <v>807269.89</v>
      </c>
      <c r="V1378" s="279">
        <v>5370.7867210002396</v>
      </c>
      <c r="W1378" s="275">
        <v>124.246220552686</v>
      </c>
      <c r="X1378" s="277">
        <v>787.08814274999997</v>
      </c>
      <c r="Y1378" s="277">
        <v>492.40689166666698</v>
      </c>
      <c r="Z1378" s="275">
        <v>416.11849999999998</v>
      </c>
      <c r="AA1378" s="275">
        <v>86.068755251490501</v>
      </c>
      <c r="AB1378" s="275" t="b">
        <v>0</v>
      </c>
      <c r="AC1378" s="275" t="b">
        <v>0</v>
      </c>
      <c r="AD1378" s="283">
        <v>1355626.37750538</v>
      </c>
      <c r="AE1378" s="280">
        <v>338906.59437634499</v>
      </c>
      <c r="AF1378" s="281">
        <v>514196.93180888001</v>
      </c>
      <c r="AG1378" s="280">
        <v>502522.85132015398</v>
      </c>
      <c r="AH1378" s="275">
        <v>19.1273936518946</v>
      </c>
      <c r="AI1378" s="275">
        <v>0.62889462677744201</v>
      </c>
      <c r="AJ1378" s="275" t="b">
        <v>0</v>
      </c>
    </row>
    <row r="1379" spans="2:36" x14ac:dyDescent="0.2">
      <c r="B1379" s="266">
        <v>95472</v>
      </c>
      <c r="C1379" s="274" t="s">
        <v>169</v>
      </c>
      <c r="D1379" s="275">
        <v>27744</v>
      </c>
      <c r="E1379" s="275">
        <v>39530491</v>
      </c>
      <c r="F1379" s="275">
        <v>113648</v>
      </c>
      <c r="G1379" s="275">
        <v>1008693</v>
      </c>
      <c r="H1379" s="275">
        <v>5</v>
      </c>
      <c r="I1379" s="275">
        <v>113648</v>
      </c>
      <c r="J1379" s="275">
        <v>1008693</v>
      </c>
      <c r="K1379" s="279">
        <v>30260.79</v>
      </c>
      <c r="L1379" s="275">
        <v>7</v>
      </c>
      <c r="M1379" s="276">
        <v>252173.25</v>
      </c>
      <c r="N1379" s="276">
        <v>726258.96</v>
      </c>
      <c r="O1379" s="281">
        <v>4831.81898234238</v>
      </c>
      <c r="P1379" s="278">
        <v>6.9999999999999999E-4</v>
      </c>
      <c r="Q1379" s="275">
        <v>596.810025</v>
      </c>
      <c r="R1379" s="275">
        <v>504.34649999999999</v>
      </c>
      <c r="S1379" s="275">
        <v>0</v>
      </c>
      <c r="T1379" s="279">
        <v>5932.9755073423803</v>
      </c>
      <c r="U1379" s="276">
        <v>978432.21</v>
      </c>
      <c r="V1379" s="279">
        <v>6509.5339067668201</v>
      </c>
      <c r="W1379" s="275">
        <v>90.433568596193396</v>
      </c>
      <c r="X1379" s="277">
        <v>953.97140475000003</v>
      </c>
      <c r="Y1379" s="275">
        <v>596.810025</v>
      </c>
      <c r="Z1379" s="275">
        <v>504.34649999999999</v>
      </c>
      <c r="AA1379" s="275">
        <v>62.6458064269574</v>
      </c>
      <c r="AB1379" s="275" t="b">
        <v>0</v>
      </c>
      <c r="AC1379" s="275" t="b">
        <v>0</v>
      </c>
      <c r="AD1379" s="280">
        <v>1643054.6077680199</v>
      </c>
      <c r="AE1379" s="281">
        <v>410763.65194200497</v>
      </c>
      <c r="AF1379" s="280">
        <v>623220.123278699</v>
      </c>
      <c r="AG1379" s="283">
        <v>609070.83254731505</v>
      </c>
      <c r="AH1379" s="275">
        <v>19.1273936518946</v>
      </c>
      <c r="AI1379" s="275">
        <v>0.62889462677744201</v>
      </c>
      <c r="AJ1379" s="275" t="b">
        <v>0</v>
      </c>
    </row>
    <row r="1380" spans="2:36" x14ac:dyDescent="0.2">
      <c r="B1380" s="266">
        <v>95476</v>
      </c>
      <c r="C1380" s="274" t="s">
        <v>169</v>
      </c>
      <c r="D1380" s="275">
        <v>33264</v>
      </c>
      <c r="E1380" s="275">
        <v>39530491</v>
      </c>
      <c r="F1380" s="275">
        <v>108641</v>
      </c>
      <c r="G1380" s="275">
        <v>926638</v>
      </c>
      <c r="H1380" s="275">
        <v>5</v>
      </c>
      <c r="I1380" s="275">
        <v>108641</v>
      </c>
      <c r="J1380" s="275">
        <v>926638</v>
      </c>
      <c r="K1380" s="276">
        <v>27799.14</v>
      </c>
      <c r="L1380" s="275">
        <v>7</v>
      </c>
      <c r="M1380" s="282">
        <v>231659.5</v>
      </c>
      <c r="N1380" s="276">
        <v>667179.36</v>
      </c>
      <c r="O1380" s="280">
        <v>4438.7609294004997</v>
      </c>
      <c r="P1380" s="278">
        <v>8.0000000000000004E-4</v>
      </c>
      <c r="Q1380" s="277">
        <v>548.26081666666698</v>
      </c>
      <c r="R1380" s="275">
        <v>463.31900000000002</v>
      </c>
      <c r="S1380" s="275">
        <v>0</v>
      </c>
      <c r="T1380" s="279">
        <v>5450.3407460671697</v>
      </c>
      <c r="U1380" s="276">
        <v>898838.86</v>
      </c>
      <c r="V1380" s="279">
        <v>5979.99736322012</v>
      </c>
      <c r="W1380" s="275">
        <v>86.905809796155594</v>
      </c>
      <c r="X1380" s="277">
        <v>876.36788850000005</v>
      </c>
      <c r="Y1380" s="277">
        <v>548.26081666666698</v>
      </c>
      <c r="Z1380" s="275">
        <v>463.31900000000002</v>
      </c>
      <c r="AA1380" s="275">
        <v>60.202031417978503</v>
      </c>
      <c r="AB1380" s="275" t="b">
        <v>0</v>
      </c>
      <c r="AC1380" s="275" t="b">
        <v>0</v>
      </c>
      <c r="AD1380" s="280">
        <v>1509395.6591678001</v>
      </c>
      <c r="AE1380" s="280">
        <v>377348.91479194898</v>
      </c>
      <c r="AF1380" s="280">
        <v>572522.51041171805</v>
      </c>
      <c r="AG1380" s="280">
        <v>559524.23396412795</v>
      </c>
      <c r="AH1380" s="275">
        <v>19.1273936518946</v>
      </c>
      <c r="AI1380" s="275">
        <v>0.62889462677744201</v>
      </c>
      <c r="AJ1380" s="275" t="b">
        <v>0</v>
      </c>
    </row>
    <row r="1381" spans="2:36" x14ac:dyDescent="0.2">
      <c r="B1381" s="266">
        <v>95482</v>
      </c>
      <c r="C1381" s="274" t="s">
        <v>169</v>
      </c>
      <c r="D1381" s="275">
        <v>33287</v>
      </c>
      <c r="E1381" s="275">
        <v>39530491</v>
      </c>
      <c r="F1381" s="275">
        <v>72108</v>
      </c>
      <c r="G1381" s="275">
        <v>515695</v>
      </c>
      <c r="H1381" s="275">
        <v>5</v>
      </c>
      <c r="I1381" s="275">
        <v>72108</v>
      </c>
      <c r="J1381" s="275">
        <v>515695</v>
      </c>
      <c r="K1381" s="279">
        <v>15470.85</v>
      </c>
      <c r="L1381" s="275">
        <v>7</v>
      </c>
      <c r="M1381" s="276">
        <v>128923.75</v>
      </c>
      <c r="N1381" s="282">
        <v>371300.4</v>
      </c>
      <c r="O1381" s="277">
        <v>2470.2708258102898</v>
      </c>
      <c r="P1381" s="278">
        <v>8.0000000000000004E-4</v>
      </c>
      <c r="Q1381" s="275">
        <v>305.11954166666698</v>
      </c>
      <c r="R1381" s="275">
        <v>257.84750000000003</v>
      </c>
      <c r="S1381" s="275">
        <v>0</v>
      </c>
      <c r="T1381" s="277">
        <v>3033.2378674769502</v>
      </c>
      <c r="U1381" s="276">
        <v>500224.15</v>
      </c>
      <c r="V1381" s="279">
        <v>3328.00375143886</v>
      </c>
      <c r="W1381" s="275">
        <v>72.868852377359303</v>
      </c>
      <c r="X1381" s="275">
        <v>487.71854624999997</v>
      </c>
      <c r="Y1381" s="275">
        <v>305.11954166666698</v>
      </c>
      <c r="Z1381" s="275">
        <v>257.84750000000003</v>
      </c>
      <c r="AA1381" s="275">
        <v>50.478247087318202</v>
      </c>
      <c r="AB1381" s="275" t="b">
        <v>0</v>
      </c>
      <c r="AC1381" s="275" t="b">
        <v>0</v>
      </c>
      <c r="AD1381" s="283">
        <v>840012.81455599295</v>
      </c>
      <c r="AE1381" s="281">
        <v>210003.20363899801</v>
      </c>
      <c r="AF1381" s="280">
        <v>318621.722837582</v>
      </c>
      <c r="AG1381" s="280">
        <v>311387.88807941298</v>
      </c>
      <c r="AH1381" s="275">
        <v>19.1273936518946</v>
      </c>
      <c r="AI1381" s="275">
        <v>0.62889462677744201</v>
      </c>
      <c r="AJ1381" s="275" t="b">
        <v>0</v>
      </c>
    </row>
    <row r="1382" spans="2:36" x14ac:dyDescent="0.2">
      <c r="B1382" s="266">
        <v>95485</v>
      </c>
      <c r="C1382" s="274" t="s">
        <v>169</v>
      </c>
      <c r="D1382" s="275">
        <v>2910</v>
      </c>
      <c r="E1382" s="275">
        <v>39530491</v>
      </c>
      <c r="F1382" s="275">
        <v>60916</v>
      </c>
      <c r="G1382" s="275">
        <v>439599</v>
      </c>
      <c r="H1382" s="275">
        <v>5</v>
      </c>
      <c r="I1382" s="275">
        <v>60916</v>
      </c>
      <c r="J1382" s="275">
        <v>439599</v>
      </c>
      <c r="K1382" s="276">
        <v>13187.97</v>
      </c>
      <c r="L1382" s="275">
        <v>7</v>
      </c>
      <c r="M1382" s="276">
        <v>109899.75</v>
      </c>
      <c r="N1382" s="276">
        <v>316511.28000000003</v>
      </c>
      <c r="O1382" s="277">
        <v>2105.75744336357</v>
      </c>
      <c r="P1382" s="278">
        <v>1E-4</v>
      </c>
      <c r="Q1382" s="275">
        <v>260.09607499999998</v>
      </c>
      <c r="R1382" s="275">
        <v>219.79949999999999</v>
      </c>
      <c r="S1382" s="275">
        <v>0</v>
      </c>
      <c r="T1382" s="277">
        <v>2585.65301836357</v>
      </c>
      <c r="U1382" s="276">
        <v>426411.03</v>
      </c>
      <c r="V1382" s="279">
        <v>2836.9232223092499</v>
      </c>
      <c r="W1382" s="275">
        <v>73.528850579012101</v>
      </c>
      <c r="X1382" s="275">
        <v>415.75075425</v>
      </c>
      <c r="Y1382" s="275">
        <v>260.09607499999998</v>
      </c>
      <c r="Z1382" s="275">
        <v>219.79949999999999</v>
      </c>
      <c r="AA1382" s="275">
        <v>50.935445893300297</v>
      </c>
      <c r="AB1382" s="275" t="b">
        <v>0</v>
      </c>
      <c r="AC1382" s="275" t="b">
        <v>0</v>
      </c>
      <c r="AD1382" s="280">
        <v>716060.44903673697</v>
      </c>
      <c r="AE1382" s="281">
        <v>179015.11225918401</v>
      </c>
      <c r="AF1382" s="281">
        <v>271605.87311817601</v>
      </c>
      <c r="AG1382" s="281">
        <v>265439.46365937602</v>
      </c>
      <c r="AH1382" s="275">
        <v>19.1273936518946</v>
      </c>
      <c r="AI1382" s="275">
        <v>0.62889462677744201</v>
      </c>
      <c r="AJ1382" s="275" t="b">
        <v>0</v>
      </c>
    </row>
    <row r="1383" spans="2:36" x14ac:dyDescent="0.2">
      <c r="B1383" s="266">
        <v>95488</v>
      </c>
      <c r="C1383" s="274" t="s">
        <v>169</v>
      </c>
      <c r="D1383" s="275">
        <v>257</v>
      </c>
      <c r="E1383" s="275">
        <v>39530491</v>
      </c>
      <c r="F1383" s="275">
        <v>47003</v>
      </c>
      <c r="G1383" s="275">
        <v>678571</v>
      </c>
      <c r="H1383" s="275">
        <v>5</v>
      </c>
      <c r="I1383" s="275">
        <v>47003</v>
      </c>
      <c r="J1383" s="275">
        <v>678571</v>
      </c>
      <c r="K1383" s="276">
        <v>20357.13</v>
      </c>
      <c r="L1383" s="275">
        <v>7</v>
      </c>
      <c r="M1383" s="276">
        <v>169642.75</v>
      </c>
      <c r="N1383" s="276">
        <v>488571.12</v>
      </c>
      <c r="O1383" s="277">
        <v>3250.47585208488</v>
      </c>
      <c r="P1383" s="284">
        <v>0</v>
      </c>
      <c r="Q1383" s="277">
        <v>401.48784166666701</v>
      </c>
      <c r="R1383" s="275">
        <v>339.28550000000001</v>
      </c>
      <c r="S1383" s="275">
        <v>0</v>
      </c>
      <c r="T1383" s="277">
        <v>3991.2491937515401</v>
      </c>
      <c r="U1383" s="276">
        <v>658213.87</v>
      </c>
      <c r="V1383" s="279">
        <v>4379.1133007254602</v>
      </c>
      <c r="W1383" s="275">
        <v>147.09644488161501</v>
      </c>
      <c r="X1383" s="277">
        <v>641.75852325000005</v>
      </c>
      <c r="Y1383" s="277">
        <v>401.48784166666701</v>
      </c>
      <c r="Z1383" s="275">
        <v>339.28550000000001</v>
      </c>
      <c r="AA1383" s="275">
        <v>101.89773062361699</v>
      </c>
      <c r="AB1383" s="275" t="b">
        <v>0</v>
      </c>
      <c r="AC1383" s="275" t="b">
        <v>0</v>
      </c>
      <c r="AD1383" s="280">
        <v>1105320.655787</v>
      </c>
      <c r="AE1383" s="280">
        <v>276330.163946749</v>
      </c>
      <c r="AF1383" s="281">
        <v>419254.52270745399</v>
      </c>
      <c r="AG1383" s="281">
        <v>409735.96913279302</v>
      </c>
      <c r="AH1383" s="275">
        <v>19.1273936518946</v>
      </c>
      <c r="AI1383" s="275">
        <v>0.62889462677744201</v>
      </c>
      <c r="AJ1383" s="275" t="b">
        <v>0</v>
      </c>
    </row>
    <row r="1384" spans="2:36" x14ac:dyDescent="0.2">
      <c r="B1384" s="266">
        <v>95490</v>
      </c>
      <c r="C1384" s="274" t="s">
        <v>169</v>
      </c>
      <c r="D1384" s="275">
        <v>13956</v>
      </c>
      <c r="E1384" s="275">
        <v>39530491</v>
      </c>
      <c r="F1384" s="275">
        <v>68694</v>
      </c>
      <c r="G1384" s="275">
        <v>418854</v>
      </c>
      <c r="H1384" s="275">
        <v>5</v>
      </c>
      <c r="I1384" s="275">
        <v>68694</v>
      </c>
      <c r="J1384" s="275">
        <v>418854</v>
      </c>
      <c r="K1384" s="279">
        <v>12565.62</v>
      </c>
      <c r="L1384" s="275">
        <v>7</v>
      </c>
      <c r="M1384" s="282">
        <v>104713.5</v>
      </c>
      <c r="N1384" s="276">
        <v>301574.88</v>
      </c>
      <c r="O1384" s="279">
        <v>2006.3852014736301</v>
      </c>
      <c r="P1384" s="278">
        <v>4.0000000000000002E-4</v>
      </c>
      <c r="Q1384" s="275">
        <v>247.82194999999999</v>
      </c>
      <c r="R1384" s="275">
        <v>209.42699999999999</v>
      </c>
      <c r="S1384" s="275">
        <v>0</v>
      </c>
      <c r="T1384" s="279">
        <v>2463.63415147363</v>
      </c>
      <c r="U1384" s="276">
        <v>406288.38</v>
      </c>
      <c r="V1384" s="277">
        <v>2703.0467297630798</v>
      </c>
      <c r="W1384" s="275">
        <v>62.1264189058097</v>
      </c>
      <c r="X1384" s="275">
        <v>396.1311705</v>
      </c>
      <c r="Y1384" s="275">
        <v>247.82194999999999</v>
      </c>
      <c r="Z1384" s="275">
        <v>209.42699999999999</v>
      </c>
      <c r="AA1384" s="275">
        <v>43.036669603871502</v>
      </c>
      <c r="AB1384" s="275" t="b">
        <v>0</v>
      </c>
      <c r="AC1384" s="275" t="b">
        <v>0</v>
      </c>
      <c r="AD1384" s="280">
        <v>682269.03000423894</v>
      </c>
      <c r="AE1384" s="281">
        <v>170567.25750106</v>
      </c>
      <c r="AF1384" s="281">
        <v>258788.592283059</v>
      </c>
      <c r="AG1384" s="280">
        <v>252913.18022012</v>
      </c>
      <c r="AH1384" s="275">
        <v>19.1273936518946</v>
      </c>
      <c r="AI1384" s="275">
        <v>0.62889462677744201</v>
      </c>
      <c r="AJ1384" s="275" t="b">
        <v>0</v>
      </c>
    </row>
    <row r="1385" spans="2:36" x14ac:dyDescent="0.2">
      <c r="B1385" s="266">
        <v>95492</v>
      </c>
      <c r="C1385" s="274" t="s">
        <v>169</v>
      </c>
      <c r="D1385" s="275">
        <v>26521</v>
      </c>
      <c r="E1385" s="275">
        <v>39530491</v>
      </c>
      <c r="F1385" s="275">
        <v>134317</v>
      </c>
      <c r="G1385" s="275">
        <v>755615</v>
      </c>
      <c r="H1385" s="275">
        <v>5</v>
      </c>
      <c r="I1385" s="275">
        <v>134317</v>
      </c>
      <c r="J1385" s="275">
        <v>755615</v>
      </c>
      <c r="K1385" s="276">
        <v>22668.45</v>
      </c>
      <c r="L1385" s="275">
        <v>7</v>
      </c>
      <c r="M1385" s="276">
        <v>188903.75</v>
      </c>
      <c r="N1385" s="282">
        <v>544042.80000000005</v>
      </c>
      <c r="O1385" s="277">
        <v>3619.53032324269</v>
      </c>
      <c r="P1385" s="278">
        <v>6.9999999999999999E-4</v>
      </c>
      <c r="Q1385" s="277">
        <v>447.07220833333298</v>
      </c>
      <c r="R1385" s="275">
        <v>377.8075</v>
      </c>
      <c r="S1385" s="275">
        <v>0</v>
      </c>
      <c r="T1385" s="279">
        <v>4444.4100315760197</v>
      </c>
      <c r="U1385" s="276">
        <v>732946.55</v>
      </c>
      <c r="V1385" s="277">
        <v>4876.3116854797299</v>
      </c>
      <c r="W1385" s="275">
        <v>57.319454246861397</v>
      </c>
      <c r="X1385" s="277">
        <v>714.62288624999997</v>
      </c>
      <c r="Y1385" s="277">
        <v>447.07220833333298</v>
      </c>
      <c r="Z1385" s="275">
        <v>377.8075</v>
      </c>
      <c r="AA1385" s="275">
        <v>39.706753708698301</v>
      </c>
      <c r="AB1385" s="275" t="b">
        <v>0</v>
      </c>
      <c r="AC1385" s="275" t="b">
        <v>0</v>
      </c>
      <c r="AD1385" s="283">
        <v>1230817.2134124399</v>
      </c>
      <c r="AE1385" s="280">
        <v>307704.30335310899</v>
      </c>
      <c r="AF1385" s="281">
        <v>466856.09343103803</v>
      </c>
      <c r="AG1385" s="280">
        <v>456256.81662828999</v>
      </c>
      <c r="AH1385" s="275">
        <v>19.1273936518946</v>
      </c>
      <c r="AI1385" s="275">
        <v>0.62889462677744201</v>
      </c>
      <c r="AJ1385" s="275" t="b">
        <v>0</v>
      </c>
    </row>
    <row r="1386" spans="2:36" x14ac:dyDescent="0.2">
      <c r="B1386" s="266">
        <v>95493</v>
      </c>
      <c r="C1386" s="274" t="s">
        <v>169</v>
      </c>
      <c r="D1386" s="275">
        <v>112</v>
      </c>
      <c r="E1386" s="275">
        <v>39530491</v>
      </c>
      <c r="F1386" s="275">
        <v>75000</v>
      </c>
      <c r="G1386" s="275">
        <v>529412</v>
      </c>
      <c r="H1386" s="275">
        <v>5</v>
      </c>
      <c r="I1386" s="275">
        <v>75000</v>
      </c>
      <c r="J1386" s="275">
        <v>529412</v>
      </c>
      <c r="K1386" s="279">
        <v>15882.36</v>
      </c>
      <c r="L1386" s="275">
        <v>7</v>
      </c>
      <c r="M1386" s="275">
        <v>132353</v>
      </c>
      <c r="N1386" s="276">
        <v>381176.64</v>
      </c>
      <c r="O1386" s="277">
        <v>2535.9776969601699</v>
      </c>
      <c r="P1386" s="284">
        <v>0</v>
      </c>
      <c r="Q1386" s="275">
        <v>313.23543333333299</v>
      </c>
      <c r="R1386" s="275">
        <v>264.70600000000002</v>
      </c>
      <c r="S1386" s="275">
        <v>0</v>
      </c>
      <c r="T1386" s="279">
        <v>3113.9191302935001</v>
      </c>
      <c r="U1386" s="276">
        <v>513529.64</v>
      </c>
      <c r="V1386" s="277">
        <v>3416.5255084046698</v>
      </c>
      <c r="W1386" s="275">
        <v>71.922533451808107</v>
      </c>
      <c r="X1386" s="275">
        <v>500.69139899999999</v>
      </c>
      <c r="Y1386" s="275">
        <v>313.23543333333299</v>
      </c>
      <c r="Z1386" s="275">
        <v>264.70600000000002</v>
      </c>
      <c r="AA1386" s="275">
        <v>49.822706084696001</v>
      </c>
      <c r="AB1386" s="275" t="b">
        <v>0</v>
      </c>
      <c r="AC1386" s="275" t="b">
        <v>0</v>
      </c>
      <c r="AD1386" s="280">
        <v>862356.36215149902</v>
      </c>
      <c r="AE1386" s="281">
        <v>215589.09053787499</v>
      </c>
      <c r="AF1386" s="281">
        <v>327096.75977251999</v>
      </c>
      <c r="AG1386" s="280">
        <v>319670.51184110501</v>
      </c>
      <c r="AH1386" s="275">
        <v>19.1273936518946</v>
      </c>
      <c r="AI1386" s="275">
        <v>0.62889462677744201</v>
      </c>
      <c r="AJ1386" s="275" t="b">
        <v>0</v>
      </c>
    </row>
    <row r="1387" spans="2:36" x14ac:dyDescent="0.2">
      <c r="B1387" s="266">
        <v>95494</v>
      </c>
      <c r="C1387" s="274" t="s">
        <v>169</v>
      </c>
      <c r="D1387" s="275">
        <v>206</v>
      </c>
      <c r="E1387" s="275">
        <v>39530491</v>
      </c>
      <c r="F1387" s="275">
        <v>75000</v>
      </c>
      <c r="G1387" s="275">
        <v>733333</v>
      </c>
      <c r="H1387" s="275">
        <v>5</v>
      </c>
      <c r="I1387" s="275">
        <v>75000</v>
      </c>
      <c r="J1387" s="275">
        <v>733333</v>
      </c>
      <c r="K1387" s="279">
        <v>21999.99</v>
      </c>
      <c r="L1387" s="275">
        <v>7</v>
      </c>
      <c r="M1387" s="276">
        <v>183333.25</v>
      </c>
      <c r="N1387" s="276">
        <v>527999.76</v>
      </c>
      <c r="O1387" s="277">
        <v>3512.7955778200899</v>
      </c>
      <c r="P1387" s="284">
        <v>0</v>
      </c>
      <c r="Q1387" s="277">
        <v>433.888691666667</v>
      </c>
      <c r="R1387" s="275">
        <v>366.66649999999998</v>
      </c>
      <c r="S1387" s="275">
        <v>0</v>
      </c>
      <c r="T1387" s="279">
        <v>4313.3507694867603</v>
      </c>
      <c r="U1387" s="276">
        <v>711333.01</v>
      </c>
      <c r="V1387" s="279">
        <v>4732.5162645631799</v>
      </c>
      <c r="W1387" s="277">
        <v>99.625938255677596</v>
      </c>
      <c r="X1387" s="277">
        <v>693.54968474999998</v>
      </c>
      <c r="Y1387" s="277">
        <v>433.888691666667</v>
      </c>
      <c r="Z1387" s="275">
        <v>366.66649999999998</v>
      </c>
      <c r="AA1387" s="275">
        <v>69.013612311788194</v>
      </c>
      <c r="AB1387" s="275" t="b">
        <v>0</v>
      </c>
      <c r="AC1387" s="275" t="b">
        <v>0</v>
      </c>
      <c r="AD1387" s="280">
        <v>1194522.18333858</v>
      </c>
      <c r="AE1387" s="281">
        <v>298630.54583464499</v>
      </c>
      <c r="AF1387" s="281">
        <v>453089.17843619199</v>
      </c>
      <c r="AG1387" s="280">
        <v>442802.45906774403</v>
      </c>
      <c r="AH1387" s="275">
        <v>19.1273936518946</v>
      </c>
      <c r="AI1387" s="275">
        <v>0.62889462677744201</v>
      </c>
      <c r="AJ1387" s="275" t="b">
        <v>0</v>
      </c>
    </row>
    <row r="1388" spans="2:36" x14ac:dyDescent="0.2">
      <c r="B1388" s="266">
        <v>95497</v>
      </c>
      <c r="C1388" s="274" t="s">
        <v>169</v>
      </c>
      <c r="D1388" s="275">
        <v>1360</v>
      </c>
      <c r="E1388" s="275">
        <v>39530491</v>
      </c>
      <c r="F1388" s="275">
        <v>89629</v>
      </c>
      <c r="G1388" s="275">
        <v>1139013</v>
      </c>
      <c r="H1388" s="275">
        <v>5</v>
      </c>
      <c r="I1388" s="275">
        <v>89629</v>
      </c>
      <c r="J1388" s="275">
        <v>1139013</v>
      </c>
      <c r="K1388" s="276">
        <v>34170.39</v>
      </c>
      <c r="L1388" s="275">
        <v>7</v>
      </c>
      <c r="M1388" s="276">
        <v>284753.25</v>
      </c>
      <c r="N1388" s="280">
        <v>820089.36</v>
      </c>
      <c r="O1388" s="279">
        <v>5456.0749747789896</v>
      </c>
      <c r="P1388" s="284">
        <v>0</v>
      </c>
      <c r="Q1388" s="275">
        <v>673.91602499999999</v>
      </c>
      <c r="R1388" s="277">
        <v>569.50649999999996</v>
      </c>
      <c r="S1388" s="275">
        <v>0</v>
      </c>
      <c r="T1388" s="279">
        <v>6699.4974997789895</v>
      </c>
      <c r="U1388" s="276">
        <v>1104842.6100000001</v>
      </c>
      <c r="V1388" s="279">
        <v>7350.5454521328002</v>
      </c>
      <c r="W1388" s="275">
        <v>129.48295112362501</v>
      </c>
      <c r="X1388" s="275">
        <v>1077.22154475</v>
      </c>
      <c r="Y1388" s="275">
        <v>673.91602499999999</v>
      </c>
      <c r="Z1388" s="277">
        <v>569.50649999999996</v>
      </c>
      <c r="AA1388" s="275">
        <v>89.696381748483006</v>
      </c>
      <c r="AB1388" s="275" t="b">
        <v>0</v>
      </c>
      <c r="AC1388" s="275" t="b">
        <v>0</v>
      </c>
      <c r="AD1388" s="280">
        <v>1855332.1555296499</v>
      </c>
      <c r="AE1388" s="281">
        <v>463833.038882414</v>
      </c>
      <c r="AF1388" s="280">
        <v>703738.22587847896</v>
      </c>
      <c r="AG1388" s="280">
        <v>687760.89076876198</v>
      </c>
      <c r="AH1388" s="275">
        <v>19.1273936518946</v>
      </c>
      <c r="AI1388" s="275">
        <v>0.62889462677744201</v>
      </c>
      <c r="AJ1388" s="275" t="b">
        <v>0</v>
      </c>
    </row>
    <row r="1389" spans="2:36" x14ac:dyDescent="0.2">
      <c r="B1389" s="266">
        <v>95501</v>
      </c>
      <c r="C1389" s="274" t="s">
        <v>169</v>
      </c>
      <c r="D1389" s="275">
        <v>23383</v>
      </c>
      <c r="E1389" s="275">
        <v>39530491</v>
      </c>
      <c r="F1389" s="275">
        <v>56594</v>
      </c>
      <c r="G1389" s="275">
        <v>485007</v>
      </c>
      <c r="H1389" s="275">
        <v>5</v>
      </c>
      <c r="I1389" s="275">
        <v>56594</v>
      </c>
      <c r="J1389" s="275">
        <v>485007</v>
      </c>
      <c r="K1389" s="276">
        <v>14550.21</v>
      </c>
      <c r="L1389" s="275">
        <v>7</v>
      </c>
      <c r="M1389" s="276">
        <v>121251.75</v>
      </c>
      <c r="N1389" s="276">
        <v>349205.04</v>
      </c>
      <c r="O1389" s="277">
        <v>2323.2698444114599</v>
      </c>
      <c r="P1389" s="278">
        <v>5.9999999999999995E-4</v>
      </c>
      <c r="Q1389" s="275">
        <v>286.96247499999998</v>
      </c>
      <c r="R1389" s="275">
        <v>242.5035</v>
      </c>
      <c r="S1389" s="275">
        <v>0</v>
      </c>
      <c r="T1389" s="277">
        <v>2852.7358194114599</v>
      </c>
      <c r="U1389" s="276">
        <v>470456.79</v>
      </c>
      <c r="V1389" s="277">
        <v>3129.96076260989</v>
      </c>
      <c r="W1389" s="275">
        <v>87.319265813193297</v>
      </c>
      <c r="X1389" s="275">
        <v>458.69537025</v>
      </c>
      <c r="Y1389" s="275">
        <v>286.96247499999998</v>
      </c>
      <c r="Z1389" s="275">
        <v>242.5035</v>
      </c>
      <c r="AA1389" s="275">
        <v>60.488443709470097</v>
      </c>
      <c r="AB1389" s="275" t="b">
        <v>0</v>
      </c>
      <c r="AC1389" s="275" t="b">
        <v>0</v>
      </c>
      <c r="AD1389" s="280">
        <v>790025.29624944704</v>
      </c>
      <c r="AE1389" s="280">
        <v>197506.32406236199</v>
      </c>
      <c r="AF1389" s="281">
        <v>299661.16779935203</v>
      </c>
      <c r="AG1389" s="281">
        <v>292857.80438773299</v>
      </c>
      <c r="AH1389" s="275">
        <v>19.1273936518946</v>
      </c>
      <c r="AI1389" s="275">
        <v>0.62889462677744201</v>
      </c>
      <c r="AJ1389" s="275" t="b">
        <v>0</v>
      </c>
    </row>
    <row r="1390" spans="2:36" x14ac:dyDescent="0.2">
      <c r="B1390" s="266">
        <v>95503</v>
      </c>
      <c r="C1390" s="274" t="s">
        <v>169</v>
      </c>
      <c r="D1390" s="275">
        <v>24720</v>
      </c>
      <c r="E1390" s="275">
        <v>39530491</v>
      </c>
      <c r="F1390" s="275">
        <v>75195</v>
      </c>
      <c r="G1390" s="275">
        <v>485387</v>
      </c>
      <c r="H1390" s="275">
        <v>5</v>
      </c>
      <c r="I1390" s="275">
        <v>75195</v>
      </c>
      <c r="J1390" s="275">
        <v>485387</v>
      </c>
      <c r="K1390" s="279">
        <v>14561.61</v>
      </c>
      <c r="L1390" s="275">
        <v>7</v>
      </c>
      <c r="M1390" s="276">
        <v>121346.75</v>
      </c>
      <c r="N1390" s="276">
        <v>349478.64</v>
      </c>
      <c r="O1390" s="277">
        <v>2325.09011203827</v>
      </c>
      <c r="P1390" s="278">
        <v>5.9999999999999995E-4</v>
      </c>
      <c r="Q1390" s="277">
        <v>287.18730833333302</v>
      </c>
      <c r="R1390" s="275">
        <v>242.6935</v>
      </c>
      <c r="S1390" s="275">
        <v>0</v>
      </c>
      <c r="T1390" s="277">
        <v>2854.9709203716102</v>
      </c>
      <c r="U1390" s="276">
        <v>470825.39</v>
      </c>
      <c r="V1390" s="279">
        <v>3132.41306760712</v>
      </c>
      <c r="W1390" s="279">
        <v>65.770574605074003</v>
      </c>
      <c r="X1390" s="275">
        <v>459.05475525000003</v>
      </c>
      <c r="Y1390" s="277">
        <v>287.18730833333302</v>
      </c>
      <c r="Z1390" s="275">
        <v>242.6935</v>
      </c>
      <c r="AA1390" s="275">
        <v>45.561075928531501</v>
      </c>
      <c r="AB1390" s="275" t="b">
        <v>0</v>
      </c>
      <c r="AC1390" s="275" t="b">
        <v>0</v>
      </c>
      <c r="AD1390" s="280">
        <v>790644.27620762202</v>
      </c>
      <c r="AE1390" s="281">
        <v>197661.069051906</v>
      </c>
      <c r="AF1390" s="281">
        <v>299895.95048035198</v>
      </c>
      <c r="AG1390" s="280">
        <v>293087.25667536497</v>
      </c>
      <c r="AH1390" s="275">
        <v>19.1273936518946</v>
      </c>
      <c r="AI1390" s="275">
        <v>0.62889462677744201</v>
      </c>
      <c r="AJ1390" s="275" t="b">
        <v>0</v>
      </c>
    </row>
    <row r="1391" spans="2:36" x14ac:dyDescent="0.2">
      <c r="B1391" s="266">
        <v>95511</v>
      </c>
      <c r="C1391" s="274" t="s">
        <v>169</v>
      </c>
      <c r="D1391" s="275">
        <v>319</v>
      </c>
      <c r="E1391" s="275">
        <v>39530491</v>
      </c>
      <c r="F1391" s="275">
        <v>52341</v>
      </c>
      <c r="G1391" s="275">
        <v>550000</v>
      </c>
      <c r="H1391" s="275">
        <v>5</v>
      </c>
      <c r="I1391" s="275">
        <v>52341</v>
      </c>
      <c r="J1391" s="275">
        <v>550000</v>
      </c>
      <c r="K1391" s="275">
        <v>16500</v>
      </c>
      <c r="L1391" s="275">
        <v>7</v>
      </c>
      <c r="M1391" s="275">
        <v>137500</v>
      </c>
      <c r="N1391" s="275">
        <v>396000</v>
      </c>
      <c r="O1391" s="277">
        <v>2634.59788090956</v>
      </c>
      <c r="P1391" s="284">
        <v>0</v>
      </c>
      <c r="Q1391" s="275">
        <v>325.41666666666703</v>
      </c>
      <c r="R1391" s="275">
        <v>275</v>
      </c>
      <c r="S1391" s="275">
        <v>0</v>
      </c>
      <c r="T1391" s="279">
        <v>3235.0145475762301</v>
      </c>
      <c r="U1391" s="275">
        <v>533500</v>
      </c>
      <c r="V1391" s="277">
        <v>3549.3888117809402</v>
      </c>
      <c r="W1391" s="275">
        <v>107.06638341142001</v>
      </c>
      <c r="X1391" s="277">
        <v>520.16250000000002</v>
      </c>
      <c r="Y1391" s="275">
        <v>325.41666666666703</v>
      </c>
      <c r="Z1391" s="275">
        <v>275</v>
      </c>
      <c r="AA1391" s="275">
        <v>74.167812175760403</v>
      </c>
      <c r="AB1391" s="275" t="b">
        <v>0</v>
      </c>
      <c r="AC1391" s="275" t="b">
        <v>0</v>
      </c>
      <c r="AD1391" s="280">
        <v>895892.04472759296</v>
      </c>
      <c r="AE1391" s="281">
        <v>223973.01118189801</v>
      </c>
      <c r="AF1391" s="280">
        <v>339817.03828943399</v>
      </c>
      <c r="AG1391" s="280">
        <v>332101.99525626103</v>
      </c>
      <c r="AH1391" s="275">
        <v>19.1273936518946</v>
      </c>
      <c r="AI1391" s="275">
        <v>0.62889462677744201</v>
      </c>
      <c r="AJ1391" s="275" t="b">
        <v>0</v>
      </c>
    </row>
    <row r="1392" spans="2:36" x14ac:dyDescent="0.2">
      <c r="B1392" s="266">
        <v>95514</v>
      </c>
      <c r="C1392" s="274" t="s">
        <v>169</v>
      </c>
      <c r="D1392" s="275">
        <v>175</v>
      </c>
      <c r="E1392" s="275">
        <v>39530491</v>
      </c>
      <c r="F1392" s="275">
        <v>35888</v>
      </c>
      <c r="G1392" s="275">
        <v>791667</v>
      </c>
      <c r="H1392" s="275">
        <v>5</v>
      </c>
      <c r="I1392" s="275">
        <v>35888</v>
      </c>
      <c r="J1392" s="275">
        <v>791667</v>
      </c>
      <c r="K1392" s="276">
        <v>23750.01</v>
      </c>
      <c r="L1392" s="275">
        <v>7</v>
      </c>
      <c r="M1392" s="276">
        <v>197916.75</v>
      </c>
      <c r="N1392" s="276">
        <v>570000.24</v>
      </c>
      <c r="O1392" s="277">
        <v>3792.22581924733</v>
      </c>
      <c r="P1392" s="284">
        <v>0</v>
      </c>
      <c r="Q1392" s="275">
        <v>468.40297500000003</v>
      </c>
      <c r="R1392" s="275">
        <v>395.83350000000002</v>
      </c>
      <c r="S1392" s="275">
        <v>0</v>
      </c>
      <c r="T1392" s="279">
        <v>4656.4622942473297</v>
      </c>
      <c r="U1392" s="276">
        <v>767916.99</v>
      </c>
      <c r="V1392" s="279">
        <v>5108.9708953748705</v>
      </c>
      <c r="W1392" s="275">
        <v>224.763478676712</v>
      </c>
      <c r="X1392" s="277">
        <v>748.71906524999997</v>
      </c>
      <c r="Y1392" s="275">
        <v>468.40297500000003</v>
      </c>
      <c r="Z1392" s="275">
        <v>395.83350000000002</v>
      </c>
      <c r="AA1392" s="275">
        <v>155.69980921468999</v>
      </c>
      <c r="AB1392" s="275" t="b">
        <v>0</v>
      </c>
      <c r="AC1392" s="275" t="b">
        <v>0</v>
      </c>
      <c r="AD1392" s="280">
        <v>1289542.1224970201</v>
      </c>
      <c r="AE1392" s="280">
        <v>322385.53062425402</v>
      </c>
      <c r="AF1392" s="281">
        <v>489130.79136633</v>
      </c>
      <c r="AG1392" s="281">
        <v>478025.80050643301</v>
      </c>
      <c r="AH1392" s="275">
        <v>19.1273936518946</v>
      </c>
      <c r="AI1392" s="275">
        <v>0.62889462677744201</v>
      </c>
      <c r="AJ1392" s="275" t="b">
        <v>0</v>
      </c>
    </row>
    <row r="1393" spans="2:36" x14ac:dyDescent="0.2">
      <c r="B1393" s="266">
        <v>95519</v>
      </c>
      <c r="C1393" s="274" t="s">
        <v>169</v>
      </c>
      <c r="D1393" s="275">
        <v>18294</v>
      </c>
      <c r="E1393" s="275">
        <v>39530491</v>
      </c>
      <c r="F1393" s="275">
        <v>72601</v>
      </c>
      <c r="G1393" s="275">
        <v>547313</v>
      </c>
      <c r="H1393" s="275">
        <v>5</v>
      </c>
      <c r="I1393" s="275">
        <v>72601</v>
      </c>
      <c r="J1393" s="275">
        <v>547313</v>
      </c>
      <c r="K1393" s="276">
        <v>16419.39</v>
      </c>
      <c r="L1393" s="275">
        <v>7</v>
      </c>
      <c r="M1393" s="276">
        <v>136828.25</v>
      </c>
      <c r="N1393" s="276">
        <v>394065.36</v>
      </c>
      <c r="O1393" s="277">
        <v>2621.7266727168299</v>
      </c>
      <c r="P1393" s="278">
        <v>5.0000000000000001E-4</v>
      </c>
      <c r="Q1393" s="277">
        <v>323.82685833333301</v>
      </c>
      <c r="R1393" s="275">
        <v>273.65649999999999</v>
      </c>
      <c r="S1393" s="275">
        <v>0</v>
      </c>
      <c r="T1393" s="279">
        <v>3219.2100310501601</v>
      </c>
      <c r="U1393" s="276">
        <v>530893.61</v>
      </c>
      <c r="V1393" s="279">
        <v>3532.0484340768398</v>
      </c>
      <c r="W1393" s="277">
        <v>76.811389300315497</v>
      </c>
      <c r="X1393" s="277">
        <v>517.62126975000001</v>
      </c>
      <c r="Y1393" s="277">
        <v>323.82685833333301</v>
      </c>
      <c r="Z1393" s="275">
        <v>273.65649999999999</v>
      </c>
      <c r="AA1393" s="275">
        <v>53.209350246693504</v>
      </c>
      <c r="AB1393" s="275" t="b">
        <v>0</v>
      </c>
      <c r="AC1393" s="275" t="b">
        <v>0</v>
      </c>
      <c r="AD1393" s="280">
        <v>891515.20486544201</v>
      </c>
      <c r="AE1393" s="281">
        <v>222878.801216361</v>
      </c>
      <c r="AF1393" s="281">
        <v>338156.87759510003</v>
      </c>
      <c r="AG1393" s="281">
        <v>330479.52605398098</v>
      </c>
      <c r="AH1393" s="275">
        <v>19.1273936518946</v>
      </c>
      <c r="AI1393" s="275">
        <v>0.62889462677744201</v>
      </c>
      <c r="AJ1393" s="275" t="b">
        <v>0</v>
      </c>
    </row>
    <row r="1394" spans="2:36" x14ac:dyDescent="0.2">
      <c r="B1394" s="266">
        <v>95521</v>
      </c>
      <c r="C1394" s="274" t="s">
        <v>169</v>
      </c>
      <c r="D1394" s="275">
        <v>21623</v>
      </c>
      <c r="E1394" s="275">
        <v>39530491</v>
      </c>
      <c r="F1394" s="275">
        <v>49615</v>
      </c>
      <c r="G1394" s="275">
        <v>534229</v>
      </c>
      <c r="H1394" s="275">
        <v>5</v>
      </c>
      <c r="I1394" s="275">
        <v>49615</v>
      </c>
      <c r="J1394" s="275">
        <v>534229</v>
      </c>
      <c r="K1394" s="279">
        <v>16026.87</v>
      </c>
      <c r="L1394" s="275">
        <v>7</v>
      </c>
      <c r="M1394" s="276">
        <v>133557.25</v>
      </c>
      <c r="N1394" s="276">
        <v>384644.88</v>
      </c>
      <c r="O1394" s="279">
        <v>2559.0519842189701</v>
      </c>
      <c r="P1394" s="278">
        <v>5.0000000000000001E-4</v>
      </c>
      <c r="Q1394" s="275">
        <v>316.085491666667</v>
      </c>
      <c r="R1394" s="275">
        <v>267.11450000000002</v>
      </c>
      <c r="S1394" s="275">
        <v>0</v>
      </c>
      <c r="T1394" s="279">
        <v>3142.2519758856401</v>
      </c>
      <c r="U1394" s="276">
        <v>518202.13</v>
      </c>
      <c r="V1394" s="281">
        <v>3447.6117009616701</v>
      </c>
      <c r="W1394" s="275">
        <v>109.71017884216501</v>
      </c>
      <c r="X1394" s="275">
        <v>505.24707675000002</v>
      </c>
      <c r="Y1394" s="275">
        <v>316.085491666667</v>
      </c>
      <c r="Z1394" s="275">
        <v>267.11450000000002</v>
      </c>
      <c r="AA1394" s="275">
        <v>75.9992415814324</v>
      </c>
      <c r="AB1394" s="275" t="b">
        <v>0</v>
      </c>
      <c r="AC1394" s="275" t="b">
        <v>0</v>
      </c>
      <c r="AD1394" s="283">
        <v>870202.74756868603</v>
      </c>
      <c r="AE1394" s="280">
        <v>217550.686892172</v>
      </c>
      <c r="AF1394" s="280">
        <v>330072.93917877501</v>
      </c>
      <c r="AG1394" s="281">
        <v>322579.12149773998</v>
      </c>
      <c r="AH1394" s="275">
        <v>19.1273936518946</v>
      </c>
      <c r="AI1394" s="275">
        <v>0.62889462677744201</v>
      </c>
      <c r="AJ1394" s="275" t="b">
        <v>0</v>
      </c>
    </row>
    <row r="1395" spans="2:36" x14ac:dyDescent="0.2">
      <c r="B1395" s="266">
        <v>95524</v>
      </c>
      <c r="C1395" s="274" t="s">
        <v>169</v>
      </c>
      <c r="D1395" s="275">
        <v>1485</v>
      </c>
      <c r="E1395" s="275">
        <v>39530491</v>
      </c>
      <c r="F1395" s="275">
        <v>79779</v>
      </c>
      <c r="G1395" s="275">
        <v>650751</v>
      </c>
      <c r="H1395" s="275">
        <v>5</v>
      </c>
      <c r="I1395" s="275">
        <v>79779</v>
      </c>
      <c r="J1395" s="275">
        <v>650751</v>
      </c>
      <c r="K1395" s="276">
        <v>19522.53</v>
      </c>
      <c r="L1395" s="275">
        <v>7</v>
      </c>
      <c r="M1395" s="276">
        <v>162687.75</v>
      </c>
      <c r="N1395" s="276">
        <v>468540.72</v>
      </c>
      <c r="O1395" s="277">
        <v>3117.21310109051</v>
      </c>
      <c r="P1395" s="284">
        <v>0</v>
      </c>
      <c r="Q1395" s="275">
        <v>385.02767499999999</v>
      </c>
      <c r="R1395" s="275">
        <v>325.37549999999999</v>
      </c>
      <c r="S1395" s="275">
        <v>0</v>
      </c>
      <c r="T1395" s="277">
        <v>3827.6162760905099</v>
      </c>
      <c r="U1395" s="276">
        <v>631228.47</v>
      </c>
      <c r="V1395" s="277">
        <v>4199.5787611913802</v>
      </c>
      <c r="W1395" s="275">
        <v>83.111039663691599</v>
      </c>
      <c r="X1395" s="277">
        <v>615.44775824999999</v>
      </c>
      <c r="Y1395" s="275">
        <v>385.02767499999999</v>
      </c>
      <c r="Z1395" s="275">
        <v>325.37549999999999</v>
      </c>
      <c r="AA1395" s="275">
        <v>57.573290355965902</v>
      </c>
      <c r="AB1395" s="275" t="b">
        <v>0</v>
      </c>
      <c r="AC1395" s="275" t="b">
        <v>0</v>
      </c>
      <c r="AD1395" s="280">
        <v>1060004.80727005</v>
      </c>
      <c r="AE1395" s="280">
        <v>265001.20181751199</v>
      </c>
      <c r="AF1395" s="280">
        <v>402065.959061614</v>
      </c>
      <c r="AG1395" s="281">
        <v>392937.64639092202</v>
      </c>
      <c r="AH1395" s="275">
        <v>19.1273936518946</v>
      </c>
      <c r="AI1395" s="275">
        <v>0.62889462677744201</v>
      </c>
      <c r="AJ1395" s="275" t="b">
        <v>0</v>
      </c>
    </row>
    <row r="1396" spans="2:36" x14ac:dyDescent="0.2">
      <c r="B1396" s="266">
        <v>95525</v>
      </c>
      <c r="C1396" s="274" t="s">
        <v>169</v>
      </c>
      <c r="D1396" s="275">
        <v>1423</v>
      </c>
      <c r="E1396" s="275">
        <v>39530491</v>
      </c>
      <c r="F1396" s="275">
        <v>73902</v>
      </c>
      <c r="G1396" s="275">
        <v>618132</v>
      </c>
      <c r="H1396" s="275">
        <v>5</v>
      </c>
      <c r="I1396" s="275">
        <v>73902</v>
      </c>
      <c r="J1396" s="275">
        <v>618132</v>
      </c>
      <c r="K1396" s="276">
        <v>18543.96</v>
      </c>
      <c r="L1396" s="275">
        <v>7</v>
      </c>
      <c r="M1396" s="275">
        <v>154533</v>
      </c>
      <c r="N1396" s="281">
        <v>445055.04</v>
      </c>
      <c r="O1396" s="277">
        <v>2960.9622860407098</v>
      </c>
      <c r="P1396" s="284">
        <v>0</v>
      </c>
      <c r="Q1396" s="275">
        <v>365.72809999999998</v>
      </c>
      <c r="R1396" s="275">
        <v>309.06599999999997</v>
      </c>
      <c r="S1396" s="275">
        <v>0</v>
      </c>
      <c r="T1396" s="279">
        <v>3635.7563860407099</v>
      </c>
      <c r="U1396" s="276">
        <v>599588.04</v>
      </c>
      <c r="V1396" s="277">
        <v>3989.0741909159501</v>
      </c>
      <c r="W1396" s="275">
        <v>85.2231327419981</v>
      </c>
      <c r="X1396" s="275">
        <v>584.59833900000001</v>
      </c>
      <c r="Y1396" s="275">
        <v>365.72809999999998</v>
      </c>
      <c r="Z1396" s="275">
        <v>309.06599999999997</v>
      </c>
      <c r="AA1396" s="275">
        <v>59.036394999443203</v>
      </c>
      <c r="AB1396" s="275" t="b">
        <v>0</v>
      </c>
      <c r="AC1396" s="275" t="b">
        <v>0</v>
      </c>
      <c r="AD1396" s="280">
        <v>1006871.89343919</v>
      </c>
      <c r="AE1396" s="281">
        <v>251717.97335979799</v>
      </c>
      <c r="AF1396" s="281">
        <v>381912.337294408</v>
      </c>
      <c r="AG1396" s="281">
        <v>373241.582784987</v>
      </c>
      <c r="AH1396" s="275">
        <v>19.1273936518946</v>
      </c>
      <c r="AI1396" s="275">
        <v>0.62889462677744201</v>
      </c>
      <c r="AJ1396" s="275" t="b">
        <v>0</v>
      </c>
    </row>
    <row r="1397" spans="2:36" x14ac:dyDescent="0.2">
      <c r="B1397" s="266">
        <v>95526</v>
      </c>
      <c r="C1397" s="274" t="s">
        <v>169</v>
      </c>
      <c r="D1397" s="275">
        <v>806</v>
      </c>
      <c r="E1397" s="275">
        <v>39530491</v>
      </c>
      <c r="F1397" s="275">
        <v>36917</v>
      </c>
      <c r="G1397" s="275">
        <v>489535</v>
      </c>
      <c r="H1397" s="275">
        <v>5</v>
      </c>
      <c r="I1397" s="275">
        <v>36917</v>
      </c>
      <c r="J1397" s="275">
        <v>489535</v>
      </c>
      <c r="K1397" s="276">
        <v>14686.05</v>
      </c>
      <c r="L1397" s="275">
        <v>7</v>
      </c>
      <c r="M1397" s="276">
        <v>122383.75</v>
      </c>
      <c r="N1397" s="282">
        <v>352465.2</v>
      </c>
      <c r="O1397" s="277">
        <v>2344.9597702382998</v>
      </c>
      <c r="P1397" s="284">
        <v>0</v>
      </c>
      <c r="Q1397" s="277">
        <v>289.64154166666702</v>
      </c>
      <c r="R1397" s="275">
        <v>244.76750000000001</v>
      </c>
      <c r="S1397" s="275">
        <v>0</v>
      </c>
      <c r="T1397" s="279">
        <v>2879.3688119049598</v>
      </c>
      <c r="U1397" s="276">
        <v>474848.95</v>
      </c>
      <c r="V1397" s="277">
        <v>3159.1819126821501</v>
      </c>
      <c r="W1397" s="275">
        <v>135.11071909197901</v>
      </c>
      <c r="X1397" s="275">
        <v>462.97772624999999</v>
      </c>
      <c r="Y1397" s="277">
        <v>289.64154166666702</v>
      </c>
      <c r="Z1397" s="275">
        <v>244.76750000000001</v>
      </c>
      <c r="AA1397" s="277">
        <v>93.594890545980306</v>
      </c>
      <c r="AB1397" s="275" t="b">
        <v>0</v>
      </c>
      <c r="AC1397" s="275" t="b">
        <v>0</v>
      </c>
      <c r="AD1397" s="280">
        <v>797400.93111949496</v>
      </c>
      <c r="AE1397" s="281">
        <v>199350.232779874</v>
      </c>
      <c r="AF1397" s="283">
        <v>302458.78879821498</v>
      </c>
      <c r="AG1397" s="280">
        <v>295591.90954140603</v>
      </c>
      <c r="AH1397" s="275">
        <v>19.1273936518946</v>
      </c>
      <c r="AI1397" s="275">
        <v>0.62889462677744201</v>
      </c>
      <c r="AJ1397" s="275" t="b">
        <v>0</v>
      </c>
    </row>
    <row r="1398" spans="2:36" x14ac:dyDescent="0.2">
      <c r="B1398" s="266">
        <v>95527</v>
      </c>
      <c r="C1398" s="274" t="s">
        <v>169</v>
      </c>
      <c r="D1398" s="275">
        <v>356</v>
      </c>
      <c r="E1398" s="275">
        <v>39530491</v>
      </c>
      <c r="F1398" s="275">
        <v>53717</v>
      </c>
      <c r="G1398" s="275">
        <v>497500</v>
      </c>
      <c r="H1398" s="275">
        <v>5</v>
      </c>
      <c r="I1398" s="275">
        <v>53717</v>
      </c>
      <c r="J1398" s="275">
        <v>497500</v>
      </c>
      <c r="K1398" s="275">
        <v>14925</v>
      </c>
      <c r="L1398" s="275">
        <v>7</v>
      </c>
      <c r="M1398" s="275">
        <v>124375</v>
      </c>
      <c r="N1398" s="275">
        <v>358200</v>
      </c>
      <c r="O1398" s="277">
        <v>2383.1135377318301</v>
      </c>
      <c r="P1398" s="284">
        <v>0</v>
      </c>
      <c r="Q1398" s="275">
        <v>294.35416666666703</v>
      </c>
      <c r="R1398" s="276">
        <v>248.75</v>
      </c>
      <c r="S1398" s="275">
        <v>0</v>
      </c>
      <c r="T1398" s="279">
        <v>2926.2177043984998</v>
      </c>
      <c r="U1398" s="275">
        <v>482575</v>
      </c>
      <c r="V1398" s="279">
        <v>3210.5835161109399</v>
      </c>
      <c r="W1398" s="277">
        <v>94.365619251505606</v>
      </c>
      <c r="X1398" s="275">
        <v>470.510625</v>
      </c>
      <c r="Y1398" s="275">
        <v>294.35416666666703</v>
      </c>
      <c r="Z1398" s="276">
        <v>248.75</v>
      </c>
      <c r="AA1398" s="275">
        <v>65.369645461924506</v>
      </c>
      <c r="AB1398" s="275" t="b">
        <v>0</v>
      </c>
      <c r="AC1398" s="275" t="b">
        <v>0</v>
      </c>
      <c r="AD1398" s="280">
        <v>810375.07682177704</v>
      </c>
      <c r="AE1398" s="281">
        <v>202593.769205444</v>
      </c>
      <c r="AF1398" s="280">
        <v>307379.957361807</v>
      </c>
      <c r="AG1398" s="281">
        <v>300401.350254527</v>
      </c>
      <c r="AH1398" s="275">
        <v>19.1273936518946</v>
      </c>
      <c r="AI1398" s="275">
        <v>0.62889462677744201</v>
      </c>
      <c r="AJ1398" s="275" t="b">
        <v>0</v>
      </c>
    </row>
    <row r="1399" spans="2:36" x14ac:dyDescent="0.2">
      <c r="B1399" s="266">
        <v>95528</v>
      </c>
      <c r="C1399" s="274" t="s">
        <v>169</v>
      </c>
      <c r="D1399" s="275">
        <v>898</v>
      </c>
      <c r="E1399" s="275">
        <v>39530491</v>
      </c>
      <c r="F1399" s="275">
        <v>80103</v>
      </c>
      <c r="G1399" s="275">
        <v>639045</v>
      </c>
      <c r="H1399" s="275">
        <v>5</v>
      </c>
      <c r="I1399" s="275">
        <v>80103</v>
      </c>
      <c r="J1399" s="275">
        <v>639045</v>
      </c>
      <c r="K1399" s="276">
        <v>19171.349999999999</v>
      </c>
      <c r="L1399" s="275">
        <v>7</v>
      </c>
      <c r="M1399" s="276">
        <v>159761.25</v>
      </c>
      <c r="N1399" s="282">
        <v>460112.4</v>
      </c>
      <c r="O1399" s="277">
        <v>3061.13927782882</v>
      </c>
      <c r="P1399" s="284">
        <v>0</v>
      </c>
      <c r="Q1399" s="275">
        <v>378.10162500000001</v>
      </c>
      <c r="R1399" s="275">
        <v>319.52249999999998</v>
      </c>
      <c r="S1399" s="275">
        <v>0</v>
      </c>
      <c r="T1399" s="277">
        <v>3758.7634028288198</v>
      </c>
      <c r="U1399" s="276">
        <v>619873.65</v>
      </c>
      <c r="V1399" s="279">
        <v>4124.0348604082701</v>
      </c>
      <c r="W1399" s="275">
        <v>81.285881340148705</v>
      </c>
      <c r="X1399" s="277">
        <v>604.37680875000001</v>
      </c>
      <c r="Y1399" s="275">
        <v>378.10162500000001</v>
      </c>
      <c r="Z1399" s="275">
        <v>319.52249999999998</v>
      </c>
      <c r="AA1399" s="275">
        <v>56.308953265103497</v>
      </c>
      <c r="AB1399" s="275" t="b">
        <v>0</v>
      </c>
      <c r="AC1399" s="275" t="b">
        <v>0</v>
      </c>
      <c r="AD1399" s="280">
        <v>1040936.96676899</v>
      </c>
      <c r="AE1399" s="280">
        <v>260234.241692248</v>
      </c>
      <c r="AF1399" s="281">
        <v>394833.41678849398</v>
      </c>
      <c r="AG1399" s="281">
        <v>385869.30828824901</v>
      </c>
      <c r="AH1399" s="275">
        <v>19.1273936518946</v>
      </c>
      <c r="AI1399" s="275">
        <v>0.62889462677744201</v>
      </c>
      <c r="AJ1399" s="275" t="b">
        <v>0</v>
      </c>
    </row>
    <row r="1400" spans="2:36" x14ac:dyDescent="0.2">
      <c r="B1400" s="266">
        <v>95531</v>
      </c>
      <c r="C1400" s="274" t="s">
        <v>169</v>
      </c>
      <c r="D1400" s="275">
        <v>23175</v>
      </c>
      <c r="E1400" s="275">
        <v>39530491</v>
      </c>
      <c r="F1400" s="275">
        <v>60855</v>
      </c>
      <c r="G1400" s="275">
        <v>351539</v>
      </c>
      <c r="H1400" s="275">
        <v>5</v>
      </c>
      <c r="I1400" s="275">
        <v>60855</v>
      </c>
      <c r="J1400" s="275">
        <v>351539</v>
      </c>
      <c r="K1400" s="276">
        <v>10546.17</v>
      </c>
      <c r="L1400" s="275">
        <v>7</v>
      </c>
      <c r="M1400" s="276">
        <v>87884.75</v>
      </c>
      <c r="N1400" s="281">
        <v>253108.08</v>
      </c>
      <c r="O1400" s="277">
        <v>1683.93437174012</v>
      </c>
      <c r="P1400" s="278">
        <v>5.9999999999999995E-4</v>
      </c>
      <c r="Q1400" s="275">
        <v>207.993908333333</v>
      </c>
      <c r="R1400" s="275">
        <v>175.76949999999999</v>
      </c>
      <c r="S1400" s="275">
        <v>0</v>
      </c>
      <c r="T1400" s="277">
        <v>2067.6977800734498</v>
      </c>
      <c r="U1400" s="276">
        <v>340992.83</v>
      </c>
      <c r="V1400" s="277">
        <v>2268.63380637211</v>
      </c>
      <c r="W1400" s="275">
        <v>58.858569858623397</v>
      </c>
      <c r="X1400" s="275">
        <v>332.46800925000002</v>
      </c>
      <c r="Y1400" s="275">
        <v>207.993908333333</v>
      </c>
      <c r="Z1400" s="275">
        <v>175.76949999999999</v>
      </c>
      <c r="AA1400" s="275">
        <v>40.772941189518498</v>
      </c>
      <c r="AB1400" s="275" t="b">
        <v>0</v>
      </c>
      <c r="AC1400" s="275" t="b">
        <v>0</v>
      </c>
      <c r="AD1400" s="280">
        <v>572619.98820271494</v>
      </c>
      <c r="AE1400" s="280">
        <v>143154.997050679</v>
      </c>
      <c r="AF1400" s="281">
        <v>217198.07604223501</v>
      </c>
      <c r="AG1400" s="283">
        <v>212266.91510980099</v>
      </c>
      <c r="AH1400" s="275">
        <v>19.1273936518946</v>
      </c>
      <c r="AI1400" s="275">
        <v>0.62889462677744201</v>
      </c>
      <c r="AJ1400" s="275" t="b">
        <v>0</v>
      </c>
    </row>
    <row r="1401" spans="2:36" x14ac:dyDescent="0.2">
      <c r="B1401" s="266">
        <v>95536</v>
      </c>
      <c r="C1401" s="274" t="s">
        <v>169</v>
      </c>
      <c r="D1401" s="275">
        <v>2701</v>
      </c>
      <c r="E1401" s="275">
        <v>39530491</v>
      </c>
      <c r="F1401" s="275">
        <v>73983</v>
      </c>
      <c r="G1401" s="275">
        <v>653943</v>
      </c>
      <c r="H1401" s="275">
        <v>5</v>
      </c>
      <c r="I1401" s="275">
        <v>73983</v>
      </c>
      <c r="J1401" s="275">
        <v>653943</v>
      </c>
      <c r="K1401" s="276">
        <v>19618.29</v>
      </c>
      <c r="L1401" s="275">
        <v>7</v>
      </c>
      <c r="M1401" s="276">
        <v>163485.75</v>
      </c>
      <c r="N1401" s="281">
        <v>470838.96</v>
      </c>
      <c r="O1401" s="279">
        <v>3132.5033491557101</v>
      </c>
      <c r="P1401" s="278">
        <v>1E-4</v>
      </c>
      <c r="Q1401" s="275">
        <v>386.91627499999998</v>
      </c>
      <c r="R1401" s="275">
        <v>326.97149999999999</v>
      </c>
      <c r="S1401" s="275">
        <v>0</v>
      </c>
      <c r="T1401" s="279">
        <v>3846.3911241557098</v>
      </c>
      <c r="U1401" s="276">
        <v>634324.71</v>
      </c>
      <c r="V1401" s="277">
        <v>4220.1781231681098</v>
      </c>
      <c r="W1401" s="275">
        <v>90.061757275343396</v>
      </c>
      <c r="X1401" s="275">
        <v>618.46659224999996</v>
      </c>
      <c r="Y1401" s="275">
        <v>386.91627499999998</v>
      </c>
      <c r="Z1401" s="275">
        <v>326.97149999999999</v>
      </c>
      <c r="AA1401" s="275">
        <v>62.388242555544601</v>
      </c>
      <c r="AB1401" s="275" t="b">
        <v>0</v>
      </c>
      <c r="AC1401" s="275" t="b">
        <v>0</v>
      </c>
      <c r="AD1401" s="280">
        <v>1065204.23891872</v>
      </c>
      <c r="AE1401" s="280">
        <v>266301.05972968001</v>
      </c>
      <c r="AF1401" s="281">
        <v>404038.13358201401</v>
      </c>
      <c r="AG1401" s="280">
        <v>394865.04560702702</v>
      </c>
      <c r="AH1401" s="275">
        <v>19.1273936518946</v>
      </c>
      <c r="AI1401" s="275">
        <v>0.62889462677744201</v>
      </c>
      <c r="AJ1401" s="275" t="b">
        <v>0</v>
      </c>
    </row>
    <row r="1402" spans="2:36" x14ac:dyDescent="0.2">
      <c r="B1402" s="266">
        <v>95540</v>
      </c>
      <c r="C1402" s="274" t="s">
        <v>169</v>
      </c>
      <c r="D1402" s="275">
        <v>14073</v>
      </c>
      <c r="E1402" s="275">
        <v>39530491</v>
      </c>
      <c r="F1402" s="275">
        <v>64939</v>
      </c>
      <c r="G1402" s="275">
        <v>534112</v>
      </c>
      <c r="H1402" s="275">
        <v>5</v>
      </c>
      <c r="I1402" s="275">
        <v>64939</v>
      </c>
      <c r="J1402" s="275">
        <v>534112</v>
      </c>
      <c r="K1402" s="279">
        <v>16023.36</v>
      </c>
      <c r="L1402" s="275">
        <v>7</v>
      </c>
      <c r="M1402" s="275">
        <v>133528</v>
      </c>
      <c r="N1402" s="276">
        <v>384560.64000000001</v>
      </c>
      <c r="O1402" s="279">
        <v>2558.4915333970298</v>
      </c>
      <c r="P1402" s="278">
        <v>4.0000000000000002E-4</v>
      </c>
      <c r="Q1402" s="275">
        <v>316.01626666666698</v>
      </c>
      <c r="R1402" s="275">
        <v>267.05599999999998</v>
      </c>
      <c r="S1402" s="275">
        <v>0</v>
      </c>
      <c r="T1402" s="277">
        <v>3141.5638000637</v>
      </c>
      <c r="U1402" s="276">
        <v>518088.64</v>
      </c>
      <c r="V1402" s="277">
        <v>3446.8566491598899</v>
      </c>
      <c r="W1402" s="275">
        <v>83.802929022496002</v>
      </c>
      <c r="X1402" s="275">
        <v>505.13642399999998</v>
      </c>
      <c r="Y1402" s="275">
        <v>316.01626666666698</v>
      </c>
      <c r="Z1402" s="275">
        <v>267.05599999999998</v>
      </c>
      <c r="AA1402" s="275">
        <v>58.052581038766199</v>
      </c>
      <c r="AB1402" s="275" t="b">
        <v>0</v>
      </c>
      <c r="AC1402" s="275" t="b">
        <v>0</v>
      </c>
      <c r="AD1402" s="280">
        <v>870012.16689735302</v>
      </c>
      <c r="AE1402" s="281">
        <v>217503.04172433799</v>
      </c>
      <c r="AF1402" s="280">
        <v>330000.65082699299</v>
      </c>
      <c r="AG1402" s="281">
        <v>322508.47434602201</v>
      </c>
      <c r="AH1402" s="275">
        <v>19.1273936518946</v>
      </c>
      <c r="AI1402" s="275">
        <v>0.62889462677744201</v>
      </c>
      <c r="AJ1402" s="275" t="b">
        <v>0</v>
      </c>
    </row>
    <row r="1403" spans="2:36" x14ac:dyDescent="0.2">
      <c r="B1403" s="266">
        <v>95542</v>
      </c>
      <c r="C1403" s="274" t="s">
        <v>169</v>
      </c>
      <c r="D1403" s="275">
        <v>3448</v>
      </c>
      <c r="E1403" s="275">
        <v>39530491</v>
      </c>
      <c r="F1403" s="275">
        <v>45004</v>
      </c>
      <c r="G1403" s="275">
        <v>602794</v>
      </c>
      <c r="H1403" s="275">
        <v>5</v>
      </c>
      <c r="I1403" s="275">
        <v>45004</v>
      </c>
      <c r="J1403" s="275">
        <v>602794</v>
      </c>
      <c r="K1403" s="276">
        <v>18083.82</v>
      </c>
      <c r="L1403" s="275">
        <v>7</v>
      </c>
      <c r="M1403" s="282">
        <v>150698.5</v>
      </c>
      <c r="N1403" s="281">
        <v>434011.68</v>
      </c>
      <c r="O1403" s="279">
        <v>2887.4905364090901</v>
      </c>
      <c r="P1403" s="278">
        <v>1E-4</v>
      </c>
      <c r="Q1403" s="277">
        <v>356.65311666666702</v>
      </c>
      <c r="R1403" s="275">
        <v>301.39699999999999</v>
      </c>
      <c r="S1403" s="275">
        <v>0</v>
      </c>
      <c r="T1403" s="277">
        <v>3545.54065307576</v>
      </c>
      <c r="U1403" s="276">
        <v>584710.18000000005</v>
      </c>
      <c r="V1403" s="279">
        <v>3890.0914171066902</v>
      </c>
      <c r="W1403" s="275">
        <v>136.47410788214401</v>
      </c>
      <c r="X1403" s="275">
        <v>570.09242549999999</v>
      </c>
      <c r="Y1403" s="277">
        <v>356.65311666666702</v>
      </c>
      <c r="Z1403" s="275">
        <v>301.39699999999999</v>
      </c>
      <c r="AA1403" s="275">
        <v>94.539347251153401</v>
      </c>
      <c r="AB1403" s="275" t="b">
        <v>0</v>
      </c>
      <c r="AC1403" s="275" t="b">
        <v>0</v>
      </c>
      <c r="AD1403" s="280">
        <v>981887.907653681</v>
      </c>
      <c r="AE1403" s="281">
        <v>245471.97691341999</v>
      </c>
      <c r="AF1403" s="281">
        <v>372435.76687025698</v>
      </c>
      <c r="AG1403" s="280">
        <v>363980.16387000401</v>
      </c>
      <c r="AH1403" s="275">
        <v>19.1273936518946</v>
      </c>
      <c r="AI1403" s="275">
        <v>0.62889462677744201</v>
      </c>
      <c r="AJ1403" s="275" t="b">
        <v>0</v>
      </c>
    </row>
    <row r="1404" spans="2:36" x14ac:dyDescent="0.2">
      <c r="B1404" s="266">
        <v>95543</v>
      </c>
      <c r="C1404" s="274" t="s">
        <v>169</v>
      </c>
      <c r="D1404" s="275">
        <v>757</v>
      </c>
      <c r="E1404" s="275">
        <v>39530491</v>
      </c>
      <c r="F1404" s="275">
        <v>39219</v>
      </c>
      <c r="G1404" s="275">
        <v>336364</v>
      </c>
      <c r="H1404" s="275">
        <v>5</v>
      </c>
      <c r="I1404" s="275">
        <v>39219</v>
      </c>
      <c r="J1404" s="275">
        <v>336364</v>
      </c>
      <c r="K1404" s="276">
        <v>10090.92</v>
      </c>
      <c r="L1404" s="275">
        <v>7</v>
      </c>
      <c r="M1404" s="275">
        <v>84091</v>
      </c>
      <c r="N1404" s="281">
        <v>242182.08</v>
      </c>
      <c r="O1404" s="277">
        <v>1611.24342111684</v>
      </c>
      <c r="P1404" s="284">
        <v>0</v>
      </c>
      <c r="Q1404" s="275">
        <v>199.01536666666701</v>
      </c>
      <c r="R1404" s="275">
        <v>168.18199999999999</v>
      </c>
      <c r="S1404" s="275">
        <v>0</v>
      </c>
      <c r="T1404" s="277">
        <v>1978.4407877835099</v>
      </c>
      <c r="U1404" s="276">
        <v>326273.08</v>
      </c>
      <c r="V1404" s="281">
        <v>2170.7029423379699</v>
      </c>
      <c r="W1404" s="275">
        <v>87.386722619280604</v>
      </c>
      <c r="X1404" s="275">
        <v>318.11625299999997</v>
      </c>
      <c r="Y1404" s="275">
        <v>199.01536666666701</v>
      </c>
      <c r="Z1404" s="275">
        <v>168.18199999999999</v>
      </c>
      <c r="AA1404" s="275">
        <v>60.535172884066696</v>
      </c>
      <c r="AB1404" s="275" t="b">
        <v>0</v>
      </c>
      <c r="AC1404" s="275" t="b">
        <v>0</v>
      </c>
      <c r="AD1404" s="280">
        <v>547901.51224136795</v>
      </c>
      <c r="AE1404" s="281">
        <v>136975.37806034199</v>
      </c>
      <c r="AF1404" s="281">
        <v>207822.21503125</v>
      </c>
      <c r="AG1404" s="281">
        <v>203103.91914977599</v>
      </c>
      <c r="AH1404" s="275">
        <v>19.1273936518946</v>
      </c>
      <c r="AI1404" s="275">
        <v>0.62889462677744201</v>
      </c>
      <c r="AJ1404" s="275" t="b">
        <v>0</v>
      </c>
    </row>
    <row r="1405" spans="2:36" x14ac:dyDescent="0.2">
      <c r="B1405" s="266">
        <v>95546</v>
      </c>
      <c r="C1405" s="274" t="s">
        <v>169</v>
      </c>
      <c r="D1405" s="275">
        <v>3633</v>
      </c>
      <c r="E1405" s="275">
        <v>39530491</v>
      </c>
      <c r="F1405" s="275">
        <v>44705</v>
      </c>
      <c r="G1405" s="275">
        <v>399519</v>
      </c>
      <c r="H1405" s="275">
        <v>5</v>
      </c>
      <c r="I1405" s="275">
        <v>44705</v>
      </c>
      <c r="J1405" s="275">
        <v>399519</v>
      </c>
      <c r="K1405" s="276">
        <v>11985.57</v>
      </c>
      <c r="L1405" s="275">
        <v>7</v>
      </c>
      <c r="M1405" s="276">
        <v>99879.75</v>
      </c>
      <c r="N1405" s="276">
        <v>287653.68</v>
      </c>
      <c r="O1405" s="277">
        <v>1913.7671105147399</v>
      </c>
      <c r="P1405" s="278">
        <v>1E-4</v>
      </c>
      <c r="Q1405" s="275">
        <v>236.38207499999999</v>
      </c>
      <c r="R1405" s="275">
        <v>199.7595</v>
      </c>
      <c r="S1405" s="275">
        <v>0</v>
      </c>
      <c r="T1405" s="277">
        <v>2349.9086855147398</v>
      </c>
      <c r="U1405" s="276">
        <v>387533.43</v>
      </c>
      <c r="V1405" s="277">
        <v>2578.2695794434699</v>
      </c>
      <c r="W1405" s="275">
        <v>91.057096486571197</v>
      </c>
      <c r="X1405" s="275">
        <v>377.84509424999999</v>
      </c>
      <c r="Y1405" s="275">
        <v>236.38207499999999</v>
      </c>
      <c r="Z1405" s="275">
        <v>199.7595</v>
      </c>
      <c r="AA1405" s="277">
        <v>63.077741250815102</v>
      </c>
      <c r="AB1405" s="275" t="b">
        <v>0</v>
      </c>
      <c r="AC1405" s="275" t="b">
        <v>0</v>
      </c>
      <c r="AD1405" s="280">
        <v>650774.35239549703</v>
      </c>
      <c r="AE1405" s="281">
        <v>162693.588098874</v>
      </c>
      <c r="AF1405" s="281">
        <v>246842.47876428501</v>
      </c>
      <c r="AG1405" s="281">
        <v>241238.28553233799</v>
      </c>
      <c r="AH1405" s="275">
        <v>19.1273936518946</v>
      </c>
      <c r="AI1405" s="275">
        <v>0.62889462677744201</v>
      </c>
      <c r="AJ1405" s="275" t="b">
        <v>0</v>
      </c>
    </row>
    <row r="1406" spans="2:36" x14ac:dyDescent="0.2">
      <c r="B1406" s="266">
        <v>95547</v>
      </c>
      <c r="C1406" s="274" t="s">
        <v>169</v>
      </c>
      <c r="D1406" s="275">
        <v>1209</v>
      </c>
      <c r="E1406" s="275">
        <v>39530491</v>
      </c>
      <c r="F1406" s="275">
        <v>79999</v>
      </c>
      <c r="G1406" s="275">
        <v>641164</v>
      </c>
      <c r="H1406" s="275">
        <v>5</v>
      </c>
      <c r="I1406" s="275">
        <v>79999</v>
      </c>
      <c r="J1406" s="275">
        <v>641164</v>
      </c>
      <c r="K1406" s="276">
        <v>19234.919999999998</v>
      </c>
      <c r="L1406" s="275">
        <v>7</v>
      </c>
      <c r="M1406" s="275">
        <v>160291</v>
      </c>
      <c r="N1406" s="281">
        <v>461638.08</v>
      </c>
      <c r="O1406" s="281">
        <v>3071.2896649372701</v>
      </c>
      <c r="P1406" s="284">
        <v>0</v>
      </c>
      <c r="Q1406" s="275">
        <v>379.35536666666701</v>
      </c>
      <c r="R1406" s="275">
        <v>320.58199999999999</v>
      </c>
      <c r="S1406" s="275">
        <v>0</v>
      </c>
      <c r="T1406" s="277">
        <v>3771.2270316039398</v>
      </c>
      <c r="U1406" s="276">
        <v>621929.07999999996</v>
      </c>
      <c r="V1406" s="279">
        <v>4137.7096874849303</v>
      </c>
      <c r="W1406" s="275">
        <v>81.661439375266198</v>
      </c>
      <c r="X1406" s="277">
        <v>606.380853</v>
      </c>
      <c r="Y1406" s="275">
        <v>379.35536666666701</v>
      </c>
      <c r="Z1406" s="275">
        <v>320.58199999999999</v>
      </c>
      <c r="AA1406" s="275">
        <v>56.569112587966401</v>
      </c>
      <c r="AB1406" s="275" t="b">
        <v>0</v>
      </c>
      <c r="AC1406" s="275" t="b">
        <v>0</v>
      </c>
      <c r="AD1406" s="280">
        <v>1044388.59448313</v>
      </c>
      <c r="AE1406" s="281">
        <v>261097.148620783</v>
      </c>
      <c r="AF1406" s="280">
        <v>396142.63915964903</v>
      </c>
      <c r="AG1406" s="280">
        <v>387148.80670269998</v>
      </c>
      <c r="AH1406" s="275">
        <v>19.1273936518946</v>
      </c>
      <c r="AI1406" s="275">
        <v>0.62889462677744201</v>
      </c>
      <c r="AJ1406" s="275" t="b">
        <v>0</v>
      </c>
    </row>
    <row r="1407" spans="2:36" x14ac:dyDescent="0.2">
      <c r="B1407" s="266">
        <v>95548</v>
      </c>
      <c r="C1407" s="274" t="s">
        <v>169</v>
      </c>
      <c r="D1407" s="275">
        <v>1179</v>
      </c>
      <c r="E1407" s="275">
        <v>39530491</v>
      </c>
      <c r="F1407" s="275">
        <v>41086</v>
      </c>
      <c r="G1407" s="275">
        <v>278906</v>
      </c>
      <c r="H1407" s="275">
        <v>5</v>
      </c>
      <c r="I1407" s="275">
        <v>41086</v>
      </c>
      <c r="J1407" s="275">
        <v>278906</v>
      </c>
      <c r="K1407" s="276">
        <v>8367.18</v>
      </c>
      <c r="L1407" s="275">
        <v>7</v>
      </c>
      <c r="M1407" s="282">
        <v>69726.5</v>
      </c>
      <c r="N1407" s="276">
        <v>200812.32</v>
      </c>
      <c r="O1407" s="277">
        <v>1336.0093755872001</v>
      </c>
      <c r="P1407" s="284">
        <v>0</v>
      </c>
      <c r="Q1407" s="277">
        <v>165.019383333333</v>
      </c>
      <c r="R1407" s="275">
        <v>139.453</v>
      </c>
      <c r="S1407" s="275">
        <v>0</v>
      </c>
      <c r="T1407" s="277">
        <v>1640.48175892054</v>
      </c>
      <c r="U1407" s="276">
        <v>270538.82</v>
      </c>
      <c r="V1407" s="277">
        <v>1799.9015198883201</v>
      </c>
      <c r="W1407" s="275">
        <v>69.166604275567906</v>
      </c>
      <c r="X1407" s="275">
        <v>263.7753495</v>
      </c>
      <c r="Y1407" s="277">
        <v>165.019383333333</v>
      </c>
      <c r="Z1407" s="275">
        <v>139.453</v>
      </c>
      <c r="AA1407" s="277">
        <v>47.913598566534702</v>
      </c>
      <c r="AB1407" s="275" t="b">
        <v>0</v>
      </c>
      <c r="AC1407" s="275" t="b">
        <v>0</v>
      </c>
      <c r="AD1407" s="281">
        <v>454308.48477598903</v>
      </c>
      <c r="AE1407" s="281">
        <v>113577.12119399699</v>
      </c>
      <c r="AF1407" s="280">
        <v>172321.83796573299</v>
      </c>
      <c r="AG1407" s="281">
        <v>168409.52561625899</v>
      </c>
      <c r="AH1407" s="275">
        <v>19.1273936518946</v>
      </c>
      <c r="AI1407" s="275">
        <v>0.62889462677744201</v>
      </c>
      <c r="AJ1407" s="275" t="b">
        <v>0</v>
      </c>
    </row>
    <row r="1408" spans="2:36" x14ac:dyDescent="0.2">
      <c r="B1408" s="266">
        <v>95549</v>
      </c>
      <c r="C1408" s="274" t="s">
        <v>169</v>
      </c>
      <c r="D1408" s="275">
        <v>934</v>
      </c>
      <c r="E1408" s="275">
        <v>39530491</v>
      </c>
      <c r="F1408" s="275">
        <v>85312</v>
      </c>
      <c r="G1408" s="275">
        <v>648256</v>
      </c>
      <c r="H1408" s="275">
        <v>5</v>
      </c>
      <c r="I1408" s="275">
        <v>85312</v>
      </c>
      <c r="J1408" s="275">
        <v>648256</v>
      </c>
      <c r="K1408" s="276">
        <v>19447.68</v>
      </c>
      <c r="L1408" s="275">
        <v>7</v>
      </c>
      <c r="M1408" s="275">
        <v>162064</v>
      </c>
      <c r="N1408" s="281">
        <v>466744.32000000001</v>
      </c>
      <c r="O1408" s="279">
        <v>3105.2616070671102</v>
      </c>
      <c r="P1408" s="284">
        <v>0</v>
      </c>
      <c r="Q1408" s="277">
        <v>383.55146666666701</v>
      </c>
      <c r="R1408" s="275">
        <v>324.12799999999999</v>
      </c>
      <c r="S1408" s="275">
        <v>0</v>
      </c>
      <c r="T1408" s="279">
        <v>3812.9410737337698</v>
      </c>
      <c r="U1408" s="276">
        <v>628808.31999999995</v>
      </c>
      <c r="V1408" s="279">
        <v>4183.4774428542996</v>
      </c>
      <c r="W1408" s="275">
        <v>77.422801315467396</v>
      </c>
      <c r="X1408" s="277">
        <v>613.08811200000002</v>
      </c>
      <c r="Y1408" s="277">
        <v>383.55146666666701</v>
      </c>
      <c r="Z1408" s="275">
        <v>324.12799999999999</v>
      </c>
      <c r="AA1408" s="275">
        <v>53.632892072399301</v>
      </c>
      <c r="AB1408" s="275" t="b">
        <v>0</v>
      </c>
      <c r="AC1408" s="275" t="b">
        <v>0</v>
      </c>
      <c r="AD1408" s="280">
        <v>1055940.7151762401</v>
      </c>
      <c r="AE1408" s="280">
        <v>263985.17879405897</v>
      </c>
      <c r="AF1408" s="280">
        <v>400524.42540610099</v>
      </c>
      <c r="AG1408" s="281">
        <v>391431.11097607698</v>
      </c>
      <c r="AH1408" s="275">
        <v>19.1273936518946</v>
      </c>
      <c r="AI1408" s="275">
        <v>0.62889462677744201</v>
      </c>
      <c r="AJ1408" s="275" t="b">
        <v>0</v>
      </c>
    </row>
    <row r="1409" spans="2:36" x14ac:dyDescent="0.2">
      <c r="B1409" s="266">
        <v>95550</v>
      </c>
      <c r="C1409" s="274" t="s">
        <v>169</v>
      </c>
      <c r="D1409" s="275">
        <v>270</v>
      </c>
      <c r="E1409" s="275">
        <v>39530491</v>
      </c>
      <c r="F1409" s="275">
        <v>70940</v>
      </c>
      <c r="G1409" s="275">
        <v>694444</v>
      </c>
      <c r="H1409" s="275">
        <v>5</v>
      </c>
      <c r="I1409" s="275">
        <v>70940</v>
      </c>
      <c r="J1409" s="275">
        <v>694444</v>
      </c>
      <c r="K1409" s="276">
        <v>20833.32</v>
      </c>
      <c r="L1409" s="275">
        <v>7</v>
      </c>
      <c r="M1409" s="275">
        <v>173611</v>
      </c>
      <c r="N1409" s="281">
        <v>499999.68</v>
      </c>
      <c r="O1409" s="277">
        <v>3326.5103469279302</v>
      </c>
      <c r="P1409" s="284">
        <v>0</v>
      </c>
      <c r="Q1409" s="277">
        <v>410.87936666666701</v>
      </c>
      <c r="R1409" s="275">
        <v>347.22199999999998</v>
      </c>
      <c r="S1409" s="275">
        <v>0</v>
      </c>
      <c r="T1409" s="279">
        <v>4084.6117135945901</v>
      </c>
      <c r="U1409" s="276">
        <v>673610.68</v>
      </c>
      <c r="V1409" s="279">
        <v>4481.5486618334598</v>
      </c>
      <c r="W1409" s="275">
        <v>99.742099376940402</v>
      </c>
      <c r="X1409" s="275">
        <v>656.77041299999996</v>
      </c>
      <c r="Y1409" s="277">
        <v>410.87936666666701</v>
      </c>
      <c r="Z1409" s="275">
        <v>347.22199999999998</v>
      </c>
      <c r="AA1409" s="275">
        <v>69.094080297624899</v>
      </c>
      <c r="AB1409" s="275" t="b">
        <v>0</v>
      </c>
      <c r="AC1409" s="275" t="b">
        <v>0</v>
      </c>
      <c r="AD1409" s="283">
        <v>1131176.10019783</v>
      </c>
      <c r="AE1409" s="280">
        <v>282794.02504945901</v>
      </c>
      <c r="AF1409" s="280">
        <v>429061.64243248699</v>
      </c>
      <c r="AG1409" s="281">
        <v>419320.43271588802</v>
      </c>
      <c r="AH1409" s="275">
        <v>19.1273936518946</v>
      </c>
      <c r="AI1409" s="275">
        <v>0.62889462677744201</v>
      </c>
      <c r="AJ1409" s="275" t="b">
        <v>0</v>
      </c>
    </row>
    <row r="1410" spans="2:36" x14ac:dyDescent="0.2">
      <c r="B1410" s="266">
        <v>95551</v>
      </c>
      <c r="C1410" s="274" t="s">
        <v>169</v>
      </c>
      <c r="D1410" s="275">
        <v>1605</v>
      </c>
      <c r="E1410" s="275">
        <v>39530491</v>
      </c>
      <c r="F1410" s="275">
        <v>76958</v>
      </c>
      <c r="G1410" s="275">
        <v>633811</v>
      </c>
      <c r="H1410" s="275">
        <v>5</v>
      </c>
      <c r="I1410" s="275">
        <v>76958</v>
      </c>
      <c r="J1410" s="275">
        <v>633811</v>
      </c>
      <c r="K1410" s="279">
        <v>19014.330000000002</v>
      </c>
      <c r="L1410" s="275">
        <v>7</v>
      </c>
      <c r="M1410" s="276">
        <v>158452.75</v>
      </c>
      <c r="N1410" s="281">
        <v>456343.92</v>
      </c>
      <c r="O1410" s="277">
        <v>3036.06748635849</v>
      </c>
      <c r="P1410" s="284">
        <v>0</v>
      </c>
      <c r="Q1410" s="277">
        <v>375.00484166666701</v>
      </c>
      <c r="R1410" s="275">
        <v>316.90550000000002</v>
      </c>
      <c r="S1410" s="275">
        <v>0</v>
      </c>
      <c r="T1410" s="277">
        <v>3727.9778280251599</v>
      </c>
      <c r="U1410" s="276">
        <v>614796.67000000004</v>
      </c>
      <c r="V1410" s="277">
        <v>4090.2575857885199</v>
      </c>
      <c r="W1410" s="275">
        <v>83.914779709013104</v>
      </c>
      <c r="X1410" s="277">
        <v>599.42675325000005</v>
      </c>
      <c r="Y1410" s="277">
        <v>375.00484166666701</v>
      </c>
      <c r="Z1410" s="275">
        <v>316.90550000000002</v>
      </c>
      <c r="AA1410" s="275">
        <v>58.130063068559302</v>
      </c>
      <c r="AB1410" s="275" t="b">
        <v>0</v>
      </c>
      <c r="AC1410" s="275" t="b">
        <v>0</v>
      </c>
      <c r="AD1410" s="280">
        <v>1032411.33229244</v>
      </c>
      <c r="AE1410" s="281">
        <v>258102.83307310901</v>
      </c>
      <c r="AF1410" s="280">
        <v>391599.59428229899</v>
      </c>
      <c r="AG1410" s="281">
        <v>382708.904937029</v>
      </c>
      <c r="AH1410" s="275">
        <v>19.1273936518946</v>
      </c>
      <c r="AI1410" s="275">
        <v>0.62889462677744201</v>
      </c>
      <c r="AJ1410" s="275" t="b">
        <v>0</v>
      </c>
    </row>
    <row r="1411" spans="2:36" x14ac:dyDescent="0.2">
      <c r="B1411" s="266">
        <v>95552</v>
      </c>
      <c r="C1411" s="274" t="s">
        <v>169</v>
      </c>
      <c r="D1411" s="275">
        <v>272</v>
      </c>
      <c r="E1411" s="275">
        <v>39530491</v>
      </c>
      <c r="F1411" s="275">
        <v>45591</v>
      </c>
      <c r="G1411" s="275">
        <v>430769</v>
      </c>
      <c r="H1411" s="275">
        <v>5</v>
      </c>
      <c r="I1411" s="275">
        <v>45591</v>
      </c>
      <c r="J1411" s="275">
        <v>430769</v>
      </c>
      <c r="K1411" s="276">
        <v>12923.07</v>
      </c>
      <c r="L1411" s="275">
        <v>7</v>
      </c>
      <c r="M1411" s="276">
        <v>107692.25</v>
      </c>
      <c r="N1411" s="276">
        <v>310153.68</v>
      </c>
      <c r="O1411" s="277">
        <v>2063.4601719300599</v>
      </c>
      <c r="P1411" s="284">
        <v>0</v>
      </c>
      <c r="Q1411" s="275">
        <v>254.87165833333299</v>
      </c>
      <c r="R1411" s="275">
        <v>215.3845</v>
      </c>
      <c r="S1411" s="275">
        <v>0</v>
      </c>
      <c r="T1411" s="277">
        <v>2533.7163302633899</v>
      </c>
      <c r="U1411" s="276">
        <v>417845.93</v>
      </c>
      <c r="V1411" s="281">
        <v>2779.9393982946599</v>
      </c>
      <c r="W1411" s="275">
        <v>96.271509860577595</v>
      </c>
      <c r="X1411" s="275">
        <v>407.39978174999999</v>
      </c>
      <c r="Y1411" s="275">
        <v>254.87165833333299</v>
      </c>
      <c r="Z1411" s="275">
        <v>215.3845</v>
      </c>
      <c r="AA1411" s="277">
        <v>66.6899080150922</v>
      </c>
      <c r="AB1411" s="275" t="b">
        <v>0</v>
      </c>
      <c r="AC1411" s="275" t="b">
        <v>0</v>
      </c>
      <c r="AD1411" s="280">
        <v>701677.30948229204</v>
      </c>
      <c r="AE1411" s="281">
        <v>175419.32737057301</v>
      </c>
      <c r="AF1411" s="280">
        <v>266150.26503072999</v>
      </c>
      <c r="AG1411" s="280">
        <v>260107.71708098901</v>
      </c>
      <c r="AH1411" s="275">
        <v>19.1273936518946</v>
      </c>
      <c r="AI1411" s="275">
        <v>0.62889462677744201</v>
      </c>
      <c r="AJ1411" s="275" t="b">
        <v>0</v>
      </c>
    </row>
    <row r="1412" spans="2:36" x14ac:dyDescent="0.2">
      <c r="B1412" s="266">
        <v>95553</v>
      </c>
      <c r="C1412" s="274" t="s">
        <v>169</v>
      </c>
      <c r="D1412" s="275">
        <v>600</v>
      </c>
      <c r="E1412" s="275">
        <v>39530491</v>
      </c>
      <c r="F1412" s="275">
        <v>67049</v>
      </c>
      <c r="G1412" s="275">
        <v>609375</v>
      </c>
      <c r="H1412" s="275">
        <v>5</v>
      </c>
      <c r="I1412" s="275">
        <v>67049</v>
      </c>
      <c r="J1412" s="275">
        <v>609375</v>
      </c>
      <c r="K1412" s="276">
        <v>18281.25</v>
      </c>
      <c r="L1412" s="275">
        <v>7</v>
      </c>
      <c r="M1412" s="276">
        <v>152343.75</v>
      </c>
      <c r="N1412" s="275">
        <v>438750</v>
      </c>
      <c r="O1412" s="279">
        <v>2919.01469759866</v>
      </c>
      <c r="P1412" s="284">
        <v>0</v>
      </c>
      <c r="Q1412" s="275">
        <v>360.546875</v>
      </c>
      <c r="R1412" s="275">
        <v>304.6875</v>
      </c>
      <c r="S1412" s="275">
        <v>0</v>
      </c>
      <c r="T1412" s="279">
        <v>3584.24907259866</v>
      </c>
      <c r="U1412" s="276">
        <v>591093.75</v>
      </c>
      <c r="V1412" s="277">
        <v>3932.5614675982001</v>
      </c>
      <c r="W1412" s="275">
        <v>92.602942603436802</v>
      </c>
      <c r="X1412" s="277">
        <v>576.31640625</v>
      </c>
      <c r="Y1412" s="275">
        <v>360.546875</v>
      </c>
      <c r="Z1412" s="275">
        <v>304.6875</v>
      </c>
      <c r="AA1412" s="277">
        <v>64.148591136607493</v>
      </c>
      <c r="AB1412" s="275" t="b">
        <v>0</v>
      </c>
      <c r="AC1412" s="275" t="b">
        <v>0</v>
      </c>
      <c r="AD1412" s="280">
        <v>992607.66319250397</v>
      </c>
      <c r="AE1412" s="281">
        <v>248151.91579812599</v>
      </c>
      <c r="AF1412" s="281">
        <v>376501.83219568001</v>
      </c>
      <c r="AG1412" s="280">
        <v>367953.915198698</v>
      </c>
      <c r="AH1412" s="275">
        <v>19.1273936518946</v>
      </c>
      <c r="AI1412" s="275">
        <v>0.62889462677744201</v>
      </c>
      <c r="AJ1412" s="275" t="b">
        <v>0</v>
      </c>
    </row>
    <row r="1413" spans="2:36" x14ac:dyDescent="0.2">
      <c r="B1413" s="266">
        <v>95554</v>
      </c>
      <c r="C1413" s="274" t="s">
        <v>169</v>
      </c>
      <c r="D1413" s="275">
        <v>1165</v>
      </c>
      <c r="E1413" s="275">
        <v>39530491</v>
      </c>
      <c r="F1413" s="275">
        <v>56814</v>
      </c>
      <c r="G1413" s="275">
        <v>592342</v>
      </c>
      <c r="H1413" s="275">
        <v>5</v>
      </c>
      <c r="I1413" s="275">
        <v>56814</v>
      </c>
      <c r="J1413" s="275">
        <v>592342</v>
      </c>
      <c r="K1413" s="276">
        <v>17770.259999999998</v>
      </c>
      <c r="L1413" s="275">
        <v>7</v>
      </c>
      <c r="M1413" s="282">
        <v>148085.5</v>
      </c>
      <c r="N1413" s="276">
        <v>426486.24</v>
      </c>
      <c r="O1413" s="277">
        <v>2837.4235963158799</v>
      </c>
      <c r="P1413" s="284">
        <v>0</v>
      </c>
      <c r="Q1413" s="277">
        <v>350.46901666666702</v>
      </c>
      <c r="R1413" s="275">
        <v>296.17099999999999</v>
      </c>
      <c r="S1413" s="275">
        <v>0</v>
      </c>
      <c r="T1413" s="279">
        <v>3484.0636129825398</v>
      </c>
      <c r="U1413" s="276">
        <v>574571.74</v>
      </c>
      <c r="V1413" s="277">
        <v>3822.64012281444</v>
      </c>
      <c r="W1413" s="275">
        <v>106.230596387815</v>
      </c>
      <c r="X1413" s="275">
        <v>560.20744649999995</v>
      </c>
      <c r="Y1413" s="277">
        <v>350.46901666666702</v>
      </c>
      <c r="Z1413" s="275">
        <v>296.17099999999999</v>
      </c>
      <c r="AA1413" s="275">
        <v>73.588839644789203</v>
      </c>
      <c r="AB1413" s="275" t="b">
        <v>0</v>
      </c>
      <c r="AC1413" s="275" t="b">
        <v>0</v>
      </c>
      <c r="AD1413" s="280">
        <v>964862.70101460395</v>
      </c>
      <c r="AE1413" s="280">
        <v>241215.67525365099</v>
      </c>
      <c r="AF1413" s="280">
        <v>365978.00744443701</v>
      </c>
      <c r="AG1413" s="281">
        <v>357669.01831651601</v>
      </c>
      <c r="AH1413" s="275">
        <v>19.1273936518946</v>
      </c>
      <c r="AI1413" s="275">
        <v>0.62889462677744201</v>
      </c>
      <c r="AJ1413" s="275" t="b">
        <v>0</v>
      </c>
    </row>
    <row r="1414" spans="2:36" x14ac:dyDescent="0.2">
      <c r="B1414" s="266">
        <v>95555</v>
      </c>
      <c r="C1414" s="274" t="s">
        <v>169</v>
      </c>
      <c r="D1414" s="275">
        <v>363</v>
      </c>
      <c r="E1414" s="275">
        <v>39530491</v>
      </c>
      <c r="F1414" s="275">
        <v>47856</v>
      </c>
      <c r="G1414" s="275">
        <v>672619</v>
      </c>
      <c r="H1414" s="275">
        <v>5</v>
      </c>
      <c r="I1414" s="275">
        <v>47856</v>
      </c>
      <c r="J1414" s="275">
        <v>672619</v>
      </c>
      <c r="K1414" s="276">
        <v>20178.57</v>
      </c>
      <c r="L1414" s="275">
        <v>7</v>
      </c>
      <c r="M1414" s="276">
        <v>168154.75</v>
      </c>
      <c r="N1414" s="281">
        <v>484285.68</v>
      </c>
      <c r="O1414" s="279">
        <v>3221.96471283547</v>
      </c>
      <c r="P1414" s="284">
        <v>0</v>
      </c>
      <c r="Q1414" s="277">
        <v>397.96624166666697</v>
      </c>
      <c r="R1414" s="275">
        <v>336.30950000000001</v>
      </c>
      <c r="S1414" s="275">
        <v>0</v>
      </c>
      <c r="T1414" s="277">
        <v>3956.24045450214</v>
      </c>
      <c r="U1414" s="276">
        <v>652440.43000000005</v>
      </c>
      <c r="V1414" s="279">
        <v>4340.7024603477903</v>
      </c>
      <c r="W1414" s="275">
        <v>143.20731246901801</v>
      </c>
      <c r="X1414" s="275">
        <v>636.12941924999996</v>
      </c>
      <c r="Y1414" s="277">
        <v>397.96624166666697</v>
      </c>
      <c r="Z1414" s="275">
        <v>336.30950000000001</v>
      </c>
      <c r="AA1414" s="275">
        <v>99.203622229241205</v>
      </c>
      <c r="AB1414" s="275" t="b">
        <v>0</v>
      </c>
      <c r="AC1414" s="275" t="b">
        <v>0</v>
      </c>
      <c r="AD1414" s="280">
        <v>1095625.4749684201</v>
      </c>
      <c r="AE1414" s="280">
        <v>273906.36874210398</v>
      </c>
      <c r="AF1414" s="280">
        <v>415577.08450400201</v>
      </c>
      <c r="AG1414" s="281">
        <v>406142.02172230999</v>
      </c>
      <c r="AH1414" s="275">
        <v>19.1273936518946</v>
      </c>
      <c r="AI1414" s="275">
        <v>0.62889462677744201</v>
      </c>
      <c r="AJ1414" s="275" t="b">
        <v>0</v>
      </c>
    </row>
    <row r="1415" spans="2:36" x14ac:dyDescent="0.2">
      <c r="B1415" s="266">
        <v>95556</v>
      </c>
      <c r="C1415" s="274" t="s">
        <v>169</v>
      </c>
      <c r="D1415" s="275">
        <v>537</v>
      </c>
      <c r="E1415" s="275">
        <v>39530491</v>
      </c>
      <c r="F1415" s="275">
        <v>74169</v>
      </c>
      <c r="G1415" s="275">
        <v>569444</v>
      </c>
      <c r="H1415" s="275">
        <v>5</v>
      </c>
      <c r="I1415" s="275">
        <v>74169</v>
      </c>
      <c r="J1415" s="275">
        <v>569444</v>
      </c>
      <c r="K1415" s="276">
        <v>17083.32</v>
      </c>
      <c r="L1415" s="275">
        <v>7</v>
      </c>
      <c r="M1415" s="275">
        <v>142361</v>
      </c>
      <c r="N1415" s="281">
        <v>409999.68</v>
      </c>
      <c r="O1415" s="277">
        <v>2727.7381012666601</v>
      </c>
      <c r="P1415" s="284">
        <v>0</v>
      </c>
      <c r="Q1415" s="277">
        <v>336.92103333333301</v>
      </c>
      <c r="R1415" s="275">
        <v>284.72199999999998</v>
      </c>
      <c r="S1415" s="275">
        <v>0</v>
      </c>
      <c r="T1415" s="279">
        <v>3349.3811346000002</v>
      </c>
      <c r="U1415" s="276">
        <v>552360.68000000005</v>
      </c>
      <c r="V1415" s="277">
        <v>3674.8693864287002</v>
      </c>
      <c r="W1415" s="275">
        <v>78.227789228848096</v>
      </c>
      <c r="X1415" s="275">
        <v>538.55166299999996</v>
      </c>
      <c r="Y1415" s="277">
        <v>336.92103333333301</v>
      </c>
      <c r="Z1415" s="275">
        <v>284.72199999999998</v>
      </c>
      <c r="AA1415" s="275">
        <v>54.190529217327899</v>
      </c>
      <c r="AB1415" s="275" t="b">
        <v>0</v>
      </c>
      <c r="AC1415" s="275" t="b">
        <v>0</v>
      </c>
      <c r="AD1415" s="280">
        <v>927564.27185065404</v>
      </c>
      <c r="AE1415" s="281">
        <v>231891.06796266299</v>
      </c>
      <c r="AF1415" s="281">
        <v>351830.49736670702</v>
      </c>
      <c r="AG1415" s="281">
        <v>343842.70652128401</v>
      </c>
      <c r="AH1415" s="275">
        <v>19.1273936518946</v>
      </c>
      <c r="AI1415" s="275">
        <v>0.62889462677744201</v>
      </c>
      <c r="AJ1415" s="275" t="b">
        <v>0</v>
      </c>
    </row>
    <row r="1416" spans="2:36" x14ac:dyDescent="0.2">
      <c r="B1416" s="266">
        <v>95558</v>
      </c>
      <c r="C1416" s="274" t="s">
        <v>169</v>
      </c>
      <c r="D1416" s="275">
        <v>543</v>
      </c>
      <c r="E1416" s="275">
        <v>39530491</v>
      </c>
      <c r="F1416" s="275">
        <v>70344</v>
      </c>
      <c r="G1416" s="275">
        <v>759615</v>
      </c>
      <c r="H1416" s="275">
        <v>5</v>
      </c>
      <c r="I1416" s="275">
        <v>70344</v>
      </c>
      <c r="J1416" s="275">
        <v>759615</v>
      </c>
      <c r="K1416" s="276">
        <v>22788.45</v>
      </c>
      <c r="L1416" s="275">
        <v>7</v>
      </c>
      <c r="M1416" s="276">
        <v>189903.75</v>
      </c>
      <c r="N1416" s="282">
        <v>546922.80000000005</v>
      </c>
      <c r="O1416" s="277">
        <v>3638.69103510385</v>
      </c>
      <c r="P1416" s="284">
        <v>0</v>
      </c>
      <c r="Q1416" s="275">
        <v>449.438875</v>
      </c>
      <c r="R1416" s="275">
        <v>379.8075</v>
      </c>
      <c r="S1416" s="275">
        <v>0</v>
      </c>
      <c r="T1416" s="279">
        <v>4467.9374101038502</v>
      </c>
      <c r="U1416" s="276">
        <v>736826.55</v>
      </c>
      <c r="V1416" s="279">
        <v>4902.12542229269</v>
      </c>
      <c r="W1416" s="275">
        <v>110.02691374177201</v>
      </c>
      <c r="X1416" s="275">
        <v>718.40588624999998</v>
      </c>
      <c r="Y1416" s="275">
        <v>449.438875</v>
      </c>
      <c r="Z1416" s="275">
        <v>379.8075</v>
      </c>
      <c r="AA1416" s="275">
        <v>76.218652509448106</v>
      </c>
      <c r="AB1416" s="275" t="b">
        <v>0</v>
      </c>
      <c r="AC1416" s="275" t="b">
        <v>0</v>
      </c>
      <c r="AD1416" s="280">
        <v>1237332.7919195499</v>
      </c>
      <c r="AE1416" s="281">
        <v>309333.19797988702</v>
      </c>
      <c r="AF1416" s="281">
        <v>469327.49007314298</v>
      </c>
      <c r="AG1416" s="281">
        <v>458672.10386651702</v>
      </c>
      <c r="AH1416" s="275">
        <v>19.1273936518946</v>
      </c>
      <c r="AI1416" s="275">
        <v>0.62889462677744201</v>
      </c>
      <c r="AJ1416" s="275" t="b">
        <v>0</v>
      </c>
    </row>
    <row r="1417" spans="2:36" x14ac:dyDescent="0.2">
      <c r="B1417" s="266">
        <v>95560</v>
      </c>
      <c r="C1417" s="274" t="s">
        <v>169</v>
      </c>
      <c r="D1417" s="275">
        <v>822</v>
      </c>
      <c r="E1417" s="275">
        <v>39530491</v>
      </c>
      <c r="F1417" s="275">
        <v>69133</v>
      </c>
      <c r="G1417" s="275">
        <v>477885</v>
      </c>
      <c r="H1417" s="275">
        <v>5</v>
      </c>
      <c r="I1417" s="275">
        <v>69133</v>
      </c>
      <c r="J1417" s="275">
        <v>477885</v>
      </c>
      <c r="K1417" s="276">
        <v>14336.55</v>
      </c>
      <c r="L1417" s="275">
        <v>7</v>
      </c>
      <c r="M1417" s="276">
        <v>119471.25</v>
      </c>
      <c r="N1417" s="282">
        <v>344077.2</v>
      </c>
      <c r="O1417" s="277">
        <v>2289.1541969426698</v>
      </c>
      <c r="P1417" s="284">
        <v>0</v>
      </c>
      <c r="Q1417" s="275">
        <v>282.748625</v>
      </c>
      <c r="R1417" s="275">
        <v>238.9425</v>
      </c>
      <c r="S1417" s="275">
        <v>0</v>
      </c>
      <c r="T1417" s="279">
        <v>2810.8453219426701</v>
      </c>
      <c r="U1417" s="276">
        <v>463548.45</v>
      </c>
      <c r="V1417" s="279">
        <v>3083.9994042144299</v>
      </c>
      <c r="W1417" s="275">
        <v>70.432070379663998</v>
      </c>
      <c r="X1417" s="275">
        <v>451.95973874999999</v>
      </c>
      <c r="Y1417" s="275">
        <v>282.748625</v>
      </c>
      <c r="Z1417" s="275">
        <v>238.9425</v>
      </c>
      <c r="AA1417" s="277">
        <v>48.7902215487712</v>
      </c>
      <c r="AB1417" s="275" t="b">
        <v>0</v>
      </c>
      <c r="AC1417" s="275" t="b">
        <v>0</v>
      </c>
      <c r="AD1417" s="280">
        <v>778424.30871753802</v>
      </c>
      <c r="AE1417" s="281">
        <v>194606.07717938401</v>
      </c>
      <c r="AF1417" s="281">
        <v>295260.84607808403</v>
      </c>
      <c r="AG1417" s="280">
        <v>288557.385460069</v>
      </c>
      <c r="AH1417" s="275">
        <v>19.1273936518946</v>
      </c>
      <c r="AI1417" s="275">
        <v>0.62889462677744201</v>
      </c>
      <c r="AJ1417" s="275" t="b">
        <v>0</v>
      </c>
    </row>
    <row r="1418" spans="2:36" x14ac:dyDescent="0.2">
      <c r="B1418" s="266">
        <v>95562</v>
      </c>
      <c r="C1418" s="274" t="s">
        <v>169</v>
      </c>
      <c r="D1418" s="275">
        <v>3472</v>
      </c>
      <c r="E1418" s="275">
        <v>39530491</v>
      </c>
      <c r="F1418" s="275">
        <v>44163</v>
      </c>
      <c r="G1418" s="275">
        <v>385792</v>
      </c>
      <c r="H1418" s="275">
        <v>5</v>
      </c>
      <c r="I1418" s="275">
        <v>44163</v>
      </c>
      <c r="J1418" s="275">
        <v>385792</v>
      </c>
      <c r="K1418" s="276">
        <v>11573.76</v>
      </c>
      <c r="L1418" s="275">
        <v>7</v>
      </c>
      <c r="M1418" s="275">
        <v>96448</v>
      </c>
      <c r="N1418" s="276">
        <v>277770.23999999999</v>
      </c>
      <c r="O1418" s="277">
        <v>1848.0123375851999</v>
      </c>
      <c r="P1418" s="278">
        <v>1E-4</v>
      </c>
      <c r="Q1418" s="275">
        <v>228.26026666666701</v>
      </c>
      <c r="R1418" s="275">
        <v>192.89599999999999</v>
      </c>
      <c r="S1418" s="275">
        <v>0</v>
      </c>
      <c r="T1418" s="281">
        <v>2269.16860425187</v>
      </c>
      <c r="U1418" s="276">
        <v>374218.23999999999</v>
      </c>
      <c r="V1418" s="279">
        <v>2489.6832881356199</v>
      </c>
      <c r="W1418" s="275">
        <v>89.007603798717099</v>
      </c>
      <c r="X1418" s="277">
        <v>364.86278399999998</v>
      </c>
      <c r="Y1418" s="275">
        <v>228.26026666666701</v>
      </c>
      <c r="Z1418" s="275">
        <v>192.89599999999999</v>
      </c>
      <c r="AA1418" s="275">
        <v>61.6580016099958</v>
      </c>
      <c r="AB1418" s="275" t="b">
        <v>0</v>
      </c>
      <c r="AC1418" s="275" t="b">
        <v>0</v>
      </c>
      <c r="AD1418" s="280">
        <v>628414.51585372305</v>
      </c>
      <c r="AE1418" s="281">
        <v>157103.62896343099</v>
      </c>
      <c r="AF1418" s="281">
        <v>238361.26333774099</v>
      </c>
      <c r="AG1418" s="281">
        <v>232949.623552551</v>
      </c>
      <c r="AH1418" s="275">
        <v>19.1273936518946</v>
      </c>
      <c r="AI1418" s="275">
        <v>0.62889462677744201</v>
      </c>
      <c r="AJ1418" s="275" t="b">
        <v>0</v>
      </c>
    </row>
    <row r="1419" spans="2:36" x14ac:dyDescent="0.2">
      <c r="B1419" s="266">
        <v>95563</v>
      </c>
      <c r="C1419" s="274" t="s">
        <v>169</v>
      </c>
      <c r="D1419" s="275">
        <v>826</v>
      </c>
      <c r="E1419" s="275">
        <v>39530491</v>
      </c>
      <c r="F1419" s="275">
        <v>56416</v>
      </c>
      <c r="G1419" s="275">
        <v>517857</v>
      </c>
      <c r="H1419" s="275">
        <v>5</v>
      </c>
      <c r="I1419" s="275">
        <v>56416</v>
      </c>
      <c r="J1419" s="275">
        <v>517857</v>
      </c>
      <c r="K1419" s="276">
        <v>15535.71</v>
      </c>
      <c r="L1419" s="275">
        <v>7</v>
      </c>
      <c r="M1419" s="276">
        <v>129464.25</v>
      </c>
      <c r="N1419" s="276">
        <v>372857.04</v>
      </c>
      <c r="O1419" s="279">
        <v>2480.6271905712401</v>
      </c>
      <c r="P1419" s="284">
        <v>0</v>
      </c>
      <c r="Q1419" s="275">
        <v>306.39872500000001</v>
      </c>
      <c r="R1419" s="275">
        <v>258.92849999999999</v>
      </c>
      <c r="S1419" s="275">
        <v>0</v>
      </c>
      <c r="T1419" s="279">
        <v>3045.9544155712401</v>
      </c>
      <c r="U1419" s="276">
        <v>502321.29</v>
      </c>
      <c r="V1419" s="277">
        <v>3341.9560761862599</v>
      </c>
      <c r="W1419" s="275">
        <v>93.527649438519404</v>
      </c>
      <c r="X1419" s="277">
        <v>489.76325774999998</v>
      </c>
      <c r="Y1419" s="275">
        <v>306.39872500000001</v>
      </c>
      <c r="Z1419" s="275">
        <v>258.92849999999999</v>
      </c>
      <c r="AA1419" s="275">
        <v>64.789160853046894</v>
      </c>
      <c r="AB1419" s="275" t="b">
        <v>0</v>
      </c>
      <c r="AC1419" s="275" t="b">
        <v>0</v>
      </c>
      <c r="AD1419" s="280">
        <v>843534.48473908601</v>
      </c>
      <c r="AE1419" s="281">
        <v>210883.62118477101</v>
      </c>
      <c r="AF1419" s="281">
        <v>319957.51272263902</v>
      </c>
      <c r="AG1419" s="280">
        <v>312693.35083167499</v>
      </c>
      <c r="AH1419" s="275">
        <v>19.1273936518946</v>
      </c>
      <c r="AI1419" s="275">
        <v>0.62889462677744201</v>
      </c>
      <c r="AJ1419" s="275" t="b">
        <v>0</v>
      </c>
    </row>
    <row r="1420" spans="2:36" x14ac:dyDescent="0.2">
      <c r="B1420" s="266">
        <v>95564</v>
      </c>
      <c r="C1420" s="274" t="s">
        <v>169</v>
      </c>
      <c r="D1420" s="275">
        <v>431</v>
      </c>
      <c r="E1420" s="275">
        <v>39530491</v>
      </c>
      <c r="F1420" s="275">
        <v>63506</v>
      </c>
      <c r="G1420" s="275">
        <v>565625</v>
      </c>
      <c r="H1420" s="275">
        <v>5</v>
      </c>
      <c r="I1420" s="275">
        <v>63506</v>
      </c>
      <c r="J1420" s="275">
        <v>565625</v>
      </c>
      <c r="K1420" s="276">
        <v>16968.75</v>
      </c>
      <c r="L1420" s="275">
        <v>7</v>
      </c>
      <c r="M1420" s="276">
        <v>141406.25</v>
      </c>
      <c r="N1420" s="275">
        <v>407250</v>
      </c>
      <c r="O1420" s="277">
        <v>2709.4444116172199</v>
      </c>
      <c r="P1420" s="284">
        <v>0</v>
      </c>
      <c r="Q1420" s="277">
        <v>334.66145833333297</v>
      </c>
      <c r="R1420" s="275">
        <v>282.8125</v>
      </c>
      <c r="S1420" s="275">
        <v>0</v>
      </c>
      <c r="T1420" s="279">
        <v>3326.9183699505502</v>
      </c>
      <c r="U1420" s="276">
        <v>548656.25</v>
      </c>
      <c r="V1420" s="279">
        <v>3650.2237212065302</v>
      </c>
      <c r="W1420" s="277">
        <v>90.749929580635495</v>
      </c>
      <c r="X1420" s="277">
        <v>534.93984375000002</v>
      </c>
      <c r="Y1420" s="277">
        <v>334.66145833333297</v>
      </c>
      <c r="Z1420" s="275">
        <v>282.8125</v>
      </c>
      <c r="AA1420" s="275">
        <v>62.864958333711201</v>
      </c>
      <c r="AB1420" s="275" t="b">
        <v>0</v>
      </c>
      <c r="AC1420" s="275" t="b">
        <v>0</v>
      </c>
      <c r="AD1420" s="280">
        <v>921343.52327099105</v>
      </c>
      <c r="AE1420" s="281">
        <v>230335.880817748</v>
      </c>
      <c r="AF1420" s="281">
        <v>349470.93142265698</v>
      </c>
      <c r="AG1420" s="281">
        <v>341536.71103058598</v>
      </c>
      <c r="AH1420" s="275">
        <v>19.1273936518946</v>
      </c>
      <c r="AI1420" s="275">
        <v>0.62889462677744201</v>
      </c>
      <c r="AJ1420" s="275" t="b">
        <v>0</v>
      </c>
    </row>
    <row r="1421" spans="2:36" x14ac:dyDescent="0.2">
      <c r="B1421" s="266">
        <v>95565</v>
      </c>
      <c r="C1421" s="274" t="s">
        <v>169</v>
      </c>
      <c r="D1421" s="275">
        <v>838</v>
      </c>
      <c r="E1421" s="275">
        <v>39530491</v>
      </c>
      <c r="F1421" s="275">
        <v>49539</v>
      </c>
      <c r="G1421" s="275">
        <v>420588</v>
      </c>
      <c r="H1421" s="275">
        <v>5</v>
      </c>
      <c r="I1421" s="275">
        <v>49539</v>
      </c>
      <c r="J1421" s="275">
        <v>420588</v>
      </c>
      <c r="K1421" s="276">
        <v>12617.64</v>
      </c>
      <c r="L1421" s="275">
        <v>7</v>
      </c>
      <c r="M1421" s="275">
        <v>105147</v>
      </c>
      <c r="N1421" s="276">
        <v>302823.36</v>
      </c>
      <c r="O1421" s="279">
        <v>2014.69137006544</v>
      </c>
      <c r="P1421" s="284">
        <v>0</v>
      </c>
      <c r="Q1421" s="275">
        <v>248.84790000000001</v>
      </c>
      <c r="R1421" s="275">
        <v>210.29400000000001</v>
      </c>
      <c r="S1421" s="275">
        <v>0</v>
      </c>
      <c r="T1421" s="279">
        <v>2473.83327006544</v>
      </c>
      <c r="U1421" s="276">
        <v>407970.36</v>
      </c>
      <c r="V1421" s="279">
        <v>2714.2369846714901</v>
      </c>
      <c r="W1421" s="279">
        <v>86.505177391667004</v>
      </c>
      <c r="X1421" s="275">
        <v>397.77110099999999</v>
      </c>
      <c r="Y1421" s="275">
        <v>248.84790000000001</v>
      </c>
      <c r="Z1421" s="275">
        <v>210.29400000000001</v>
      </c>
      <c r="AA1421" s="275">
        <v>59.924502393639898</v>
      </c>
      <c r="AB1421" s="275" t="b">
        <v>0</v>
      </c>
      <c r="AC1421" s="275" t="b">
        <v>0</v>
      </c>
      <c r="AD1421" s="280">
        <v>685093.53328707104</v>
      </c>
      <c r="AE1421" s="280">
        <v>171273.38332176799</v>
      </c>
      <c r="AF1421" s="281">
        <v>259859.94272741201</v>
      </c>
      <c r="AG1421" s="280">
        <v>253960.20723789101</v>
      </c>
      <c r="AH1421" s="275">
        <v>19.1273936518946</v>
      </c>
      <c r="AI1421" s="275">
        <v>0.62889462677744201</v>
      </c>
      <c r="AJ1421" s="275" t="b">
        <v>0</v>
      </c>
    </row>
    <row r="1422" spans="2:36" x14ac:dyDescent="0.2">
      <c r="B1422" s="266">
        <v>95567</v>
      </c>
      <c r="C1422" s="274" t="s">
        <v>169</v>
      </c>
      <c r="D1422" s="275">
        <v>1879</v>
      </c>
      <c r="E1422" s="275">
        <v>39530491</v>
      </c>
      <c r="F1422" s="275">
        <v>96594</v>
      </c>
      <c r="G1422" s="275">
        <v>462209</v>
      </c>
      <c r="H1422" s="275">
        <v>5</v>
      </c>
      <c r="I1422" s="275">
        <v>96594</v>
      </c>
      <c r="J1422" s="275">
        <v>462209</v>
      </c>
      <c r="K1422" s="279">
        <v>13866.27</v>
      </c>
      <c r="L1422" s="275">
        <v>7</v>
      </c>
      <c r="M1422" s="276">
        <v>115552.25</v>
      </c>
      <c r="N1422" s="276">
        <v>332790.48</v>
      </c>
      <c r="O1422" s="279">
        <v>2214.0633671587798</v>
      </c>
      <c r="P1422" s="284">
        <v>0</v>
      </c>
      <c r="Q1422" s="275">
        <v>273.47365833333299</v>
      </c>
      <c r="R1422" s="275">
        <v>231.1045</v>
      </c>
      <c r="S1422" s="275">
        <v>0</v>
      </c>
      <c r="T1422" s="279">
        <v>2718.6415254921098</v>
      </c>
      <c r="U1422" s="276">
        <v>448342.73</v>
      </c>
      <c r="V1422" s="277">
        <v>2982.8353696444601</v>
      </c>
      <c r="W1422" s="275">
        <v>48.755173485655</v>
      </c>
      <c r="X1422" s="277">
        <v>437.13416174999998</v>
      </c>
      <c r="Y1422" s="275">
        <v>273.47365833333299</v>
      </c>
      <c r="Z1422" s="275">
        <v>231.1045</v>
      </c>
      <c r="AA1422" s="275">
        <v>33.774042182646298</v>
      </c>
      <c r="AB1422" s="275" t="b">
        <v>0</v>
      </c>
      <c r="AC1422" s="275" t="b">
        <v>1</v>
      </c>
      <c r="AD1422" s="280">
        <v>752889.75654817501</v>
      </c>
      <c r="AE1422" s="281">
        <v>188222.43913704401</v>
      </c>
      <c r="AF1422" s="280">
        <v>285575.44263767498</v>
      </c>
      <c r="AG1422" s="280">
        <v>279091.87477345602</v>
      </c>
      <c r="AH1422" s="275">
        <v>19.1273936518946</v>
      </c>
      <c r="AI1422" s="275">
        <v>0.62889462677744201</v>
      </c>
      <c r="AJ1422" s="275" t="b">
        <v>1</v>
      </c>
    </row>
    <row r="1423" spans="2:36" x14ac:dyDescent="0.2">
      <c r="B1423" s="266">
        <v>95568</v>
      </c>
      <c r="C1423" s="274" t="s">
        <v>169</v>
      </c>
      <c r="D1423" s="275">
        <v>235</v>
      </c>
      <c r="E1423" s="275">
        <v>39530491</v>
      </c>
      <c r="F1423" s="275">
        <v>46431</v>
      </c>
      <c r="G1423" s="275">
        <v>332500</v>
      </c>
      <c r="H1423" s="275">
        <v>5</v>
      </c>
      <c r="I1423" s="275">
        <v>46431</v>
      </c>
      <c r="J1423" s="275">
        <v>332500</v>
      </c>
      <c r="K1423" s="275">
        <v>9975</v>
      </c>
      <c r="L1423" s="275">
        <v>7</v>
      </c>
      <c r="M1423" s="275">
        <v>83125</v>
      </c>
      <c r="N1423" s="275">
        <v>239400</v>
      </c>
      <c r="O1423" s="277">
        <v>1592.73417345896</v>
      </c>
      <c r="P1423" s="284">
        <v>0</v>
      </c>
      <c r="Q1423" s="275">
        <v>196.729166666667</v>
      </c>
      <c r="R1423" s="276">
        <v>166.25</v>
      </c>
      <c r="S1423" s="275">
        <v>0</v>
      </c>
      <c r="T1423" s="277">
        <v>1955.7133401256301</v>
      </c>
      <c r="U1423" s="275">
        <v>322525</v>
      </c>
      <c r="V1423" s="279">
        <v>2145.7668725766598</v>
      </c>
      <c r="W1423" s="275">
        <v>72.965249447394797</v>
      </c>
      <c r="X1423" s="275">
        <v>314.46187500000002</v>
      </c>
      <c r="Y1423" s="275">
        <v>196.729166666667</v>
      </c>
      <c r="Z1423" s="276">
        <v>166.25</v>
      </c>
      <c r="AA1423" s="275">
        <v>50.545023974300697</v>
      </c>
      <c r="AB1423" s="275" t="b">
        <v>0</v>
      </c>
      <c r="AC1423" s="275" t="b">
        <v>0</v>
      </c>
      <c r="AD1423" s="280">
        <v>541607.46340350003</v>
      </c>
      <c r="AE1423" s="281">
        <v>135401.86585087501</v>
      </c>
      <c r="AF1423" s="281">
        <v>205434.84587497599</v>
      </c>
      <c r="AG1423" s="281">
        <v>200770.75167764799</v>
      </c>
      <c r="AH1423" s="275">
        <v>19.1273936518946</v>
      </c>
      <c r="AI1423" s="275">
        <v>0.62889462677744201</v>
      </c>
      <c r="AJ1423" s="275" t="b">
        <v>0</v>
      </c>
    </row>
    <row r="1424" spans="2:36" x14ac:dyDescent="0.2">
      <c r="B1424" s="266">
        <v>95569</v>
      </c>
      <c r="C1424" s="274" t="s">
        <v>169</v>
      </c>
      <c r="D1424" s="275">
        <v>225</v>
      </c>
      <c r="E1424" s="275">
        <v>39530491</v>
      </c>
      <c r="F1424" s="275">
        <v>50000</v>
      </c>
      <c r="G1424" s="275">
        <v>517857</v>
      </c>
      <c r="H1424" s="275">
        <v>5</v>
      </c>
      <c r="I1424" s="275">
        <v>50000</v>
      </c>
      <c r="J1424" s="275">
        <v>517857</v>
      </c>
      <c r="K1424" s="276">
        <v>15535.71</v>
      </c>
      <c r="L1424" s="275">
        <v>7</v>
      </c>
      <c r="M1424" s="276">
        <v>129464.25</v>
      </c>
      <c r="N1424" s="276">
        <v>372857.04</v>
      </c>
      <c r="O1424" s="279">
        <v>2480.6271905712401</v>
      </c>
      <c r="P1424" s="284">
        <v>0</v>
      </c>
      <c r="Q1424" s="275">
        <v>306.39872500000001</v>
      </c>
      <c r="R1424" s="275">
        <v>258.92849999999999</v>
      </c>
      <c r="S1424" s="275">
        <v>0</v>
      </c>
      <c r="T1424" s="279">
        <v>3045.9544155712401</v>
      </c>
      <c r="U1424" s="276">
        <v>502321.29</v>
      </c>
      <c r="V1424" s="277">
        <v>3341.9560761862599</v>
      </c>
      <c r="W1424" s="275">
        <v>105.52911741446999</v>
      </c>
      <c r="X1424" s="277">
        <v>489.76325774999998</v>
      </c>
      <c r="Y1424" s="275">
        <v>306.39872500000001</v>
      </c>
      <c r="Z1424" s="275">
        <v>258.92849999999999</v>
      </c>
      <c r="AA1424" s="277">
        <v>73.102905973709795</v>
      </c>
      <c r="AB1424" s="275" t="b">
        <v>0</v>
      </c>
      <c r="AC1424" s="275" t="b">
        <v>0</v>
      </c>
      <c r="AD1424" s="280">
        <v>843534.48473908601</v>
      </c>
      <c r="AE1424" s="281">
        <v>210883.62118477101</v>
      </c>
      <c r="AF1424" s="281">
        <v>319957.51272263902</v>
      </c>
      <c r="AG1424" s="280">
        <v>312693.35083167499</v>
      </c>
      <c r="AH1424" s="275">
        <v>19.1273936518946</v>
      </c>
      <c r="AI1424" s="275">
        <v>0.62889462677744201</v>
      </c>
      <c r="AJ1424" s="275" t="b">
        <v>0</v>
      </c>
    </row>
    <row r="1425" spans="2:36" x14ac:dyDescent="0.2">
      <c r="B1425" s="266">
        <v>95570</v>
      </c>
      <c r="C1425" s="274" t="s">
        <v>169</v>
      </c>
      <c r="D1425" s="275">
        <v>2559</v>
      </c>
      <c r="E1425" s="275">
        <v>39530491</v>
      </c>
      <c r="F1425" s="275">
        <v>80649</v>
      </c>
      <c r="G1425" s="275">
        <v>685281</v>
      </c>
      <c r="H1425" s="275">
        <v>5</v>
      </c>
      <c r="I1425" s="275">
        <v>80649</v>
      </c>
      <c r="J1425" s="275">
        <v>685281</v>
      </c>
      <c r="K1425" s="276">
        <v>20558.43</v>
      </c>
      <c r="L1425" s="275">
        <v>7</v>
      </c>
      <c r="M1425" s="276">
        <v>171320.25</v>
      </c>
      <c r="N1425" s="281">
        <v>493402.32</v>
      </c>
      <c r="O1425" s="277">
        <v>3282.6179462319701</v>
      </c>
      <c r="P1425" s="278">
        <v>1E-4</v>
      </c>
      <c r="Q1425" s="275">
        <v>405.45792499999999</v>
      </c>
      <c r="R1425" s="275">
        <v>342.64049999999997</v>
      </c>
      <c r="S1425" s="275">
        <v>0</v>
      </c>
      <c r="T1425" s="279">
        <v>4030.7163712319698</v>
      </c>
      <c r="U1425" s="276">
        <v>664722.56999999995</v>
      </c>
      <c r="V1425" s="279">
        <v>4422.41584422919</v>
      </c>
      <c r="W1425" s="275">
        <v>86.576926309997901</v>
      </c>
      <c r="X1425" s="277">
        <v>648.10450575000004</v>
      </c>
      <c r="Y1425" s="275">
        <v>405.45792499999999</v>
      </c>
      <c r="Z1425" s="275">
        <v>342.64049999999997</v>
      </c>
      <c r="AA1425" s="275">
        <v>59.974204831781798</v>
      </c>
      <c r="AB1425" s="275" t="b">
        <v>0</v>
      </c>
      <c r="AC1425" s="275" t="b">
        <v>0</v>
      </c>
      <c r="AD1425" s="280">
        <v>1116250.53873267</v>
      </c>
      <c r="AE1425" s="280">
        <v>279062.63468316803</v>
      </c>
      <c r="AF1425" s="280">
        <v>423400.29057458497</v>
      </c>
      <c r="AG1425" s="280">
        <v>413787.613474919</v>
      </c>
      <c r="AH1425" s="275">
        <v>19.1273936518946</v>
      </c>
      <c r="AI1425" s="275">
        <v>0.62889462677744201</v>
      </c>
      <c r="AJ1425" s="275" t="b">
        <v>0</v>
      </c>
    </row>
    <row r="1426" spans="2:36" x14ac:dyDescent="0.2">
      <c r="B1426" s="266">
        <v>95571</v>
      </c>
      <c r="C1426" s="274" t="s">
        <v>169</v>
      </c>
      <c r="D1426" s="275">
        <v>231</v>
      </c>
      <c r="E1426" s="275">
        <v>39530491</v>
      </c>
      <c r="F1426" s="275">
        <v>72609</v>
      </c>
      <c r="G1426" s="275">
        <v>460000</v>
      </c>
      <c r="H1426" s="275">
        <v>5</v>
      </c>
      <c r="I1426" s="275">
        <v>72609</v>
      </c>
      <c r="J1426" s="275">
        <v>460000</v>
      </c>
      <c r="K1426" s="275">
        <v>13800</v>
      </c>
      <c r="L1426" s="275">
        <v>7</v>
      </c>
      <c r="M1426" s="275">
        <v>115000</v>
      </c>
      <c r="N1426" s="275">
        <v>331200</v>
      </c>
      <c r="O1426" s="279">
        <v>2203.4818640334502</v>
      </c>
      <c r="P1426" s="284">
        <v>0</v>
      </c>
      <c r="Q1426" s="277">
        <v>272.16666666666703</v>
      </c>
      <c r="R1426" s="275">
        <v>230</v>
      </c>
      <c r="S1426" s="275">
        <v>0</v>
      </c>
      <c r="T1426" s="277">
        <v>2705.6485307001199</v>
      </c>
      <c r="U1426" s="275">
        <v>446200</v>
      </c>
      <c r="V1426" s="277">
        <v>2968.5797334895101</v>
      </c>
      <c r="W1426" s="275">
        <v>64.550533407530907</v>
      </c>
      <c r="X1426" s="277">
        <v>435.04500000000002</v>
      </c>
      <c r="Y1426" s="277">
        <v>272.16666666666703</v>
      </c>
      <c r="Z1426" s="275">
        <v>230</v>
      </c>
      <c r="AA1426" s="277">
        <v>44.715920021486902</v>
      </c>
      <c r="AB1426" s="275" t="b">
        <v>0</v>
      </c>
      <c r="AC1426" s="275" t="b">
        <v>0</v>
      </c>
      <c r="AD1426" s="280">
        <v>749291.52831762296</v>
      </c>
      <c r="AE1426" s="281">
        <v>187322.882079406</v>
      </c>
      <c r="AF1426" s="281">
        <v>284210.61384207202</v>
      </c>
      <c r="AG1426" s="280">
        <v>277758.03239614499</v>
      </c>
      <c r="AH1426" s="275">
        <v>19.1273936518946</v>
      </c>
      <c r="AI1426" s="275">
        <v>0.62889462677744201</v>
      </c>
      <c r="AJ1426" s="275" t="b">
        <v>0</v>
      </c>
    </row>
    <row r="1427" spans="2:36" x14ac:dyDescent="0.2">
      <c r="B1427" s="266">
        <v>95573</v>
      </c>
      <c r="C1427" s="274" t="s">
        <v>169</v>
      </c>
      <c r="D1427" s="275">
        <v>1702</v>
      </c>
      <c r="E1427" s="275">
        <v>39530491</v>
      </c>
      <c r="F1427" s="275">
        <v>68466</v>
      </c>
      <c r="G1427" s="275">
        <v>379237</v>
      </c>
      <c r="H1427" s="275">
        <v>5</v>
      </c>
      <c r="I1427" s="275">
        <v>68466</v>
      </c>
      <c r="J1427" s="275">
        <v>379237</v>
      </c>
      <c r="K1427" s="279">
        <v>11377.11</v>
      </c>
      <c r="L1427" s="275">
        <v>7</v>
      </c>
      <c r="M1427" s="276">
        <v>94809.25</v>
      </c>
      <c r="N1427" s="276">
        <v>273050.64</v>
      </c>
      <c r="O1427" s="277">
        <v>1816.6127210227301</v>
      </c>
      <c r="P1427" s="284">
        <v>0</v>
      </c>
      <c r="Q1427" s="275">
        <v>224.381891666667</v>
      </c>
      <c r="R1427" s="275">
        <v>189.61850000000001</v>
      </c>
      <c r="S1427" s="275">
        <v>0</v>
      </c>
      <c r="T1427" s="277">
        <v>2230.6131126893902</v>
      </c>
      <c r="U1427" s="276">
        <v>367859.89</v>
      </c>
      <c r="V1427" s="279">
        <v>2447.3810269333999</v>
      </c>
      <c r="W1427" s="275">
        <v>56.437556942425097</v>
      </c>
      <c r="X1427" s="275">
        <v>358.66339275000001</v>
      </c>
      <c r="Y1427" s="275">
        <v>224.381891666667</v>
      </c>
      <c r="Z1427" s="275">
        <v>189.61850000000001</v>
      </c>
      <c r="AA1427" s="275">
        <v>39.095839325026603</v>
      </c>
      <c r="AB1427" s="275" t="b">
        <v>0</v>
      </c>
      <c r="AC1427" s="275" t="b">
        <v>0</v>
      </c>
      <c r="AD1427" s="280">
        <v>617737.11157519696</v>
      </c>
      <c r="AE1427" s="281">
        <v>154434.27789379901</v>
      </c>
      <c r="AF1427" s="280">
        <v>234311.26209049101</v>
      </c>
      <c r="AG1427" s="281">
        <v>228991.57159090601</v>
      </c>
      <c r="AH1427" s="275">
        <v>19.1273936518946</v>
      </c>
      <c r="AI1427" s="275">
        <v>0.62889462677744201</v>
      </c>
      <c r="AJ1427" s="275" t="b">
        <v>0</v>
      </c>
    </row>
    <row r="1428" spans="2:36" x14ac:dyDescent="0.2">
      <c r="B1428" s="266">
        <v>95585</v>
      </c>
      <c r="C1428" s="274" t="s">
        <v>169</v>
      </c>
      <c r="D1428" s="275">
        <v>430</v>
      </c>
      <c r="E1428" s="275">
        <v>39530491</v>
      </c>
      <c r="F1428" s="275">
        <v>44192</v>
      </c>
      <c r="G1428" s="275">
        <v>687500</v>
      </c>
      <c r="H1428" s="275">
        <v>5</v>
      </c>
      <c r="I1428" s="275">
        <v>44192</v>
      </c>
      <c r="J1428" s="275">
        <v>687500</v>
      </c>
      <c r="K1428" s="275">
        <v>20625</v>
      </c>
      <c r="L1428" s="275">
        <v>7</v>
      </c>
      <c r="M1428" s="275">
        <v>171875</v>
      </c>
      <c r="N1428" s="275">
        <v>495000</v>
      </c>
      <c r="O1428" s="279">
        <v>3293.2473511369499</v>
      </c>
      <c r="P1428" s="284">
        <v>0</v>
      </c>
      <c r="Q1428" s="277">
        <v>406.77083333333297</v>
      </c>
      <c r="R1428" s="276">
        <v>343.75</v>
      </c>
      <c r="S1428" s="275">
        <v>0</v>
      </c>
      <c r="T1428" s="277">
        <v>4043.7681844702902</v>
      </c>
      <c r="U1428" s="275">
        <v>666875</v>
      </c>
      <c r="V1428" s="277">
        <v>4436.7360147261697</v>
      </c>
      <c r="W1428" s="275">
        <v>158.51176610407799</v>
      </c>
      <c r="X1428" s="277">
        <v>650.203125</v>
      </c>
      <c r="Y1428" s="277">
        <v>406.77083333333297</v>
      </c>
      <c r="Z1428" s="276">
        <v>343.75</v>
      </c>
      <c r="AA1428" s="275">
        <v>109.805435856362</v>
      </c>
      <c r="AB1428" s="275" t="b">
        <v>0</v>
      </c>
      <c r="AC1428" s="275" t="b">
        <v>0</v>
      </c>
      <c r="AD1428" s="280">
        <v>1119865.05590949</v>
      </c>
      <c r="AE1428" s="281">
        <v>279966.26397737302</v>
      </c>
      <c r="AF1428" s="281">
        <v>424771.29786179302</v>
      </c>
      <c r="AG1428" s="281">
        <v>415127.49407032598</v>
      </c>
      <c r="AH1428" s="275">
        <v>19.1273936518946</v>
      </c>
      <c r="AI1428" s="275">
        <v>0.62889462677744201</v>
      </c>
      <c r="AJ1428" s="275" t="b">
        <v>0</v>
      </c>
    </row>
    <row r="1429" spans="2:36" x14ac:dyDescent="0.2">
      <c r="B1429" s="266">
        <v>95587</v>
      </c>
      <c r="C1429" s="274" t="s">
        <v>169</v>
      </c>
      <c r="D1429" s="275">
        <v>413</v>
      </c>
      <c r="E1429" s="275">
        <v>39530491</v>
      </c>
      <c r="F1429" s="275">
        <v>54761</v>
      </c>
      <c r="G1429" s="275">
        <v>862500</v>
      </c>
      <c r="H1429" s="275">
        <v>5</v>
      </c>
      <c r="I1429" s="275">
        <v>54761</v>
      </c>
      <c r="J1429" s="275">
        <v>862500</v>
      </c>
      <c r="K1429" s="275">
        <v>25875</v>
      </c>
      <c r="L1429" s="275">
        <v>7</v>
      </c>
      <c r="M1429" s="275">
        <v>215625</v>
      </c>
      <c r="N1429" s="275">
        <v>621000</v>
      </c>
      <c r="O1429" s="279">
        <v>4131.5284950627201</v>
      </c>
      <c r="P1429" s="284">
        <v>0</v>
      </c>
      <c r="Q1429" s="275">
        <v>510.3125</v>
      </c>
      <c r="R1429" s="276">
        <v>431.25</v>
      </c>
      <c r="S1429" s="275">
        <v>0</v>
      </c>
      <c r="T1429" s="279">
        <v>5073.0909950627201</v>
      </c>
      <c r="U1429" s="275">
        <v>836625</v>
      </c>
      <c r="V1429" s="279">
        <v>5566.0870002928395</v>
      </c>
      <c r="W1429" s="275">
        <v>160.47973284548101</v>
      </c>
      <c r="X1429" s="277">
        <v>815.70937500000002</v>
      </c>
      <c r="Y1429" s="275">
        <v>510.3125</v>
      </c>
      <c r="Z1429" s="276">
        <v>431.25</v>
      </c>
      <c r="AA1429" s="275">
        <v>111.168700244248</v>
      </c>
      <c r="AB1429" s="275" t="b">
        <v>0</v>
      </c>
      <c r="AC1429" s="275" t="b">
        <v>0</v>
      </c>
      <c r="AD1429" s="280">
        <v>1404921.61559554</v>
      </c>
      <c r="AE1429" s="281">
        <v>351230.403898886</v>
      </c>
      <c r="AF1429" s="280">
        <v>532894.90095388505</v>
      </c>
      <c r="AG1429" s="280">
        <v>520796.31074277201</v>
      </c>
      <c r="AH1429" s="275">
        <v>19.1273936518946</v>
      </c>
      <c r="AI1429" s="275">
        <v>0.62889462677744201</v>
      </c>
      <c r="AJ1429" s="275" t="b">
        <v>0</v>
      </c>
    </row>
    <row r="1430" spans="2:36" x14ac:dyDescent="0.2">
      <c r="B1430" s="266">
        <v>95589</v>
      </c>
      <c r="C1430" s="274" t="s">
        <v>169</v>
      </c>
      <c r="D1430" s="275">
        <v>1149</v>
      </c>
      <c r="E1430" s="275">
        <v>39530491</v>
      </c>
      <c r="F1430" s="275">
        <v>43019</v>
      </c>
      <c r="G1430" s="275">
        <v>575000</v>
      </c>
      <c r="H1430" s="275">
        <v>5</v>
      </c>
      <c r="I1430" s="275">
        <v>43019</v>
      </c>
      <c r="J1430" s="275">
        <v>575000</v>
      </c>
      <c r="K1430" s="275">
        <v>17250</v>
      </c>
      <c r="L1430" s="275">
        <v>7</v>
      </c>
      <c r="M1430" s="275">
        <v>143750</v>
      </c>
      <c r="N1430" s="275">
        <v>414000</v>
      </c>
      <c r="O1430" s="277">
        <v>2754.3523300418101</v>
      </c>
      <c r="P1430" s="284">
        <v>0</v>
      </c>
      <c r="Q1430" s="277">
        <v>340.20833333333297</v>
      </c>
      <c r="R1430" s="282">
        <v>287.5</v>
      </c>
      <c r="S1430" s="275">
        <v>0</v>
      </c>
      <c r="T1430" s="279">
        <v>3382.0606633751499</v>
      </c>
      <c r="U1430" s="275">
        <v>557750</v>
      </c>
      <c r="V1430" s="277">
        <v>3710.72466686189</v>
      </c>
      <c r="W1430" s="275">
        <v>136.188360962232</v>
      </c>
      <c r="X1430" s="275">
        <v>543.80624999999998</v>
      </c>
      <c r="Y1430" s="277">
        <v>340.20833333333297</v>
      </c>
      <c r="Z1430" s="282">
        <v>287.5</v>
      </c>
      <c r="AA1430" s="275">
        <v>94.341402544228799</v>
      </c>
      <c r="AB1430" s="275" t="b">
        <v>0</v>
      </c>
      <c r="AC1430" s="275" t="b">
        <v>0</v>
      </c>
      <c r="AD1430" s="280">
        <v>936614.41039702902</v>
      </c>
      <c r="AE1430" s="281">
        <v>234153.60259925699</v>
      </c>
      <c r="AF1430" s="280">
        <v>355263.267302591</v>
      </c>
      <c r="AG1430" s="280">
        <v>347197.54049518099</v>
      </c>
      <c r="AH1430" s="275">
        <v>19.1273936518946</v>
      </c>
      <c r="AI1430" s="275">
        <v>0.62889462677744201</v>
      </c>
      <c r="AJ1430" s="275" t="b">
        <v>0</v>
      </c>
    </row>
    <row r="1431" spans="2:36" x14ac:dyDescent="0.2">
      <c r="B1431" s="266">
        <v>95595</v>
      </c>
      <c r="C1431" s="274" t="s">
        <v>169</v>
      </c>
      <c r="D1431" s="275">
        <v>142</v>
      </c>
      <c r="E1431" s="275">
        <v>39530491</v>
      </c>
      <c r="F1431" s="275">
        <v>54029</v>
      </c>
      <c r="G1431" s="275">
        <v>518750</v>
      </c>
      <c r="H1431" s="275">
        <v>5</v>
      </c>
      <c r="I1431" s="275">
        <v>54029</v>
      </c>
      <c r="J1431" s="275">
        <v>518750</v>
      </c>
      <c r="K1431" s="282">
        <v>15562.5</v>
      </c>
      <c r="L1431" s="275">
        <v>7</v>
      </c>
      <c r="M1431" s="282">
        <v>129687.5</v>
      </c>
      <c r="N1431" s="275">
        <v>373500</v>
      </c>
      <c r="O1431" s="279">
        <v>2484.9048194942502</v>
      </c>
      <c r="P1431" s="284">
        <v>0</v>
      </c>
      <c r="Q1431" s="277">
        <v>306.92708333333297</v>
      </c>
      <c r="R1431" s="275">
        <v>259.375</v>
      </c>
      <c r="S1431" s="275">
        <v>0</v>
      </c>
      <c r="T1431" s="277">
        <v>3051.2069028275801</v>
      </c>
      <c r="U1431" s="282">
        <v>503187.5</v>
      </c>
      <c r="V1431" s="277">
        <v>3347.7189929297501</v>
      </c>
      <c r="W1431" s="275">
        <v>97.828104657048996</v>
      </c>
      <c r="X1431" s="277">
        <v>490.60781250000002</v>
      </c>
      <c r="Y1431" s="277">
        <v>306.92708333333297</v>
      </c>
      <c r="Z1431" s="275">
        <v>259.375</v>
      </c>
      <c r="AA1431" s="279">
        <v>67.768203805235999</v>
      </c>
      <c r="AB1431" s="275" t="b">
        <v>0</v>
      </c>
      <c r="AC1431" s="275" t="b">
        <v>0</v>
      </c>
      <c r="AD1431" s="280">
        <v>844989.08764079795</v>
      </c>
      <c r="AE1431" s="281">
        <v>211247.27191020001</v>
      </c>
      <c r="AF1431" s="280">
        <v>320509.25202298898</v>
      </c>
      <c r="AG1431" s="280">
        <v>313232.56370760902</v>
      </c>
      <c r="AH1431" s="275">
        <v>19.1273936518946</v>
      </c>
      <c r="AI1431" s="275">
        <v>0.62889462677744201</v>
      </c>
      <c r="AJ1431" s="275" t="b">
        <v>0</v>
      </c>
    </row>
    <row r="1432" spans="2:36" x14ac:dyDescent="0.2">
      <c r="B1432" s="266">
        <v>95601</v>
      </c>
      <c r="C1432" s="274" t="s">
        <v>169</v>
      </c>
      <c r="D1432" s="275">
        <v>237</v>
      </c>
      <c r="E1432" s="275">
        <v>39530491</v>
      </c>
      <c r="F1432" s="275">
        <v>79976</v>
      </c>
      <c r="G1432" s="275">
        <v>788462</v>
      </c>
      <c r="H1432" s="275">
        <v>5</v>
      </c>
      <c r="I1432" s="275">
        <v>79976</v>
      </c>
      <c r="J1432" s="275">
        <v>788462</v>
      </c>
      <c r="K1432" s="276">
        <v>23653.86</v>
      </c>
      <c r="L1432" s="275">
        <v>7</v>
      </c>
      <c r="M1432" s="282">
        <v>197115.5</v>
      </c>
      <c r="N1432" s="276">
        <v>567692.64</v>
      </c>
      <c r="O1432" s="277">
        <v>3776.8732988685701</v>
      </c>
      <c r="P1432" s="284">
        <v>0</v>
      </c>
      <c r="Q1432" s="277">
        <v>466.506683333333</v>
      </c>
      <c r="R1432" s="275">
        <v>394.23099999999999</v>
      </c>
      <c r="S1432" s="275">
        <v>0</v>
      </c>
      <c r="T1432" s="279">
        <v>4637.6109822019098</v>
      </c>
      <c r="U1432" s="276">
        <v>764808.14</v>
      </c>
      <c r="V1432" s="279">
        <v>5088.2876387534898</v>
      </c>
      <c r="W1432" s="275">
        <v>100.450834129041</v>
      </c>
      <c r="X1432" s="275">
        <v>745.68793649999998</v>
      </c>
      <c r="Y1432" s="277">
        <v>466.506683333333</v>
      </c>
      <c r="Z1432" s="275">
        <v>394.23099999999999</v>
      </c>
      <c r="AA1432" s="275">
        <v>69.585040245102107</v>
      </c>
      <c r="AB1432" s="275" t="b">
        <v>0</v>
      </c>
      <c r="AC1432" s="275" t="b">
        <v>0</v>
      </c>
      <c r="AD1432" s="280">
        <v>1284321.5152181999</v>
      </c>
      <c r="AE1432" s="280">
        <v>321080.37880454899</v>
      </c>
      <c r="AF1432" s="281">
        <v>487150.58480684401</v>
      </c>
      <c r="AG1432" s="280">
        <v>476090.55160680303</v>
      </c>
      <c r="AH1432" s="275">
        <v>19.1273936518946</v>
      </c>
      <c r="AI1432" s="275">
        <v>0.62889462677744201</v>
      </c>
      <c r="AJ1432" s="275" t="b">
        <v>0</v>
      </c>
    </row>
    <row r="1433" spans="2:36" x14ac:dyDescent="0.2">
      <c r="B1433" s="266">
        <v>95602</v>
      </c>
      <c r="C1433" s="274" t="s">
        <v>169</v>
      </c>
      <c r="D1433" s="275">
        <v>18394</v>
      </c>
      <c r="E1433" s="275">
        <v>39530491</v>
      </c>
      <c r="F1433" s="275">
        <v>96099</v>
      </c>
      <c r="G1433" s="275">
        <v>739076</v>
      </c>
      <c r="H1433" s="275">
        <v>5</v>
      </c>
      <c r="I1433" s="275">
        <v>96099</v>
      </c>
      <c r="J1433" s="275">
        <v>739076</v>
      </c>
      <c r="K1433" s="276">
        <v>22172.28</v>
      </c>
      <c r="L1433" s="275">
        <v>7</v>
      </c>
      <c r="M1433" s="275">
        <v>184769</v>
      </c>
      <c r="N1433" s="276">
        <v>532134.72</v>
      </c>
      <c r="O1433" s="277">
        <v>3540.3055698747598</v>
      </c>
      <c r="P1433" s="278">
        <v>5.0000000000000001E-4</v>
      </c>
      <c r="Q1433" s="277">
        <v>437.28663333333299</v>
      </c>
      <c r="R1433" s="275">
        <v>369.53800000000001</v>
      </c>
      <c r="S1433" s="275">
        <v>0</v>
      </c>
      <c r="T1433" s="279">
        <v>4347.1302032080903</v>
      </c>
      <c r="U1433" s="276">
        <v>716903.72</v>
      </c>
      <c r="V1433" s="279">
        <v>4769.5783371923799</v>
      </c>
      <c r="W1433" s="275">
        <v>78.361490931548204</v>
      </c>
      <c r="X1433" s="277">
        <v>698.98112700000001</v>
      </c>
      <c r="Y1433" s="277">
        <v>437.28663333333299</v>
      </c>
      <c r="Z1433" s="275">
        <v>369.53800000000001</v>
      </c>
      <c r="AA1433" s="275">
        <v>54.283148043681102</v>
      </c>
      <c r="AB1433" s="275" t="b">
        <v>0</v>
      </c>
      <c r="AC1433" s="275" t="b">
        <v>0</v>
      </c>
      <c r="AD1433" s="280">
        <v>1203876.92518016</v>
      </c>
      <c r="AE1433" s="281">
        <v>300969.23129504098</v>
      </c>
      <c r="AF1433" s="280">
        <v>456637.48616509401</v>
      </c>
      <c r="AG1433" s="281">
        <v>446270.20772002899</v>
      </c>
      <c r="AH1433" s="275">
        <v>19.1273936518946</v>
      </c>
      <c r="AI1433" s="275">
        <v>0.62889462677744201</v>
      </c>
      <c r="AJ1433" s="275" t="b">
        <v>0</v>
      </c>
    </row>
    <row r="1434" spans="2:36" x14ac:dyDescent="0.2">
      <c r="B1434" s="266">
        <v>95603</v>
      </c>
      <c r="C1434" s="274" t="s">
        <v>169</v>
      </c>
      <c r="D1434" s="275">
        <v>27434</v>
      </c>
      <c r="E1434" s="275">
        <v>39530491</v>
      </c>
      <c r="F1434" s="275">
        <v>85495</v>
      </c>
      <c r="G1434" s="275">
        <v>695859</v>
      </c>
      <c r="H1434" s="275">
        <v>5</v>
      </c>
      <c r="I1434" s="275">
        <v>85495</v>
      </c>
      <c r="J1434" s="275">
        <v>695859</v>
      </c>
      <c r="K1434" s="276">
        <v>20875.77</v>
      </c>
      <c r="L1434" s="275">
        <v>7</v>
      </c>
      <c r="M1434" s="276">
        <v>173964.75</v>
      </c>
      <c r="N1434" s="276">
        <v>501018.48</v>
      </c>
      <c r="O1434" s="279">
        <v>3333.28844874881</v>
      </c>
      <c r="P1434" s="278">
        <v>6.9999999999999999E-4</v>
      </c>
      <c r="Q1434" s="275">
        <v>411.71657499999998</v>
      </c>
      <c r="R1434" s="275">
        <v>347.92950000000002</v>
      </c>
      <c r="S1434" s="275">
        <v>0</v>
      </c>
      <c r="T1434" s="277">
        <v>4092.9345237488101</v>
      </c>
      <c r="U1434" s="276">
        <v>674983.23</v>
      </c>
      <c r="V1434" s="279">
        <v>4490.68027123104</v>
      </c>
      <c r="W1434" s="277">
        <v>82.930253167755396</v>
      </c>
      <c r="X1434" s="277">
        <v>658.10864924999998</v>
      </c>
      <c r="Y1434" s="275">
        <v>411.71657499999998</v>
      </c>
      <c r="Z1434" s="275">
        <v>347.92950000000002</v>
      </c>
      <c r="AA1434" s="275">
        <v>57.4480546055158</v>
      </c>
      <c r="AB1434" s="275" t="b">
        <v>0</v>
      </c>
      <c r="AC1434" s="275" t="b">
        <v>0</v>
      </c>
      <c r="AD1434" s="283">
        <v>1133480.98609472</v>
      </c>
      <c r="AE1434" s="283">
        <v>283370.24652368098</v>
      </c>
      <c r="AF1434" s="280">
        <v>429935.89899463201</v>
      </c>
      <c r="AG1434" s="280">
        <v>420174.84057641099</v>
      </c>
      <c r="AH1434" s="275">
        <v>19.1273936518946</v>
      </c>
      <c r="AI1434" s="275">
        <v>0.62889462677744201</v>
      </c>
      <c r="AJ1434" s="275" t="b">
        <v>0</v>
      </c>
    </row>
    <row r="1435" spans="2:36" x14ac:dyDescent="0.2">
      <c r="B1435" s="266">
        <v>95605</v>
      </c>
      <c r="C1435" s="274" t="s">
        <v>169</v>
      </c>
      <c r="D1435" s="275">
        <v>15303</v>
      </c>
      <c r="E1435" s="275">
        <v>39530491</v>
      </c>
      <c r="F1435" s="275">
        <v>70546</v>
      </c>
      <c r="G1435" s="275">
        <v>433086</v>
      </c>
      <c r="H1435" s="275">
        <v>5</v>
      </c>
      <c r="I1435" s="275">
        <v>70546</v>
      </c>
      <c r="J1435" s="275">
        <v>433086</v>
      </c>
      <c r="K1435" s="276">
        <v>12992.58</v>
      </c>
      <c r="L1435" s="275">
        <v>7</v>
      </c>
      <c r="M1435" s="282">
        <v>108271.5</v>
      </c>
      <c r="N1435" s="276">
        <v>311821.92</v>
      </c>
      <c r="O1435" s="277">
        <v>2074.55901427563</v>
      </c>
      <c r="P1435" s="278">
        <v>4.0000000000000002E-4</v>
      </c>
      <c r="Q1435" s="275">
        <v>256.24254999999999</v>
      </c>
      <c r="R1435" s="275">
        <v>216.54300000000001</v>
      </c>
      <c r="S1435" s="275">
        <v>0</v>
      </c>
      <c r="T1435" s="277">
        <v>2547.3445642756301</v>
      </c>
      <c r="U1435" s="276">
        <v>420093.42</v>
      </c>
      <c r="V1435" s="277">
        <v>2794.89200534356</v>
      </c>
      <c r="W1435" s="275">
        <v>62.550993221618199</v>
      </c>
      <c r="X1435" s="277">
        <v>409.59108450000002</v>
      </c>
      <c r="Y1435" s="275">
        <v>256.24254999999999</v>
      </c>
      <c r="Z1435" s="275">
        <v>216.54300000000001</v>
      </c>
      <c r="AA1435" s="275">
        <v>43.330783845019702</v>
      </c>
      <c r="AB1435" s="275" t="b">
        <v>0</v>
      </c>
      <c r="AC1435" s="275" t="b">
        <v>0</v>
      </c>
      <c r="AD1435" s="280">
        <v>705451.458332535</v>
      </c>
      <c r="AE1435" s="280">
        <v>176362.86458313401</v>
      </c>
      <c r="AF1435" s="281">
        <v>267581.82153566898</v>
      </c>
      <c r="AG1435" s="281">
        <v>261506.77221373201</v>
      </c>
      <c r="AH1435" s="275">
        <v>19.1273936518946</v>
      </c>
      <c r="AI1435" s="275">
        <v>0.62889462677744201</v>
      </c>
      <c r="AJ1435" s="275" t="b">
        <v>0</v>
      </c>
    </row>
    <row r="1436" spans="2:36" x14ac:dyDescent="0.2">
      <c r="B1436" s="266">
        <v>95606</v>
      </c>
      <c r="C1436" s="274" t="s">
        <v>169</v>
      </c>
      <c r="D1436" s="275">
        <v>406</v>
      </c>
      <c r="E1436" s="275">
        <v>39530491</v>
      </c>
      <c r="F1436" s="275">
        <v>113186</v>
      </c>
      <c r="G1436" s="275">
        <v>889205</v>
      </c>
      <c r="H1436" s="275">
        <v>5</v>
      </c>
      <c r="I1436" s="275">
        <v>113186</v>
      </c>
      <c r="J1436" s="275">
        <v>889205</v>
      </c>
      <c r="K1436" s="279">
        <v>26676.15</v>
      </c>
      <c r="L1436" s="275">
        <v>7</v>
      </c>
      <c r="M1436" s="276">
        <v>222301.25</v>
      </c>
      <c r="N1436" s="282">
        <v>640227.6</v>
      </c>
      <c r="O1436" s="279">
        <v>4259.4501976257998</v>
      </c>
      <c r="P1436" s="284">
        <v>0</v>
      </c>
      <c r="Q1436" s="277">
        <v>526.11295833333304</v>
      </c>
      <c r="R1436" s="275">
        <v>444.60250000000002</v>
      </c>
      <c r="S1436" s="275">
        <v>0</v>
      </c>
      <c r="T1436" s="279">
        <v>5230.1656559591302</v>
      </c>
      <c r="U1436" s="276">
        <v>862528.85</v>
      </c>
      <c r="V1436" s="279">
        <v>5738.4259606903097</v>
      </c>
      <c r="W1436" s="275">
        <v>80.046370198861794</v>
      </c>
      <c r="X1436" s="277">
        <v>840.96562874999995</v>
      </c>
      <c r="Y1436" s="277">
        <v>526.11295833333304</v>
      </c>
      <c r="Z1436" s="275">
        <v>444.60250000000002</v>
      </c>
      <c r="AA1436" s="275">
        <v>55.4503099955026</v>
      </c>
      <c r="AB1436" s="275" t="b">
        <v>0</v>
      </c>
      <c r="AC1436" s="275" t="b">
        <v>0</v>
      </c>
      <c r="AD1436" s="280">
        <v>1448421.24660364</v>
      </c>
      <c r="AE1436" s="281">
        <v>362105.31165090902</v>
      </c>
      <c r="AF1436" s="280">
        <v>549394.56278573896</v>
      </c>
      <c r="AG1436" s="280">
        <v>536921.37216698797</v>
      </c>
      <c r="AH1436" s="275">
        <v>19.1273936518946</v>
      </c>
      <c r="AI1436" s="275">
        <v>0.62889462677744201</v>
      </c>
      <c r="AJ1436" s="275" t="b">
        <v>0</v>
      </c>
    </row>
    <row r="1437" spans="2:36" x14ac:dyDescent="0.2">
      <c r="B1437" s="266">
        <v>95607</v>
      </c>
      <c r="C1437" s="274" t="s">
        <v>169</v>
      </c>
      <c r="D1437" s="275">
        <v>357</v>
      </c>
      <c r="E1437" s="275">
        <v>39530491</v>
      </c>
      <c r="F1437" s="275">
        <v>92482</v>
      </c>
      <c r="G1437" s="275">
        <v>898026</v>
      </c>
      <c r="H1437" s="275">
        <v>5</v>
      </c>
      <c r="I1437" s="275">
        <v>92482</v>
      </c>
      <c r="J1437" s="275">
        <v>898026</v>
      </c>
      <c r="K1437" s="276">
        <v>26940.78</v>
      </c>
      <c r="L1437" s="275">
        <v>7</v>
      </c>
      <c r="M1437" s="282">
        <v>224506.5</v>
      </c>
      <c r="N1437" s="276">
        <v>646578.72</v>
      </c>
      <c r="O1437" s="279">
        <v>4301.7043574576201</v>
      </c>
      <c r="P1437" s="284">
        <v>0</v>
      </c>
      <c r="Q1437" s="275">
        <v>531.33204999999998</v>
      </c>
      <c r="R1437" s="275">
        <v>449.01299999999998</v>
      </c>
      <c r="S1437" s="275">
        <v>0</v>
      </c>
      <c r="T1437" s="279">
        <v>5282.04940745762</v>
      </c>
      <c r="U1437" s="276">
        <v>871085.22</v>
      </c>
      <c r="V1437" s="277">
        <v>5795.3517037970696</v>
      </c>
      <c r="W1437" s="275">
        <v>98.938234596532098</v>
      </c>
      <c r="X1437" s="277">
        <v>849.30808950000005</v>
      </c>
      <c r="Y1437" s="275">
        <v>531.33204999999998</v>
      </c>
      <c r="Z1437" s="275">
        <v>449.01299999999998</v>
      </c>
      <c r="AA1437" s="277">
        <v>68.537221177625298</v>
      </c>
      <c r="AB1437" s="275" t="b">
        <v>0</v>
      </c>
      <c r="AC1437" s="275" t="b">
        <v>0</v>
      </c>
      <c r="AD1437" s="280">
        <v>1462789.7261064399</v>
      </c>
      <c r="AE1437" s="280">
        <v>365697.43152660999</v>
      </c>
      <c r="AF1437" s="283">
        <v>554844.61023074097</v>
      </c>
      <c r="AG1437" s="280">
        <v>542247.68434908905</v>
      </c>
      <c r="AH1437" s="275">
        <v>19.1273936518946</v>
      </c>
      <c r="AI1437" s="275">
        <v>0.62889462677744201</v>
      </c>
      <c r="AJ1437" s="275" t="b">
        <v>0</v>
      </c>
    </row>
    <row r="1438" spans="2:36" x14ac:dyDescent="0.2">
      <c r="B1438" s="266">
        <v>95608</v>
      </c>
      <c r="C1438" s="274" t="s">
        <v>169</v>
      </c>
      <c r="D1438" s="275">
        <v>64190</v>
      </c>
      <c r="E1438" s="275">
        <v>39530491</v>
      </c>
      <c r="F1438" s="275">
        <v>88393</v>
      </c>
      <c r="G1438" s="275">
        <v>636369</v>
      </c>
      <c r="H1438" s="275">
        <v>5</v>
      </c>
      <c r="I1438" s="275">
        <v>88393</v>
      </c>
      <c r="J1438" s="275">
        <v>636369</v>
      </c>
      <c r="K1438" s="276">
        <v>19091.07</v>
      </c>
      <c r="L1438" s="275">
        <v>7</v>
      </c>
      <c r="M1438" s="276">
        <v>159092.25</v>
      </c>
      <c r="N1438" s="281">
        <v>458185.68</v>
      </c>
      <c r="O1438" s="277">
        <v>3048.3207615936999</v>
      </c>
      <c r="P1438" s="278">
        <v>1.6000000000000001E-3</v>
      </c>
      <c r="Q1438" s="275">
        <v>376.518325</v>
      </c>
      <c r="R1438" s="275">
        <v>318.18450000000001</v>
      </c>
      <c r="S1438" s="275">
        <v>0</v>
      </c>
      <c r="T1438" s="277">
        <v>3743.0235865937002</v>
      </c>
      <c r="U1438" s="276">
        <v>617277.93000000005</v>
      </c>
      <c r="V1438" s="279">
        <v>4106.7654704804099</v>
      </c>
      <c r="W1438" s="275">
        <v>73.353966181445202</v>
      </c>
      <c r="X1438" s="275">
        <v>601.84598174999996</v>
      </c>
      <c r="Y1438" s="275">
        <v>376.518325</v>
      </c>
      <c r="Z1438" s="275">
        <v>318.18450000000001</v>
      </c>
      <c r="AA1438" s="275">
        <v>50.814298687819701</v>
      </c>
      <c r="AB1438" s="275" t="b">
        <v>0</v>
      </c>
      <c r="AC1438" s="275" t="b">
        <v>0</v>
      </c>
      <c r="AD1438" s="283">
        <v>1036578.04474773</v>
      </c>
      <c r="AE1438" s="280">
        <v>259144.51118693399</v>
      </c>
      <c r="AF1438" s="281">
        <v>393180.05243492499</v>
      </c>
      <c r="AG1438" s="283">
        <v>384253.48112587503</v>
      </c>
      <c r="AH1438" s="275">
        <v>19.1273936518946</v>
      </c>
      <c r="AI1438" s="275">
        <v>0.62889462677744201</v>
      </c>
      <c r="AJ1438" s="275" t="b">
        <v>0</v>
      </c>
    </row>
    <row r="1439" spans="2:36" x14ac:dyDescent="0.2">
      <c r="B1439" s="266">
        <v>95610</v>
      </c>
      <c r="C1439" s="274" t="s">
        <v>169</v>
      </c>
      <c r="D1439" s="275">
        <v>46069</v>
      </c>
      <c r="E1439" s="275">
        <v>39530491</v>
      </c>
      <c r="F1439" s="275">
        <v>78817</v>
      </c>
      <c r="G1439" s="275">
        <v>523793</v>
      </c>
      <c r="H1439" s="275">
        <v>5</v>
      </c>
      <c r="I1439" s="275">
        <v>78817</v>
      </c>
      <c r="J1439" s="275">
        <v>523793</v>
      </c>
      <c r="K1439" s="279">
        <v>15713.79</v>
      </c>
      <c r="L1439" s="275">
        <v>7</v>
      </c>
      <c r="M1439" s="276">
        <v>130948.25</v>
      </c>
      <c r="N1439" s="276">
        <v>377130.96</v>
      </c>
      <c r="O1439" s="277">
        <v>2509.0616869731998</v>
      </c>
      <c r="P1439" s="278">
        <v>1.1999999999999999E-3</v>
      </c>
      <c r="Q1439" s="277">
        <v>309.91085833333301</v>
      </c>
      <c r="R1439" s="275">
        <v>261.8965</v>
      </c>
      <c r="S1439" s="275">
        <v>0</v>
      </c>
      <c r="T1439" s="277">
        <v>3080.8690453065401</v>
      </c>
      <c r="U1439" s="276">
        <v>508079.21</v>
      </c>
      <c r="V1439" s="279">
        <v>3380.2636616166801</v>
      </c>
      <c r="W1439" s="275">
        <v>67.713030179276203</v>
      </c>
      <c r="X1439" s="275">
        <v>495.37722975000003</v>
      </c>
      <c r="Y1439" s="277">
        <v>309.91085833333301</v>
      </c>
      <c r="Z1439" s="275">
        <v>261.8965</v>
      </c>
      <c r="AA1439" s="277">
        <v>46.906668033138097</v>
      </c>
      <c r="AB1439" s="275" t="b">
        <v>0</v>
      </c>
      <c r="AC1439" s="275" t="b">
        <v>0</v>
      </c>
      <c r="AD1439" s="280">
        <v>853203.60324363702</v>
      </c>
      <c r="AE1439" s="281">
        <v>213300.90081090899</v>
      </c>
      <c r="AF1439" s="283">
        <v>323625.06533952302</v>
      </c>
      <c r="AG1439" s="280">
        <v>316277.63709320402</v>
      </c>
      <c r="AH1439" s="275">
        <v>19.1273936518946</v>
      </c>
      <c r="AI1439" s="275">
        <v>0.62889462677744201</v>
      </c>
      <c r="AJ1439" s="275" t="b">
        <v>0</v>
      </c>
    </row>
    <row r="1440" spans="2:36" x14ac:dyDescent="0.2">
      <c r="B1440" s="266">
        <v>95612</v>
      </c>
      <c r="C1440" s="274" t="s">
        <v>169</v>
      </c>
      <c r="D1440" s="275">
        <v>1235</v>
      </c>
      <c r="E1440" s="275">
        <v>39530491</v>
      </c>
      <c r="F1440" s="275">
        <v>150117</v>
      </c>
      <c r="G1440" s="275">
        <v>923214</v>
      </c>
      <c r="H1440" s="275">
        <v>5</v>
      </c>
      <c r="I1440" s="275">
        <v>150117</v>
      </c>
      <c r="J1440" s="275">
        <v>923214</v>
      </c>
      <c r="K1440" s="276">
        <v>27696.42</v>
      </c>
      <c r="L1440" s="275">
        <v>7</v>
      </c>
      <c r="M1440" s="282">
        <v>230803.5</v>
      </c>
      <c r="N1440" s="276">
        <v>664714.07999999996</v>
      </c>
      <c r="O1440" s="279">
        <v>4422.3593600473496</v>
      </c>
      <c r="P1440" s="284">
        <v>0</v>
      </c>
      <c r="Q1440" s="277">
        <v>546.23495000000003</v>
      </c>
      <c r="R1440" s="275">
        <v>461.60700000000003</v>
      </c>
      <c r="S1440" s="275">
        <v>0</v>
      </c>
      <c r="T1440" s="279">
        <v>5430.2013100473496</v>
      </c>
      <c r="U1440" s="276">
        <v>895517.58</v>
      </c>
      <c r="V1440" s="279">
        <v>5957.9008045082301</v>
      </c>
      <c r="W1440" s="275">
        <v>62.662102719944301</v>
      </c>
      <c r="X1440" s="277">
        <v>873.12964050000005</v>
      </c>
      <c r="Y1440" s="277">
        <v>546.23495000000003</v>
      </c>
      <c r="Z1440" s="275">
        <v>461.60700000000003</v>
      </c>
      <c r="AA1440" s="275">
        <v>43.407752433480702</v>
      </c>
      <c r="AB1440" s="275" t="b">
        <v>0</v>
      </c>
      <c r="AC1440" s="275" t="b">
        <v>0</v>
      </c>
      <c r="AD1440" s="280">
        <v>1503818.3239657099</v>
      </c>
      <c r="AE1440" s="281">
        <v>375954.58099142701</v>
      </c>
      <c r="AF1440" s="283">
        <v>570406.99488607596</v>
      </c>
      <c r="AG1440" s="283">
        <v>557456.74808820605</v>
      </c>
      <c r="AH1440" s="275">
        <v>19.1273936518946</v>
      </c>
      <c r="AI1440" s="275">
        <v>0.62889462677744201</v>
      </c>
      <c r="AJ1440" s="275" t="b">
        <v>0</v>
      </c>
    </row>
    <row r="1441" spans="2:36" x14ac:dyDescent="0.2">
      <c r="B1441" s="266">
        <v>95614</v>
      </c>
      <c r="C1441" s="274" t="s">
        <v>169</v>
      </c>
      <c r="D1441" s="275">
        <v>3770</v>
      </c>
      <c r="E1441" s="275">
        <v>39530491</v>
      </c>
      <c r="F1441" s="275">
        <v>109357</v>
      </c>
      <c r="G1441" s="275">
        <v>555861</v>
      </c>
      <c r="H1441" s="275">
        <v>5</v>
      </c>
      <c r="I1441" s="275">
        <v>109357</v>
      </c>
      <c r="J1441" s="275">
        <v>555861</v>
      </c>
      <c r="K1441" s="279">
        <v>16675.830000000002</v>
      </c>
      <c r="L1441" s="275">
        <v>7</v>
      </c>
      <c r="M1441" s="276">
        <v>138965.25</v>
      </c>
      <c r="N1441" s="281">
        <v>400219.92</v>
      </c>
      <c r="O1441" s="279">
        <v>2662.6731139641302</v>
      </c>
      <c r="P1441" s="278">
        <v>1E-4</v>
      </c>
      <c r="Q1441" s="275">
        <v>328.88442500000002</v>
      </c>
      <c r="R1441" s="275">
        <v>277.93049999999999</v>
      </c>
      <c r="S1441" s="275">
        <v>0</v>
      </c>
      <c r="T1441" s="279">
        <v>3269.4880389641298</v>
      </c>
      <c r="U1441" s="276">
        <v>539185.17000000004</v>
      </c>
      <c r="V1441" s="277">
        <v>3587.2123896461198</v>
      </c>
      <c r="W1441" s="275">
        <v>51.790735174477497</v>
      </c>
      <c r="X1441" s="275">
        <v>525.70554074999995</v>
      </c>
      <c r="Y1441" s="275">
        <v>328.88442500000002</v>
      </c>
      <c r="Z1441" s="275">
        <v>277.93049999999999</v>
      </c>
      <c r="AA1441" s="275">
        <v>35.876858790538797</v>
      </c>
      <c r="AB1441" s="275" t="b">
        <v>0</v>
      </c>
      <c r="AC1441" s="275" t="b">
        <v>0</v>
      </c>
      <c r="AD1441" s="280">
        <v>905438.996135136</v>
      </c>
      <c r="AE1441" s="280">
        <v>226359.749033784</v>
      </c>
      <c r="AF1441" s="281">
        <v>343438.25221927901</v>
      </c>
      <c r="AG1441" s="280">
        <v>335640.99488207302</v>
      </c>
      <c r="AH1441" s="275">
        <v>19.1273936518946</v>
      </c>
      <c r="AI1441" s="275">
        <v>0.62889462677744201</v>
      </c>
      <c r="AJ1441" s="275" t="b">
        <v>0</v>
      </c>
    </row>
    <row r="1442" spans="2:36" x14ac:dyDescent="0.2">
      <c r="B1442" s="266">
        <v>95615</v>
      </c>
      <c r="C1442" s="274" t="s">
        <v>169</v>
      </c>
      <c r="D1442" s="275">
        <v>819</v>
      </c>
      <c r="E1442" s="275">
        <v>39530491</v>
      </c>
      <c r="F1442" s="275">
        <v>62347</v>
      </c>
      <c r="G1442" s="275">
        <v>651620</v>
      </c>
      <c r="H1442" s="275">
        <v>5</v>
      </c>
      <c r="I1442" s="275">
        <v>62347</v>
      </c>
      <c r="J1442" s="275">
        <v>651620</v>
      </c>
      <c r="K1442" s="282">
        <v>19548.599999999999</v>
      </c>
      <c r="L1442" s="275">
        <v>7</v>
      </c>
      <c r="M1442" s="275">
        <v>162905</v>
      </c>
      <c r="N1442" s="282">
        <v>469166.4</v>
      </c>
      <c r="O1442" s="277">
        <v>3121.3757657423398</v>
      </c>
      <c r="P1442" s="284">
        <v>0</v>
      </c>
      <c r="Q1442" s="277">
        <v>385.54183333333299</v>
      </c>
      <c r="R1442" s="276">
        <v>325.81</v>
      </c>
      <c r="S1442" s="275">
        <v>0</v>
      </c>
      <c r="T1442" s="277">
        <v>3832.7275990756798</v>
      </c>
      <c r="U1442" s="282">
        <v>632071.4</v>
      </c>
      <c r="V1442" s="279">
        <v>4205.1867955139896</v>
      </c>
      <c r="W1442" s="275">
        <v>106.490607288511</v>
      </c>
      <c r="X1442" s="277">
        <v>616.26961500000004</v>
      </c>
      <c r="Y1442" s="277">
        <v>385.54183333333299</v>
      </c>
      <c r="Z1442" s="276">
        <v>325.81</v>
      </c>
      <c r="AA1442" s="275">
        <v>73.768956307293294</v>
      </c>
      <c r="AB1442" s="275" t="b">
        <v>0</v>
      </c>
      <c r="AC1442" s="275" t="b">
        <v>0</v>
      </c>
      <c r="AD1442" s="280">
        <v>1061420.31670072</v>
      </c>
      <c r="AE1442" s="280">
        <v>265355.07917517901</v>
      </c>
      <c r="AF1442" s="281">
        <v>402602.86998211098</v>
      </c>
      <c r="AG1442" s="281">
        <v>393462.36754342599</v>
      </c>
      <c r="AH1442" s="275">
        <v>19.1273936518946</v>
      </c>
      <c r="AI1442" s="275">
        <v>0.62889462677744201</v>
      </c>
      <c r="AJ1442" s="275" t="b">
        <v>0</v>
      </c>
    </row>
    <row r="1443" spans="2:36" x14ac:dyDescent="0.2">
      <c r="B1443" s="266">
        <v>95616</v>
      </c>
      <c r="C1443" s="274" t="s">
        <v>169</v>
      </c>
      <c r="D1443" s="275">
        <v>54253</v>
      </c>
      <c r="E1443" s="275">
        <v>39530491</v>
      </c>
      <c r="F1443" s="275">
        <v>76164</v>
      </c>
      <c r="G1443" s="275">
        <v>822276</v>
      </c>
      <c r="H1443" s="275">
        <v>5</v>
      </c>
      <c r="I1443" s="275">
        <v>76164</v>
      </c>
      <c r="J1443" s="275">
        <v>822276</v>
      </c>
      <c r="K1443" s="276">
        <v>24668.28</v>
      </c>
      <c r="L1443" s="275">
        <v>7</v>
      </c>
      <c r="M1443" s="275">
        <v>205569</v>
      </c>
      <c r="N1443" s="276">
        <v>592038.72</v>
      </c>
      <c r="O1443" s="277">
        <v>3938.84837658689</v>
      </c>
      <c r="P1443" s="278">
        <v>1.4E-3</v>
      </c>
      <c r="Q1443" s="275">
        <v>486.51330000000002</v>
      </c>
      <c r="R1443" s="275">
        <v>411.13799999999998</v>
      </c>
      <c r="S1443" s="275">
        <v>0</v>
      </c>
      <c r="T1443" s="279">
        <v>4836.49967658689</v>
      </c>
      <c r="U1443" s="276">
        <v>797607.72</v>
      </c>
      <c r="V1443" s="279">
        <v>5306.5040629017903</v>
      </c>
      <c r="W1443" s="275">
        <v>110.001936188779</v>
      </c>
      <c r="X1443" s="275">
        <v>777.66752699999995</v>
      </c>
      <c r="Y1443" s="275">
        <v>486.51330000000002</v>
      </c>
      <c r="Z1443" s="275">
        <v>411.13799999999998</v>
      </c>
      <c r="AA1443" s="275">
        <v>76.201349875325207</v>
      </c>
      <c r="AB1443" s="275" t="b">
        <v>0</v>
      </c>
      <c r="AC1443" s="275" t="b">
        <v>0</v>
      </c>
      <c r="AD1443" s="280">
        <v>1339400.95812805</v>
      </c>
      <c r="AE1443" s="281">
        <v>334850.23953201203</v>
      </c>
      <c r="AF1443" s="281">
        <v>508042.53632087802</v>
      </c>
      <c r="AG1443" s="280">
        <v>496508.182275158</v>
      </c>
      <c r="AH1443" s="275">
        <v>19.1273936518946</v>
      </c>
      <c r="AI1443" s="275">
        <v>0.62889462677744201</v>
      </c>
      <c r="AJ1443" s="275" t="b">
        <v>0</v>
      </c>
    </row>
    <row r="1444" spans="2:36" x14ac:dyDescent="0.2">
      <c r="B1444" s="266">
        <v>95618</v>
      </c>
      <c r="C1444" s="274" t="s">
        <v>169</v>
      </c>
      <c r="D1444" s="275">
        <v>27533</v>
      </c>
      <c r="E1444" s="275">
        <v>39530491</v>
      </c>
      <c r="F1444" s="275">
        <v>111488</v>
      </c>
      <c r="G1444" s="275">
        <v>799167</v>
      </c>
      <c r="H1444" s="275">
        <v>5</v>
      </c>
      <c r="I1444" s="275">
        <v>111488</v>
      </c>
      <c r="J1444" s="275">
        <v>799167</v>
      </c>
      <c r="K1444" s="276">
        <v>23975.01</v>
      </c>
      <c r="L1444" s="275">
        <v>7</v>
      </c>
      <c r="M1444" s="276">
        <v>199791.75</v>
      </c>
      <c r="N1444" s="276">
        <v>575400.24</v>
      </c>
      <c r="O1444" s="279">
        <v>3828.152153987</v>
      </c>
      <c r="P1444" s="278">
        <v>6.9999999999999999E-4</v>
      </c>
      <c r="Q1444" s="275">
        <v>472.84047500000003</v>
      </c>
      <c r="R1444" s="275">
        <v>399.58350000000002</v>
      </c>
      <c r="S1444" s="275">
        <v>0</v>
      </c>
      <c r="T1444" s="279">
        <v>4700.5761289869997</v>
      </c>
      <c r="U1444" s="276">
        <v>775191.99</v>
      </c>
      <c r="V1444" s="279">
        <v>5157.3716518991596</v>
      </c>
      <c r="W1444" s="275">
        <v>73.0368235198316</v>
      </c>
      <c r="X1444" s="277">
        <v>755.81219024999996</v>
      </c>
      <c r="Y1444" s="275">
        <v>472.84047500000003</v>
      </c>
      <c r="Z1444" s="275">
        <v>399.58350000000002</v>
      </c>
      <c r="AA1444" s="275">
        <v>50.594605291909502</v>
      </c>
      <c r="AB1444" s="275" t="b">
        <v>0</v>
      </c>
      <c r="AC1444" s="275" t="b">
        <v>0</v>
      </c>
      <c r="AD1444" s="283">
        <v>1301758.8321978501</v>
      </c>
      <c r="AE1444" s="283">
        <v>325439.708049462</v>
      </c>
      <c r="AF1444" s="281">
        <v>493764.66007027699</v>
      </c>
      <c r="AG1444" s="281">
        <v>482554.46407810901</v>
      </c>
      <c r="AH1444" s="275">
        <v>19.1273936518946</v>
      </c>
      <c r="AI1444" s="275">
        <v>0.62889462677744201</v>
      </c>
      <c r="AJ1444" s="275" t="b">
        <v>0</v>
      </c>
    </row>
    <row r="1445" spans="2:36" x14ac:dyDescent="0.2">
      <c r="B1445" s="266">
        <v>95619</v>
      </c>
      <c r="C1445" s="274" t="s">
        <v>169</v>
      </c>
      <c r="D1445" s="275">
        <v>3877</v>
      </c>
      <c r="E1445" s="275">
        <v>39530491</v>
      </c>
      <c r="F1445" s="275">
        <v>68622</v>
      </c>
      <c r="G1445" s="275">
        <v>471390</v>
      </c>
      <c r="H1445" s="275">
        <v>5</v>
      </c>
      <c r="I1445" s="275">
        <v>68622</v>
      </c>
      <c r="J1445" s="275">
        <v>471390</v>
      </c>
      <c r="K1445" s="279">
        <v>14141.7</v>
      </c>
      <c r="L1445" s="275">
        <v>7</v>
      </c>
      <c r="M1445" s="282">
        <v>117847.5</v>
      </c>
      <c r="N1445" s="282">
        <v>339400.8</v>
      </c>
      <c r="O1445" s="277">
        <v>2258.0419910581099</v>
      </c>
      <c r="P1445" s="278">
        <v>1E-4</v>
      </c>
      <c r="Q1445" s="275">
        <v>278.90575000000001</v>
      </c>
      <c r="R1445" s="275">
        <v>235.69499999999999</v>
      </c>
      <c r="S1445" s="275">
        <v>0</v>
      </c>
      <c r="T1445" s="277">
        <v>2772.64274105811</v>
      </c>
      <c r="U1445" s="282">
        <v>457248.3</v>
      </c>
      <c r="V1445" s="277">
        <v>3042.0843490643902</v>
      </c>
      <c r="W1445" s="275">
        <v>69.992169127645198</v>
      </c>
      <c r="X1445" s="275">
        <v>445.8170925</v>
      </c>
      <c r="Y1445" s="275">
        <v>278.90575000000001</v>
      </c>
      <c r="Z1445" s="275">
        <v>235.69499999999999</v>
      </c>
      <c r="AA1445" s="275">
        <v>48.485489919701102</v>
      </c>
      <c r="AB1445" s="275" t="b">
        <v>0</v>
      </c>
      <c r="AC1445" s="275" t="b">
        <v>0</v>
      </c>
      <c r="AD1445" s="280">
        <v>767844.63811661804</v>
      </c>
      <c r="AE1445" s="280">
        <v>191961.159529155</v>
      </c>
      <c r="AF1445" s="280">
        <v>291247.91578046599</v>
      </c>
      <c r="AG1445" s="281">
        <v>284635.56280699698</v>
      </c>
      <c r="AH1445" s="275">
        <v>19.1273936518946</v>
      </c>
      <c r="AI1445" s="275">
        <v>0.62889462677744201</v>
      </c>
      <c r="AJ1445" s="275" t="b">
        <v>0</v>
      </c>
    </row>
    <row r="1446" spans="2:36" x14ac:dyDescent="0.2">
      <c r="B1446" s="266">
        <v>95620</v>
      </c>
      <c r="C1446" s="274" t="s">
        <v>169</v>
      </c>
      <c r="D1446" s="275">
        <v>23540</v>
      </c>
      <c r="E1446" s="275">
        <v>39530491</v>
      </c>
      <c r="F1446" s="275">
        <v>98043</v>
      </c>
      <c r="G1446" s="275">
        <v>607446</v>
      </c>
      <c r="H1446" s="275">
        <v>5</v>
      </c>
      <c r="I1446" s="275">
        <v>98043</v>
      </c>
      <c r="J1446" s="275">
        <v>607446</v>
      </c>
      <c r="K1446" s="276">
        <v>18223.38</v>
      </c>
      <c r="L1446" s="275">
        <v>7</v>
      </c>
      <c r="M1446" s="282">
        <v>151861.5</v>
      </c>
      <c r="N1446" s="276">
        <v>437361.12</v>
      </c>
      <c r="O1446" s="279">
        <v>2909.7744443036199</v>
      </c>
      <c r="P1446" s="278">
        <v>5.9999999999999995E-4</v>
      </c>
      <c r="Q1446" s="275">
        <v>359.40555000000001</v>
      </c>
      <c r="R1446" s="275">
        <v>303.72300000000001</v>
      </c>
      <c r="S1446" s="275">
        <v>0</v>
      </c>
      <c r="T1446" s="279">
        <v>3572.9029943036198</v>
      </c>
      <c r="U1446" s="276">
        <v>589222.62</v>
      </c>
      <c r="V1446" s="277">
        <v>3920.1127930201501</v>
      </c>
      <c r="W1446" s="275">
        <v>63.128220036353298</v>
      </c>
      <c r="X1446" s="277">
        <v>574.49205449999999</v>
      </c>
      <c r="Y1446" s="275">
        <v>359.40555000000001</v>
      </c>
      <c r="Z1446" s="275">
        <v>303.72300000000001</v>
      </c>
      <c r="AA1446" s="277">
        <v>43.7306446473929</v>
      </c>
      <c r="AB1446" s="275" t="b">
        <v>0</v>
      </c>
      <c r="AC1446" s="275" t="b">
        <v>0</v>
      </c>
      <c r="AD1446" s="280">
        <v>989465.52545744996</v>
      </c>
      <c r="AE1446" s="281">
        <v>247366.38136436301</v>
      </c>
      <c r="AF1446" s="280">
        <v>375310.00116502499</v>
      </c>
      <c r="AG1446" s="281">
        <v>366789.142928063</v>
      </c>
      <c r="AH1446" s="275">
        <v>19.1273936518946</v>
      </c>
      <c r="AI1446" s="275">
        <v>0.62889462677744201</v>
      </c>
      <c r="AJ1446" s="275" t="b">
        <v>0</v>
      </c>
    </row>
    <row r="1447" spans="2:36" x14ac:dyDescent="0.2">
      <c r="B1447" s="266">
        <v>95621</v>
      </c>
      <c r="C1447" s="274" t="s">
        <v>169</v>
      </c>
      <c r="D1447" s="275">
        <v>42418</v>
      </c>
      <c r="E1447" s="275">
        <v>39530491</v>
      </c>
      <c r="F1447" s="275">
        <v>77176</v>
      </c>
      <c r="G1447" s="275">
        <v>447283</v>
      </c>
      <c r="H1447" s="275">
        <v>5</v>
      </c>
      <c r="I1447" s="275">
        <v>77176</v>
      </c>
      <c r="J1447" s="275">
        <v>447283</v>
      </c>
      <c r="K1447" s="276">
        <v>13418.49</v>
      </c>
      <c r="L1447" s="275">
        <v>7</v>
      </c>
      <c r="M1447" s="276">
        <v>111820.75</v>
      </c>
      <c r="N1447" s="276">
        <v>322043.76</v>
      </c>
      <c r="O1447" s="277">
        <v>2142.5651708488599</v>
      </c>
      <c r="P1447" s="278">
        <v>1.1000000000000001E-3</v>
      </c>
      <c r="Q1447" s="277">
        <v>264.64244166666703</v>
      </c>
      <c r="R1447" s="275">
        <v>223.64150000000001</v>
      </c>
      <c r="S1447" s="275">
        <v>0</v>
      </c>
      <c r="T1447" s="277">
        <v>2630.8491125155201</v>
      </c>
      <c r="U1447" s="276">
        <v>433864.51</v>
      </c>
      <c r="V1447" s="277">
        <v>2886.5114107269301</v>
      </c>
      <c r="W1447" s="275">
        <v>59.0517246238769</v>
      </c>
      <c r="X1447" s="275">
        <v>423.01789724999998</v>
      </c>
      <c r="Y1447" s="277">
        <v>264.64244166666703</v>
      </c>
      <c r="Z1447" s="275">
        <v>223.64150000000001</v>
      </c>
      <c r="AA1447" s="275">
        <v>40.906744778410797</v>
      </c>
      <c r="AB1447" s="275" t="b">
        <v>0</v>
      </c>
      <c r="AC1447" s="275" t="b">
        <v>0</v>
      </c>
      <c r="AD1447" s="280">
        <v>728576.87534889497</v>
      </c>
      <c r="AE1447" s="281">
        <v>182144.21883722401</v>
      </c>
      <c r="AF1447" s="281">
        <v>276353.42606765998</v>
      </c>
      <c r="AG1447" s="281">
        <v>270079.23044401099</v>
      </c>
      <c r="AH1447" s="275">
        <v>19.1273936518946</v>
      </c>
      <c r="AI1447" s="275">
        <v>0.62889462677744201</v>
      </c>
      <c r="AJ1447" s="275" t="b">
        <v>0</v>
      </c>
    </row>
    <row r="1448" spans="2:36" x14ac:dyDescent="0.2">
      <c r="B1448" s="266">
        <v>95623</v>
      </c>
      <c r="C1448" s="274" t="s">
        <v>169</v>
      </c>
      <c r="D1448" s="275">
        <v>4320</v>
      </c>
      <c r="E1448" s="275">
        <v>39530491</v>
      </c>
      <c r="F1448" s="275">
        <v>99653</v>
      </c>
      <c r="G1448" s="275">
        <v>521955</v>
      </c>
      <c r="H1448" s="275">
        <v>5</v>
      </c>
      <c r="I1448" s="275">
        <v>99653</v>
      </c>
      <c r="J1448" s="275">
        <v>521955</v>
      </c>
      <c r="K1448" s="276">
        <v>15658.65</v>
      </c>
      <c r="L1448" s="275">
        <v>7</v>
      </c>
      <c r="M1448" s="276">
        <v>130488.75</v>
      </c>
      <c r="N1448" s="282">
        <v>375807.6</v>
      </c>
      <c r="O1448" s="277">
        <v>2500.2573398730001</v>
      </c>
      <c r="P1448" s="278">
        <v>1E-4</v>
      </c>
      <c r="Q1448" s="275">
        <v>308.823375</v>
      </c>
      <c r="R1448" s="275">
        <v>260.97750000000002</v>
      </c>
      <c r="S1448" s="275">
        <v>0</v>
      </c>
      <c r="T1448" s="277">
        <v>3070.058214873</v>
      </c>
      <c r="U1448" s="276">
        <v>506296.35</v>
      </c>
      <c r="V1448" s="277">
        <v>3368.4022495511299</v>
      </c>
      <c r="W1448" s="275">
        <v>53.367289283426999</v>
      </c>
      <c r="X1448" s="275">
        <v>493.63894125000002</v>
      </c>
      <c r="Y1448" s="275">
        <v>308.823375</v>
      </c>
      <c r="Z1448" s="275">
        <v>260.97750000000002</v>
      </c>
      <c r="AA1448" s="275">
        <v>36.968980942345901</v>
      </c>
      <c r="AB1448" s="275" t="b">
        <v>0</v>
      </c>
      <c r="AC1448" s="275" t="b">
        <v>0</v>
      </c>
      <c r="AD1448" s="280">
        <v>850209.69491961994</v>
      </c>
      <c r="AE1448" s="281">
        <v>212552.42372990499</v>
      </c>
      <c r="AF1448" s="281">
        <v>322489.45858247601</v>
      </c>
      <c r="AG1448" s="281">
        <v>315167.812607239</v>
      </c>
      <c r="AH1448" s="275">
        <v>19.1273936518946</v>
      </c>
      <c r="AI1448" s="275">
        <v>0.62889462677744201</v>
      </c>
      <c r="AJ1448" s="275" t="b">
        <v>0</v>
      </c>
    </row>
    <row r="1449" spans="2:36" x14ac:dyDescent="0.2">
      <c r="B1449" s="266">
        <v>95624</v>
      </c>
      <c r="C1449" s="274" t="s">
        <v>169</v>
      </c>
      <c r="D1449" s="275">
        <v>67956</v>
      </c>
      <c r="E1449" s="275">
        <v>39530491</v>
      </c>
      <c r="F1449" s="275">
        <v>117695</v>
      </c>
      <c r="G1449" s="275">
        <v>617751</v>
      </c>
      <c r="H1449" s="275">
        <v>5</v>
      </c>
      <c r="I1449" s="275">
        <v>117695</v>
      </c>
      <c r="J1449" s="275">
        <v>617751</v>
      </c>
      <c r="K1449" s="276">
        <v>18532.53</v>
      </c>
      <c r="L1449" s="275">
        <v>7</v>
      </c>
      <c r="M1449" s="276">
        <v>154437.75</v>
      </c>
      <c r="N1449" s="276">
        <v>444780.72</v>
      </c>
      <c r="O1449" s="277">
        <v>2959.1372282359298</v>
      </c>
      <c r="P1449" s="278">
        <v>1.6999999999999999E-3</v>
      </c>
      <c r="Q1449" s="275">
        <v>365.50267500000001</v>
      </c>
      <c r="R1449" s="275">
        <v>308.87549999999999</v>
      </c>
      <c r="S1449" s="275">
        <v>0</v>
      </c>
      <c r="T1449" s="277">
        <v>3633.5154032359301</v>
      </c>
      <c r="U1449" s="276">
        <v>599218.47</v>
      </c>
      <c r="V1449" s="281">
        <v>3986.6154324845202</v>
      </c>
      <c r="W1449" s="275">
        <v>53.479569555898102</v>
      </c>
      <c r="X1449" s="277">
        <v>584.23800825000001</v>
      </c>
      <c r="Y1449" s="275">
        <v>365.50267500000001</v>
      </c>
      <c r="Z1449" s="275">
        <v>308.87549999999999</v>
      </c>
      <c r="AA1449" s="275">
        <v>37.0467605580791</v>
      </c>
      <c r="AB1449" s="275" t="b">
        <v>0</v>
      </c>
      <c r="AC1449" s="275" t="b">
        <v>0</v>
      </c>
      <c r="AD1449" s="280">
        <v>1006251.28458639</v>
      </c>
      <c r="AE1449" s="281">
        <v>251562.821146598</v>
      </c>
      <c r="AF1449" s="281">
        <v>381676.93676424801</v>
      </c>
      <c r="AG1449" s="281">
        <v>373011.52667554602</v>
      </c>
      <c r="AH1449" s="275">
        <v>19.1273936518946</v>
      </c>
      <c r="AI1449" s="275">
        <v>0.62889462677744201</v>
      </c>
      <c r="AJ1449" s="275" t="b">
        <v>0</v>
      </c>
    </row>
    <row r="1450" spans="2:36" x14ac:dyDescent="0.2">
      <c r="B1450" s="266">
        <v>95626</v>
      </c>
      <c r="C1450" s="274" t="s">
        <v>169</v>
      </c>
      <c r="D1450" s="275">
        <v>5817</v>
      </c>
      <c r="E1450" s="275">
        <v>39530491</v>
      </c>
      <c r="F1450" s="275">
        <v>100418</v>
      </c>
      <c r="G1450" s="275">
        <v>650620</v>
      </c>
      <c r="H1450" s="275">
        <v>5</v>
      </c>
      <c r="I1450" s="275">
        <v>100418</v>
      </c>
      <c r="J1450" s="275">
        <v>650620</v>
      </c>
      <c r="K1450" s="282">
        <v>19518.599999999999</v>
      </c>
      <c r="L1450" s="275">
        <v>7</v>
      </c>
      <c r="M1450" s="275">
        <v>162655</v>
      </c>
      <c r="N1450" s="282">
        <v>468446.4</v>
      </c>
      <c r="O1450" s="279">
        <v>3116.58558777705</v>
      </c>
      <c r="P1450" s="278">
        <v>1E-4</v>
      </c>
      <c r="Q1450" s="277">
        <v>384.95016666666697</v>
      </c>
      <c r="R1450" s="276">
        <v>325.31</v>
      </c>
      <c r="S1450" s="275">
        <v>0</v>
      </c>
      <c r="T1450" s="277">
        <v>3826.8457544437201</v>
      </c>
      <c r="U1450" s="282">
        <v>631101.4</v>
      </c>
      <c r="V1450" s="279">
        <v>4198.7333613107503</v>
      </c>
      <c r="W1450" s="275">
        <v>66.015862410851696</v>
      </c>
      <c r="X1450" s="275">
        <v>615.32386499999996</v>
      </c>
      <c r="Y1450" s="277">
        <v>384.95016666666697</v>
      </c>
      <c r="Z1450" s="276">
        <v>325.31</v>
      </c>
      <c r="AA1450" s="275">
        <v>45.730993500492602</v>
      </c>
      <c r="AB1450" s="275" t="b">
        <v>0</v>
      </c>
      <c r="AC1450" s="275" t="b">
        <v>0</v>
      </c>
      <c r="AD1450" s="280">
        <v>1059791.42207394</v>
      </c>
      <c r="AE1450" s="281">
        <v>264947.85551848501</v>
      </c>
      <c r="AF1450" s="281">
        <v>401985.02082158503</v>
      </c>
      <c r="AG1450" s="281">
        <v>392858.54573387001</v>
      </c>
      <c r="AH1450" s="275">
        <v>19.1273936518946</v>
      </c>
      <c r="AI1450" s="275">
        <v>0.62889462677744201</v>
      </c>
      <c r="AJ1450" s="275" t="b">
        <v>0</v>
      </c>
    </row>
    <row r="1451" spans="2:36" x14ac:dyDescent="0.2">
      <c r="B1451" s="266">
        <v>95627</v>
      </c>
      <c r="C1451" s="274" t="s">
        <v>169</v>
      </c>
      <c r="D1451" s="275">
        <v>3890</v>
      </c>
      <c r="E1451" s="275">
        <v>39530491</v>
      </c>
      <c r="F1451" s="275">
        <v>91034</v>
      </c>
      <c r="G1451" s="275">
        <v>485938</v>
      </c>
      <c r="H1451" s="275">
        <v>5</v>
      </c>
      <c r="I1451" s="275">
        <v>91034</v>
      </c>
      <c r="J1451" s="275">
        <v>485938</v>
      </c>
      <c r="K1451" s="276">
        <v>14578.14</v>
      </c>
      <c r="L1451" s="275">
        <v>7</v>
      </c>
      <c r="M1451" s="282">
        <v>121484.5</v>
      </c>
      <c r="N1451" s="276">
        <v>349875.36</v>
      </c>
      <c r="O1451" s="277">
        <v>2327.7295000971499</v>
      </c>
      <c r="P1451" s="278">
        <v>1E-4</v>
      </c>
      <c r="Q1451" s="275">
        <v>287.51331666666698</v>
      </c>
      <c r="R1451" s="275">
        <v>242.96899999999999</v>
      </c>
      <c r="S1451" s="275">
        <v>0</v>
      </c>
      <c r="T1451" s="279">
        <v>2858.21181676381</v>
      </c>
      <c r="U1451" s="276">
        <v>471359.86</v>
      </c>
      <c r="V1451" s="279">
        <v>3135.9689098530998</v>
      </c>
      <c r="W1451" s="275">
        <v>54.388827339496501</v>
      </c>
      <c r="X1451" s="275">
        <v>459.57586350000003</v>
      </c>
      <c r="Y1451" s="275">
        <v>287.51331666666698</v>
      </c>
      <c r="Z1451" s="275">
        <v>242.96899999999999</v>
      </c>
      <c r="AA1451" s="275">
        <v>37.676628294006399</v>
      </c>
      <c r="AB1451" s="275" t="b">
        <v>0</v>
      </c>
      <c r="AC1451" s="275" t="b">
        <v>0</v>
      </c>
      <c r="AD1451" s="280">
        <v>791541.79714697704</v>
      </c>
      <c r="AE1451" s="281">
        <v>197885.449286744</v>
      </c>
      <c r="AF1451" s="281">
        <v>300236.385367802</v>
      </c>
      <c r="AG1451" s="280">
        <v>293419.96249243</v>
      </c>
      <c r="AH1451" s="275">
        <v>19.1273936518946</v>
      </c>
      <c r="AI1451" s="275">
        <v>0.62889462677744201</v>
      </c>
      <c r="AJ1451" s="275" t="b">
        <v>0</v>
      </c>
    </row>
    <row r="1452" spans="2:36" x14ac:dyDescent="0.2">
      <c r="B1452" s="266">
        <v>95628</v>
      </c>
      <c r="C1452" s="274" t="s">
        <v>169</v>
      </c>
      <c r="D1452" s="275">
        <v>42963</v>
      </c>
      <c r="E1452" s="275">
        <v>39530491</v>
      </c>
      <c r="F1452" s="275">
        <v>109556</v>
      </c>
      <c r="G1452" s="275">
        <v>658404</v>
      </c>
      <c r="H1452" s="275">
        <v>5</v>
      </c>
      <c r="I1452" s="275">
        <v>109556</v>
      </c>
      <c r="J1452" s="275">
        <v>658404</v>
      </c>
      <c r="K1452" s="276">
        <v>19752.12</v>
      </c>
      <c r="L1452" s="275">
        <v>7</v>
      </c>
      <c r="M1452" s="275">
        <v>164601</v>
      </c>
      <c r="N1452" s="276">
        <v>474050.88</v>
      </c>
      <c r="O1452" s="279">
        <v>3153.87233305887</v>
      </c>
      <c r="P1452" s="278">
        <v>1.1000000000000001E-3</v>
      </c>
      <c r="Q1452" s="275">
        <v>389.5557</v>
      </c>
      <c r="R1452" s="275">
        <v>329.202</v>
      </c>
      <c r="S1452" s="275">
        <v>0</v>
      </c>
      <c r="T1452" s="279">
        <v>3872.6300330588701</v>
      </c>
      <c r="U1452" s="276">
        <v>638651.88</v>
      </c>
      <c r="V1452" s="279">
        <v>4248.9668931487604</v>
      </c>
      <c r="W1452" s="275">
        <v>61.233453315003402</v>
      </c>
      <c r="X1452" s="275">
        <v>622.68558299999995</v>
      </c>
      <c r="Y1452" s="275">
        <v>389.5557</v>
      </c>
      <c r="Z1452" s="275">
        <v>329.202</v>
      </c>
      <c r="AA1452" s="275">
        <v>42.418087915501197</v>
      </c>
      <c r="AB1452" s="275" t="b">
        <v>0</v>
      </c>
      <c r="AC1452" s="275" t="b">
        <v>0</v>
      </c>
      <c r="AD1452" s="283">
        <v>1072470.7378487799</v>
      </c>
      <c r="AE1452" s="281">
        <v>268117.68446219398</v>
      </c>
      <c r="AF1452" s="280">
        <v>406794.35868712101</v>
      </c>
      <c r="AG1452" s="281">
        <v>397558.69469946</v>
      </c>
      <c r="AH1452" s="275">
        <v>19.1273936518946</v>
      </c>
      <c r="AI1452" s="275">
        <v>0.62889462677744201</v>
      </c>
      <c r="AJ1452" s="275" t="b">
        <v>0</v>
      </c>
    </row>
    <row r="1453" spans="2:36" x14ac:dyDescent="0.2">
      <c r="B1453" s="266">
        <v>95629</v>
      </c>
      <c r="C1453" s="274" t="s">
        <v>169</v>
      </c>
      <c r="D1453" s="275">
        <v>1106</v>
      </c>
      <c r="E1453" s="275">
        <v>39530491</v>
      </c>
      <c r="F1453" s="275">
        <v>71390</v>
      </c>
      <c r="G1453" s="275">
        <v>635093</v>
      </c>
      <c r="H1453" s="275">
        <v>5</v>
      </c>
      <c r="I1453" s="275">
        <v>71390</v>
      </c>
      <c r="J1453" s="275">
        <v>635093</v>
      </c>
      <c r="K1453" s="276">
        <v>19052.79</v>
      </c>
      <c r="L1453" s="275">
        <v>7</v>
      </c>
      <c r="M1453" s="276">
        <v>158773.25</v>
      </c>
      <c r="N1453" s="281">
        <v>457266.96</v>
      </c>
      <c r="O1453" s="277">
        <v>3042.20849450999</v>
      </c>
      <c r="P1453" s="284">
        <v>0</v>
      </c>
      <c r="Q1453" s="277">
        <v>375.76335833333297</v>
      </c>
      <c r="R1453" s="275">
        <v>317.54649999999998</v>
      </c>
      <c r="S1453" s="275">
        <v>0</v>
      </c>
      <c r="T1453" s="277">
        <v>3735.5183528433299</v>
      </c>
      <c r="U1453" s="276">
        <v>616040.21</v>
      </c>
      <c r="V1453" s="279">
        <v>4098.5308884370797</v>
      </c>
      <c r="W1453" s="275">
        <v>90.642610195048206</v>
      </c>
      <c r="X1453" s="277">
        <v>600.63920474999998</v>
      </c>
      <c r="Y1453" s="277">
        <v>375.76335833333297</v>
      </c>
      <c r="Z1453" s="275">
        <v>317.54649999999998</v>
      </c>
      <c r="AA1453" s="275">
        <v>62.790615260008302</v>
      </c>
      <c r="AB1453" s="275" t="b">
        <v>0</v>
      </c>
      <c r="AC1453" s="275" t="b">
        <v>0</v>
      </c>
      <c r="AD1453" s="283">
        <v>1034499.57520397</v>
      </c>
      <c r="AE1453" s="280">
        <v>258624.89380099199</v>
      </c>
      <c r="AF1453" s="281">
        <v>392391.67690609401</v>
      </c>
      <c r="AG1453" s="280">
        <v>383483.00449688098</v>
      </c>
      <c r="AH1453" s="275">
        <v>19.1273936518946</v>
      </c>
      <c r="AI1453" s="275">
        <v>0.62889462677744201</v>
      </c>
      <c r="AJ1453" s="275" t="b">
        <v>0</v>
      </c>
    </row>
    <row r="1454" spans="2:36" x14ac:dyDescent="0.2">
      <c r="B1454" s="266">
        <v>95630</v>
      </c>
      <c r="C1454" s="274" t="s">
        <v>169</v>
      </c>
      <c r="D1454" s="275">
        <v>89612</v>
      </c>
      <c r="E1454" s="275">
        <v>39530491</v>
      </c>
      <c r="F1454" s="275">
        <v>153328</v>
      </c>
      <c r="G1454" s="275">
        <v>670411</v>
      </c>
      <c r="H1454" s="275">
        <v>5</v>
      </c>
      <c r="I1454" s="275">
        <v>153328</v>
      </c>
      <c r="J1454" s="275">
        <v>670411</v>
      </c>
      <c r="K1454" s="279">
        <v>20112.330000000002</v>
      </c>
      <c r="L1454" s="275">
        <v>7</v>
      </c>
      <c r="M1454" s="276">
        <v>167602.75</v>
      </c>
      <c r="N1454" s="281">
        <v>482695.92</v>
      </c>
      <c r="O1454" s="277">
        <v>3211.3879998881098</v>
      </c>
      <c r="P1454" s="278">
        <v>2.3E-3</v>
      </c>
      <c r="Q1454" s="275">
        <v>396.65984166666698</v>
      </c>
      <c r="R1454" s="275">
        <v>335.20549999999997</v>
      </c>
      <c r="S1454" s="275">
        <v>0</v>
      </c>
      <c r="T1454" s="279">
        <v>3943.25334155478</v>
      </c>
      <c r="U1454" s="276">
        <v>650298.67000000004</v>
      </c>
      <c r="V1454" s="279">
        <v>4326.4532776270398</v>
      </c>
      <c r="W1454" s="275">
        <v>44.550452539995597</v>
      </c>
      <c r="X1454" s="275">
        <v>634.04120324999997</v>
      </c>
      <c r="Y1454" s="275">
        <v>396.65984166666698</v>
      </c>
      <c r="Z1454" s="275">
        <v>335.20549999999997</v>
      </c>
      <c r="AA1454" s="275">
        <v>30.8613169797149</v>
      </c>
      <c r="AB1454" s="275" t="b">
        <v>0</v>
      </c>
      <c r="AC1454" s="275" t="b">
        <v>1</v>
      </c>
      <c r="AD1454" s="280">
        <v>1092028.87563249</v>
      </c>
      <c r="AE1454" s="280">
        <v>273007.21890812297</v>
      </c>
      <c r="AF1454" s="280">
        <v>414212.87355755997</v>
      </c>
      <c r="AG1454" s="280">
        <v>404808.78316680901</v>
      </c>
      <c r="AH1454" s="275">
        <v>19.1273936518946</v>
      </c>
      <c r="AI1454" s="275">
        <v>0.62889462677744201</v>
      </c>
      <c r="AJ1454" s="275" t="b">
        <v>1</v>
      </c>
    </row>
    <row r="1455" spans="2:36" x14ac:dyDescent="0.2">
      <c r="B1455" s="266">
        <v>95631</v>
      </c>
      <c r="C1455" s="274" t="s">
        <v>169</v>
      </c>
      <c r="D1455" s="275">
        <v>6223</v>
      </c>
      <c r="E1455" s="275">
        <v>39530491</v>
      </c>
      <c r="F1455" s="275">
        <v>94236</v>
      </c>
      <c r="G1455" s="275">
        <v>762367</v>
      </c>
      <c r="H1455" s="275">
        <v>5</v>
      </c>
      <c r="I1455" s="275">
        <v>94236</v>
      </c>
      <c r="J1455" s="275">
        <v>762367</v>
      </c>
      <c r="K1455" s="276">
        <v>22871.01</v>
      </c>
      <c r="L1455" s="275">
        <v>7</v>
      </c>
      <c r="M1455" s="276">
        <v>190591.75</v>
      </c>
      <c r="N1455" s="276">
        <v>548904.24</v>
      </c>
      <c r="O1455" s="277">
        <v>3651.87360486433</v>
      </c>
      <c r="P1455" s="278">
        <v>2.0000000000000001E-4</v>
      </c>
      <c r="Q1455" s="275">
        <v>451.067141666667</v>
      </c>
      <c r="R1455" s="275">
        <v>381.18349999999998</v>
      </c>
      <c r="S1455" s="275">
        <v>0</v>
      </c>
      <c r="T1455" s="279">
        <v>4484.1242465309897</v>
      </c>
      <c r="U1455" s="276">
        <v>739495.99</v>
      </c>
      <c r="V1455" s="279">
        <v>4919.8852732200003</v>
      </c>
      <c r="W1455" s="275">
        <v>82.428938050893507</v>
      </c>
      <c r="X1455" s="277">
        <v>721.00859025</v>
      </c>
      <c r="Y1455" s="275">
        <v>451.067141666667</v>
      </c>
      <c r="Z1455" s="275">
        <v>381.18349999999998</v>
      </c>
      <c r="AA1455" s="275">
        <v>57.1007799125302</v>
      </c>
      <c r="AB1455" s="275" t="b">
        <v>0</v>
      </c>
      <c r="AC1455" s="275" t="b">
        <v>0</v>
      </c>
      <c r="AD1455" s="280">
        <v>1241815.50993244</v>
      </c>
      <c r="AE1455" s="281">
        <v>310453.87748311</v>
      </c>
      <c r="AF1455" s="283">
        <v>471027.810962911</v>
      </c>
      <c r="AG1455" s="281">
        <v>460333.82148641802</v>
      </c>
      <c r="AH1455" s="275">
        <v>19.1273936518946</v>
      </c>
      <c r="AI1455" s="275">
        <v>0.62889462677744201</v>
      </c>
      <c r="AJ1455" s="275" t="b">
        <v>0</v>
      </c>
    </row>
    <row r="1456" spans="2:36" x14ac:dyDescent="0.2">
      <c r="B1456" s="266">
        <v>95632</v>
      </c>
      <c r="C1456" s="274" t="s">
        <v>169</v>
      </c>
      <c r="D1456" s="275">
        <v>31810</v>
      </c>
      <c r="E1456" s="275">
        <v>39530491</v>
      </c>
      <c r="F1456" s="275">
        <v>96674</v>
      </c>
      <c r="G1456" s="275">
        <v>555967</v>
      </c>
      <c r="H1456" s="275">
        <v>5</v>
      </c>
      <c r="I1456" s="275">
        <v>96674</v>
      </c>
      <c r="J1456" s="275">
        <v>555967</v>
      </c>
      <c r="K1456" s="276">
        <v>16679.009999999998</v>
      </c>
      <c r="L1456" s="275">
        <v>7</v>
      </c>
      <c r="M1456" s="276">
        <v>138991.75</v>
      </c>
      <c r="N1456" s="276">
        <v>400296.24</v>
      </c>
      <c r="O1456" s="279">
        <v>2663.18087282845</v>
      </c>
      <c r="P1456" s="278">
        <v>8.0000000000000004E-4</v>
      </c>
      <c r="Q1456" s="275">
        <v>328.94714166666699</v>
      </c>
      <c r="R1456" s="275">
        <v>277.98349999999999</v>
      </c>
      <c r="S1456" s="275">
        <v>0</v>
      </c>
      <c r="T1456" s="277">
        <v>3270.11151449511</v>
      </c>
      <c r="U1456" s="276">
        <v>539287.99</v>
      </c>
      <c r="V1456" s="277">
        <v>3587.8964536716599</v>
      </c>
      <c r="W1456" s="275">
        <v>58.596514706187698</v>
      </c>
      <c r="X1456" s="277">
        <v>525.80579024999997</v>
      </c>
      <c r="Y1456" s="275">
        <v>328.94714166666699</v>
      </c>
      <c r="Z1456" s="275">
        <v>277.98349999999999</v>
      </c>
      <c r="AA1456" s="275">
        <v>40.5914084179214</v>
      </c>
      <c r="AB1456" s="275" t="b">
        <v>0</v>
      </c>
      <c r="AC1456" s="275" t="b">
        <v>0</v>
      </c>
      <c r="AD1456" s="280">
        <v>905611.658965574</v>
      </c>
      <c r="AE1456" s="281">
        <v>226402.91474139399</v>
      </c>
      <c r="AF1456" s="280">
        <v>343503.74423029402</v>
      </c>
      <c r="AG1456" s="281">
        <v>335704.99999388598</v>
      </c>
      <c r="AH1456" s="275">
        <v>19.1273936518946</v>
      </c>
      <c r="AI1456" s="275">
        <v>0.62889462677744201</v>
      </c>
      <c r="AJ1456" s="275" t="b">
        <v>0</v>
      </c>
    </row>
    <row r="1457" spans="2:36" x14ac:dyDescent="0.2">
      <c r="B1457" s="266">
        <v>95633</v>
      </c>
      <c r="C1457" s="274" t="s">
        <v>169</v>
      </c>
      <c r="D1457" s="275">
        <v>2995</v>
      </c>
      <c r="E1457" s="275">
        <v>39530491</v>
      </c>
      <c r="F1457" s="275">
        <v>89933</v>
      </c>
      <c r="G1457" s="275">
        <v>450289</v>
      </c>
      <c r="H1457" s="275">
        <v>5</v>
      </c>
      <c r="I1457" s="275">
        <v>89933</v>
      </c>
      <c r="J1457" s="275">
        <v>450289</v>
      </c>
      <c r="K1457" s="276">
        <v>13508.67</v>
      </c>
      <c r="L1457" s="275">
        <v>7</v>
      </c>
      <c r="M1457" s="276">
        <v>112572.25</v>
      </c>
      <c r="N1457" s="276">
        <v>324208.08</v>
      </c>
      <c r="O1457" s="281">
        <v>2156.9644458125199</v>
      </c>
      <c r="P1457" s="278">
        <v>1E-4</v>
      </c>
      <c r="Q1457" s="277">
        <v>266.42099166666702</v>
      </c>
      <c r="R1457" s="275">
        <v>225.14449999999999</v>
      </c>
      <c r="S1457" s="275">
        <v>0</v>
      </c>
      <c r="T1457" s="277">
        <v>2648.5299374791898</v>
      </c>
      <c r="U1457" s="276">
        <v>436780.33</v>
      </c>
      <c r="V1457" s="279">
        <v>2905.91043394187</v>
      </c>
      <c r="W1457" s="275">
        <v>51.015801728289297</v>
      </c>
      <c r="X1457" s="275">
        <v>425.86082175000001</v>
      </c>
      <c r="Y1457" s="277">
        <v>266.42099166666702</v>
      </c>
      <c r="Z1457" s="275">
        <v>225.14449999999999</v>
      </c>
      <c r="AA1457" s="275">
        <v>35.340041197058099</v>
      </c>
      <c r="AB1457" s="275" t="b">
        <v>0</v>
      </c>
      <c r="AC1457" s="275" t="b">
        <v>0</v>
      </c>
      <c r="AD1457" s="280">
        <v>733473.33259698795</v>
      </c>
      <c r="AE1457" s="280">
        <v>183368.33314924699</v>
      </c>
      <c r="AF1457" s="283">
        <v>278210.68064420199</v>
      </c>
      <c r="AG1457" s="281">
        <v>271894.31880353898</v>
      </c>
      <c r="AH1457" s="275">
        <v>19.1273936518946</v>
      </c>
      <c r="AI1457" s="275">
        <v>0.62889462677744201</v>
      </c>
      <c r="AJ1457" s="275" t="b">
        <v>0</v>
      </c>
    </row>
    <row r="1458" spans="2:36" x14ac:dyDescent="0.2">
      <c r="B1458" s="266">
        <v>95634</v>
      </c>
      <c r="C1458" s="274" t="s">
        <v>169</v>
      </c>
      <c r="D1458" s="275">
        <v>2949</v>
      </c>
      <c r="E1458" s="275">
        <v>39530491</v>
      </c>
      <c r="F1458" s="275">
        <v>77064</v>
      </c>
      <c r="G1458" s="275">
        <v>538251</v>
      </c>
      <c r="H1458" s="275">
        <v>5</v>
      </c>
      <c r="I1458" s="275">
        <v>77064</v>
      </c>
      <c r="J1458" s="275">
        <v>538251</v>
      </c>
      <c r="K1458" s="279">
        <v>16147.53</v>
      </c>
      <c r="L1458" s="275">
        <v>7</v>
      </c>
      <c r="M1458" s="276">
        <v>134562.75</v>
      </c>
      <c r="N1458" s="276">
        <v>387540.72</v>
      </c>
      <c r="O1458" s="279">
        <v>2578.3180799953702</v>
      </c>
      <c r="P1458" s="278">
        <v>1E-4</v>
      </c>
      <c r="Q1458" s="275">
        <v>318.46517499999999</v>
      </c>
      <c r="R1458" s="275">
        <v>269.12549999999999</v>
      </c>
      <c r="S1458" s="275">
        <v>0</v>
      </c>
      <c r="T1458" s="279">
        <v>3165.9087549953701</v>
      </c>
      <c r="U1458" s="276">
        <v>522103.47</v>
      </c>
      <c r="V1458" s="277">
        <v>3473.56741332709</v>
      </c>
      <c r="W1458" s="275">
        <v>71.164885885660098</v>
      </c>
      <c r="X1458" s="277">
        <v>509.05088325000003</v>
      </c>
      <c r="Y1458" s="275">
        <v>318.46517499999999</v>
      </c>
      <c r="Z1458" s="275">
        <v>269.12549999999999</v>
      </c>
      <c r="AA1458" s="275">
        <v>49.297862893107599</v>
      </c>
      <c r="AB1458" s="275" t="b">
        <v>0</v>
      </c>
      <c r="AC1458" s="275" t="b">
        <v>0</v>
      </c>
      <c r="AD1458" s="280">
        <v>876754.16175758501</v>
      </c>
      <c r="AE1458" s="281">
        <v>219188.54043939599</v>
      </c>
      <c r="AF1458" s="280">
        <v>332557.928502411</v>
      </c>
      <c r="AG1458" s="280">
        <v>325007.69281577697</v>
      </c>
      <c r="AH1458" s="275">
        <v>19.1273936518946</v>
      </c>
      <c r="AI1458" s="275">
        <v>0.62889462677744201</v>
      </c>
      <c r="AJ1458" s="275" t="b">
        <v>0</v>
      </c>
    </row>
    <row r="1459" spans="2:36" x14ac:dyDescent="0.2">
      <c r="B1459" s="266">
        <v>95635</v>
      </c>
      <c r="C1459" s="274" t="s">
        <v>169</v>
      </c>
      <c r="D1459" s="275">
        <v>1159</v>
      </c>
      <c r="E1459" s="275">
        <v>39530491</v>
      </c>
      <c r="F1459" s="275">
        <v>84220</v>
      </c>
      <c r="G1459" s="275">
        <v>530822</v>
      </c>
      <c r="H1459" s="275">
        <v>5</v>
      </c>
      <c r="I1459" s="275">
        <v>84220</v>
      </c>
      <c r="J1459" s="275">
        <v>530822</v>
      </c>
      <c r="K1459" s="276">
        <v>15924.66</v>
      </c>
      <c r="L1459" s="275">
        <v>7</v>
      </c>
      <c r="M1459" s="282">
        <v>132705.5</v>
      </c>
      <c r="N1459" s="276">
        <v>382191.84</v>
      </c>
      <c r="O1459" s="279">
        <v>2542.7318478912298</v>
      </c>
      <c r="P1459" s="284">
        <v>0</v>
      </c>
      <c r="Q1459" s="275">
        <v>314.06968333333299</v>
      </c>
      <c r="R1459" s="275">
        <v>265.411</v>
      </c>
      <c r="S1459" s="275">
        <v>0</v>
      </c>
      <c r="T1459" s="279">
        <v>3122.2125312245598</v>
      </c>
      <c r="U1459" s="276">
        <v>514897.34</v>
      </c>
      <c r="V1459" s="277">
        <v>3425.62485063124</v>
      </c>
      <c r="W1459" s="275">
        <v>64.219384095909405</v>
      </c>
      <c r="X1459" s="275">
        <v>502.02490649999999</v>
      </c>
      <c r="Y1459" s="275">
        <v>314.06968333333299</v>
      </c>
      <c r="Z1459" s="275">
        <v>265.411</v>
      </c>
      <c r="AA1459" s="275">
        <v>44.486523836018499</v>
      </c>
      <c r="AB1459" s="275" t="b">
        <v>0</v>
      </c>
      <c r="AC1459" s="275" t="b">
        <v>0</v>
      </c>
      <c r="AD1459" s="280">
        <v>864653.10357525502</v>
      </c>
      <c r="AE1459" s="281">
        <v>216163.27589381399</v>
      </c>
      <c r="AF1459" s="283">
        <v>327967.92708886199</v>
      </c>
      <c r="AG1459" s="281">
        <v>320521.90059257997</v>
      </c>
      <c r="AH1459" s="275">
        <v>19.1273936518946</v>
      </c>
      <c r="AI1459" s="275">
        <v>0.62889462677744201</v>
      </c>
      <c r="AJ1459" s="275" t="b">
        <v>0</v>
      </c>
    </row>
    <row r="1460" spans="2:36" x14ac:dyDescent="0.2">
      <c r="B1460" s="266">
        <v>95636</v>
      </c>
      <c r="C1460" s="274" t="s">
        <v>169</v>
      </c>
      <c r="D1460" s="275">
        <v>712</v>
      </c>
      <c r="E1460" s="275">
        <v>39530491</v>
      </c>
      <c r="F1460" s="275">
        <v>77054</v>
      </c>
      <c r="G1460" s="275">
        <v>621479</v>
      </c>
      <c r="H1460" s="275">
        <v>5</v>
      </c>
      <c r="I1460" s="275">
        <v>77054</v>
      </c>
      <c r="J1460" s="275">
        <v>621479</v>
      </c>
      <c r="K1460" s="276">
        <v>18644.37</v>
      </c>
      <c r="L1460" s="275">
        <v>7</v>
      </c>
      <c r="M1460" s="276">
        <v>155369.75</v>
      </c>
      <c r="N1460" s="276">
        <v>447464.88</v>
      </c>
      <c r="O1460" s="277">
        <v>2976.9950116905302</v>
      </c>
      <c r="P1460" s="284">
        <v>0</v>
      </c>
      <c r="Q1460" s="275">
        <v>367.70840833333301</v>
      </c>
      <c r="R1460" s="275">
        <v>310.73950000000002</v>
      </c>
      <c r="S1460" s="275">
        <v>0</v>
      </c>
      <c r="T1460" s="279">
        <v>3655.4429200238701</v>
      </c>
      <c r="U1460" s="276">
        <v>602834.63</v>
      </c>
      <c r="V1460" s="277">
        <v>4010.6738351941899</v>
      </c>
      <c r="W1460" s="275">
        <v>82.179544336868005</v>
      </c>
      <c r="X1460" s="275">
        <v>587.76376425000001</v>
      </c>
      <c r="Y1460" s="275">
        <v>367.70840833333301</v>
      </c>
      <c r="Z1460" s="275">
        <v>310.73950000000002</v>
      </c>
      <c r="AA1460" s="275">
        <v>56.928018065624599</v>
      </c>
      <c r="AB1460" s="275" t="b">
        <v>0</v>
      </c>
      <c r="AC1460" s="275" t="b">
        <v>0</v>
      </c>
      <c r="AD1460" s="280">
        <v>1012323.80375502</v>
      </c>
      <c r="AE1460" s="281">
        <v>253080.95093875399</v>
      </c>
      <c r="AF1460" s="280">
        <v>383980.27843468997</v>
      </c>
      <c r="AG1460" s="281">
        <v>375262.574381574</v>
      </c>
      <c r="AH1460" s="275">
        <v>19.1273936518946</v>
      </c>
      <c r="AI1460" s="275">
        <v>0.62889462677744201</v>
      </c>
      <c r="AJ1460" s="275" t="b">
        <v>0</v>
      </c>
    </row>
    <row r="1461" spans="2:36" x14ac:dyDescent="0.2">
      <c r="B1461" s="266">
        <v>95637</v>
      </c>
      <c r="C1461" s="274" t="s">
        <v>169</v>
      </c>
      <c r="D1461" s="275">
        <v>237</v>
      </c>
      <c r="E1461" s="275">
        <v>39530491</v>
      </c>
      <c r="F1461" s="275">
        <v>109001</v>
      </c>
      <c r="G1461" s="275">
        <v>901042</v>
      </c>
      <c r="H1461" s="275">
        <v>5</v>
      </c>
      <c r="I1461" s="275">
        <v>109001</v>
      </c>
      <c r="J1461" s="275">
        <v>901042</v>
      </c>
      <c r="K1461" s="276">
        <v>27031.26</v>
      </c>
      <c r="L1461" s="275">
        <v>7</v>
      </c>
      <c r="M1461" s="282">
        <v>225260.5</v>
      </c>
      <c r="N1461" s="276">
        <v>648750.24</v>
      </c>
      <c r="O1461" s="279">
        <v>4316.1515342009297</v>
      </c>
      <c r="P1461" s="284">
        <v>0</v>
      </c>
      <c r="Q1461" s="277">
        <v>533.11651666666705</v>
      </c>
      <c r="R1461" s="275">
        <v>450.52100000000002</v>
      </c>
      <c r="S1461" s="275">
        <v>0</v>
      </c>
      <c r="T1461" s="279">
        <v>5299.7890508676001</v>
      </c>
      <c r="U1461" s="276">
        <v>874010.74</v>
      </c>
      <c r="V1461" s="279">
        <v>5814.8152613540396</v>
      </c>
      <c r="W1461" s="275">
        <v>84.226162140024798</v>
      </c>
      <c r="X1461" s="277">
        <v>852.16047149999997</v>
      </c>
      <c r="Y1461" s="277">
        <v>533.11651666666705</v>
      </c>
      <c r="Z1461" s="275">
        <v>450.52100000000002</v>
      </c>
      <c r="AA1461" s="275">
        <v>58.345766195182797</v>
      </c>
      <c r="AB1461" s="275" t="b">
        <v>0</v>
      </c>
      <c r="AC1461" s="275" t="b">
        <v>0</v>
      </c>
      <c r="AD1461" s="280">
        <v>1467702.4723008</v>
      </c>
      <c r="AE1461" s="281">
        <v>366925.61807520001</v>
      </c>
      <c r="AF1461" s="280">
        <v>556708.04329888802</v>
      </c>
      <c r="AG1461" s="283">
        <v>544068.810926712</v>
      </c>
      <c r="AH1461" s="275">
        <v>19.1273936518946</v>
      </c>
      <c r="AI1461" s="275">
        <v>0.62889462677744201</v>
      </c>
      <c r="AJ1461" s="275" t="b">
        <v>0</v>
      </c>
    </row>
    <row r="1462" spans="2:36" x14ac:dyDescent="0.2">
      <c r="B1462" s="266">
        <v>95638</v>
      </c>
      <c r="C1462" s="274" t="s">
        <v>169</v>
      </c>
      <c r="D1462" s="275">
        <v>2234</v>
      </c>
      <c r="E1462" s="275">
        <v>39530491</v>
      </c>
      <c r="F1462" s="275">
        <v>117073</v>
      </c>
      <c r="G1462" s="275">
        <v>714339</v>
      </c>
      <c r="H1462" s="275">
        <v>5</v>
      </c>
      <c r="I1462" s="275">
        <v>117073</v>
      </c>
      <c r="J1462" s="275">
        <v>714339</v>
      </c>
      <c r="K1462" s="276">
        <v>21430.17</v>
      </c>
      <c r="L1462" s="275">
        <v>7</v>
      </c>
      <c r="M1462" s="276">
        <v>178584.75</v>
      </c>
      <c r="N1462" s="281">
        <v>514324.08</v>
      </c>
      <c r="O1462" s="277">
        <v>3421.81093754737</v>
      </c>
      <c r="P1462" s="278">
        <v>1E-4</v>
      </c>
      <c r="Q1462" s="275">
        <v>422.650575</v>
      </c>
      <c r="R1462" s="275">
        <v>357.16950000000003</v>
      </c>
      <c r="S1462" s="275">
        <v>0</v>
      </c>
      <c r="T1462" s="279">
        <v>4201.6310125473701</v>
      </c>
      <c r="U1462" s="276">
        <v>692908.83</v>
      </c>
      <c r="V1462" s="279">
        <v>4609.9397353068798</v>
      </c>
      <c r="W1462" s="275">
        <v>62.169886339875603</v>
      </c>
      <c r="X1462" s="277">
        <v>675.58610925000005</v>
      </c>
      <c r="Y1462" s="275">
        <v>422.650575</v>
      </c>
      <c r="Z1462" s="275">
        <v>357.16950000000003</v>
      </c>
      <c r="AA1462" s="275">
        <v>43.0667806843324</v>
      </c>
      <c r="AB1462" s="275" t="b">
        <v>0</v>
      </c>
      <c r="AC1462" s="275" t="b">
        <v>0</v>
      </c>
      <c r="AD1462" s="280">
        <v>1163582.9587975701</v>
      </c>
      <c r="AE1462" s="280">
        <v>290895.73969939299</v>
      </c>
      <c r="AF1462" s="280">
        <v>441353.75148115703</v>
      </c>
      <c r="AG1462" s="281">
        <v>431333.46761702199</v>
      </c>
      <c r="AH1462" s="275">
        <v>19.1273936518946</v>
      </c>
      <c r="AI1462" s="275">
        <v>0.62889462677744201</v>
      </c>
      <c r="AJ1462" s="275" t="b">
        <v>0</v>
      </c>
    </row>
    <row r="1463" spans="2:36" x14ac:dyDescent="0.2">
      <c r="B1463" s="266">
        <v>95640</v>
      </c>
      <c r="C1463" s="274" t="s">
        <v>169</v>
      </c>
      <c r="D1463" s="275">
        <v>9794</v>
      </c>
      <c r="E1463" s="275">
        <v>39530491</v>
      </c>
      <c r="F1463" s="275">
        <v>91034</v>
      </c>
      <c r="G1463" s="275">
        <v>471714</v>
      </c>
      <c r="H1463" s="275">
        <v>5</v>
      </c>
      <c r="I1463" s="275">
        <v>91034</v>
      </c>
      <c r="J1463" s="275">
        <v>471714</v>
      </c>
      <c r="K1463" s="276">
        <v>14151.42</v>
      </c>
      <c r="L1463" s="275">
        <v>7</v>
      </c>
      <c r="M1463" s="282">
        <v>117928.5</v>
      </c>
      <c r="N1463" s="276">
        <v>339634.08</v>
      </c>
      <c r="O1463" s="277">
        <v>2259.5940087188601</v>
      </c>
      <c r="P1463" s="278">
        <v>2.0000000000000001E-4</v>
      </c>
      <c r="Q1463" s="275">
        <v>279.09744999999998</v>
      </c>
      <c r="R1463" s="275">
        <v>235.857</v>
      </c>
      <c r="S1463" s="275">
        <v>0</v>
      </c>
      <c r="T1463" s="277">
        <v>2774.5484587188598</v>
      </c>
      <c r="U1463" s="276">
        <v>457562.58</v>
      </c>
      <c r="V1463" s="279">
        <v>3044.1752617462398</v>
      </c>
      <c r="W1463" s="277">
        <v>52.796799796729701</v>
      </c>
      <c r="X1463" s="275">
        <v>446.1235155</v>
      </c>
      <c r="Y1463" s="275">
        <v>279.09744999999998</v>
      </c>
      <c r="Z1463" s="275">
        <v>235.857</v>
      </c>
      <c r="AA1463" s="275">
        <v>36.573787271378102</v>
      </c>
      <c r="AB1463" s="275" t="b">
        <v>0</v>
      </c>
      <c r="AC1463" s="275" t="b">
        <v>0</v>
      </c>
      <c r="AD1463" s="280">
        <v>768372.39997569402</v>
      </c>
      <c r="AE1463" s="281">
        <v>192093.099993924</v>
      </c>
      <c r="AF1463" s="281">
        <v>291448.098908477</v>
      </c>
      <c r="AG1463" s="280">
        <v>284831.20107329398</v>
      </c>
      <c r="AH1463" s="275">
        <v>19.1273936518946</v>
      </c>
      <c r="AI1463" s="275">
        <v>0.62889462677744201</v>
      </c>
      <c r="AJ1463" s="275" t="b">
        <v>0</v>
      </c>
    </row>
    <row r="1464" spans="2:36" x14ac:dyDescent="0.2">
      <c r="B1464" s="266">
        <v>95641</v>
      </c>
      <c r="C1464" s="274" t="s">
        <v>169</v>
      </c>
      <c r="D1464" s="275">
        <v>2276</v>
      </c>
      <c r="E1464" s="275">
        <v>39530491</v>
      </c>
      <c r="F1464" s="275">
        <v>57003</v>
      </c>
      <c r="G1464" s="275">
        <v>520647</v>
      </c>
      <c r="H1464" s="275">
        <v>5</v>
      </c>
      <c r="I1464" s="275">
        <v>57003</v>
      </c>
      <c r="J1464" s="275">
        <v>520647</v>
      </c>
      <c r="K1464" s="276">
        <v>15619.41</v>
      </c>
      <c r="L1464" s="275">
        <v>7</v>
      </c>
      <c r="M1464" s="276">
        <v>130161.75</v>
      </c>
      <c r="N1464" s="276">
        <v>374865.84</v>
      </c>
      <c r="O1464" s="277">
        <v>2493.9917870944</v>
      </c>
      <c r="P1464" s="278">
        <v>1E-4</v>
      </c>
      <c r="Q1464" s="275">
        <v>308.04947499999997</v>
      </c>
      <c r="R1464" s="275">
        <v>260.32350000000002</v>
      </c>
      <c r="S1464" s="275">
        <v>0</v>
      </c>
      <c r="T1464" s="279">
        <v>3062.3647620943998</v>
      </c>
      <c r="U1464" s="276">
        <v>505027.59</v>
      </c>
      <c r="V1464" s="279">
        <v>3359.9611576132902</v>
      </c>
      <c r="W1464" s="275">
        <v>93.063228942967001</v>
      </c>
      <c r="X1464" s="275">
        <v>492.40190024999998</v>
      </c>
      <c r="Y1464" s="275">
        <v>308.04947499999997</v>
      </c>
      <c r="Z1464" s="275">
        <v>260.32350000000002</v>
      </c>
      <c r="AA1464" s="275">
        <v>64.467444073351999</v>
      </c>
      <c r="AB1464" s="275" t="b">
        <v>0</v>
      </c>
      <c r="AC1464" s="275" t="b">
        <v>0</v>
      </c>
      <c r="AD1464" s="280">
        <v>848079.10074779496</v>
      </c>
      <c r="AE1464" s="280">
        <v>212019.775186949</v>
      </c>
      <c r="AF1464" s="280">
        <v>321681.31188050797</v>
      </c>
      <c r="AG1464" s="280">
        <v>314378.01368033898</v>
      </c>
      <c r="AH1464" s="275">
        <v>19.1273936518946</v>
      </c>
      <c r="AI1464" s="275">
        <v>0.62889462677744201</v>
      </c>
      <c r="AJ1464" s="275" t="b">
        <v>0</v>
      </c>
    </row>
    <row r="1465" spans="2:36" x14ac:dyDescent="0.2">
      <c r="B1465" s="266">
        <v>95642</v>
      </c>
      <c r="C1465" s="274" t="s">
        <v>169</v>
      </c>
      <c r="D1465" s="275">
        <v>7395</v>
      </c>
      <c r="E1465" s="275">
        <v>39530491</v>
      </c>
      <c r="F1465" s="275">
        <v>80379</v>
      </c>
      <c r="G1465" s="275">
        <v>509138</v>
      </c>
      <c r="H1465" s="275">
        <v>5</v>
      </c>
      <c r="I1465" s="275">
        <v>80379</v>
      </c>
      <c r="J1465" s="275">
        <v>509138</v>
      </c>
      <c r="K1465" s="276">
        <v>15274.14</v>
      </c>
      <c r="L1465" s="275">
        <v>7</v>
      </c>
      <c r="M1465" s="282">
        <v>127284.5</v>
      </c>
      <c r="N1465" s="276">
        <v>366579.36</v>
      </c>
      <c r="O1465" s="277">
        <v>2438.8616288918802</v>
      </c>
      <c r="P1465" s="278">
        <v>2.0000000000000001E-4</v>
      </c>
      <c r="Q1465" s="277">
        <v>301.23998333333299</v>
      </c>
      <c r="R1465" s="275">
        <v>254.56899999999999</v>
      </c>
      <c r="S1465" s="275">
        <v>0</v>
      </c>
      <c r="T1465" s="279">
        <v>2994.6706122252099</v>
      </c>
      <c r="U1465" s="276">
        <v>493863.86</v>
      </c>
      <c r="V1465" s="279">
        <v>3285.68858336822</v>
      </c>
      <c r="W1465" s="275">
        <v>64.539466729392899</v>
      </c>
      <c r="X1465" s="277">
        <v>481.51726350000001</v>
      </c>
      <c r="Y1465" s="277">
        <v>301.23998333333299</v>
      </c>
      <c r="Z1465" s="275">
        <v>254.56899999999999</v>
      </c>
      <c r="AA1465" s="275">
        <v>44.708253830854503</v>
      </c>
      <c r="AB1465" s="275" t="b">
        <v>0</v>
      </c>
      <c r="AC1465" s="275" t="b">
        <v>0</v>
      </c>
      <c r="AD1465" s="280">
        <v>829332.15248821303</v>
      </c>
      <c r="AE1465" s="281">
        <v>207333.038122053</v>
      </c>
      <c r="AF1465" s="280">
        <v>314570.48589201103</v>
      </c>
      <c r="AG1465" s="280">
        <v>307428.62847414898</v>
      </c>
      <c r="AH1465" s="275">
        <v>19.1273936518946</v>
      </c>
      <c r="AI1465" s="275">
        <v>0.62889462677744201</v>
      </c>
      <c r="AJ1465" s="275" t="b">
        <v>0</v>
      </c>
    </row>
    <row r="1466" spans="2:36" x14ac:dyDescent="0.2">
      <c r="B1466" s="266">
        <v>95645</v>
      </c>
      <c r="C1466" s="274" t="s">
        <v>169</v>
      </c>
      <c r="D1466" s="275">
        <v>1473</v>
      </c>
      <c r="E1466" s="275">
        <v>39530491</v>
      </c>
      <c r="F1466" s="275">
        <v>47786</v>
      </c>
      <c r="G1466" s="275">
        <v>371875</v>
      </c>
      <c r="H1466" s="275">
        <v>5</v>
      </c>
      <c r="I1466" s="275">
        <v>47786</v>
      </c>
      <c r="J1466" s="275">
        <v>371875</v>
      </c>
      <c r="K1466" s="276">
        <v>11156.25</v>
      </c>
      <c r="L1466" s="275">
        <v>7</v>
      </c>
      <c r="M1466" s="276">
        <v>92968.75</v>
      </c>
      <c r="N1466" s="275">
        <v>267750</v>
      </c>
      <c r="O1466" s="277">
        <v>1781.3474308422601</v>
      </c>
      <c r="P1466" s="284">
        <v>0</v>
      </c>
      <c r="Q1466" s="275">
        <v>220.026041666667</v>
      </c>
      <c r="R1466" s="275">
        <v>185.9375</v>
      </c>
      <c r="S1466" s="275">
        <v>0</v>
      </c>
      <c r="T1466" s="277">
        <v>2187.3109725089298</v>
      </c>
      <c r="U1466" s="276">
        <v>360718.75</v>
      </c>
      <c r="V1466" s="279">
        <v>2399.8708443291598</v>
      </c>
      <c r="W1466" s="275">
        <v>79.291888852278703</v>
      </c>
      <c r="X1466" s="277">
        <v>351.70078124999998</v>
      </c>
      <c r="Y1466" s="275">
        <v>220.026041666667</v>
      </c>
      <c r="Z1466" s="275">
        <v>185.9375</v>
      </c>
      <c r="AA1466" s="275">
        <v>54.927660130806402</v>
      </c>
      <c r="AB1466" s="275" t="b">
        <v>0</v>
      </c>
      <c r="AC1466" s="275" t="b">
        <v>0</v>
      </c>
      <c r="AD1466" s="280">
        <v>605745.18933286099</v>
      </c>
      <c r="AE1466" s="280">
        <v>151436.29733321501</v>
      </c>
      <c r="AF1466" s="280">
        <v>229762.656570697</v>
      </c>
      <c r="AG1466" s="281">
        <v>224546.235428949</v>
      </c>
      <c r="AH1466" s="275">
        <v>19.1273936518946</v>
      </c>
      <c r="AI1466" s="275">
        <v>0.62889462677744201</v>
      </c>
      <c r="AJ1466" s="275" t="b">
        <v>0</v>
      </c>
    </row>
    <row r="1467" spans="2:36" x14ac:dyDescent="0.2">
      <c r="B1467" s="266">
        <v>95648</v>
      </c>
      <c r="C1467" s="274" t="s">
        <v>169</v>
      </c>
      <c r="D1467" s="275">
        <v>60589</v>
      </c>
      <c r="E1467" s="275">
        <v>39530491</v>
      </c>
      <c r="F1467" s="275">
        <v>101336</v>
      </c>
      <c r="G1467" s="275">
        <v>679763</v>
      </c>
      <c r="H1467" s="275">
        <v>5</v>
      </c>
      <c r="I1467" s="275">
        <v>101336</v>
      </c>
      <c r="J1467" s="275">
        <v>679763</v>
      </c>
      <c r="K1467" s="276">
        <v>20392.89</v>
      </c>
      <c r="L1467" s="275">
        <v>7</v>
      </c>
      <c r="M1467" s="276">
        <v>169940.75</v>
      </c>
      <c r="N1467" s="276">
        <v>489429.36</v>
      </c>
      <c r="O1467" s="279">
        <v>3256.1857442195001</v>
      </c>
      <c r="P1467" s="278">
        <v>1.5E-3</v>
      </c>
      <c r="Q1467" s="277">
        <v>402.19310833333299</v>
      </c>
      <c r="R1467" s="275">
        <v>339.88150000000002</v>
      </c>
      <c r="S1467" s="275">
        <v>0</v>
      </c>
      <c r="T1467" s="279">
        <v>3998.2603525528398</v>
      </c>
      <c r="U1467" s="276">
        <v>659370.11</v>
      </c>
      <c r="V1467" s="279">
        <v>4386.8057942957203</v>
      </c>
      <c r="W1467" s="277">
        <v>68.348064970542197</v>
      </c>
      <c r="X1467" s="275">
        <v>642.88585724999996</v>
      </c>
      <c r="Y1467" s="277">
        <v>402.19310833333299</v>
      </c>
      <c r="Z1467" s="275">
        <v>339.88150000000002</v>
      </c>
      <c r="AA1467" s="275">
        <v>47.346574001967802</v>
      </c>
      <c r="AB1467" s="275" t="b">
        <v>0</v>
      </c>
      <c r="AC1467" s="275" t="b">
        <v>0</v>
      </c>
      <c r="AD1467" s="280">
        <v>1107262.2981821101</v>
      </c>
      <c r="AE1467" s="281">
        <v>276815.57454552897</v>
      </c>
      <c r="AF1467" s="281">
        <v>419990.99890680099</v>
      </c>
      <c r="AG1467" s="280">
        <v>410455.72472978401</v>
      </c>
      <c r="AH1467" s="275">
        <v>19.1273936518946</v>
      </c>
      <c r="AI1467" s="275">
        <v>0.62889462677744201</v>
      </c>
      <c r="AJ1467" s="275" t="b">
        <v>0</v>
      </c>
    </row>
    <row r="1468" spans="2:36" x14ac:dyDescent="0.2">
      <c r="B1468" s="266">
        <v>95650</v>
      </c>
      <c r="C1468" s="274" t="s">
        <v>169</v>
      </c>
      <c r="D1468" s="275">
        <v>13526</v>
      </c>
      <c r="E1468" s="275">
        <v>39530491</v>
      </c>
      <c r="F1468" s="275">
        <v>140427</v>
      </c>
      <c r="G1468" s="275">
        <v>904913</v>
      </c>
      <c r="H1468" s="275">
        <v>5</v>
      </c>
      <c r="I1468" s="275">
        <v>140427</v>
      </c>
      <c r="J1468" s="275">
        <v>904913</v>
      </c>
      <c r="K1468" s="276">
        <v>27147.39</v>
      </c>
      <c r="L1468" s="275">
        <v>7</v>
      </c>
      <c r="M1468" s="276">
        <v>226228.25</v>
      </c>
      <c r="N1468" s="276">
        <v>651537.36</v>
      </c>
      <c r="O1468" s="279">
        <v>4334.69431310457</v>
      </c>
      <c r="P1468" s="278">
        <v>2.9999999999999997E-4</v>
      </c>
      <c r="Q1468" s="277">
        <v>535.40685833333305</v>
      </c>
      <c r="R1468" s="275">
        <v>452.45650000000001</v>
      </c>
      <c r="S1468" s="275">
        <v>0</v>
      </c>
      <c r="T1468" s="279">
        <v>5322.5576714379104</v>
      </c>
      <c r="U1468" s="276">
        <v>877765.61</v>
      </c>
      <c r="V1468" s="279">
        <v>5839.7965051547699</v>
      </c>
      <c r="W1468" s="275">
        <v>65.658154057878704</v>
      </c>
      <c r="X1468" s="277">
        <v>855.82146975000001</v>
      </c>
      <c r="Y1468" s="277">
        <v>535.40685833333305</v>
      </c>
      <c r="Z1468" s="275">
        <v>452.45650000000001</v>
      </c>
      <c r="AA1468" s="275">
        <v>45.483199140660197</v>
      </c>
      <c r="AB1468" s="275" t="b">
        <v>0</v>
      </c>
      <c r="AC1468" s="275" t="b">
        <v>0</v>
      </c>
      <c r="AD1468" s="280">
        <v>1474007.92340106</v>
      </c>
      <c r="AE1468" s="281">
        <v>368501.98085026402</v>
      </c>
      <c r="AF1468" s="280">
        <v>559099.73739928496</v>
      </c>
      <c r="AG1468" s="280">
        <v>546406.205151506</v>
      </c>
      <c r="AH1468" s="275">
        <v>19.1273936518946</v>
      </c>
      <c r="AI1468" s="275">
        <v>0.62889462677744201</v>
      </c>
      <c r="AJ1468" s="275" t="b">
        <v>0</v>
      </c>
    </row>
    <row r="1469" spans="2:36" x14ac:dyDescent="0.2">
      <c r="B1469" s="266">
        <v>95651</v>
      </c>
      <c r="C1469" s="274" t="s">
        <v>169</v>
      </c>
      <c r="D1469" s="275">
        <v>1078</v>
      </c>
      <c r="E1469" s="275">
        <v>39530491</v>
      </c>
      <c r="F1469" s="275">
        <v>129759</v>
      </c>
      <c r="G1469" s="275">
        <v>640152</v>
      </c>
      <c r="H1469" s="275">
        <v>5</v>
      </c>
      <c r="I1469" s="275">
        <v>129759</v>
      </c>
      <c r="J1469" s="275">
        <v>640152</v>
      </c>
      <c r="K1469" s="279">
        <v>19204.560000000001</v>
      </c>
      <c r="L1469" s="275">
        <v>7</v>
      </c>
      <c r="M1469" s="275">
        <v>160038</v>
      </c>
      <c r="N1469" s="281">
        <v>460909.44</v>
      </c>
      <c r="O1469" s="277">
        <v>3066.4420048364</v>
      </c>
      <c r="P1469" s="284">
        <v>0</v>
      </c>
      <c r="Q1469" s="275">
        <v>378.75659999999999</v>
      </c>
      <c r="R1469" s="275">
        <v>320.07600000000002</v>
      </c>
      <c r="S1469" s="275">
        <v>0</v>
      </c>
      <c r="T1469" s="277">
        <v>3765.2746048364002</v>
      </c>
      <c r="U1469" s="276">
        <v>620947.43999999994</v>
      </c>
      <c r="V1469" s="279">
        <v>4131.1788120712599</v>
      </c>
      <c r="W1469" s="275">
        <v>50.266433922005497</v>
      </c>
      <c r="X1469" s="277">
        <v>605.42375400000003</v>
      </c>
      <c r="Y1469" s="275">
        <v>378.75659999999999</v>
      </c>
      <c r="Z1469" s="275">
        <v>320.07600000000002</v>
      </c>
      <c r="AA1469" s="275">
        <v>34.820933621588303</v>
      </c>
      <c r="AB1469" s="275" t="b">
        <v>0</v>
      </c>
      <c r="AC1469" s="275" t="b">
        <v>1</v>
      </c>
      <c r="AD1469" s="280">
        <v>1042740.15312083</v>
      </c>
      <c r="AE1469" s="281">
        <v>260685.03828020801</v>
      </c>
      <c r="AF1469" s="281">
        <v>395517.37580919598</v>
      </c>
      <c r="AG1469" s="280">
        <v>386537.739031429</v>
      </c>
      <c r="AH1469" s="275">
        <v>19.1273936518946</v>
      </c>
      <c r="AI1469" s="275">
        <v>0.62889462677744201</v>
      </c>
      <c r="AJ1469" s="275" t="b">
        <v>1</v>
      </c>
    </row>
    <row r="1470" spans="2:36" x14ac:dyDescent="0.2">
      <c r="B1470" s="266">
        <v>95652</v>
      </c>
      <c r="C1470" s="274" t="s">
        <v>169</v>
      </c>
      <c r="D1470" s="275">
        <v>1320</v>
      </c>
      <c r="E1470" s="275">
        <v>39530491</v>
      </c>
      <c r="F1470" s="275">
        <v>42711</v>
      </c>
      <c r="G1470" s="275">
        <v>332353</v>
      </c>
      <c r="H1470" s="275">
        <v>5</v>
      </c>
      <c r="I1470" s="275">
        <v>42711</v>
      </c>
      <c r="J1470" s="275">
        <v>332353</v>
      </c>
      <c r="K1470" s="276">
        <v>9970.59</v>
      </c>
      <c r="L1470" s="275">
        <v>7</v>
      </c>
      <c r="M1470" s="276">
        <v>83088.25</v>
      </c>
      <c r="N1470" s="281">
        <v>239294.16</v>
      </c>
      <c r="O1470" s="277">
        <v>1592.0300172980601</v>
      </c>
      <c r="P1470" s="284">
        <v>0</v>
      </c>
      <c r="Q1470" s="275">
        <v>196.642191666667</v>
      </c>
      <c r="R1470" s="275">
        <v>166.1765</v>
      </c>
      <c r="S1470" s="275">
        <v>0</v>
      </c>
      <c r="T1470" s="277">
        <v>1954.8487089647299</v>
      </c>
      <c r="U1470" s="276">
        <v>322382.40999999997</v>
      </c>
      <c r="V1470" s="279">
        <v>2144.8182177487802</v>
      </c>
      <c r="W1470" s="275">
        <v>79.285235911089401</v>
      </c>
      <c r="X1470" s="275">
        <v>314.32284974999999</v>
      </c>
      <c r="Y1470" s="275">
        <v>196.642191666667</v>
      </c>
      <c r="Z1470" s="275">
        <v>166.1765</v>
      </c>
      <c r="AA1470" s="275">
        <v>54.923051456479101</v>
      </c>
      <c r="AB1470" s="275" t="b">
        <v>0</v>
      </c>
      <c r="AC1470" s="275" t="b">
        <v>0</v>
      </c>
      <c r="AD1470" s="280">
        <v>541368.01589336304</v>
      </c>
      <c r="AE1470" s="280">
        <v>135342.00397334099</v>
      </c>
      <c r="AF1470" s="281">
        <v>205344.022048379</v>
      </c>
      <c r="AG1470" s="280">
        <v>200681.98987164401</v>
      </c>
      <c r="AH1470" s="275">
        <v>19.1273936518946</v>
      </c>
      <c r="AI1470" s="275">
        <v>0.62889462677744201</v>
      </c>
      <c r="AJ1470" s="275" t="b">
        <v>0</v>
      </c>
    </row>
    <row r="1471" spans="2:36" x14ac:dyDescent="0.2">
      <c r="B1471" s="266">
        <v>95653</v>
      </c>
      <c r="C1471" s="274" t="s">
        <v>169</v>
      </c>
      <c r="D1471" s="275">
        <v>501</v>
      </c>
      <c r="E1471" s="275">
        <v>39530491</v>
      </c>
      <c r="F1471" s="275">
        <v>44333</v>
      </c>
      <c r="G1471" s="275">
        <v>345000</v>
      </c>
      <c r="H1471" s="275">
        <v>5</v>
      </c>
      <c r="I1471" s="275">
        <v>44333</v>
      </c>
      <c r="J1471" s="275">
        <v>345000</v>
      </c>
      <c r="K1471" s="275">
        <v>10350</v>
      </c>
      <c r="L1471" s="275">
        <v>7</v>
      </c>
      <c r="M1471" s="275">
        <v>86250</v>
      </c>
      <c r="N1471" s="275">
        <v>248400</v>
      </c>
      <c r="O1471" s="277">
        <v>1652.61139802509</v>
      </c>
      <c r="P1471" s="284">
        <v>0</v>
      </c>
      <c r="Q1471" s="275">
        <v>204.125</v>
      </c>
      <c r="R1471" s="282">
        <v>172.5</v>
      </c>
      <c r="S1471" s="275">
        <v>0</v>
      </c>
      <c r="T1471" s="277">
        <v>2029.23639802509</v>
      </c>
      <c r="U1471" s="275">
        <v>334650</v>
      </c>
      <c r="V1471" s="279">
        <v>2226.4348001171302</v>
      </c>
      <c r="W1471" s="279">
        <v>79.291098282104997</v>
      </c>
      <c r="X1471" s="275">
        <v>326.28375</v>
      </c>
      <c r="Y1471" s="275">
        <v>204.125</v>
      </c>
      <c r="Z1471" s="282">
        <v>172.5</v>
      </c>
      <c r="AA1471" s="275">
        <v>54.9271124812241</v>
      </c>
      <c r="AB1471" s="275" t="b">
        <v>0</v>
      </c>
      <c r="AC1471" s="275" t="b">
        <v>0</v>
      </c>
      <c r="AD1471" s="280">
        <v>561968.64623821795</v>
      </c>
      <c r="AE1471" s="281">
        <v>140492.16155955399</v>
      </c>
      <c r="AF1471" s="281">
        <v>213157.960381554</v>
      </c>
      <c r="AG1471" s="281">
        <v>208318.52429710899</v>
      </c>
      <c r="AH1471" s="275">
        <v>19.1273936518946</v>
      </c>
      <c r="AI1471" s="275">
        <v>0.62889462677744201</v>
      </c>
      <c r="AJ1471" s="275" t="b">
        <v>0</v>
      </c>
    </row>
    <row r="1472" spans="2:36" x14ac:dyDescent="0.2">
      <c r="B1472" s="266">
        <v>95655</v>
      </c>
      <c r="C1472" s="274" t="s">
        <v>169</v>
      </c>
      <c r="D1472" s="275">
        <v>4938</v>
      </c>
      <c r="E1472" s="275">
        <v>39530491</v>
      </c>
      <c r="F1472" s="275">
        <v>112271</v>
      </c>
      <c r="G1472" s="275">
        <v>577055</v>
      </c>
      <c r="H1472" s="275">
        <v>5</v>
      </c>
      <c r="I1472" s="275">
        <v>112271</v>
      </c>
      <c r="J1472" s="275">
        <v>577055</v>
      </c>
      <c r="K1472" s="279">
        <v>17311.650000000001</v>
      </c>
      <c r="L1472" s="275">
        <v>7</v>
      </c>
      <c r="M1472" s="276">
        <v>144263.75</v>
      </c>
      <c r="N1472" s="282">
        <v>415479.6</v>
      </c>
      <c r="O1472" s="279">
        <v>2764.1961457604898</v>
      </c>
      <c r="P1472" s="278">
        <v>1E-4</v>
      </c>
      <c r="Q1472" s="277">
        <v>341.42420833333301</v>
      </c>
      <c r="R1472" s="275">
        <v>288.52749999999997</v>
      </c>
      <c r="S1472" s="275">
        <v>0</v>
      </c>
      <c r="T1472" s="277">
        <v>3394.1478540938201</v>
      </c>
      <c r="U1472" s="276">
        <v>559743.35</v>
      </c>
      <c r="V1472" s="279">
        <v>3723.9864741495398</v>
      </c>
      <c r="W1472" s="277">
        <v>52.369940042214402</v>
      </c>
      <c r="X1472" s="277">
        <v>545.74976624999999</v>
      </c>
      <c r="Y1472" s="277">
        <v>341.42420833333301</v>
      </c>
      <c r="Z1472" s="275">
        <v>288.52749999999997</v>
      </c>
      <c r="AA1472" s="275">
        <v>36.278089844328299</v>
      </c>
      <c r="AB1472" s="275" t="b">
        <v>0</v>
      </c>
      <c r="AC1472" s="275" t="b">
        <v>0</v>
      </c>
      <c r="AD1472" s="280">
        <v>939961.78885505698</v>
      </c>
      <c r="AE1472" s="280">
        <v>234990.44721376401</v>
      </c>
      <c r="AF1472" s="280">
        <v>356532.94732747198</v>
      </c>
      <c r="AG1472" s="281">
        <v>348438.39431382099</v>
      </c>
      <c r="AH1472" s="275">
        <v>19.1273936518946</v>
      </c>
      <c r="AI1472" s="275">
        <v>0.62889462677744201</v>
      </c>
      <c r="AJ1472" s="275" t="b">
        <v>0</v>
      </c>
    </row>
    <row r="1473" spans="2:36" x14ac:dyDescent="0.2">
      <c r="B1473" s="266">
        <v>95658</v>
      </c>
      <c r="C1473" s="274" t="s">
        <v>169</v>
      </c>
      <c r="D1473" s="275">
        <v>6750</v>
      </c>
      <c r="E1473" s="275">
        <v>39530491</v>
      </c>
      <c r="F1473" s="275">
        <v>130112</v>
      </c>
      <c r="G1473" s="275">
        <v>890721</v>
      </c>
      <c r="H1473" s="275">
        <v>5</v>
      </c>
      <c r="I1473" s="275">
        <v>130112</v>
      </c>
      <c r="J1473" s="275">
        <v>890721</v>
      </c>
      <c r="K1473" s="279">
        <v>26721.63</v>
      </c>
      <c r="L1473" s="275">
        <v>7</v>
      </c>
      <c r="M1473" s="276">
        <v>222680.25</v>
      </c>
      <c r="N1473" s="276">
        <v>641319.12</v>
      </c>
      <c r="O1473" s="279">
        <v>4266.71210742118</v>
      </c>
      <c r="P1473" s="278">
        <v>2.0000000000000001E-4</v>
      </c>
      <c r="Q1473" s="275">
        <v>527.00992499999995</v>
      </c>
      <c r="R1473" s="275">
        <v>445.3605</v>
      </c>
      <c r="S1473" s="275">
        <v>0</v>
      </c>
      <c r="T1473" s="279">
        <v>5239.0825324211801</v>
      </c>
      <c r="U1473" s="276">
        <v>863999.37</v>
      </c>
      <c r="V1473" s="279">
        <v>5748.2093669424203</v>
      </c>
      <c r="W1473" s="275">
        <v>69.752021437153402</v>
      </c>
      <c r="X1473" s="275">
        <v>842.39938574999996</v>
      </c>
      <c r="Y1473" s="275">
        <v>527.00992499999995</v>
      </c>
      <c r="Z1473" s="275">
        <v>445.3605</v>
      </c>
      <c r="AA1473" s="275">
        <v>48.319133046186401</v>
      </c>
      <c r="AB1473" s="275" t="b">
        <v>0</v>
      </c>
      <c r="AC1473" s="275" t="b">
        <v>0</v>
      </c>
      <c r="AD1473" s="275">
        <v>1450890.65085783</v>
      </c>
      <c r="AE1473" s="280">
        <v>362722.66271445801</v>
      </c>
      <c r="AF1473" s="280">
        <v>550331.22211309697</v>
      </c>
      <c r="AG1473" s="280">
        <v>537836.76603027596</v>
      </c>
      <c r="AH1473" s="275">
        <v>19.1273936518946</v>
      </c>
      <c r="AI1473" s="275">
        <v>0.62889462677744201</v>
      </c>
      <c r="AJ1473" s="275" t="b">
        <v>0</v>
      </c>
    </row>
    <row r="1474" spans="2:36" x14ac:dyDescent="0.2">
      <c r="B1474" s="266">
        <v>95659</v>
      </c>
      <c r="C1474" s="274" t="s">
        <v>169</v>
      </c>
      <c r="D1474" s="275">
        <v>769</v>
      </c>
      <c r="E1474" s="275">
        <v>39530491</v>
      </c>
      <c r="F1474" s="275">
        <v>88063</v>
      </c>
      <c r="G1474" s="275">
        <v>571203</v>
      </c>
      <c r="H1474" s="275">
        <v>5</v>
      </c>
      <c r="I1474" s="275">
        <v>88063</v>
      </c>
      <c r="J1474" s="275">
        <v>571203</v>
      </c>
      <c r="K1474" s="276">
        <v>17136.09</v>
      </c>
      <c r="L1474" s="275">
        <v>7</v>
      </c>
      <c r="M1474" s="276">
        <v>142800.75</v>
      </c>
      <c r="N1474" s="281">
        <v>411266.16</v>
      </c>
      <c r="O1474" s="277">
        <v>2736.1640243076099</v>
      </c>
      <c r="P1474" s="284">
        <v>0</v>
      </c>
      <c r="Q1474" s="275">
        <v>337.96177499999999</v>
      </c>
      <c r="R1474" s="275">
        <v>285.60149999999999</v>
      </c>
      <c r="S1474" s="275">
        <v>0</v>
      </c>
      <c r="T1474" s="277">
        <v>3359.7272993076099</v>
      </c>
      <c r="U1474" s="276">
        <v>554066.91</v>
      </c>
      <c r="V1474" s="279">
        <v>3686.2209771921998</v>
      </c>
      <c r="W1474" s="275">
        <v>66.089042927570404</v>
      </c>
      <c r="X1474" s="275">
        <v>540.21523724999997</v>
      </c>
      <c r="Y1474" s="275">
        <v>337.96177499999999</v>
      </c>
      <c r="Z1474" s="275">
        <v>285.60149999999999</v>
      </c>
      <c r="AA1474" s="275">
        <v>45.7816876459936</v>
      </c>
      <c r="AB1474" s="275" t="b">
        <v>0</v>
      </c>
      <c r="AC1474" s="275" t="b">
        <v>0</v>
      </c>
      <c r="AD1474" s="280">
        <v>930429.497499155</v>
      </c>
      <c r="AE1474" s="280">
        <v>232607.37437478901</v>
      </c>
      <c r="AF1474" s="281">
        <v>352917.29404007201</v>
      </c>
      <c r="AG1474" s="281">
        <v>344904.82908429398</v>
      </c>
      <c r="AH1474" s="275">
        <v>19.1273936518946</v>
      </c>
      <c r="AI1474" s="275">
        <v>0.62889462677744201</v>
      </c>
      <c r="AJ1474" s="275" t="b">
        <v>0</v>
      </c>
    </row>
    <row r="1475" spans="2:36" x14ac:dyDescent="0.2">
      <c r="B1475" s="266">
        <v>95660</v>
      </c>
      <c r="C1475" s="274" t="s">
        <v>169</v>
      </c>
      <c r="D1475" s="275">
        <v>35019</v>
      </c>
      <c r="E1475" s="275">
        <v>39530491</v>
      </c>
      <c r="F1475" s="275">
        <v>63306</v>
      </c>
      <c r="G1475" s="275">
        <v>357552</v>
      </c>
      <c r="H1475" s="275">
        <v>5</v>
      </c>
      <c r="I1475" s="275">
        <v>63306</v>
      </c>
      <c r="J1475" s="275">
        <v>357552</v>
      </c>
      <c r="K1475" s="276">
        <v>10726.56</v>
      </c>
      <c r="L1475" s="275">
        <v>7</v>
      </c>
      <c r="M1475" s="275">
        <v>89388</v>
      </c>
      <c r="N1475" s="276">
        <v>257437.44</v>
      </c>
      <c r="O1475" s="277">
        <v>1712.7377118454101</v>
      </c>
      <c r="P1475" s="278">
        <v>8.9999999999999998E-4</v>
      </c>
      <c r="Q1475" s="275">
        <v>211.55160000000001</v>
      </c>
      <c r="R1475" s="275">
        <v>178.77600000000001</v>
      </c>
      <c r="S1475" s="275">
        <v>0</v>
      </c>
      <c r="T1475" s="277">
        <v>2103.0653118454102</v>
      </c>
      <c r="U1475" s="276">
        <v>346825.44</v>
      </c>
      <c r="V1475" s="279">
        <v>2307.4383062361799</v>
      </c>
      <c r="W1475" s="275">
        <v>57.547544502628703</v>
      </c>
      <c r="X1475" s="275">
        <v>338.15480400000001</v>
      </c>
      <c r="Y1475" s="275">
        <v>211.55160000000001</v>
      </c>
      <c r="Z1475" s="275">
        <v>178.77600000000001</v>
      </c>
      <c r="AA1475" s="275">
        <v>39.864758067394803</v>
      </c>
      <c r="AB1475" s="275" t="b">
        <v>0</v>
      </c>
      <c r="AC1475" s="275" t="b">
        <v>0</v>
      </c>
      <c r="AD1475" s="283">
        <v>582414.53159352799</v>
      </c>
      <c r="AE1475" s="283">
        <v>145603.632898382</v>
      </c>
      <c r="AF1475" s="281">
        <v>220913.20304448</v>
      </c>
      <c r="AG1475" s="280">
        <v>215897.69565066599</v>
      </c>
      <c r="AH1475" s="275">
        <v>19.1273936518946</v>
      </c>
      <c r="AI1475" s="275">
        <v>0.62889462677744201</v>
      </c>
      <c r="AJ1475" s="275" t="b">
        <v>0</v>
      </c>
    </row>
    <row r="1476" spans="2:36" x14ac:dyDescent="0.2">
      <c r="B1476" s="266">
        <v>95661</v>
      </c>
      <c r="C1476" s="274" t="s">
        <v>169</v>
      </c>
      <c r="D1476" s="275">
        <v>32829</v>
      </c>
      <c r="E1476" s="275">
        <v>39530491</v>
      </c>
      <c r="F1476" s="275">
        <v>105869</v>
      </c>
      <c r="G1476" s="275">
        <v>676483</v>
      </c>
      <c r="H1476" s="275">
        <v>5</v>
      </c>
      <c r="I1476" s="275">
        <v>105869</v>
      </c>
      <c r="J1476" s="275">
        <v>676483</v>
      </c>
      <c r="K1476" s="279">
        <v>20294.490000000002</v>
      </c>
      <c r="L1476" s="275">
        <v>7</v>
      </c>
      <c r="M1476" s="276">
        <v>169120.75</v>
      </c>
      <c r="N1476" s="276">
        <v>487067.76</v>
      </c>
      <c r="O1476" s="277">
        <v>3240.4739604933502</v>
      </c>
      <c r="P1476" s="278">
        <v>8.0000000000000004E-4</v>
      </c>
      <c r="Q1476" s="277">
        <v>400.25244166666698</v>
      </c>
      <c r="R1476" s="275">
        <v>338.24149999999997</v>
      </c>
      <c r="S1476" s="275">
        <v>0</v>
      </c>
      <c r="T1476" s="279">
        <v>3978.96790216002</v>
      </c>
      <c r="U1476" s="276">
        <v>656188.51</v>
      </c>
      <c r="V1476" s="279">
        <v>4365.6385301091004</v>
      </c>
      <c r="W1476" s="275">
        <v>65.105928296582803</v>
      </c>
      <c r="X1476" s="277">
        <v>639.78379725000002</v>
      </c>
      <c r="Y1476" s="277">
        <v>400.25244166666698</v>
      </c>
      <c r="Z1476" s="275">
        <v>338.24149999999997</v>
      </c>
      <c r="AA1476" s="275">
        <v>45.100657251811398</v>
      </c>
      <c r="AB1476" s="275" t="b">
        <v>0</v>
      </c>
      <c r="AC1476" s="275" t="b">
        <v>0</v>
      </c>
      <c r="AD1476" s="280">
        <v>1101919.52380628</v>
      </c>
      <c r="AE1476" s="280">
        <v>275479.88095157099</v>
      </c>
      <c r="AF1476" s="280">
        <v>417964.45366027497</v>
      </c>
      <c r="AG1476" s="281">
        <v>408475.18919443799</v>
      </c>
      <c r="AH1476" s="275">
        <v>19.1273936518946</v>
      </c>
      <c r="AI1476" s="275">
        <v>0.62889462677744201</v>
      </c>
      <c r="AJ1476" s="275" t="b">
        <v>0</v>
      </c>
    </row>
    <row r="1477" spans="2:36" x14ac:dyDescent="0.2">
      <c r="B1477" s="266">
        <v>95662</v>
      </c>
      <c r="C1477" s="274" t="s">
        <v>169</v>
      </c>
      <c r="D1477" s="275">
        <v>32307</v>
      </c>
      <c r="E1477" s="275">
        <v>39530491</v>
      </c>
      <c r="F1477" s="275">
        <v>94718</v>
      </c>
      <c r="G1477" s="275">
        <v>603029</v>
      </c>
      <c r="H1477" s="275">
        <v>5</v>
      </c>
      <c r="I1477" s="275">
        <v>94718</v>
      </c>
      <c r="J1477" s="275">
        <v>603029</v>
      </c>
      <c r="K1477" s="276">
        <v>18090.87</v>
      </c>
      <c r="L1477" s="275">
        <v>7</v>
      </c>
      <c r="M1477" s="276">
        <v>150757.25</v>
      </c>
      <c r="N1477" s="276">
        <v>434180.88</v>
      </c>
      <c r="O1477" s="277">
        <v>2888.6162282309301</v>
      </c>
      <c r="P1477" s="278">
        <v>8.0000000000000004E-4</v>
      </c>
      <c r="Q1477" s="275">
        <v>356.79215833333302</v>
      </c>
      <c r="R1477" s="275">
        <v>301.5145</v>
      </c>
      <c r="S1477" s="275">
        <v>0</v>
      </c>
      <c r="T1477" s="277">
        <v>3546.9228865642599</v>
      </c>
      <c r="U1477" s="276">
        <v>584938.13</v>
      </c>
      <c r="V1477" s="277">
        <v>3891.6079741444501</v>
      </c>
      <c r="W1477" s="279">
        <v>64.869139667997004</v>
      </c>
      <c r="X1477" s="277">
        <v>570.31467674999999</v>
      </c>
      <c r="Y1477" s="275">
        <v>356.79215833333302</v>
      </c>
      <c r="Z1477" s="275">
        <v>301.5145</v>
      </c>
      <c r="AA1477" s="275">
        <v>44.9366272923533</v>
      </c>
      <c r="AB1477" s="275" t="b">
        <v>0</v>
      </c>
      <c r="AC1477" s="275" t="b">
        <v>0</v>
      </c>
      <c r="AD1477" s="280">
        <v>982270.697890974</v>
      </c>
      <c r="AE1477" s="281">
        <v>245567.67447274399</v>
      </c>
      <c r="AF1477" s="281">
        <v>372580.961422981</v>
      </c>
      <c r="AG1477" s="281">
        <v>364122.06199525</v>
      </c>
      <c r="AH1477" s="275">
        <v>19.1273936518946</v>
      </c>
      <c r="AI1477" s="275">
        <v>0.62889462677744201</v>
      </c>
      <c r="AJ1477" s="275" t="b">
        <v>0</v>
      </c>
    </row>
    <row r="1478" spans="2:36" x14ac:dyDescent="0.2">
      <c r="B1478" s="266">
        <v>95663</v>
      </c>
      <c r="C1478" s="274" t="s">
        <v>169</v>
      </c>
      <c r="D1478" s="275">
        <v>3050</v>
      </c>
      <c r="E1478" s="275">
        <v>39530491</v>
      </c>
      <c r="F1478" s="275">
        <v>118998</v>
      </c>
      <c r="G1478" s="275">
        <v>890167</v>
      </c>
      <c r="H1478" s="275">
        <v>5</v>
      </c>
      <c r="I1478" s="275">
        <v>118998</v>
      </c>
      <c r="J1478" s="275">
        <v>890167</v>
      </c>
      <c r="K1478" s="276">
        <v>26705.01</v>
      </c>
      <c r="L1478" s="275">
        <v>7</v>
      </c>
      <c r="M1478" s="276">
        <v>222541.75</v>
      </c>
      <c r="N1478" s="276">
        <v>640920.24</v>
      </c>
      <c r="O1478" s="279">
        <v>4264.0583488284001</v>
      </c>
      <c r="P1478" s="278">
        <v>1E-4</v>
      </c>
      <c r="Q1478" s="277">
        <v>526.68214166666701</v>
      </c>
      <c r="R1478" s="275">
        <v>445.08350000000002</v>
      </c>
      <c r="S1478" s="275">
        <v>0</v>
      </c>
      <c r="T1478" s="279">
        <v>5235.8239904950697</v>
      </c>
      <c r="U1478" s="276">
        <v>863461.99</v>
      </c>
      <c r="V1478" s="279">
        <v>5744.6341643938204</v>
      </c>
      <c r="W1478" s="277">
        <v>76.219182638133304</v>
      </c>
      <c r="X1478" s="277">
        <v>841.87544025</v>
      </c>
      <c r="Y1478" s="277">
        <v>526.68214166666701</v>
      </c>
      <c r="Z1478" s="275">
        <v>445.08350000000002</v>
      </c>
      <c r="AA1478" s="275">
        <v>52.7991124942779</v>
      </c>
      <c r="AB1478" s="275" t="b">
        <v>0</v>
      </c>
      <c r="AC1478" s="275" t="b">
        <v>0</v>
      </c>
      <c r="AD1478" s="280">
        <v>1449988.2432345999</v>
      </c>
      <c r="AE1478" s="280">
        <v>362497.060808649</v>
      </c>
      <c r="AF1478" s="280">
        <v>549988.93367816496</v>
      </c>
      <c r="AG1478" s="280">
        <v>537502.24874778104</v>
      </c>
      <c r="AH1478" s="275">
        <v>19.1273936518946</v>
      </c>
      <c r="AI1478" s="275">
        <v>0.62889462677744201</v>
      </c>
      <c r="AJ1478" s="275" t="b">
        <v>0</v>
      </c>
    </row>
    <row r="1479" spans="2:36" x14ac:dyDescent="0.2">
      <c r="B1479" s="266">
        <v>95664</v>
      </c>
      <c r="C1479" s="274" t="s">
        <v>169</v>
      </c>
      <c r="D1479" s="275">
        <v>1369</v>
      </c>
      <c r="E1479" s="275">
        <v>39530491</v>
      </c>
      <c r="F1479" s="275">
        <v>85787</v>
      </c>
      <c r="G1479" s="275">
        <v>750000</v>
      </c>
      <c r="H1479" s="275">
        <v>5</v>
      </c>
      <c r="I1479" s="275">
        <v>85787</v>
      </c>
      <c r="J1479" s="275">
        <v>750000</v>
      </c>
      <c r="K1479" s="275">
        <v>22500</v>
      </c>
      <c r="L1479" s="275">
        <v>7</v>
      </c>
      <c r="M1479" s="275">
        <v>187500</v>
      </c>
      <c r="N1479" s="275">
        <v>540000</v>
      </c>
      <c r="O1479" s="279">
        <v>3592.6334739675899</v>
      </c>
      <c r="P1479" s="284">
        <v>0</v>
      </c>
      <c r="Q1479" s="276">
        <v>443.75</v>
      </c>
      <c r="R1479" s="275">
        <v>375</v>
      </c>
      <c r="S1479" s="275">
        <v>0</v>
      </c>
      <c r="T1479" s="279">
        <v>4411.3834739675904</v>
      </c>
      <c r="U1479" s="275">
        <v>727500</v>
      </c>
      <c r="V1479" s="279">
        <v>4840.0756524285498</v>
      </c>
      <c r="W1479" s="275">
        <v>89.078365986854195</v>
      </c>
      <c r="X1479" s="277">
        <v>709.3125</v>
      </c>
      <c r="Y1479" s="276">
        <v>443.75</v>
      </c>
      <c r="Z1479" s="275">
        <v>375</v>
      </c>
      <c r="AA1479" s="275">
        <v>61.707020513144201</v>
      </c>
      <c r="AB1479" s="275" t="b">
        <v>0</v>
      </c>
      <c r="AC1479" s="275" t="b">
        <v>0</v>
      </c>
      <c r="AD1479" s="280">
        <v>1221670.97008308</v>
      </c>
      <c r="AE1479" s="281">
        <v>305417.74252077</v>
      </c>
      <c r="AF1479" s="280">
        <v>463386.87039468298</v>
      </c>
      <c r="AG1479" s="283">
        <v>452866.35716762801</v>
      </c>
      <c r="AH1479" s="275">
        <v>19.1273936518946</v>
      </c>
      <c r="AI1479" s="275">
        <v>0.62889462677744201</v>
      </c>
      <c r="AJ1479" s="275" t="b">
        <v>0</v>
      </c>
    </row>
    <row r="1480" spans="2:36" x14ac:dyDescent="0.2">
      <c r="B1480" s="266">
        <v>95665</v>
      </c>
      <c r="C1480" s="274" t="s">
        <v>169</v>
      </c>
      <c r="D1480" s="275">
        <v>4772</v>
      </c>
      <c r="E1480" s="275">
        <v>39530491</v>
      </c>
      <c r="F1480" s="275">
        <v>80426</v>
      </c>
      <c r="G1480" s="275">
        <v>495308</v>
      </c>
      <c r="H1480" s="275">
        <v>5</v>
      </c>
      <c r="I1480" s="275">
        <v>80426</v>
      </c>
      <c r="J1480" s="275">
        <v>495308</v>
      </c>
      <c r="K1480" s="276">
        <v>14859.24</v>
      </c>
      <c r="L1480" s="275">
        <v>7</v>
      </c>
      <c r="M1480" s="275">
        <v>123827</v>
      </c>
      <c r="N1480" s="276">
        <v>356621.76</v>
      </c>
      <c r="O1480" s="277">
        <v>2372.6134676319198</v>
      </c>
      <c r="P1480" s="278">
        <v>1E-4</v>
      </c>
      <c r="Q1480" s="275">
        <v>293.05723333333299</v>
      </c>
      <c r="R1480" s="275">
        <v>247.654</v>
      </c>
      <c r="S1480" s="275">
        <v>0</v>
      </c>
      <c r="T1480" s="279">
        <v>2913.32470096525</v>
      </c>
      <c r="U1480" s="276">
        <v>480448.76</v>
      </c>
      <c r="V1480" s="277">
        <v>3196.43758833744</v>
      </c>
      <c r="W1480" s="277">
        <v>62.7496535349878</v>
      </c>
      <c r="X1480" s="275">
        <v>468.43754100000001</v>
      </c>
      <c r="Y1480" s="275">
        <v>293.05723333333299</v>
      </c>
      <c r="Z1480" s="275">
        <v>247.654</v>
      </c>
      <c r="AA1480" s="275">
        <v>43.468401277675099</v>
      </c>
      <c r="AB1480" s="275" t="b">
        <v>0</v>
      </c>
      <c r="AC1480" s="275" t="b">
        <v>0</v>
      </c>
      <c r="AD1480" s="280">
        <v>806804.53979988105</v>
      </c>
      <c r="AE1480" s="281">
        <v>201701.13494997</v>
      </c>
      <c r="AF1480" s="280">
        <v>306025.632001933</v>
      </c>
      <c r="AG1480" s="280">
        <v>299077.77284797799</v>
      </c>
      <c r="AH1480" s="275">
        <v>19.1273936518946</v>
      </c>
      <c r="AI1480" s="275">
        <v>0.62889462677744201</v>
      </c>
      <c r="AJ1480" s="275" t="b">
        <v>0</v>
      </c>
    </row>
    <row r="1481" spans="2:36" x14ac:dyDescent="0.2">
      <c r="B1481" s="266">
        <v>95666</v>
      </c>
      <c r="C1481" s="274" t="s">
        <v>169</v>
      </c>
      <c r="D1481" s="275">
        <v>5693</v>
      </c>
      <c r="E1481" s="275">
        <v>39530491</v>
      </c>
      <c r="F1481" s="275">
        <v>79759</v>
      </c>
      <c r="G1481" s="275">
        <v>433525</v>
      </c>
      <c r="H1481" s="275">
        <v>5</v>
      </c>
      <c r="I1481" s="275">
        <v>79759</v>
      </c>
      <c r="J1481" s="275">
        <v>433525</v>
      </c>
      <c r="K1481" s="276">
        <v>13005.75</v>
      </c>
      <c r="L1481" s="275">
        <v>7</v>
      </c>
      <c r="M1481" s="276">
        <v>108381.25</v>
      </c>
      <c r="N1481" s="275">
        <v>312138</v>
      </c>
      <c r="O1481" s="279">
        <v>2076.6619024023998</v>
      </c>
      <c r="P1481" s="278">
        <v>1E-4</v>
      </c>
      <c r="Q1481" s="277">
        <v>256.50229166666702</v>
      </c>
      <c r="R1481" s="275">
        <v>216.76249999999999</v>
      </c>
      <c r="S1481" s="275">
        <v>0</v>
      </c>
      <c r="T1481" s="277">
        <v>2549.92669406906</v>
      </c>
      <c r="U1481" s="276">
        <v>420519.25</v>
      </c>
      <c r="V1481" s="277">
        <v>2797.7250629587802</v>
      </c>
      <c r="W1481" s="275">
        <v>55.381779461258802</v>
      </c>
      <c r="X1481" s="275">
        <v>410.00626875</v>
      </c>
      <c r="Y1481" s="277">
        <v>256.50229166666702</v>
      </c>
      <c r="Z1481" s="275">
        <v>216.76249999999999</v>
      </c>
      <c r="AA1481" s="275">
        <v>38.3644733871146</v>
      </c>
      <c r="AB1481" s="275" t="b">
        <v>0</v>
      </c>
      <c r="AC1481" s="275" t="b">
        <v>0</v>
      </c>
      <c r="AD1481" s="280">
        <v>706166.54307369096</v>
      </c>
      <c r="AE1481" s="281">
        <v>176541.635768423</v>
      </c>
      <c r="AF1481" s="281">
        <v>267853.05731713999</v>
      </c>
      <c r="AG1481" s="281">
        <v>261771.849988128</v>
      </c>
      <c r="AH1481" s="275">
        <v>19.1273936518946</v>
      </c>
      <c r="AI1481" s="275">
        <v>0.62889462677744201</v>
      </c>
      <c r="AJ1481" s="275" t="b">
        <v>0</v>
      </c>
    </row>
    <row r="1482" spans="2:36" x14ac:dyDescent="0.2">
      <c r="B1482" s="266">
        <v>95667</v>
      </c>
      <c r="C1482" s="274" t="s">
        <v>169</v>
      </c>
      <c r="D1482" s="275">
        <v>38095</v>
      </c>
      <c r="E1482" s="275">
        <v>39530491</v>
      </c>
      <c r="F1482" s="275">
        <v>97533</v>
      </c>
      <c r="G1482" s="275">
        <v>659885</v>
      </c>
      <c r="H1482" s="275">
        <v>5</v>
      </c>
      <c r="I1482" s="275">
        <v>97533</v>
      </c>
      <c r="J1482" s="275">
        <v>659885</v>
      </c>
      <c r="K1482" s="276">
        <v>19796.55</v>
      </c>
      <c r="L1482" s="275">
        <v>7</v>
      </c>
      <c r="M1482" s="276">
        <v>164971.25</v>
      </c>
      <c r="N1482" s="281">
        <v>475117.2</v>
      </c>
      <c r="O1482" s="277">
        <v>3160.96658662547</v>
      </c>
      <c r="P1482" s="284">
        <v>1E-3</v>
      </c>
      <c r="Q1482" s="275">
        <v>390.431958333333</v>
      </c>
      <c r="R1482" s="275">
        <v>329.9425</v>
      </c>
      <c r="S1482" s="275">
        <v>0</v>
      </c>
      <c r="T1482" s="280">
        <v>3881.3410449588</v>
      </c>
      <c r="U1482" s="276">
        <v>640088.44999999995</v>
      </c>
      <c r="V1482" s="279">
        <v>4258.5244292037496</v>
      </c>
      <c r="W1482" s="275">
        <v>68.936484590287407</v>
      </c>
      <c r="X1482" s="277">
        <v>624.08623875000001</v>
      </c>
      <c r="Y1482" s="275">
        <v>390.431958333333</v>
      </c>
      <c r="Z1482" s="275">
        <v>329.9425</v>
      </c>
      <c r="AA1482" s="275">
        <v>47.7541883665073</v>
      </c>
      <c r="AB1482" s="275" t="b">
        <v>0</v>
      </c>
      <c r="AC1482" s="275" t="b">
        <v>0</v>
      </c>
      <c r="AD1482" s="280">
        <v>1074883.1307910299</v>
      </c>
      <c r="AE1482" s="281">
        <v>268720.782697758</v>
      </c>
      <c r="AF1482" s="280">
        <v>407709.39329386101</v>
      </c>
      <c r="AG1482" s="281">
        <v>398452.95479941397</v>
      </c>
      <c r="AH1482" s="275">
        <v>19.1273936518946</v>
      </c>
      <c r="AI1482" s="275">
        <v>0.62889462677744201</v>
      </c>
      <c r="AJ1482" s="275" t="b">
        <v>0</v>
      </c>
    </row>
    <row r="1483" spans="2:36" x14ac:dyDescent="0.2">
      <c r="B1483" s="266">
        <v>95668</v>
      </c>
      <c r="C1483" s="274" t="s">
        <v>169</v>
      </c>
      <c r="D1483" s="275">
        <v>849</v>
      </c>
      <c r="E1483" s="275">
        <v>39530491</v>
      </c>
      <c r="F1483" s="275">
        <v>73019</v>
      </c>
      <c r="G1483" s="275">
        <v>620924</v>
      </c>
      <c r="H1483" s="275">
        <v>5</v>
      </c>
      <c r="I1483" s="275">
        <v>73019</v>
      </c>
      <c r="J1483" s="275">
        <v>620924</v>
      </c>
      <c r="K1483" s="279">
        <v>18627.72</v>
      </c>
      <c r="L1483" s="275">
        <v>7</v>
      </c>
      <c r="M1483" s="275">
        <v>155231</v>
      </c>
      <c r="N1483" s="276">
        <v>447065.28</v>
      </c>
      <c r="O1483" s="277">
        <v>2974.3364629197999</v>
      </c>
      <c r="P1483" s="284">
        <v>0</v>
      </c>
      <c r="Q1483" s="277">
        <v>367.38003333333302</v>
      </c>
      <c r="R1483" s="275">
        <v>310.46199999999999</v>
      </c>
      <c r="S1483" s="275">
        <v>0</v>
      </c>
      <c r="T1483" s="279">
        <v>3652.1784962531301</v>
      </c>
      <c r="U1483" s="276">
        <v>602296.28</v>
      </c>
      <c r="V1483" s="279">
        <v>4007.0921792114</v>
      </c>
      <c r="W1483" s="275">
        <v>86.643307942503597</v>
      </c>
      <c r="X1483" s="277">
        <v>587.23887300000001</v>
      </c>
      <c r="Y1483" s="277">
        <v>367.38003333333302</v>
      </c>
      <c r="Z1483" s="275">
        <v>310.46199999999999</v>
      </c>
      <c r="AA1483" s="277">
        <v>60.020189204231201</v>
      </c>
      <c r="AB1483" s="275" t="b">
        <v>0</v>
      </c>
      <c r="AC1483" s="275" t="b">
        <v>0</v>
      </c>
      <c r="AD1483" s="280">
        <v>1011419.76723716</v>
      </c>
      <c r="AE1483" s="280">
        <v>252854.94180928901</v>
      </c>
      <c r="AF1483" s="280">
        <v>383637.37215059798</v>
      </c>
      <c r="AG1483" s="280">
        <v>374927.45327727002</v>
      </c>
      <c r="AH1483" s="275">
        <v>19.1273936518946</v>
      </c>
      <c r="AI1483" s="275">
        <v>0.62889462677744201</v>
      </c>
      <c r="AJ1483" s="275" t="b">
        <v>0</v>
      </c>
    </row>
    <row r="1484" spans="2:36" x14ac:dyDescent="0.2">
      <c r="B1484" s="266">
        <v>95669</v>
      </c>
      <c r="C1484" s="274" t="s">
        <v>169</v>
      </c>
      <c r="D1484" s="275">
        <v>6593</v>
      </c>
      <c r="E1484" s="275">
        <v>39530491</v>
      </c>
      <c r="F1484" s="275">
        <v>100667</v>
      </c>
      <c r="G1484" s="275">
        <v>603372</v>
      </c>
      <c r="H1484" s="275">
        <v>5</v>
      </c>
      <c r="I1484" s="275">
        <v>100667</v>
      </c>
      <c r="J1484" s="275">
        <v>603372</v>
      </c>
      <c r="K1484" s="276">
        <v>18101.16</v>
      </c>
      <c r="L1484" s="275">
        <v>7</v>
      </c>
      <c r="M1484" s="275">
        <v>150843</v>
      </c>
      <c r="N1484" s="281">
        <v>434427.84</v>
      </c>
      <c r="O1484" s="279">
        <v>2890.2592592730298</v>
      </c>
      <c r="P1484" s="278">
        <v>2.0000000000000001E-4</v>
      </c>
      <c r="Q1484" s="277">
        <v>356.99509999999998</v>
      </c>
      <c r="R1484" s="275">
        <v>301.68599999999998</v>
      </c>
      <c r="S1484" s="275">
        <v>0</v>
      </c>
      <c r="T1484" s="277">
        <v>3548.94035927303</v>
      </c>
      <c r="U1484" s="276">
        <v>585270.84</v>
      </c>
      <c r="V1484" s="281">
        <v>3893.82150207616</v>
      </c>
      <c r="W1484" s="275">
        <v>61.070360746733201</v>
      </c>
      <c r="X1484" s="275">
        <v>570.63906899999995</v>
      </c>
      <c r="Y1484" s="277">
        <v>356.99509999999998</v>
      </c>
      <c r="Z1484" s="275">
        <v>301.68599999999998</v>
      </c>
      <c r="AA1484" s="275">
        <v>42.305109232694299</v>
      </c>
      <c r="AB1484" s="275" t="b">
        <v>0</v>
      </c>
      <c r="AC1484" s="275" t="b">
        <v>0</v>
      </c>
      <c r="AD1484" s="280">
        <v>982829.40874795895</v>
      </c>
      <c r="AE1484" s="281">
        <v>245707.35218699</v>
      </c>
      <c r="AF1484" s="281">
        <v>372792.88368504099</v>
      </c>
      <c r="AG1484" s="280">
        <v>364329.17287592799</v>
      </c>
      <c r="AH1484" s="275">
        <v>19.1273936518946</v>
      </c>
      <c r="AI1484" s="275">
        <v>0.62889462677744201</v>
      </c>
      <c r="AJ1484" s="275" t="b">
        <v>0</v>
      </c>
    </row>
    <row r="1485" spans="2:36" x14ac:dyDescent="0.2">
      <c r="B1485" s="266">
        <v>95670</v>
      </c>
      <c r="C1485" s="274" t="s">
        <v>169</v>
      </c>
      <c r="D1485" s="275">
        <v>58370</v>
      </c>
      <c r="E1485" s="275">
        <v>39530491</v>
      </c>
      <c r="F1485" s="275">
        <v>88473</v>
      </c>
      <c r="G1485" s="275">
        <v>524427</v>
      </c>
      <c r="H1485" s="275">
        <v>5</v>
      </c>
      <c r="I1485" s="275">
        <v>88473</v>
      </c>
      <c r="J1485" s="275">
        <v>524427</v>
      </c>
      <c r="K1485" s="276">
        <v>15732.81</v>
      </c>
      <c r="L1485" s="275">
        <v>7</v>
      </c>
      <c r="M1485" s="276">
        <v>131106.75</v>
      </c>
      <c r="N1485" s="276">
        <v>377587.44</v>
      </c>
      <c r="O1485" s="279">
        <v>2512.0986598032</v>
      </c>
      <c r="P1485" s="278">
        <v>1.5E-3</v>
      </c>
      <c r="Q1485" s="275">
        <v>310.28597500000001</v>
      </c>
      <c r="R1485" s="275">
        <v>262.21350000000001</v>
      </c>
      <c r="S1485" s="275">
        <v>0</v>
      </c>
      <c r="T1485" s="279">
        <v>3084.5981348032001</v>
      </c>
      <c r="U1485" s="276">
        <v>508694.19</v>
      </c>
      <c r="V1485" s="279">
        <v>3384.3551389015302</v>
      </c>
      <c r="W1485" s="275">
        <v>60.3958014194369</v>
      </c>
      <c r="X1485" s="275">
        <v>495.97683525000002</v>
      </c>
      <c r="Y1485" s="275">
        <v>310.28597500000001</v>
      </c>
      <c r="Z1485" s="275">
        <v>262.21350000000001</v>
      </c>
      <c r="AA1485" s="275">
        <v>41.837823536715597</v>
      </c>
      <c r="AB1485" s="275" t="b">
        <v>0</v>
      </c>
      <c r="AC1485" s="275" t="b">
        <v>0</v>
      </c>
      <c r="AD1485" s="280">
        <v>854236.32243701397</v>
      </c>
      <c r="AE1485" s="280">
        <v>213559.080609253</v>
      </c>
      <c r="AF1485" s="280">
        <v>324016.78170729702</v>
      </c>
      <c r="AG1485" s="280">
        <v>316660.46012046398</v>
      </c>
      <c r="AH1485" s="275">
        <v>19.1273936518946</v>
      </c>
      <c r="AI1485" s="275">
        <v>0.62889462677744201</v>
      </c>
      <c r="AJ1485" s="275" t="b">
        <v>0</v>
      </c>
    </row>
    <row r="1486" spans="2:36" x14ac:dyDescent="0.2">
      <c r="B1486" s="266">
        <v>95672</v>
      </c>
      <c r="C1486" s="274" t="s">
        <v>169</v>
      </c>
      <c r="D1486" s="275">
        <v>4921</v>
      </c>
      <c r="E1486" s="275">
        <v>39530491</v>
      </c>
      <c r="F1486" s="275">
        <v>151443</v>
      </c>
      <c r="G1486" s="275">
        <v>858835</v>
      </c>
      <c r="H1486" s="275">
        <v>5</v>
      </c>
      <c r="I1486" s="275">
        <v>151443</v>
      </c>
      <c r="J1486" s="275">
        <v>858835</v>
      </c>
      <c r="K1486" s="276">
        <v>25765.05</v>
      </c>
      <c r="L1486" s="275">
        <v>7</v>
      </c>
      <c r="M1486" s="276">
        <v>214708.75</v>
      </c>
      <c r="N1486" s="282">
        <v>618361.19999999995</v>
      </c>
      <c r="O1486" s="279">
        <v>4113.9724928199303</v>
      </c>
      <c r="P1486" s="278">
        <v>1E-4</v>
      </c>
      <c r="Q1486" s="277">
        <v>508.14404166666702</v>
      </c>
      <c r="R1486" s="275">
        <v>429.41750000000002</v>
      </c>
      <c r="S1486" s="275">
        <v>0</v>
      </c>
      <c r="T1486" s="280">
        <v>5051.5340344865999</v>
      </c>
      <c r="U1486" s="276">
        <v>833069.95</v>
      </c>
      <c r="V1486" s="277">
        <v>5542.4351639379702</v>
      </c>
      <c r="W1486" s="275">
        <v>57.782055877297502</v>
      </c>
      <c r="X1486" s="277">
        <v>812.24320124999997</v>
      </c>
      <c r="Y1486" s="277">
        <v>508.14404166666702</v>
      </c>
      <c r="Z1486" s="275">
        <v>429.41750000000002</v>
      </c>
      <c r="AA1486" s="275">
        <v>40.027210510779099</v>
      </c>
      <c r="AB1486" s="275" t="b">
        <v>0</v>
      </c>
      <c r="AC1486" s="275" t="b">
        <v>0</v>
      </c>
      <c r="AD1486" s="280">
        <v>1398951.7167884</v>
      </c>
      <c r="AE1486" s="280">
        <v>349737.92919710098</v>
      </c>
      <c r="AF1486" s="280">
        <v>530630.48378055706</v>
      </c>
      <c r="AG1486" s="280">
        <v>518583.303810746</v>
      </c>
      <c r="AH1486" s="275">
        <v>19.1273936518946</v>
      </c>
      <c r="AI1486" s="275">
        <v>0.62889462677744201</v>
      </c>
      <c r="AJ1486" s="275" t="b">
        <v>0</v>
      </c>
    </row>
    <row r="1487" spans="2:36" x14ac:dyDescent="0.2">
      <c r="B1487" s="266">
        <v>95673</v>
      </c>
      <c r="C1487" s="274" t="s">
        <v>169</v>
      </c>
      <c r="D1487" s="275">
        <v>16091</v>
      </c>
      <c r="E1487" s="275">
        <v>39530491</v>
      </c>
      <c r="F1487" s="275">
        <v>88450</v>
      </c>
      <c r="G1487" s="275">
        <v>592350</v>
      </c>
      <c r="H1487" s="275">
        <v>5</v>
      </c>
      <c r="I1487" s="275">
        <v>88450</v>
      </c>
      <c r="J1487" s="275">
        <v>592350</v>
      </c>
      <c r="K1487" s="282">
        <v>17770.5</v>
      </c>
      <c r="L1487" s="275">
        <v>7</v>
      </c>
      <c r="M1487" s="282">
        <v>148087.5</v>
      </c>
      <c r="N1487" s="275">
        <v>426492</v>
      </c>
      <c r="O1487" s="277">
        <v>2837.4619177395998</v>
      </c>
      <c r="P1487" s="278">
        <v>4.0000000000000002E-4</v>
      </c>
      <c r="Q1487" s="275">
        <v>350.47375</v>
      </c>
      <c r="R1487" s="275">
        <v>296.17500000000001</v>
      </c>
      <c r="S1487" s="275">
        <v>0</v>
      </c>
      <c r="T1487" s="277">
        <v>3484.1106677396001</v>
      </c>
      <c r="U1487" s="282">
        <v>574579.5</v>
      </c>
      <c r="V1487" s="281">
        <v>3822.6917502880701</v>
      </c>
      <c r="W1487" s="277">
        <v>68.235914249244601</v>
      </c>
      <c r="X1487" s="275">
        <v>560.21501249999994</v>
      </c>
      <c r="Y1487" s="275">
        <v>350.47375</v>
      </c>
      <c r="Z1487" s="275">
        <v>296.17500000000001</v>
      </c>
      <c r="AA1487" s="275">
        <v>47.2688841298759</v>
      </c>
      <c r="AB1487" s="275" t="b">
        <v>0</v>
      </c>
      <c r="AC1487" s="275" t="b">
        <v>0</v>
      </c>
      <c r="AD1487" s="280">
        <v>964875.73217161803</v>
      </c>
      <c r="AE1487" s="281">
        <v>241218.93304290401</v>
      </c>
      <c r="AF1487" s="281">
        <v>365982.95023772097</v>
      </c>
      <c r="AG1487" s="280">
        <v>357673.84889099299</v>
      </c>
      <c r="AH1487" s="275">
        <v>19.1273936518946</v>
      </c>
      <c r="AI1487" s="275">
        <v>0.62889462677744201</v>
      </c>
      <c r="AJ1487" s="275" t="b">
        <v>0</v>
      </c>
    </row>
    <row r="1488" spans="2:36" x14ac:dyDescent="0.2">
      <c r="B1488" s="266">
        <v>95674</v>
      </c>
      <c r="C1488" s="274" t="s">
        <v>169</v>
      </c>
      <c r="D1488" s="275">
        <v>810</v>
      </c>
      <c r="E1488" s="275">
        <v>39530491</v>
      </c>
      <c r="F1488" s="275">
        <v>110915</v>
      </c>
      <c r="G1488" s="275">
        <v>537037</v>
      </c>
      <c r="H1488" s="275">
        <v>5</v>
      </c>
      <c r="I1488" s="275">
        <v>110915</v>
      </c>
      <c r="J1488" s="275">
        <v>537037</v>
      </c>
      <c r="K1488" s="279">
        <v>16111.11</v>
      </c>
      <c r="L1488" s="275">
        <v>7</v>
      </c>
      <c r="M1488" s="276">
        <v>134259.25</v>
      </c>
      <c r="N1488" s="276">
        <v>386666.64</v>
      </c>
      <c r="O1488" s="279">
        <v>2572.5028039455101</v>
      </c>
      <c r="P1488" s="284">
        <v>0</v>
      </c>
      <c r="Q1488" s="277">
        <v>317.74689166666701</v>
      </c>
      <c r="R1488" s="275">
        <v>268.51850000000002</v>
      </c>
      <c r="S1488" s="275">
        <v>0</v>
      </c>
      <c r="T1488" s="277">
        <v>3158.7681956121701</v>
      </c>
      <c r="U1488" s="276">
        <v>520925.89</v>
      </c>
      <c r="V1488" s="279">
        <v>3465.7329442043601</v>
      </c>
      <c r="W1488" s="275">
        <v>49.334006169997203</v>
      </c>
      <c r="X1488" s="275">
        <v>507.90274275000002</v>
      </c>
      <c r="Y1488" s="277">
        <v>317.74689166666701</v>
      </c>
      <c r="Z1488" s="275">
        <v>268.51850000000002</v>
      </c>
      <c r="AA1488" s="275">
        <v>34.175015414818603</v>
      </c>
      <c r="AB1488" s="275" t="b">
        <v>0</v>
      </c>
      <c r="AC1488" s="275" t="b">
        <v>1</v>
      </c>
      <c r="AD1488" s="280">
        <v>874776.68368067697</v>
      </c>
      <c r="AE1488" s="281">
        <v>218694.17092016901</v>
      </c>
      <c r="AF1488" s="280">
        <v>331807.85962153302</v>
      </c>
      <c r="AG1488" s="280">
        <v>324274.65313897497</v>
      </c>
      <c r="AH1488" s="275">
        <v>19.1273936518946</v>
      </c>
      <c r="AI1488" s="275">
        <v>0.62889462677744201</v>
      </c>
      <c r="AJ1488" s="275" t="b">
        <v>1</v>
      </c>
    </row>
    <row r="1489" spans="2:36" x14ac:dyDescent="0.2">
      <c r="B1489" s="266">
        <v>95676</v>
      </c>
      <c r="C1489" s="274" t="s">
        <v>169</v>
      </c>
      <c r="D1489" s="275">
        <v>209</v>
      </c>
      <c r="E1489" s="275">
        <v>39530491</v>
      </c>
      <c r="F1489" s="275">
        <v>57216</v>
      </c>
      <c r="G1489" s="275">
        <v>420000</v>
      </c>
      <c r="H1489" s="275">
        <v>5</v>
      </c>
      <c r="I1489" s="275">
        <v>57216</v>
      </c>
      <c r="J1489" s="275">
        <v>420000</v>
      </c>
      <c r="K1489" s="275">
        <v>12600</v>
      </c>
      <c r="L1489" s="275">
        <v>7</v>
      </c>
      <c r="M1489" s="275">
        <v>105000</v>
      </c>
      <c r="N1489" s="275">
        <v>302400</v>
      </c>
      <c r="O1489" s="277">
        <v>2011.8747454218501</v>
      </c>
      <c r="P1489" s="284">
        <v>0</v>
      </c>
      <c r="Q1489" s="282">
        <v>248.5</v>
      </c>
      <c r="R1489" s="275">
        <v>210</v>
      </c>
      <c r="S1489" s="275">
        <v>0</v>
      </c>
      <c r="T1489" s="277">
        <v>2470.3747454218501</v>
      </c>
      <c r="U1489" s="275">
        <v>407400</v>
      </c>
      <c r="V1489" s="277">
        <v>2710.4423653599902</v>
      </c>
      <c r="W1489" s="275">
        <v>74.793568904362203</v>
      </c>
      <c r="X1489" s="277">
        <v>397.21499999999997</v>
      </c>
      <c r="Y1489" s="282">
        <v>248.5</v>
      </c>
      <c r="Z1489" s="275">
        <v>210</v>
      </c>
      <c r="AA1489" s="275">
        <v>51.811550868746799</v>
      </c>
      <c r="AB1489" s="275" t="b">
        <v>0</v>
      </c>
      <c r="AC1489" s="275" t="b">
        <v>0</v>
      </c>
      <c r="AD1489" s="280">
        <v>684135.74324652599</v>
      </c>
      <c r="AE1489" s="280">
        <v>171033.935811631</v>
      </c>
      <c r="AF1489" s="280">
        <v>259496.64742102299</v>
      </c>
      <c r="AG1489" s="281">
        <v>253605.160013872</v>
      </c>
      <c r="AH1489" s="275">
        <v>19.1273936518946</v>
      </c>
      <c r="AI1489" s="275">
        <v>0.62889462677744201</v>
      </c>
      <c r="AJ1489" s="275" t="b">
        <v>0</v>
      </c>
    </row>
    <row r="1490" spans="2:36" x14ac:dyDescent="0.2">
      <c r="B1490" s="266">
        <v>95677</v>
      </c>
      <c r="C1490" s="274" t="s">
        <v>169</v>
      </c>
      <c r="D1490" s="275">
        <v>29009</v>
      </c>
      <c r="E1490" s="275">
        <v>39530491</v>
      </c>
      <c r="F1490" s="275">
        <v>102875</v>
      </c>
      <c r="G1490" s="275">
        <v>666653</v>
      </c>
      <c r="H1490" s="275">
        <v>5</v>
      </c>
      <c r="I1490" s="275">
        <v>102875</v>
      </c>
      <c r="J1490" s="275">
        <v>666653</v>
      </c>
      <c r="K1490" s="276">
        <v>19999.59</v>
      </c>
      <c r="L1490" s="275">
        <v>7</v>
      </c>
      <c r="M1490" s="276">
        <v>166663.25</v>
      </c>
      <c r="N1490" s="281">
        <v>479990.16</v>
      </c>
      <c r="O1490" s="277">
        <v>3193.3865110945499</v>
      </c>
      <c r="P1490" s="278">
        <v>6.9999999999999999E-4</v>
      </c>
      <c r="Q1490" s="277">
        <v>394.43635833333298</v>
      </c>
      <c r="R1490" s="275">
        <v>333.32650000000001</v>
      </c>
      <c r="S1490" s="275">
        <v>0</v>
      </c>
      <c r="T1490" s="279">
        <v>3921.1493694278802</v>
      </c>
      <c r="U1490" s="276">
        <v>646653.41</v>
      </c>
      <c r="V1490" s="279">
        <v>4302.2012718912702</v>
      </c>
      <c r="W1490" s="275">
        <v>66.027134347212893</v>
      </c>
      <c r="X1490" s="277">
        <v>630.48707475000003</v>
      </c>
      <c r="Y1490" s="277">
        <v>394.43635833333298</v>
      </c>
      <c r="Z1490" s="275">
        <v>333.32650000000001</v>
      </c>
      <c r="AA1490" s="275">
        <v>45.738801879110198</v>
      </c>
      <c r="AB1490" s="275" t="b">
        <v>0</v>
      </c>
      <c r="AC1490" s="275" t="b">
        <v>0</v>
      </c>
      <c r="AD1490" s="283">
        <v>1085907.48962506</v>
      </c>
      <c r="AE1490" s="280">
        <v>271476.87240626599</v>
      </c>
      <c r="AF1490" s="281">
        <v>411890.99641230202</v>
      </c>
      <c r="AG1490" s="280">
        <v>402539.62080649397</v>
      </c>
      <c r="AH1490" s="275">
        <v>19.1273936518946</v>
      </c>
      <c r="AI1490" s="275">
        <v>0.62889462677744201</v>
      </c>
      <c r="AJ1490" s="275" t="b">
        <v>0</v>
      </c>
    </row>
    <row r="1491" spans="2:36" x14ac:dyDescent="0.2">
      <c r="B1491" s="266">
        <v>95678</v>
      </c>
      <c r="C1491" s="274" t="s">
        <v>169</v>
      </c>
      <c r="D1491" s="275">
        <v>44435</v>
      </c>
      <c r="E1491" s="275">
        <v>39530491</v>
      </c>
      <c r="F1491" s="275">
        <v>97201</v>
      </c>
      <c r="G1491" s="275">
        <v>585453</v>
      </c>
      <c r="H1491" s="275">
        <v>5</v>
      </c>
      <c r="I1491" s="275">
        <v>97201</v>
      </c>
      <c r="J1491" s="275">
        <v>585453</v>
      </c>
      <c r="K1491" s="276">
        <v>17563.59</v>
      </c>
      <c r="L1491" s="275">
        <v>7</v>
      </c>
      <c r="M1491" s="276">
        <v>146363.25</v>
      </c>
      <c r="N1491" s="281">
        <v>421526.16</v>
      </c>
      <c r="O1491" s="279">
        <v>2804.4240603129902</v>
      </c>
      <c r="P1491" s="278">
        <v>1.1000000000000001E-3</v>
      </c>
      <c r="Q1491" s="275">
        <v>346.39302500000002</v>
      </c>
      <c r="R1491" s="275">
        <v>292.72649999999999</v>
      </c>
      <c r="S1491" s="275">
        <v>0</v>
      </c>
      <c r="T1491" s="279">
        <v>3443.5435853129902</v>
      </c>
      <c r="U1491" s="276">
        <v>567889.41</v>
      </c>
      <c r="V1491" s="277">
        <v>3778.1824145883402</v>
      </c>
      <c r="W1491" s="275">
        <v>61.369666332712697</v>
      </c>
      <c r="X1491" s="277">
        <v>553.69217475000005</v>
      </c>
      <c r="Y1491" s="275">
        <v>346.39302500000002</v>
      </c>
      <c r="Z1491" s="275">
        <v>292.72649999999999</v>
      </c>
      <c r="AA1491" s="275">
        <v>42.512446398448503</v>
      </c>
      <c r="AB1491" s="275" t="b">
        <v>0</v>
      </c>
      <c r="AC1491" s="275" t="b">
        <v>0</v>
      </c>
      <c r="AD1491" s="280">
        <v>953641.24593073397</v>
      </c>
      <c r="AE1491" s="281">
        <v>238410.311482683</v>
      </c>
      <c r="AF1491" s="281">
        <v>361721.64457757102</v>
      </c>
      <c r="AG1491" s="280">
        <v>353509.28987047903</v>
      </c>
      <c r="AH1491" s="275">
        <v>19.1273936518946</v>
      </c>
      <c r="AI1491" s="275">
        <v>0.62889462677744201</v>
      </c>
      <c r="AJ1491" s="275" t="b">
        <v>0</v>
      </c>
    </row>
    <row r="1492" spans="2:36" x14ac:dyDescent="0.2">
      <c r="B1492" s="266">
        <v>95679</v>
      </c>
      <c r="C1492" s="274" t="s">
        <v>169</v>
      </c>
      <c r="D1492" s="275">
        <v>33</v>
      </c>
      <c r="E1492" s="275">
        <v>39530491</v>
      </c>
      <c r="F1492" s="275">
        <v>75000</v>
      </c>
      <c r="G1492" s="275">
        <v>906250</v>
      </c>
      <c r="H1492" s="275">
        <v>5</v>
      </c>
      <c r="I1492" s="275">
        <v>75000</v>
      </c>
      <c r="J1492" s="275">
        <v>906250</v>
      </c>
      <c r="K1492" s="282">
        <v>27187.5</v>
      </c>
      <c r="L1492" s="275">
        <v>7</v>
      </c>
      <c r="M1492" s="282">
        <v>226562.5</v>
      </c>
      <c r="N1492" s="275">
        <v>652500</v>
      </c>
      <c r="O1492" s="279">
        <v>4341.0987810441702</v>
      </c>
      <c r="P1492" s="284">
        <v>0</v>
      </c>
      <c r="Q1492" s="277">
        <v>536.19791666666697</v>
      </c>
      <c r="R1492" s="275">
        <v>453.125</v>
      </c>
      <c r="S1492" s="275">
        <v>0</v>
      </c>
      <c r="T1492" s="279">
        <v>5330.4216977108299</v>
      </c>
      <c r="U1492" s="282">
        <v>879062.5</v>
      </c>
      <c r="V1492" s="279">
        <v>5848.4247466845</v>
      </c>
      <c r="W1492" s="275">
        <v>123.117337613619</v>
      </c>
      <c r="X1492" s="277">
        <v>857.0859375</v>
      </c>
      <c r="Y1492" s="277">
        <v>536.19791666666697</v>
      </c>
      <c r="Z1492" s="275">
        <v>453.125</v>
      </c>
      <c r="AA1492" s="277">
        <v>85.286747163373306</v>
      </c>
      <c r="AB1492" s="275" t="b">
        <v>0</v>
      </c>
      <c r="AC1492" s="275" t="b">
        <v>0</v>
      </c>
      <c r="AD1492" s="283">
        <v>1476185.7555170599</v>
      </c>
      <c r="AE1492" s="280">
        <v>369046.43887926399</v>
      </c>
      <c r="AF1492" s="280">
        <v>559925.80172690901</v>
      </c>
      <c r="AG1492" s="280">
        <v>547213.51491088397</v>
      </c>
      <c r="AH1492" s="275">
        <v>19.1273936518946</v>
      </c>
      <c r="AI1492" s="275">
        <v>0.62889462677744201</v>
      </c>
      <c r="AJ1492" s="275" t="b">
        <v>0</v>
      </c>
    </row>
    <row r="1493" spans="2:36" x14ac:dyDescent="0.2">
      <c r="B1493" s="266">
        <v>95681</v>
      </c>
      <c r="C1493" s="274" t="s">
        <v>169</v>
      </c>
      <c r="D1493" s="275">
        <v>1309</v>
      </c>
      <c r="E1493" s="275">
        <v>39530491</v>
      </c>
      <c r="F1493" s="275">
        <v>93123</v>
      </c>
      <c r="G1493" s="275">
        <v>776852</v>
      </c>
      <c r="H1493" s="275">
        <v>5</v>
      </c>
      <c r="I1493" s="275">
        <v>93123</v>
      </c>
      <c r="J1493" s="275">
        <v>776852</v>
      </c>
      <c r="K1493" s="279">
        <v>23305.56</v>
      </c>
      <c r="L1493" s="275">
        <v>7</v>
      </c>
      <c r="M1493" s="275">
        <v>194213</v>
      </c>
      <c r="N1493" s="276">
        <v>559333.43999999994</v>
      </c>
      <c r="O1493" s="279">
        <v>3721.2593326915598</v>
      </c>
      <c r="P1493" s="284">
        <v>0</v>
      </c>
      <c r="Q1493" s="277">
        <v>459.63743333333298</v>
      </c>
      <c r="R1493" s="275">
        <v>388.42599999999999</v>
      </c>
      <c r="S1493" s="275">
        <v>0</v>
      </c>
      <c r="T1493" s="279">
        <v>4569.3227660248904</v>
      </c>
      <c r="U1493" s="276">
        <v>753546.44</v>
      </c>
      <c r="V1493" s="280">
        <v>5013.3632676539</v>
      </c>
      <c r="W1493" s="275">
        <v>84.998994619854201</v>
      </c>
      <c r="X1493" s="277">
        <v>734.70777899999996</v>
      </c>
      <c r="Y1493" s="277">
        <v>459.63743333333298</v>
      </c>
      <c r="Z1493" s="275">
        <v>388.42599999999999</v>
      </c>
      <c r="AA1493" s="275">
        <v>58.881128391803003</v>
      </c>
      <c r="AB1493" s="275" t="b">
        <v>0</v>
      </c>
      <c r="AC1493" s="275" t="b">
        <v>0</v>
      </c>
      <c r="AD1493" s="280">
        <v>1265410.04860131</v>
      </c>
      <c r="AE1493" s="280">
        <v>316352.51215032698</v>
      </c>
      <c r="AF1493" s="280">
        <v>479977.35605313402</v>
      </c>
      <c r="AG1493" s="281">
        <v>469080.18039784802</v>
      </c>
      <c r="AH1493" s="275">
        <v>19.1273936518946</v>
      </c>
      <c r="AI1493" s="275">
        <v>0.62889462677744201</v>
      </c>
      <c r="AJ1493" s="275" t="b">
        <v>0</v>
      </c>
    </row>
    <row r="1494" spans="2:36" x14ac:dyDescent="0.2">
      <c r="B1494" s="266">
        <v>95682</v>
      </c>
      <c r="C1494" s="274" t="s">
        <v>169</v>
      </c>
      <c r="D1494" s="275">
        <v>30473</v>
      </c>
      <c r="E1494" s="275">
        <v>39530491</v>
      </c>
      <c r="F1494" s="275">
        <v>114986</v>
      </c>
      <c r="G1494" s="275">
        <v>706507</v>
      </c>
      <c r="H1494" s="275">
        <v>5</v>
      </c>
      <c r="I1494" s="275">
        <v>114986</v>
      </c>
      <c r="J1494" s="275">
        <v>706507</v>
      </c>
      <c r="K1494" s="276">
        <v>21195.21</v>
      </c>
      <c r="L1494" s="275">
        <v>7</v>
      </c>
      <c r="M1494" s="276">
        <v>176626.75</v>
      </c>
      <c r="N1494" s="281">
        <v>508685.04</v>
      </c>
      <c r="O1494" s="277">
        <v>3384.29426372322</v>
      </c>
      <c r="P1494" s="278">
        <v>8.0000000000000004E-4</v>
      </c>
      <c r="Q1494" s="275">
        <v>418.016641666667</v>
      </c>
      <c r="R1494" s="275">
        <v>353.25349999999997</v>
      </c>
      <c r="S1494" s="275">
        <v>0</v>
      </c>
      <c r="T1494" s="279">
        <v>4155.5644053898905</v>
      </c>
      <c r="U1494" s="276">
        <v>685311.79</v>
      </c>
      <c r="V1494" s="279">
        <v>4559.39643862712</v>
      </c>
      <c r="W1494" s="275">
        <v>62.604270873432803</v>
      </c>
      <c r="X1494" s="275">
        <v>668.17899524999996</v>
      </c>
      <c r="Y1494" s="275">
        <v>418.016641666667</v>
      </c>
      <c r="Z1494" s="275">
        <v>353.25349999999997</v>
      </c>
      <c r="AA1494" s="275">
        <v>43.367690731635697</v>
      </c>
      <c r="AB1494" s="275" t="b">
        <v>0</v>
      </c>
      <c r="AC1494" s="275" t="b">
        <v>0</v>
      </c>
      <c r="AD1494" s="280">
        <v>1150825.45608065</v>
      </c>
      <c r="AE1494" s="281">
        <v>287706.36402016302</v>
      </c>
      <c r="AF1494" s="280">
        <v>436514.75685591501</v>
      </c>
      <c r="AG1494" s="281">
        <v>426604.335204573</v>
      </c>
      <c r="AH1494" s="275">
        <v>19.1273936518946</v>
      </c>
      <c r="AI1494" s="275">
        <v>0.62889462677744201</v>
      </c>
      <c r="AJ1494" s="275" t="b">
        <v>0</v>
      </c>
    </row>
    <row r="1495" spans="2:36" x14ac:dyDescent="0.2">
      <c r="B1495" s="266">
        <v>95683</v>
      </c>
      <c r="C1495" s="274" t="s">
        <v>169</v>
      </c>
      <c r="D1495" s="275">
        <v>6688</v>
      </c>
      <c r="E1495" s="275">
        <v>39530491</v>
      </c>
      <c r="F1495" s="275">
        <v>129804</v>
      </c>
      <c r="G1495" s="275">
        <v>646361</v>
      </c>
      <c r="H1495" s="275">
        <v>5</v>
      </c>
      <c r="I1495" s="275">
        <v>129804</v>
      </c>
      <c r="J1495" s="275">
        <v>646361</v>
      </c>
      <c r="K1495" s="279">
        <v>19390.830000000002</v>
      </c>
      <c r="L1495" s="275">
        <v>7</v>
      </c>
      <c r="M1495" s="276">
        <v>161590.25</v>
      </c>
      <c r="N1495" s="281">
        <v>465379.92</v>
      </c>
      <c r="O1495" s="277">
        <v>3096.1842198228801</v>
      </c>
      <c r="P1495" s="278">
        <v>2.0000000000000001E-4</v>
      </c>
      <c r="Q1495" s="277">
        <v>382.43025833333297</v>
      </c>
      <c r="R1495" s="275">
        <v>323.18049999999999</v>
      </c>
      <c r="S1495" s="275">
        <v>0</v>
      </c>
      <c r="T1495" s="277">
        <v>3801.7949781562202</v>
      </c>
      <c r="U1495" s="276">
        <v>626970.17000000004</v>
      </c>
      <c r="V1495" s="279">
        <v>4171.2481850391596</v>
      </c>
      <c r="W1495" s="275">
        <v>50.736385865974803</v>
      </c>
      <c r="X1495" s="275">
        <v>611.29591574999995</v>
      </c>
      <c r="Y1495" s="277">
        <v>382.43025833333297</v>
      </c>
      <c r="Z1495" s="275">
        <v>323.18049999999999</v>
      </c>
      <c r="AA1495" s="275">
        <v>35.146482186893003</v>
      </c>
      <c r="AB1495" s="275" t="b">
        <v>0</v>
      </c>
      <c r="AC1495" s="275" t="b">
        <v>0</v>
      </c>
      <c r="AD1495" s="283">
        <v>1052853.9598584899</v>
      </c>
      <c r="AE1495" s="280">
        <v>263213.48996462399</v>
      </c>
      <c r="AF1495" s="281">
        <v>399353.601246904</v>
      </c>
      <c r="AG1495" s="283">
        <v>390286.86864696699</v>
      </c>
      <c r="AH1495" s="275">
        <v>19.1273936518946</v>
      </c>
      <c r="AI1495" s="275">
        <v>0.62889462677744201</v>
      </c>
      <c r="AJ1495" s="275" t="b">
        <v>0</v>
      </c>
    </row>
    <row r="1496" spans="2:36" x14ac:dyDescent="0.2">
      <c r="B1496" s="266">
        <v>95684</v>
      </c>
      <c r="C1496" s="274" t="s">
        <v>169</v>
      </c>
      <c r="D1496" s="275">
        <v>3051</v>
      </c>
      <c r="E1496" s="275">
        <v>39530491</v>
      </c>
      <c r="F1496" s="275">
        <v>83066</v>
      </c>
      <c r="G1496" s="275">
        <v>745894</v>
      </c>
      <c r="H1496" s="275">
        <v>5</v>
      </c>
      <c r="I1496" s="275">
        <v>83066</v>
      </c>
      <c r="J1496" s="275">
        <v>745894</v>
      </c>
      <c r="K1496" s="276">
        <v>22376.82</v>
      </c>
      <c r="L1496" s="275">
        <v>7</v>
      </c>
      <c r="M1496" s="282">
        <v>186473.5</v>
      </c>
      <c r="N1496" s="276">
        <v>537043.68000000005</v>
      </c>
      <c r="O1496" s="279">
        <v>3572.9650032421</v>
      </c>
      <c r="P1496" s="278">
        <v>1E-4</v>
      </c>
      <c r="Q1496" s="275">
        <v>441.32061666666698</v>
      </c>
      <c r="R1496" s="275">
        <v>372.947</v>
      </c>
      <c r="S1496" s="275">
        <v>0</v>
      </c>
      <c r="T1496" s="279">
        <v>4387.2326199087702</v>
      </c>
      <c r="U1496" s="276">
        <v>723517.18</v>
      </c>
      <c r="V1496" s="279">
        <v>4813.5778515900602</v>
      </c>
      <c r="W1496" s="275">
        <v>91.492664417548298</v>
      </c>
      <c r="X1496" s="275">
        <v>705.42925049999997</v>
      </c>
      <c r="Y1496" s="275">
        <v>441.32061666666698</v>
      </c>
      <c r="Z1496" s="275">
        <v>372.947</v>
      </c>
      <c r="AA1496" s="275">
        <v>63.379471069878498</v>
      </c>
      <c r="AB1496" s="275" t="b">
        <v>0</v>
      </c>
      <c r="AC1496" s="275" t="b">
        <v>0</v>
      </c>
      <c r="AD1496" s="280">
        <v>1214982.7287455299</v>
      </c>
      <c r="AE1496" s="281">
        <v>303745.682186383</v>
      </c>
      <c r="AF1496" s="281">
        <v>460849.98174156202</v>
      </c>
      <c r="AG1496" s="280">
        <v>450387.06481758802</v>
      </c>
      <c r="AH1496" s="275">
        <v>19.1273936518946</v>
      </c>
      <c r="AI1496" s="275">
        <v>0.62889462677744201</v>
      </c>
      <c r="AJ1496" s="275" t="b">
        <v>0</v>
      </c>
    </row>
    <row r="1497" spans="2:36" x14ac:dyDescent="0.2">
      <c r="B1497" s="266">
        <v>95685</v>
      </c>
      <c r="C1497" s="274" t="s">
        <v>169</v>
      </c>
      <c r="D1497" s="275">
        <v>4760</v>
      </c>
      <c r="E1497" s="275">
        <v>39530491</v>
      </c>
      <c r="F1497" s="275">
        <v>72485</v>
      </c>
      <c r="G1497" s="275">
        <v>557269</v>
      </c>
      <c r="H1497" s="275">
        <v>5</v>
      </c>
      <c r="I1497" s="275">
        <v>72485</v>
      </c>
      <c r="J1497" s="275">
        <v>557269</v>
      </c>
      <c r="K1497" s="276">
        <v>16718.07</v>
      </c>
      <c r="L1497" s="275">
        <v>7</v>
      </c>
      <c r="M1497" s="276">
        <v>139317.25</v>
      </c>
      <c r="N1497" s="281">
        <v>401233.68</v>
      </c>
      <c r="O1497" s="277">
        <v>2669.4176845392599</v>
      </c>
      <c r="P1497" s="278">
        <v>1E-4</v>
      </c>
      <c r="Q1497" s="275">
        <v>329.717491666667</v>
      </c>
      <c r="R1497" s="275">
        <v>278.6345</v>
      </c>
      <c r="S1497" s="275">
        <v>0</v>
      </c>
      <c r="T1497" s="277">
        <v>3277.76967620592</v>
      </c>
      <c r="U1497" s="276">
        <v>540550.93000000005</v>
      </c>
      <c r="V1497" s="279">
        <v>3596.2988250042799</v>
      </c>
      <c r="W1497" s="275">
        <v>78.333801036147193</v>
      </c>
      <c r="X1497" s="275">
        <v>527.03715675000001</v>
      </c>
      <c r="Y1497" s="275">
        <v>329.717491666667</v>
      </c>
      <c r="Z1497" s="275">
        <v>278.6345</v>
      </c>
      <c r="AA1497" s="275">
        <v>54.263966495786804</v>
      </c>
      <c r="AB1497" s="275" t="b">
        <v>0</v>
      </c>
      <c r="AC1497" s="275" t="b">
        <v>0</v>
      </c>
      <c r="AD1497" s="280">
        <v>907732.47976963804</v>
      </c>
      <c r="AE1497" s="280">
        <v>226933.11994241001</v>
      </c>
      <c r="AF1497" s="280">
        <v>344308.18383729999</v>
      </c>
      <c r="AG1497" s="281">
        <v>336491.175989929</v>
      </c>
      <c r="AH1497" s="275">
        <v>19.1273936518946</v>
      </c>
      <c r="AI1497" s="275">
        <v>0.62889462677744201</v>
      </c>
      <c r="AJ1497" s="275" t="b">
        <v>0</v>
      </c>
    </row>
    <row r="1498" spans="2:36" x14ac:dyDescent="0.2">
      <c r="B1498" s="266">
        <v>95686</v>
      </c>
      <c r="C1498" s="274" t="s">
        <v>169</v>
      </c>
      <c r="D1498" s="275">
        <v>1274</v>
      </c>
      <c r="E1498" s="275">
        <v>39530491</v>
      </c>
      <c r="F1498" s="275">
        <v>50629</v>
      </c>
      <c r="G1498" s="275">
        <v>630435</v>
      </c>
      <c r="H1498" s="275">
        <v>5</v>
      </c>
      <c r="I1498" s="275">
        <v>50629</v>
      </c>
      <c r="J1498" s="275">
        <v>630435</v>
      </c>
      <c r="K1498" s="276">
        <v>18913.05</v>
      </c>
      <c r="L1498" s="275">
        <v>7</v>
      </c>
      <c r="M1498" s="276">
        <v>157608.75</v>
      </c>
      <c r="N1498" s="281">
        <v>453913.2</v>
      </c>
      <c r="O1498" s="277">
        <v>3019.89584554767</v>
      </c>
      <c r="P1498" s="284">
        <v>0</v>
      </c>
      <c r="Q1498" s="275">
        <v>373.00737500000002</v>
      </c>
      <c r="R1498" s="275">
        <v>315.21749999999997</v>
      </c>
      <c r="S1498" s="275">
        <v>0</v>
      </c>
      <c r="T1498" s="277">
        <v>3708.1207205476699</v>
      </c>
      <c r="U1498" s="276">
        <v>611521.94999999995</v>
      </c>
      <c r="V1498" s="279">
        <v>4068.4707919183902</v>
      </c>
      <c r="W1498" s="275">
        <v>126.87423179999701</v>
      </c>
      <c r="X1498" s="277">
        <v>596.23390125000003</v>
      </c>
      <c r="Y1498" s="275">
        <v>373.00737500000002</v>
      </c>
      <c r="Z1498" s="275">
        <v>315.21749999999997</v>
      </c>
      <c r="AA1498" s="275">
        <v>87.889250521582596</v>
      </c>
      <c r="AB1498" s="275" t="b">
        <v>0</v>
      </c>
      <c r="AC1498" s="275" t="b">
        <v>0</v>
      </c>
      <c r="AD1498" s="280">
        <v>1026912.18403244</v>
      </c>
      <c r="AE1498" s="281">
        <v>256728.046008109</v>
      </c>
      <c r="AF1498" s="281">
        <v>389513.735516363</v>
      </c>
      <c r="AG1498" s="280">
        <v>380670.40250796499</v>
      </c>
      <c r="AH1498" s="275">
        <v>19.1273936518946</v>
      </c>
      <c r="AI1498" s="275">
        <v>0.62889462677744201</v>
      </c>
      <c r="AJ1498" s="275" t="b">
        <v>0</v>
      </c>
    </row>
    <row r="1499" spans="2:36" x14ac:dyDescent="0.2">
      <c r="B1499" s="266">
        <v>95687</v>
      </c>
      <c r="C1499" s="274" t="s">
        <v>169</v>
      </c>
      <c r="D1499" s="275">
        <v>71784</v>
      </c>
      <c r="E1499" s="275">
        <v>39530491</v>
      </c>
      <c r="F1499" s="275">
        <v>103030</v>
      </c>
      <c r="G1499" s="275">
        <v>609524</v>
      </c>
      <c r="H1499" s="275">
        <v>5</v>
      </c>
      <c r="I1499" s="275">
        <v>103030</v>
      </c>
      <c r="J1499" s="275">
        <v>609524</v>
      </c>
      <c r="K1499" s="279">
        <v>18285.72</v>
      </c>
      <c r="L1499" s="275">
        <v>7</v>
      </c>
      <c r="M1499" s="275">
        <v>152381</v>
      </c>
      <c r="N1499" s="276">
        <v>438857.28</v>
      </c>
      <c r="O1499" s="277">
        <v>2919.72843411549</v>
      </c>
      <c r="P1499" s="278">
        <v>1.8E-3</v>
      </c>
      <c r="Q1499" s="277">
        <v>360.63503333333301</v>
      </c>
      <c r="R1499" s="275">
        <v>304.762</v>
      </c>
      <c r="S1499" s="275">
        <v>0</v>
      </c>
      <c r="T1499" s="279">
        <v>3585.12546744883</v>
      </c>
      <c r="U1499" s="276">
        <v>591238.28</v>
      </c>
      <c r="V1499" s="277">
        <v>3933.5230292944798</v>
      </c>
      <c r="W1499" s="275">
        <v>60.278102132906703</v>
      </c>
      <c r="X1499" s="275">
        <v>576.45732299999997</v>
      </c>
      <c r="Y1499" s="277">
        <v>360.63503333333301</v>
      </c>
      <c r="Z1499" s="275">
        <v>304.762</v>
      </c>
      <c r="AA1499" s="275">
        <v>41.756290021727601</v>
      </c>
      <c r="AB1499" s="275" t="b">
        <v>0</v>
      </c>
      <c r="AC1499" s="275" t="b">
        <v>0</v>
      </c>
      <c r="AD1499" s="280">
        <v>992850.36849189398</v>
      </c>
      <c r="AE1499" s="281">
        <v>248212.592122973</v>
      </c>
      <c r="AF1499" s="281">
        <v>376593.89172059798</v>
      </c>
      <c r="AG1499" s="281">
        <v>368043.88464832201</v>
      </c>
      <c r="AH1499" s="275">
        <v>19.1273936518946</v>
      </c>
      <c r="AI1499" s="275">
        <v>0.62889462677744201</v>
      </c>
      <c r="AJ1499" s="275" t="b">
        <v>0</v>
      </c>
    </row>
    <row r="1500" spans="2:36" x14ac:dyDescent="0.2">
      <c r="B1500" s="266">
        <v>95688</v>
      </c>
      <c r="C1500" s="274" t="s">
        <v>169</v>
      </c>
      <c r="D1500" s="275">
        <v>39713</v>
      </c>
      <c r="E1500" s="275">
        <v>39530491</v>
      </c>
      <c r="F1500" s="275">
        <v>116222</v>
      </c>
      <c r="G1500" s="275">
        <v>685396</v>
      </c>
      <c r="H1500" s="275">
        <v>5</v>
      </c>
      <c r="I1500" s="275">
        <v>116222</v>
      </c>
      <c r="J1500" s="275">
        <v>685396</v>
      </c>
      <c r="K1500" s="276">
        <v>20561.88</v>
      </c>
      <c r="L1500" s="275">
        <v>7</v>
      </c>
      <c r="M1500" s="275">
        <v>171349</v>
      </c>
      <c r="N1500" s="276">
        <v>493485.12</v>
      </c>
      <c r="O1500" s="277">
        <v>3283.1688166979802</v>
      </c>
      <c r="P1500" s="284">
        <v>1E-3</v>
      </c>
      <c r="Q1500" s="275">
        <v>405.52596666666699</v>
      </c>
      <c r="R1500" s="275">
        <v>342.69799999999998</v>
      </c>
      <c r="S1500" s="275">
        <v>0</v>
      </c>
      <c r="T1500" s="279">
        <v>4031.3927833646499</v>
      </c>
      <c r="U1500" s="276">
        <v>664834.12</v>
      </c>
      <c r="V1500" s="281">
        <v>4423.1579891625597</v>
      </c>
      <c r="W1500" s="275">
        <v>60.087713749505902</v>
      </c>
      <c r="X1500" s="275">
        <v>648.21326699999997</v>
      </c>
      <c r="Y1500" s="275">
        <v>405.52596666666699</v>
      </c>
      <c r="Z1500" s="275">
        <v>342.69799999999998</v>
      </c>
      <c r="AA1500" s="277">
        <v>41.624402781208197</v>
      </c>
      <c r="AB1500" s="275" t="b">
        <v>0</v>
      </c>
      <c r="AC1500" s="275" t="b">
        <v>0</v>
      </c>
      <c r="AD1500" s="280">
        <v>1116437.86161475</v>
      </c>
      <c r="AE1500" s="280">
        <v>279109.46540368802</v>
      </c>
      <c r="AF1500" s="280">
        <v>423471.34322804603</v>
      </c>
      <c r="AG1500" s="280">
        <v>413857.05298301799</v>
      </c>
      <c r="AH1500" s="275">
        <v>19.1273936518946</v>
      </c>
      <c r="AI1500" s="275">
        <v>0.62889462677744201</v>
      </c>
      <c r="AJ1500" s="275" t="b">
        <v>0</v>
      </c>
    </row>
    <row r="1501" spans="2:36" x14ac:dyDescent="0.2">
      <c r="B1501" s="266">
        <v>95689</v>
      </c>
      <c r="C1501" s="274" t="s">
        <v>169</v>
      </c>
      <c r="D1501" s="275">
        <v>1261</v>
      </c>
      <c r="E1501" s="275">
        <v>39530491</v>
      </c>
      <c r="F1501" s="275">
        <v>121186</v>
      </c>
      <c r="G1501" s="275">
        <v>580078</v>
      </c>
      <c r="H1501" s="275">
        <v>5</v>
      </c>
      <c r="I1501" s="275">
        <v>121186</v>
      </c>
      <c r="J1501" s="275">
        <v>580078</v>
      </c>
      <c r="K1501" s="276">
        <v>17402.34</v>
      </c>
      <c r="L1501" s="275">
        <v>7</v>
      </c>
      <c r="M1501" s="282">
        <v>145019.5</v>
      </c>
      <c r="N1501" s="281">
        <v>417656.16</v>
      </c>
      <c r="O1501" s="279">
        <v>2778.67685374956</v>
      </c>
      <c r="P1501" s="284">
        <v>0</v>
      </c>
      <c r="Q1501" s="275">
        <v>343.21281666666698</v>
      </c>
      <c r="R1501" s="275">
        <v>290.03899999999999</v>
      </c>
      <c r="S1501" s="275">
        <v>0</v>
      </c>
      <c r="T1501" s="279">
        <v>3411.92867041623</v>
      </c>
      <c r="U1501" s="276">
        <v>562675.66</v>
      </c>
      <c r="V1501" s="277">
        <v>3743.49520574593</v>
      </c>
      <c r="W1501" s="275">
        <v>48.771532595308997</v>
      </c>
      <c r="X1501" s="275">
        <v>548.6087685</v>
      </c>
      <c r="Y1501" s="275">
        <v>343.21281666666698</v>
      </c>
      <c r="Z1501" s="275">
        <v>290.03899999999999</v>
      </c>
      <c r="AA1501" s="275">
        <v>33.785374585343803</v>
      </c>
      <c r="AB1501" s="275" t="b">
        <v>0</v>
      </c>
      <c r="AC1501" s="275" t="b">
        <v>1</v>
      </c>
      <c r="AD1501" s="283">
        <v>944885.93731180497</v>
      </c>
      <c r="AE1501" s="281">
        <v>236221.48432795101</v>
      </c>
      <c r="AF1501" s="280">
        <v>358400.705339743</v>
      </c>
      <c r="AG1501" s="281">
        <v>350263.74764411099</v>
      </c>
      <c r="AH1501" s="275">
        <v>19.1273936518946</v>
      </c>
      <c r="AI1501" s="275">
        <v>0.62889462677744201</v>
      </c>
      <c r="AJ1501" s="275" t="b">
        <v>1</v>
      </c>
    </row>
    <row r="1502" spans="2:36" x14ac:dyDescent="0.2">
      <c r="B1502" s="266">
        <v>95690</v>
      </c>
      <c r="C1502" s="274" t="s">
        <v>169</v>
      </c>
      <c r="D1502" s="275">
        <v>2354</v>
      </c>
      <c r="E1502" s="275">
        <v>39530491</v>
      </c>
      <c r="F1502" s="275">
        <v>64918</v>
      </c>
      <c r="G1502" s="275">
        <v>640455</v>
      </c>
      <c r="H1502" s="275">
        <v>5</v>
      </c>
      <c r="I1502" s="275">
        <v>64918</v>
      </c>
      <c r="J1502" s="275">
        <v>640455</v>
      </c>
      <c r="K1502" s="279">
        <v>19213.650000000001</v>
      </c>
      <c r="L1502" s="275">
        <v>7</v>
      </c>
      <c r="M1502" s="276">
        <v>160113.75</v>
      </c>
      <c r="N1502" s="282">
        <v>461127.6</v>
      </c>
      <c r="O1502" s="279">
        <v>3067.89342875988</v>
      </c>
      <c r="P1502" s="278">
        <v>1E-4</v>
      </c>
      <c r="Q1502" s="275">
        <v>378.93587500000001</v>
      </c>
      <c r="R1502" s="275">
        <v>320.22750000000002</v>
      </c>
      <c r="S1502" s="275">
        <v>0</v>
      </c>
      <c r="T1502" s="279">
        <v>3767.05680375988</v>
      </c>
      <c r="U1502" s="276">
        <v>621241.35</v>
      </c>
      <c r="V1502" s="277">
        <v>4133.1342026348402</v>
      </c>
      <c r="W1502" s="275">
        <v>100.52080274595301</v>
      </c>
      <c r="X1502" s="277">
        <v>605.71031625000001</v>
      </c>
      <c r="Y1502" s="275">
        <v>378.93587500000001</v>
      </c>
      <c r="Z1502" s="275">
        <v>320.22750000000002</v>
      </c>
      <c r="AA1502" s="275">
        <v>69.633509419758099</v>
      </c>
      <c r="AB1502" s="275" t="b">
        <v>0</v>
      </c>
      <c r="AC1502" s="275" t="b">
        <v>0</v>
      </c>
      <c r="AD1502" s="280">
        <v>1043233.70819275</v>
      </c>
      <c r="AE1502" s="281">
        <v>260808.427048187</v>
      </c>
      <c r="AF1502" s="281">
        <v>395704.58410483599</v>
      </c>
      <c r="AG1502" s="280">
        <v>386720.69703972398</v>
      </c>
      <c r="AH1502" s="275">
        <v>19.1273936518946</v>
      </c>
      <c r="AI1502" s="275">
        <v>0.62889462677744201</v>
      </c>
      <c r="AJ1502" s="275" t="b">
        <v>0</v>
      </c>
    </row>
    <row r="1503" spans="2:36" x14ac:dyDescent="0.2">
      <c r="B1503" s="266">
        <v>95691</v>
      </c>
      <c r="C1503" s="274" t="s">
        <v>169</v>
      </c>
      <c r="D1503" s="275">
        <v>40713</v>
      </c>
      <c r="E1503" s="275">
        <v>39530491</v>
      </c>
      <c r="F1503" s="275">
        <v>101064</v>
      </c>
      <c r="G1503" s="275">
        <v>530955</v>
      </c>
      <c r="H1503" s="275">
        <v>5</v>
      </c>
      <c r="I1503" s="275">
        <v>101064</v>
      </c>
      <c r="J1503" s="275">
        <v>530955</v>
      </c>
      <c r="K1503" s="276">
        <v>15928.65</v>
      </c>
      <c r="L1503" s="275">
        <v>7</v>
      </c>
      <c r="M1503" s="276">
        <v>132738.75</v>
      </c>
      <c r="N1503" s="282">
        <v>382287.6</v>
      </c>
      <c r="O1503" s="279">
        <v>2543.36894156061</v>
      </c>
      <c r="P1503" s="284">
        <v>1E-3</v>
      </c>
      <c r="Q1503" s="275">
        <v>314.14837499999999</v>
      </c>
      <c r="R1503" s="275">
        <v>265.47750000000002</v>
      </c>
      <c r="S1503" s="275">
        <v>0</v>
      </c>
      <c r="T1503" s="279">
        <v>3122.9948165606102</v>
      </c>
      <c r="U1503" s="276">
        <v>515026.35</v>
      </c>
      <c r="V1503" s="279">
        <v>3426.4831573802699</v>
      </c>
      <c r="W1503" s="275">
        <v>53.529562142368398</v>
      </c>
      <c r="X1503" s="277">
        <v>502.15069125000002</v>
      </c>
      <c r="Y1503" s="275">
        <v>314.14837499999999</v>
      </c>
      <c r="Z1503" s="275">
        <v>265.47750000000002</v>
      </c>
      <c r="AA1503" s="275">
        <v>37.0813917900809</v>
      </c>
      <c r="AB1503" s="275" t="b">
        <v>0</v>
      </c>
      <c r="AC1503" s="275" t="b">
        <v>0</v>
      </c>
      <c r="AD1503" s="280">
        <v>864869.746560617</v>
      </c>
      <c r="AE1503" s="280">
        <v>216217.43664015399</v>
      </c>
      <c r="AF1503" s="283">
        <v>328050.10102721199</v>
      </c>
      <c r="AG1503" s="281">
        <v>320602.20889325102</v>
      </c>
      <c r="AH1503" s="275">
        <v>19.1273936518946</v>
      </c>
      <c r="AI1503" s="275">
        <v>0.62889462677744201</v>
      </c>
      <c r="AJ1503" s="275" t="b">
        <v>0</v>
      </c>
    </row>
    <row r="1504" spans="2:36" x14ac:dyDescent="0.2">
      <c r="B1504" s="266">
        <v>95692</v>
      </c>
      <c r="C1504" s="274" t="s">
        <v>169</v>
      </c>
      <c r="D1504" s="275">
        <v>5055</v>
      </c>
      <c r="E1504" s="275">
        <v>39530491</v>
      </c>
      <c r="F1504" s="275">
        <v>84317</v>
      </c>
      <c r="G1504" s="275">
        <v>408532</v>
      </c>
      <c r="H1504" s="275">
        <v>5</v>
      </c>
      <c r="I1504" s="275">
        <v>84317</v>
      </c>
      <c r="J1504" s="275">
        <v>408532</v>
      </c>
      <c r="K1504" s="276">
        <v>12255.96</v>
      </c>
      <c r="L1504" s="275">
        <v>7</v>
      </c>
      <c r="M1504" s="275">
        <v>102133</v>
      </c>
      <c r="N1504" s="276">
        <v>294143.03999999998</v>
      </c>
      <c r="O1504" s="277">
        <v>1956.9409845159</v>
      </c>
      <c r="P1504" s="278">
        <v>1E-4</v>
      </c>
      <c r="Q1504" s="275">
        <v>241.714766666667</v>
      </c>
      <c r="R1504" s="275">
        <v>204.26599999999999</v>
      </c>
      <c r="S1504" s="275">
        <v>0</v>
      </c>
      <c r="T1504" s="279">
        <v>2402.92175118257</v>
      </c>
      <c r="U1504" s="276">
        <v>396276.04</v>
      </c>
      <c r="V1504" s="277">
        <v>2636.43438191725</v>
      </c>
      <c r="W1504" s="275">
        <v>49.367756740641902</v>
      </c>
      <c r="X1504" s="277">
        <v>386.36913900000002</v>
      </c>
      <c r="Y1504" s="275">
        <v>241.714766666667</v>
      </c>
      <c r="Z1504" s="275">
        <v>204.26599999999999</v>
      </c>
      <c r="AA1504" s="275">
        <v>34.198395358220502</v>
      </c>
      <c r="AB1504" s="275" t="b">
        <v>0</v>
      </c>
      <c r="AC1504" s="275" t="b">
        <v>1</v>
      </c>
      <c r="AD1504" s="280">
        <v>665455.57966664201</v>
      </c>
      <c r="AE1504" s="281">
        <v>166363.89491666001</v>
      </c>
      <c r="AF1504" s="281">
        <v>252411.15324810799</v>
      </c>
      <c r="AG1504" s="280">
        <v>246680.53150187401</v>
      </c>
      <c r="AH1504" s="275">
        <v>19.1273936518946</v>
      </c>
      <c r="AI1504" s="275">
        <v>0.62889462677744201</v>
      </c>
      <c r="AJ1504" s="275" t="b">
        <v>1</v>
      </c>
    </row>
    <row r="1505" spans="2:36" x14ac:dyDescent="0.2">
      <c r="B1505" s="266">
        <v>95693</v>
      </c>
      <c r="C1505" s="274" t="s">
        <v>169</v>
      </c>
      <c r="D1505" s="275">
        <v>7490</v>
      </c>
      <c r="E1505" s="275">
        <v>39530491</v>
      </c>
      <c r="F1505" s="275">
        <v>136790</v>
      </c>
      <c r="G1505" s="275">
        <v>774931</v>
      </c>
      <c r="H1505" s="275">
        <v>5</v>
      </c>
      <c r="I1505" s="275">
        <v>136790</v>
      </c>
      <c r="J1505" s="275">
        <v>774931</v>
      </c>
      <c r="K1505" s="276">
        <v>23247.93</v>
      </c>
      <c r="L1505" s="275">
        <v>7</v>
      </c>
      <c r="M1505" s="276">
        <v>193732.75</v>
      </c>
      <c r="N1505" s="276">
        <v>557950.31999999995</v>
      </c>
      <c r="O1505" s="277">
        <v>3712.0574008202302</v>
      </c>
      <c r="P1505" s="278">
        <v>2.0000000000000001E-4</v>
      </c>
      <c r="Q1505" s="275">
        <v>458.50084166666699</v>
      </c>
      <c r="R1505" s="275">
        <v>387.46550000000002</v>
      </c>
      <c r="S1505" s="275">
        <v>0</v>
      </c>
      <c r="T1505" s="279">
        <v>4558.0237424869001</v>
      </c>
      <c r="U1505" s="276">
        <v>751683.07</v>
      </c>
      <c r="V1505" s="281">
        <v>5000.9662205494797</v>
      </c>
      <c r="W1505" s="277">
        <v>57.721969928791403</v>
      </c>
      <c r="X1505" s="275">
        <v>732.89099324999995</v>
      </c>
      <c r="Y1505" s="275">
        <v>458.50084166666699</v>
      </c>
      <c r="Z1505" s="275">
        <v>387.46550000000002</v>
      </c>
      <c r="AA1505" s="275">
        <v>39.985587330830299</v>
      </c>
      <c r="AB1505" s="275" t="b">
        <v>0</v>
      </c>
      <c r="AC1505" s="275" t="b">
        <v>0</v>
      </c>
      <c r="AD1505" s="280">
        <v>1262280.9420232701</v>
      </c>
      <c r="AE1505" s="281">
        <v>315570.23550581699</v>
      </c>
      <c r="AF1505" s="281">
        <v>478790.46781576303</v>
      </c>
      <c r="AG1505" s="281">
        <v>467920.23870168999</v>
      </c>
      <c r="AH1505" s="275">
        <v>19.1273936518946</v>
      </c>
      <c r="AI1505" s="275">
        <v>0.62889462677744201</v>
      </c>
      <c r="AJ1505" s="275" t="b">
        <v>0</v>
      </c>
    </row>
    <row r="1506" spans="2:36" x14ac:dyDescent="0.2">
      <c r="B1506" s="266">
        <v>95694</v>
      </c>
      <c r="C1506" s="274" t="s">
        <v>169</v>
      </c>
      <c r="D1506" s="275">
        <v>10353</v>
      </c>
      <c r="E1506" s="275">
        <v>39530491</v>
      </c>
      <c r="F1506" s="275">
        <v>112340</v>
      </c>
      <c r="G1506" s="275">
        <v>634585</v>
      </c>
      <c r="H1506" s="275">
        <v>5</v>
      </c>
      <c r="I1506" s="275">
        <v>112340</v>
      </c>
      <c r="J1506" s="275">
        <v>634585</v>
      </c>
      <c r="K1506" s="276">
        <v>19037.55</v>
      </c>
      <c r="L1506" s="275">
        <v>7</v>
      </c>
      <c r="M1506" s="276">
        <v>158646.25</v>
      </c>
      <c r="N1506" s="281">
        <v>456901.2</v>
      </c>
      <c r="O1506" s="277">
        <v>3039.77508410363</v>
      </c>
      <c r="P1506" s="278">
        <v>2.9999999999999997E-4</v>
      </c>
      <c r="Q1506" s="275">
        <v>375.46279166666699</v>
      </c>
      <c r="R1506" s="275">
        <v>317.29250000000002</v>
      </c>
      <c r="S1506" s="275">
        <v>0</v>
      </c>
      <c r="T1506" s="279">
        <v>3732.53037577029</v>
      </c>
      <c r="U1506" s="276">
        <v>615547.44999999995</v>
      </c>
      <c r="V1506" s="277">
        <v>4095.25254386183</v>
      </c>
      <c r="W1506" s="275">
        <v>57.555633960603501</v>
      </c>
      <c r="X1506" s="277">
        <v>600.15876375000005</v>
      </c>
      <c r="Y1506" s="275">
        <v>375.46279166666699</v>
      </c>
      <c r="Z1506" s="275">
        <v>317.29250000000002</v>
      </c>
      <c r="AA1506" s="275">
        <v>39.870361856189703</v>
      </c>
      <c r="AB1506" s="275" t="b">
        <v>0</v>
      </c>
      <c r="AC1506" s="275" t="b">
        <v>0</v>
      </c>
      <c r="AD1506" s="283">
        <v>1033672.09673356</v>
      </c>
      <c r="AE1506" s="281">
        <v>258418.02418339101</v>
      </c>
      <c r="AF1506" s="281">
        <v>392077.80953254702</v>
      </c>
      <c r="AG1506" s="281">
        <v>383176.26301762601</v>
      </c>
      <c r="AH1506" s="275">
        <v>19.1273936518946</v>
      </c>
      <c r="AI1506" s="275">
        <v>0.62889462677744201</v>
      </c>
      <c r="AJ1506" s="275" t="b">
        <v>0</v>
      </c>
    </row>
    <row r="1507" spans="2:36" x14ac:dyDescent="0.2">
      <c r="B1507" s="266">
        <v>95695</v>
      </c>
      <c r="C1507" s="274" t="s">
        <v>169</v>
      </c>
      <c r="D1507" s="275">
        <v>38213</v>
      </c>
      <c r="E1507" s="275">
        <v>39530491</v>
      </c>
      <c r="F1507" s="275">
        <v>79995</v>
      </c>
      <c r="G1507" s="275">
        <v>535890</v>
      </c>
      <c r="H1507" s="275">
        <v>5</v>
      </c>
      <c r="I1507" s="275">
        <v>79995</v>
      </c>
      <c r="J1507" s="275">
        <v>535890</v>
      </c>
      <c r="K1507" s="279">
        <v>16076.7</v>
      </c>
      <c r="L1507" s="275">
        <v>7</v>
      </c>
      <c r="M1507" s="282">
        <v>133972.5</v>
      </c>
      <c r="N1507" s="282">
        <v>385840.8</v>
      </c>
      <c r="O1507" s="277">
        <v>2567.00846981932</v>
      </c>
      <c r="P1507" s="284">
        <v>1E-3</v>
      </c>
      <c r="Q1507" s="275">
        <v>317.06824999999998</v>
      </c>
      <c r="R1507" s="275">
        <v>267.94499999999999</v>
      </c>
      <c r="S1507" s="275">
        <v>0</v>
      </c>
      <c r="T1507" s="277">
        <v>3152.02171981932</v>
      </c>
      <c r="U1507" s="282">
        <v>519813.3</v>
      </c>
      <c r="V1507" s="277">
        <v>3458.3308551732498</v>
      </c>
      <c r="W1507" s="275">
        <v>68.256697133669604</v>
      </c>
      <c r="X1507" s="277">
        <v>506.81796750000001</v>
      </c>
      <c r="Y1507" s="275">
        <v>317.06824999999998</v>
      </c>
      <c r="Z1507" s="275">
        <v>267.94499999999999</v>
      </c>
      <c r="AA1507" s="275">
        <v>47.283281002352403</v>
      </c>
      <c r="AB1507" s="275" t="b">
        <v>0</v>
      </c>
      <c r="AC1507" s="275" t="b">
        <v>0</v>
      </c>
      <c r="AD1507" s="280">
        <v>872908.34154376294</v>
      </c>
      <c r="AE1507" s="281">
        <v>218227.085385941</v>
      </c>
      <c r="AF1507" s="281">
        <v>331099.18663440901</v>
      </c>
      <c r="AG1507" s="280">
        <v>323582.06952341401</v>
      </c>
      <c r="AH1507" s="275">
        <v>19.1273936518946</v>
      </c>
      <c r="AI1507" s="275">
        <v>0.62889462677744201</v>
      </c>
      <c r="AJ1507" s="275" t="b">
        <v>0</v>
      </c>
    </row>
    <row r="1508" spans="2:36" x14ac:dyDescent="0.2">
      <c r="B1508" s="266">
        <v>95697</v>
      </c>
      <c r="C1508" s="274" t="s">
        <v>169</v>
      </c>
      <c r="D1508" s="275">
        <v>414</v>
      </c>
      <c r="E1508" s="275">
        <v>39530491</v>
      </c>
      <c r="F1508" s="275">
        <v>84031</v>
      </c>
      <c r="G1508" s="275">
        <v>791667</v>
      </c>
      <c r="H1508" s="275">
        <v>5</v>
      </c>
      <c r="I1508" s="275">
        <v>84031</v>
      </c>
      <c r="J1508" s="275">
        <v>791667</v>
      </c>
      <c r="K1508" s="276">
        <v>23750.01</v>
      </c>
      <c r="L1508" s="275">
        <v>7</v>
      </c>
      <c r="M1508" s="276">
        <v>197916.75</v>
      </c>
      <c r="N1508" s="276">
        <v>570000.24</v>
      </c>
      <c r="O1508" s="277">
        <v>3792.22581924733</v>
      </c>
      <c r="P1508" s="284">
        <v>0</v>
      </c>
      <c r="Q1508" s="275">
        <v>468.40297500000003</v>
      </c>
      <c r="R1508" s="275">
        <v>395.83350000000002</v>
      </c>
      <c r="S1508" s="275">
        <v>0</v>
      </c>
      <c r="T1508" s="279">
        <v>4656.4622942473297</v>
      </c>
      <c r="U1508" s="276">
        <v>767916.99</v>
      </c>
      <c r="V1508" s="279">
        <v>5108.9708953748705</v>
      </c>
      <c r="W1508" s="275">
        <v>95.992094854873201</v>
      </c>
      <c r="X1508" s="277">
        <v>748.71906524999997</v>
      </c>
      <c r="Y1508" s="275">
        <v>468.40297500000003</v>
      </c>
      <c r="Z1508" s="275">
        <v>395.83350000000002</v>
      </c>
      <c r="AA1508" s="275">
        <v>66.4963495983244</v>
      </c>
      <c r="AB1508" s="275" t="b">
        <v>0</v>
      </c>
      <c r="AC1508" s="275" t="b">
        <v>0</v>
      </c>
      <c r="AD1508" s="280">
        <v>1289542.1224970201</v>
      </c>
      <c r="AE1508" s="280">
        <v>322385.53062425402</v>
      </c>
      <c r="AF1508" s="281">
        <v>489130.79136633</v>
      </c>
      <c r="AG1508" s="281">
        <v>478025.80050643301</v>
      </c>
      <c r="AH1508" s="275">
        <v>19.1273936518946</v>
      </c>
      <c r="AI1508" s="275">
        <v>0.62889462677744201</v>
      </c>
      <c r="AJ1508" s="275" t="b">
        <v>0</v>
      </c>
    </row>
    <row r="1509" spans="2:36" x14ac:dyDescent="0.2">
      <c r="B1509" s="266">
        <v>95698</v>
      </c>
      <c r="C1509" s="274" t="s">
        <v>169</v>
      </c>
      <c r="D1509" s="275">
        <v>225</v>
      </c>
      <c r="E1509" s="275">
        <v>39530491</v>
      </c>
      <c r="F1509" s="275">
        <v>87396</v>
      </c>
      <c r="G1509" s="275">
        <v>736842</v>
      </c>
      <c r="H1509" s="275">
        <v>5</v>
      </c>
      <c r="I1509" s="275">
        <v>87396</v>
      </c>
      <c r="J1509" s="275">
        <v>736842</v>
      </c>
      <c r="K1509" s="276">
        <v>22105.26</v>
      </c>
      <c r="L1509" s="275">
        <v>7</v>
      </c>
      <c r="M1509" s="282">
        <v>184210.5</v>
      </c>
      <c r="N1509" s="276">
        <v>530526.24</v>
      </c>
      <c r="O1509" s="279">
        <v>3529.6043123003001</v>
      </c>
      <c r="P1509" s="284">
        <v>0</v>
      </c>
      <c r="Q1509" s="275">
        <v>435.96485000000001</v>
      </c>
      <c r="R1509" s="275">
        <v>368.42099999999999</v>
      </c>
      <c r="S1509" s="275">
        <v>0</v>
      </c>
      <c r="T1509" s="279">
        <v>4333.9901623002997</v>
      </c>
      <c r="U1509" s="276">
        <v>714736.74</v>
      </c>
      <c r="V1509" s="277">
        <v>4755.16136518234</v>
      </c>
      <c r="W1509" s="275">
        <v>85.904373701528797</v>
      </c>
      <c r="X1509" s="275">
        <v>696.86832149999998</v>
      </c>
      <c r="Y1509" s="275">
        <v>435.96485000000001</v>
      </c>
      <c r="Z1509" s="275">
        <v>368.42099999999999</v>
      </c>
      <c r="AA1509" s="275">
        <v>59.508309244820801</v>
      </c>
      <c r="AB1509" s="275" t="b">
        <v>0</v>
      </c>
      <c r="AC1509" s="275" t="b">
        <v>0</v>
      </c>
      <c r="AD1509" s="280">
        <v>1200237.9745839401</v>
      </c>
      <c r="AE1509" s="281">
        <v>300059.49364598602</v>
      </c>
      <c r="AF1509" s="280">
        <v>455257.21114047902</v>
      </c>
      <c r="AG1509" s="281">
        <v>444921.26979747898</v>
      </c>
      <c r="AH1509" s="275">
        <v>19.1273936518946</v>
      </c>
      <c r="AI1509" s="275">
        <v>0.62889462677744201</v>
      </c>
      <c r="AJ1509" s="275" t="b">
        <v>0</v>
      </c>
    </row>
    <row r="1510" spans="2:36" x14ac:dyDescent="0.2">
      <c r="B1510" s="266">
        <v>95699</v>
      </c>
      <c r="C1510" s="274" t="s">
        <v>169</v>
      </c>
      <c r="D1510" s="275">
        <v>122</v>
      </c>
      <c r="E1510" s="275">
        <v>39530491</v>
      </c>
      <c r="F1510" s="275">
        <v>87334</v>
      </c>
      <c r="G1510" s="275">
        <v>714286</v>
      </c>
      <c r="H1510" s="275">
        <v>5</v>
      </c>
      <c r="I1510" s="275">
        <v>87334</v>
      </c>
      <c r="J1510" s="275">
        <v>714286</v>
      </c>
      <c r="K1510" s="279">
        <v>21428.58</v>
      </c>
      <c r="L1510" s="275">
        <v>7</v>
      </c>
      <c r="M1510" s="282">
        <v>178571.5</v>
      </c>
      <c r="N1510" s="281">
        <v>514285.92</v>
      </c>
      <c r="O1510" s="277">
        <v>3421.5570581152101</v>
      </c>
      <c r="P1510" s="284">
        <v>0</v>
      </c>
      <c r="Q1510" s="275">
        <v>422.619216666667</v>
      </c>
      <c r="R1510" s="275">
        <v>357.14299999999997</v>
      </c>
      <c r="S1510" s="275">
        <v>0</v>
      </c>
      <c r="T1510" s="281">
        <v>4201.3192747818803</v>
      </c>
      <c r="U1510" s="276">
        <v>692857.42</v>
      </c>
      <c r="V1510" s="279">
        <v>4609.59770329411</v>
      </c>
      <c r="W1510" s="277">
        <v>83.333811406244195</v>
      </c>
      <c r="X1510" s="277">
        <v>675.53598450000004</v>
      </c>
      <c r="Y1510" s="275">
        <v>422.619216666667</v>
      </c>
      <c r="Z1510" s="275">
        <v>357.14299999999997</v>
      </c>
      <c r="AA1510" s="275">
        <v>57.727610435091201</v>
      </c>
      <c r="AB1510" s="275" t="b">
        <v>0</v>
      </c>
      <c r="AC1510" s="275" t="b">
        <v>0</v>
      </c>
      <c r="AD1510" s="283">
        <v>1163496.6273823499</v>
      </c>
      <c r="AE1510" s="283">
        <v>290874.156845588</v>
      </c>
      <c r="AF1510" s="280">
        <v>441321.00547564903</v>
      </c>
      <c r="AG1510" s="280">
        <v>431301.46506111498</v>
      </c>
      <c r="AH1510" s="275">
        <v>19.1273936518946</v>
      </c>
      <c r="AI1510" s="275">
        <v>0.62889462677744201</v>
      </c>
      <c r="AJ1510" s="275" t="b">
        <v>0</v>
      </c>
    </row>
    <row r="1511" spans="2:36" x14ac:dyDescent="0.2">
      <c r="B1511" s="266">
        <v>95701</v>
      </c>
      <c r="C1511" s="274" t="s">
        <v>169</v>
      </c>
      <c r="D1511" s="275">
        <v>821</v>
      </c>
      <c r="E1511" s="275">
        <v>39530491</v>
      </c>
      <c r="F1511" s="275">
        <v>94645</v>
      </c>
      <c r="G1511" s="275">
        <v>859733</v>
      </c>
      <c r="H1511" s="275">
        <v>5</v>
      </c>
      <c r="I1511" s="275">
        <v>94645</v>
      </c>
      <c r="J1511" s="275">
        <v>859733</v>
      </c>
      <c r="K1511" s="279">
        <v>25791.99</v>
      </c>
      <c r="L1511" s="275">
        <v>7</v>
      </c>
      <c r="M1511" s="276">
        <v>214933.25</v>
      </c>
      <c r="N1511" s="276">
        <v>619007.76</v>
      </c>
      <c r="O1511" s="279">
        <v>4118.2740726327702</v>
      </c>
      <c r="P1511" s="284">
        <v>0</v>
      </c>
      <c r="Q1511" s="275">
        <v>508.67535833333301</v>
      </c>
      <c r="R1511" s="275">
        <v>429.86649999999997</v>
      </c>
      <c r="S1511" s="275">
        <v>0</v>
      </c>
      <c r="T1511" s="279">
        <v>5056.8159309660996</v>
      </c>
      <c r="U1511" s="276">
        <v>833941.01</v>
      </c>
      <c r="V1511" s="279">
        <v>5548.23034785248</v>
      </c>
      <c r="W1511" s="275">
        <v>92.554679371577706</v>
      </c>
      <c r="X1511" s="277">
        <v>813.09248475000004</v>
      </c>
      <c r="Y1511" s="275">
        <v>508.67535833333301</v>
      </c>
      <c r="Z1511" s="275">
        <v>429.86649999999997</v>
      </c>
      <c r="AA1511" s="275">
        <v>64.115157875844702</v>
      </c>
      <c r="AB1511" s="275" t="b">
        <v>0</v>
      </c>
      <c r="AC1511" s="275" t="b">
        <v>0</v>
      </c>
      <c r="AD1511" s="280">
        <v>1400414.4641632501</v>
      </c>
      <c r="AE1511" s="281">
        <v>350103.61604081298</v>
      </c>
      <c r="AF1511" s="280">
        <v>531185.31232670997</v>
      </c>
      <c r="AG1511" s="280">
        <v>519125.53579572798</v>
      </c>
      <c r="AH1511" s="275">
        <v>19.1273936518946</v>
      </c>
      <c r="AI1511" s="275">
        <v>0.62889462677744201</v>
      </c>
      <c r="AJ1511" s="275" t="b">
        <v>0</v>
      </c>
    </row>
    <row r="1512" spans="2:36" x14ac:dyDescent="0.2">
      <c r="B1512" s="266">
        <v>95703</v>
      </c>
      <c r="C1512" s="274" t="s">
        <v>169</v>
      </c>
      <c r="D1512" s="275">
        <v>1843</v>
      </c>
      <c r="E1512" s="275">
        <v>39530491</v>
      </c>
      <c r="F1512" s="275">
        <v>87504</v>
      </c>
      <c r="G1512" s="275">
        <v>725679</v>
      </c>
      <c r="H1512" s="275">
        <v>5</v>
      </c>
      <c r="I1512" s="275">
        <v>87504</v>
      </c>
      <c r="J1512" s="275">
        <v>725679</v>
      </c>
      <c r="K1512" s="276">
        <v>21770.37</v>
      </c>
      <c r="L1512" s="275">
        <v>7</v>
      </c>
      <c r="M1512" s="276">
        <v>181419.75</v>
      </c>
      <c r="N1512" s="276">
        <v>522488.88</v>
      </c>
      <c r="O1512" s="279">
        <v>3476.13155567376</v>
      </c>
      <c r="P1512" s="284">
        <v>0</v>
      </c>
      <c r="Q1512" s="275">
        <v>429.36007499999999</v>
      </c>
      <c r="R1512" s="275">
        <v>362.83949999999999</v>
      </c>
      <c r="S1512" s="275">
        <v>0</v>
      </c>
      <c r="T1512" s="279">
        <v>4268.3311306737596</v>
      </c>
      <c r="U1512" s="276">
        <v>703908.63</v>
      </c>
      <c r="V1512" s="279">
        <v>4683.1216791715997</v>
      </c>
      <c r="W1512" s="275">
        <v>84.498521234525498</v>
      </c>
      <c r="X1512" s="277">
        <v>686.31091425</v>
      </c>
      <c r="Y1512" s="275">
        <v>429.36007499999999</v>
      </c>
      <c r="Z1512" s="275">
        <v>362.83949999999999</v>
      </c>
      <c r="AA1512" s="275">
        <v>58.534436789272704</v>
      </c>
      <c r="AB1512" s="275" t="b">
        <v>0</v>
      </c>
      <c r="AC1512" s="275" t="b">
        <v>0</v>
      </c>
      <c r="AD1512" s="280">
        <v>1182054.62386523</v>
      </c>
      <c r="AE1512" s="281">
        <v>295513.65596630698</v>
      </c>
      <c r="AF1512" s="281">
        <v>448360.160961524</v>
      </c>
      <c r="AG1512" s="280">
        <v>438180.806937396</v>
      </c>
      <c r="AH1512" s="275">
        <v>19.1273936518946</v>
      </c>
      <c r="AI1512" s="275">
        <v>0.62889462677744201</v>
      </c>
      <c r="AJ1512" s="275" t="b">
        <v>0</v>
      </c>
    </row>
    <row r="1513" spans="2:36" x14ac:dyDescent="0.2">
      <c r="B1513" s="266">
        <v>95709</v>
      </c>
      <c r="C1513" s="274" t="s">
        <v>169</v>
      </c>
      <c r="D1513" s="275">
        <v>5282</v>
      </c>
      <c r="E1513" s="275">
        <v>39530491</v>
      </c>
      <c r="F1513" s="275">
        <v>86376</v>
      </c>
      <c r="G1513" s="275">
        <v>577033</v>
      </c>
      <c r="H1513" s="275">
        <v>5</v>
      </c>
      <c r="I1513" s="275">
        <v>86376</v>
      </c>
      <c r="J1513" s="275">
        <v>577033</v>
      </c>
      <c r="K1513" s="279">
        <v>17310.990000000002</v>
      </c>
      <c r="L1513" s="275">
        <v>7</v>
      </c>
      <c r="M1513" s="276">
        <v>144258.25</v>
      </c>
      <c r="N1513" s="276">
        <v>415463.76</v>
      </c>
      <c r="O1513" s="277">
        <v>2764.0907618452502</v>
      </c>
      <c r="P1513" s="278">
        <v>1E-4</v>
      </c>
      <c r="Q1513" s="275">
        <v>341.41119166666698</v>
      </c>
      <c r="R1513" s="275">
        <v>288.51650000000001</v>
      </c>
      <c r="S1513" s="275">
        <v>0</v>
      </c>
      <c r="T1513" s="277">
        <v>3394.0184535119201</v>
      </c>
      <c r="U1513" s="276">
        <v>559722.01</v>
      </c>
      <c r="V1513" s="277">
        <v>3723.84449859707</v>
      </c>
      <c r="W1513" s="275">
        <v>68.067534732060906</v>
      </c>
      <c r="X1513" s="275">
        <v>545.72895974999994</v>
      </c>
      <c r="Y1513" s="275">
        <v>341.41119166666698</v>
      </c>
      <c r="Z1513" s="275">
        <v>288.51650000000001</v>
      </c>
      <c r="AA1513" s="275">
        <v>47.152243032952398</v>
      </c>
      <c r="AB1513" s="275" t="b">
        <v>0</v>
      </c>
      <c r="AC1513" s="275" t="b">
        <v>0</v>
      </c>
      <c r="AD1513" s="280">
        <v>939925.953173268</v>
      </c>
      <c r="AE1513" s="280">
        <v>234981.488293317</v>
      </c>
      <c r="AF1513" s="280">
        <v>356519.35464594001</v>
      </c>
      <c r="AG1513" s="281">
        <v>348425.11023400998</v>
      </c>
      <c r="AH1513" s="275">
        <v>19.1273936518946</v>
      </c>
      <c r="AI1513" s="275">
        <v>0.62889462677744201</v>
      </c>
      <c r="AJ1513" s="275" t="b">
        <v>0</v>
      </c>
    </row>
    <row r="1514" spans="2:36" x14ac:dyDescent="0.2">
      <c r="B1514" s="266">
        <v>95713</v>
      </c>
      <c r="C1514" s="274" t="s">
        <v>169</v>
      </c>
      <c r="D1514" s="275">
        <v>8971</v>
      </c>
      <c r="E1514" s="275">
        <v>39530491</v>
      </c>
      <c r="F1514" s="275">
        <v>91896</v>
      </c>
      <c r="G1514" s="275">
        <v>648592</v>
      </c>
      <c r="H1514" s="275">
        <v>5</v>
      </c>
      <c r="I1514" s="275">
        <v>91896</v>
      </c>
      <c r="J1514" s="275">
        <v>648592</v>
      </c>
      <c r="K1514" s="276">
        <v>19457.759999999998</v>
      </c>
      <c r="L1514" s="275">
        <v>7</v>
      </c>
      <c r="M1514" s="275">
        <v>162148</v>
      </c>
      <c r="N1514" s="276">
        <v>466986.23999999999</v>
      </c>
      <c r="O1514" s="279">
        <v>3106.8711068634502</v>
      </c>
      <c r="P1514" s="278">
        <v>2.0000000000000001E-4</v>
      </c>
      <c r="Q1514" s="277">
        <v>383.75026666666702</v>
      </c>
      <c r="R1514" s="275">
        <v>324.29599999999999</v>
      </c>
      <c r="S1514" s="275">
        <v>0</v>
      </c>
      <c r="T1514" s="277">
        <v>3814.9173735301101</v>
      </c>
      <c r="U1514" s="276">
        <v>629134.24</v>
      </c>
      <c r="V1514" s="279">
        <v>4185.6457967465903</v>
      </c>
      <c r="W1514" s="275">
        <v>71.913005320099899</v>
      </c>
      <c r="X1514" s="277">
        <v>613.40588400000001</v>
      </c>
      <c r="Y1514" s="277">
        <v>383.75026666666702</v>
      </c>
      <c r="Z1514" s="275">
        <v>324.29599999999999</v>
      </c>
      <c r="AA1514" s="275">
        <v>49.816105687256602</v>
      </c>
      <c r="AB1514" s="275" t="b">
        <v>0</v>
      </c>
      <c r="AC1514" s="275" t="b">
        <v>0</v>
      </c>
      <c r="AD1514" s="280">
        <v>1056488.0237708299</v>
      </c>
      <c r="AE1514" s="280">
        <v>264122.00594270899</v>
      </c>
      <c r="AF1514" s="281">
        <v>400732.02272403799</v>
      </c>
      <c r="AG1514" s="281">
        <v>391633.99510408798</v>
      </c>
      <c r="AH1514" s="275">
        <v>19.1273936518946</v>
      </c>
      <c r="AI1514" s="275">
        <v>0.62889462677744201</v>
      </c>
      <c r="AJ1514" s="275" t="b">
        <v>0</v>
      </c>
    </row>
    <row r="1515" spans="2:36" x14ac:dyDescent="0.2">
      <c r="B1515" s="266">
        <v>95714</v>
      </c>
      <c r="C1515" s="274" t="s">
        <v>169</v>
      </c>
      <c r="D1515" s="275">
        <v>521</v>
      </c>
      <c r="E1515" s="275">
        <v>39530491</v>
      </c>
      <c r="F1515" s="275">
        <v>79405</v>
      </c>
      <c r="G1515" s="275">
        <v>652397</v>
      </c>
      <c r="H1515" s="275">
        <v>5</v>
      </c>
      <c r="I1515" s="275">
        <v>79405</v>
      </c>
      <c r="J1515" s="275">
        <v>652397</v>
      </c>
      <c r="K1515" s="276">
        <v>19571.91</v>
      </c>
      <c r="L1515" s="275">
        <v>7</v>
      </c>
      <c r="M1515" s="276">
        <v>163099.25</v>
      </c>
      <c r="N1515" s="281">
        <v>469725.84</v>
      </c>
      <c r="O1515" s="279">
        <v>3125.0977340213699</v>
      </c>
      <c r="P1515" s="284">
        <v>0</v>
      </c>
      <c r="Q1515" s="277">
        <v>386.00155833333298</v>
      </c>
      <c r="R1515" s="275">
        <v>326.19850000000002</v>
      </c>
      <c r="S1515" s="275">
        <v>0</v>
      </c>
      <c r="T1515" s="277">
        <v>3837.2977923547101</v>
      </c>
      <c r="U1515" s="276">
        <v>632825.09</v>
      </c>
      <c r="V1515" s="279">
        <v>4210.2011138899097</v>
      </c>
      <c r="W1515" s="275">
        <v>83.713705207076302</v>
      </c>
      <c r="X1515" s="277">
        <v>617.00446275000002</v>
      </c>
      <c r="Y1515" s="277">
        <v>386.00155833333298</v>
      </c>
      <c r="Z1515" s="275">
        <v>326.19850000000002</v>
      </c>
      <c r="AA1515" s="275">
        <v>57.990773261452702</v>
      </c>
      <c r="AB1515" s="275" t="b">
        <v>0</v>
      </c>
      <c r="AC1515" s="275" t="b">
        <v>0</v>
      </c>
      <c r="AD1515" s="280">
        <v>1062685.9678257201</v>
      </c>
      <c r="AE1515" s="280">
        <v>265671.49195643101</v>
      </c>
      <c r="AF1515" s="275">
        <v>403082.93877984001</v>
      </c>
      <c r="AG1515" s="281">
        <v>393931.53708945197</v>
      </c>
      <c r="AH1515" s="275">
        <v>19.1273936518946</v>
      </c>
      <c r="AI1515" s="275">
        <v>0.62889462677744201</v>
      </c>
      <c r="AJ1515" s="275" t="b">
        <v>0</v>
      </c>
    </row>
    <row r="1516" spans="2:36" x14ac:dyDescent="0.2">
      <c r="B1516" s="266">
        <v>95715</v>
      </c>
      <c r="C1516" s="274" t="s">
        <v>169</v>
      </c>
      <c r="D1516" s="275">
        <v>36</v>
      </c>
      <c r="E1516" s="275">
        <v>39530491</v>
      </c>
      <c r="F1516" s="275">
        <v>109523</v>
      </c>
      <c r="G1516" s="275">
        <v>1250000</v>
      </c>
      <c r="H1516" s="275">
        <v>5</v>
      </c>
      <c r="I1516" s="275">
        <v>109523</v>
      </c>
      <c r="J1516" s="275">
        <v>1250000</v>
      </c>
      <c r="K1516" s="275">
        <v>37500</v>
      </c>
      <c r="L1516" s="275">
        <v>7</v>
      </c>
      <c r="M1516" s="275">
        <v>312500</v>
      </c>
      <c r="N1516" s="275">
        <v>900000</v>
      </c>
      <c r="O1516" s="279">
        <v>5987.7224566126397</v>
      </c>
      <c r="P1516" s="284">
        <v>0</v>
      </c>
      <c r="Q1516" s="277">
        <v>739.58333333333303</v>
      </c>
      <c r="R1516" s="275">
        <v>625</v>
      </c>
      <c r="S1516" s="275">
        <v>0</v>
      </c>
      <c r="T1516" s="279">
        <v>7352.30578994597</v>
      </c>
      <c r="U1516" s="275">
        <v>1212500</v>
      </c>
      <c r="V1516" s="279">
        <v>8066.7927540475903</v>
      </c>
      <c r="W1516" s="275">
        <v>116.288599699215</v>
      </c>
      <c r="X1516" s="277">
        <v>1182.1875</v>
      </c>
      <c r="Y1516" s="277">
        <v>739.58333333333303</v>
      </c>
      <c r="Z1516" s="275">
        <v>625</v>
      </c>
      <c r="AA1516" s="275">
        <v>80.556293636361005</v>
      </c>
      <c r="AB1516" s="275" t="b">
        <v>0</v>
      </c>
      <c r="AC1516" s="275" t="b">
        <v>0</v>
      </c>
      <c r="AD1516" s="280">
        <v>2036118.2834717999</v>
      </c>
      <c r="AE1516" s="280">
        <v>509029.57086795103</v>
      </c>
      <c r="AF1516" s="280">
        <v>772311.45065780496</v>
      </c>
      <c r="AG1516" s="280">
        <v>754777.26194604696</v>
      </c>
      <c r="AH1516" s="275">
        <v>19.1273936518946</v>
      </c>
      <c r="AI1516" s="275">
        <v>0.62889462677744201</v>
      </c>
      <c r="AJ1516" s="275" t="b">
        <v>0</v>
      </c>
    </row>
    <row r="1517" spans="2:36" x14ac:dyDescent="0.2">
      <c r="B1517" s="266">
        <v>95717</v>
      </c>
      <c r="C1517" s="274" t="s">
        <v>169</v>
      </c>
      <c r="D1517" s="275">
        <v>198</v>
      </c>
      <c r="E1517" s="275">
        <v>39530491</v>
      </c>
      <c r="F1517" s="275">
        <v>81624</v>
      </c>
      <c r="G1517" s="275">
        <v>610795</v>
      </c>
      <c r="H1517" s="275">
        <v>5</v>
      </c>
      <c r="I1517" s="275">
        <v>81624</v>
      </c>
      <c r="J1517" s="275">
        <v>610795</v>
      </c>
      <c r="K1517" s="276">
        <v>18323.849999999999</v>
      </c>
      <c r="L1517" s="275">
        <v>7</v>
      </c>
      <c r="M1517" s="276">
        <v>152698.75</v>
      </c>
      <c r="N1517" s="282">
        <v>439772.4</v>
      </c>
      <c r="O1517" s="279">
        <v>2925.81675030938</v>
      </c>
      <c r="P1517" s="284">
        <v>0</v>
      </c>
      <c r="Q1517" s="277">
        <v>361.38704166666702</v>
      </c>
      <c r="R1517" s="275">
        <v>305.39749999999998</v>
      </c>
      <c r="S1517" s="275">
        <v>0</v>
      </c>
      <c r="T1517" s="277">
        <v>3592.6012919760401</v>
      </c>
      <c r="U1517" s="276">
        <v>592471.15</v>
      </c>
      <c r="V1517" s="277">
        <v>3941.7253441667999</v>
      </c>
      <c r="W1517" s="275">
        <v>76.244770024749499</v>
      </c>
      <c r="X1517" s="277">
        <v>577.65937125000005</v>
      </c>
      <c r="Y1517" s="277">
        <v>361.38704166666702</v>
      </c>
      <c r="Z1517" s="275">
        <v>305.39749999999998</v>
      </c>
      <c r="AA1517" s="275">
        <v>52.816837576830999</v>
      </c>
      <c r="AB1517" s="275" t="b">
        <v>0</v>
      </c>
      <c r="AC1517" s="275" t="b">
        <v>0</v>
      </c>
      <c r="AD1517" s="280">
        <v>994920.693562528</v>
      </c>
      <c r="AE1517" s="280">
        <v>248730.173390632</v>
      </c>
      <c r="AF1517" s="280">
        <v>377379.17800362699</v>
      </c>
      <c r="AG1517" s="281">
        <v>368811.34216826799</v>
      </c>
      <c r="AH1517" s="275">
        <v>19.1273936518946</v>
      </c>
      <c r="AI1517" s="275">
        <v>0.62889462677744201</v>
      </c>
      <c r="AJ1517" s="275" t="b">
        <v>0</v>
      </c>
    </row>
    <row r="1518" spans="2:36" x14ac:dyDescent="0.2">
      <c r="B1518" s="266">
        <v>95720</v>
      </c>
      <c r="C1518" s="274" t="s">
        <v>169</v>
      </c>
      <c r="D1518" s="275">
        <v>145</v>
      </c>
      <c r="E1518" s="275">
        <v>39530491</v>
      </c>
      <c r="F1518" s="275">
        <v>109809</v>
      </c>
      <c r="G1518" s="275">
        <v>350000</v>
      </c>
      <c r="H1518" s="275">
        <v>5</v>
      </c>
      <c r="I1518" s="275">
        <v>109809</v>
      </c>
      <c r="J1518" s="275">
        <v>350000</v>
      </c>
      <c r="K1518" s="275">
        <v>10500</v>
      </c>
      <c r="L1518" s="275">
        <v>7</v>
      </c>
      <c r="M1518" s="275">
        <v>87500</v>
      </c>
      <c r="N1518" s="275">
        <v>252000</v>
      </c>
      <c r="O1518" s="277">
        <v>1676.5622878515401</v>
      </c>
      <c r="P1518" s="284">
        <v>0</v>
      </c>
      <c r="Q1518" s="275">
        <v>207.083333333333</v>
      </c>
      <c r="R1518" s="275">
        <v>175</v>
      </c>
      <c r="S1518" s="275">
        <v>0</v>
      </c>
      <c r="T1518" s="277">
        <v>2058.6456211848699</v>
      </c>
      <c r="U1518" s="275">
        <v>339500</v>
      </c>
      <c r="V1518" s="279">
        <v>2258.7019711333201</v>
      </c>
      <c r="W1518" s="275">
        <v>32.476002562267098</v>
      </c>
      <c r="X1518" s="275">
        <v>331.01249999999999</v>
      </c>
      <c r="Y1518" s="275">
        <v>207.083333333333</v>
      </c>
      <c r="Z1518" s="275">
        <v>175</v>
      </c>
      <c r="AA1518" s="275">
        <v>22.497015230280301</v>
      </c>
      <c r="AB1518" s="275" t="b">
        <v>1</v>
      </c>
      <c r="AC1518" s="275" t="b">
        <v>1</v>
      </c>
      <c r="AD1518" s="280">
        <v>570113.11937210499</v>
      </c>
      <c r="AE1518" s="280">
        <v>142528.27984302599</v>
      </c>
      <c r="AF1518" s="281">
        <v>216247.20618418499</v>
      </c>
      <c r="AG1518" s="280">
        <v>211337.63334489299</v>
      </c>
      <c r="AH1518" s="275">
        <v>19.1273936518946</v>
      </c>
      <c r="AI1518" s="275">
        <v>0.62889462677744201</v>
      </c>
      <c r="AJ1518" s="275" t="b">
        <v>0</v>
      </c>
    </row>
    <row r="1519" spans="2:36" x14ac:dyDescent="0.2">
      <c r="B1519" s="266">
        <v>95721</v>
      </c>
      <c r="C1519" s="274" t="s">
        <v>169</v>
      </c>
      <c r="D1519" s="275">
        <v>25</v>
      </c>
      <c r="E1519" s="275">
        <v>39530491</v>
      </c>
      <c r="F1519" s="275">
        <v>84307</v>
      </c>
      <c r="G1519" s="275">
        <v>593750</v>
      </c>
      <c r="H1519" s="275">
        <v>5</v>
      </c>
      <c r="I1519" s="275">
        <v>84307</v>
      </c>
      <c r="J1519" s="275">
        <v>593750</v>
      </c>
      <c r="K1519" s="282">
        <v>17812.5</v>
      </c>
      <c r="L1519" s="275">
        <v>7</v>
      </c>
      <c r="M1519" s="282">
        <v>148437.5</v>
      </c>
      <c r="N1519" s="275">
        <v>427500</v>
      </c>
      <c r="O1519" s="277">
        <v>2844.1681668910001</v>
      </c>
      <c r="P1519" s="284">
        <v>0</v>
      </c>
      <c r="Q1519" s="277">
        <v>351.30208333333297</v>
      </c>
      <c r="R1519" s="275">
        <v>296.875</v>
      </c>
      <c r="S1519" s="275">
        <v>0</v>
      </c>
      <c r="T1519" s="279">
        <v>3492.3452502243399</v>
      </c>
      <c r="U1519" s="282">
        <v>575937.5</v>
      </c>
      <c r="V1519" s="277">
        <v>3831.7265581726001</v>
      </c>
      <c r="W1519" s="275">
        <v>71.758350371939699</v>
      </c>
      <c r="X1519" s="277">
        <v>561.5390625</v>
      </c>
      <c r="Y1519" s="277">
        <v>351.30208333333297</v>
      </c>
      <c r="Z1519" s="275">
        <v>296.875</v>
      </c>
      <c r="AA1519" s="275">
        <v>49.708971974678299</v>
      </c>
      <c r="AB1519" s="275" t="b">
        <v>0</v>
      </c>
      <c r="AC1519" s="275" t="b">
        <v>0</v>
      </c>
      <c r="AD1519" s="280">
        <v>967156.184649106</v>
      </c>
      <c r="AE1519" s="281">
        <v>241789.04616227699</v>
      </c>
      <c r="AF1519" s="280">
        <v>366847.939062458</v>
      </c>
      <c r="AG1519" s="281">
        <v>358519.199424372</v>
      </c>
      <c r="AH1519" s="275">
        <v>19.1273936518946</v>
      </c>
      <c r="AI1519" s="275">
        <v>0.62889462677744201</v>
      </c>
      <c r="AJ1519" s="275" t="b">
        <v>0</v>
      </c>
    </row>
    <row r="1520" spans="2:36" x14ac:dyDescent="0.2">
      <c r="B1520" s="266">
        <v>95722</v>
      </c>
      <c r="C1520" s="274" t="s">
        <v>169</v>
      </c>
      <c r="D1520" s="275">
        <v>4992</v>
      </c>
      <c r="E1520" s="275">
        <v>39530491</v>
      </c>
      <c r="F1520" s="275">
        <v>104037</v>
      </c>
      <c r="G1520" s="275">
        <v>754808</v>
      </c>
      <c r="H1520" s="275">
        <v>5</v>
      </c>
      <c r="I1520" s="275">
        <v>104037</v>
      </c>
      <c r="J1520" s="275">
        <v>754808</v>
      </c>
      <c r="K1520" s="279">
        <v>22644.240000000002</v>
      </c>
      <c r="L1520" s="275">
        <v>7</v>
      </c>
      <c r="M1520" s="275">
        <v>188702</v>
      </c>
      <c r="N1520" s="276">
        <v>543461.76</v>
      </c>
      <c r="O1520" s="280">
        <v>3615.6646496246999</v>
      </c>
      <c r="P1520" s="278">
        <v>1E-4</v>
      </c>
      <c r="Q1520" s="277">
        <v>446.59473333333301</v>
      </c>
      <c r="R1520" s="275">
        <v>377.404</v>
      </c>
      <c r="S1520" s="275">
        <v>0</v>
      </c>
      <c r="T1520" s="279">
        <v>4439.6633829580296</v>
      </c>
      <c r="U1520" s="276">
        <v>732163.76</v>
      </c>
      <c r="V1520" s="281">
        <v>4871.1037640777204</v>
      </c>
      <c r="W1520" s="275">
        <v>73.923263801275198</v>
      </c>
      <c r="X1520" s="275">
        <v>713.85966599999995</v>
      </c>
      <c r="Y1520" s="277">
        <v>446.59473333333301</v>
      </c>
      <c r="Z1520" s="275">
        <v>377.404</v>
      </c>
      <c r="AA1520" s="275">
        <v>51.208666720009603</v>
      </c>
      <c r="AB1520" s="275" t="b">
        <v>0</v>
      </c>
      <c r="AC1520" s="275" t="b">
        <v>0</v>
      </c>
      <c r="AD1520" s="280">
        <v>1229502.69544863</v>
      </c>
      <c r="AE1520" s="281">
        <v>307375.67386215698</v>
      </c>
      <c r="AF1520" s="281">
        <v>466357.489158493</v>
      </c>
      <c r="AG1520" s="280">
        <v>455769.53242797701</v>
      </c>
      <c r="AH1520" s="275">
        <v>19.1273936518946</v>
      </c>
      <c r="AI1520" s="275">
        <v>0.62889462677744201</v>
      </c>
      <c r="AJ1520" s="275" t="b">
        <v>0</v>
      </c>
    </row>
    <row r="1521" spans="2:36" x14ac:dyDescent="0.2">
      <c r="B1521" s="266">
        <v>95724</v>
      </c>
      <c r="C1521" s="274" t="s">
        <v>169</v>
      </c>
      <c r="D1521" s="275">
        <v>292</v>
      </c>
      <c r="E1521" s="275">
        <v>39530491</v>
      </c>
      <c r="F1521" s="275">
        <v>115885</v>
      </c>
      <c r="G1521" s="275">
        <v>893145</v>
      </c>
      <c r="H1521" s="275">
        <v>5</v>
      </c>
      <c r="I1521" s="275">
        <v>115885</v>
      </c>
      <c r="J1521" s="275">
        <v>893145</v>
      </c>
      <c r="K1521" s="276">
        <v>26794.35</v>
      </c>
      <c r="L1521" s="275">
        <v>7</v>
      </c>
      <c r="M1521" s="276">
        <v>223286.25</v>
      </c>
      <c r="N1521" s="282">
        <v>643064.4</v>
      </c>
      <c r="O1521" s="279">
        <v>4278.3234988090398</v>
      </c>
      <c r="P1521" s="284">
        <v>0</v>
      </c>
      <c r="Q1521" s="275">
        <v>528.44412499999999</v>
      </c>
      <c r="R1521" s="275">
        <v>446.57249999999999</v>
      </c>
      <c r="S1521" s="275">
        <v>0</v>
      </c>
      <c r="T1521" s="279">
        <v>5253.3401238090401</v>
      </c>
      <c r="U1521" s="276">
        <v>866350.65</v>
      </c>
      <c r="V1521" s="279">
        <v>5763.8524914510699</v>
      </c>
      <c r="W1521" s="275">
        <v>78.528482549434997</v>
      </c>
      <c r="X1521" s="277">
        <v>844.69188374999999</v>
      </c>
      <c r="Y1521" s="275">
        <v>528.44412499999999</v>
      </c>
      <c r="Z1521" s="275">
        <v>446.57249999999999</v>
      </c>
      <c r="AA1521" s="275">
        <v>54.398827704800802</v>
      </c>
      <c r="AB1521" s="275" t="b">
        <v>0</v>
      </c>
      <c r="AC1521" s="275" t="b">
        <v>0</v>
      </c>
      <c r="AD1521" s="280">
        <v>1454839.09143314</v>
      </c>
      <c r="AE1521" s="280">
        <v>363709.772858285</v>
      </c>
      <c r="AF1521" s="280">
        <v>551828.88847821194</v>
      </c>
      <c r="AG1521" s="280">
        <v>539300.43009664095</v>
      </c>
      <c r="AH1521" s="275">
        <v>19.1273936518946</v>
      </c>
      <c r="AI1521" s="275">
        <v>0.62889462677744201</v>
      </c>
      <c r="AJ1521" s="275" t="b">
        <v>0</v>
      </c>
    </row>
    <row r="1522" spans="2:36" x14ac:dyDescent="0.2">
      <c r="B1522" s="266">
        <v>95726</v>
      </c>
      <c r="C1522" s="274" t="s">
        <v>169</v>
      </c>
      <c r="D1522" s="275">
        <v>8524</v>
      </c>
      <c r="E1522" s="275">
        <v>39530491</v>
      </c>
      <c r="F1522" s="275">
        <v>93090</v>
      </c>
      <c r="G1522" s="275">
        <v>539187</v>
      </c>
      <c r="H1522" s="275">
        <v>5</v>
      </c>
      <c r="I1522" s="275">
        <v>93090</v>
      </c>
      <c r="J1522" s="275">
        <v>539187</v>
      </c>
      <c r="K1522" s="279">
        <v>16175.61</v>
      </c>
      <c r="L1522" s="275">
        <v>7</v>
      </c>
      <c r="M1522" s="276">
        <v>134796.75</v>
      </c>
      <c r="N1522" s="276">
        <v>388214.64</v>
      </c>
      <c r="O1522" s="277">
        <v>2582.8016865708801</v>
      </c>
      <c r="P1522" s="278">
        <v>2.0000000000000001E-4</v>
      </c>
      <c r="Q1522" s="275">
        <v>319.01897500000001</v>
      </c>
      <c r="R1522" s="275">
        <v>269.59350000000001</v>
      </c>
      <c r="S1522" s="275">
        <v>0</v>
      </c>
      <c r="T1522" s="277">
        <v>3171.41416157088</v>
      </c>
      <c r="U1522" s="276">
        <v>523011.39</v>
      </c>
      <c r="V1522" s="277">
        <v>3479.6078277413299</v>
      </c>
      <c r="W1522" s="275">
        <v>59.0158737736555</v>
      </c>
      <c r="X1522" s="277">
        <v>509.93610525000003</v>
      </c>
      <c r="Y1522" s="275">
        <v>319.01897500000001</v>
      </c>
      <c r="Z1522" s="275">
        <v>269.59350000000001</v>
      </c>
      <c r="AA1522" s="275">
        <v>40.881909913901097</v>
      </c>
      <c r="AB1522" s="275" t="b">
        <v>0</v>
      </c>
      <c r="AC1522" s="275" t="b">
        <v>0</v>
      </c>
      <c r="AD1522" s="280">
        <v>878278.80712824897</v>
      </c>
      <c r="AE1522" s="281">
        <v>219569.70178206201</v>
      </c>
      <c r="AF1522" s="283">
        <v>333136.23531666398</v>
      </c>
      <c r="AG1522" s="281">
        <v>325572.87002952199</v>
      </c>
      <c r="AH1522" s="275">
        <v>19.1273936518946</v>
      </c>
      <c r="AI1522" s="275">
        <v>0.62889462677744201</v>
      </c>
      <c r="AJ1522" s="275" t="b">
        <v>0</v>
      </c>
    </row>
    <row r="1523" spans="2:36" x14ac:dyDescent="0.2">
      <c r="B1523" s="266">
        <v>95728</v>
      </c>
      <c r="C1523" s="274" t="s">
        <v>169</v>
      </c>
      <c r="D1523" s="275">
        <v>319</v>
      </c>
      <c r="E1523" s="275">
        <v>39530491</v>
      </c>
      <c r="F1523" s="275">
        <v>146809</v>
      </c>
      <c r="G1523" s="275">
        <v>726852</v>
      </c>
      <c r="H1523" s="275">
        <v>5</v>
      </c>
      <c r="I1523" s="275">
        <v>146809</v>
      </c>
      <c r="J1523" s="275">
        <v>726852</v>
      </c>
      <c r="K1523" s="279">
        <v>21805.56</v>
      </c>
      <c r="L1523" s="275">
        <v>7</v>
      </c>
      <c r="M1523" s="275">
        <v>181713</v>
      </c>
      <c r="N1523" s="281">
        <v>523333.44</v>
      </c>
      <c r="O1523" s="279">
        <v>3481.7504344270501</v>
      </c>
      <c r="P1523" s="284">
        <v>0</v>
      </c>
      <c r="Q1523" s="275">
        <v>430.05410000000001</v>
      </c>
      <c r="R1523" s="275">
        <v>363.42599999999999</v>
      </c>
      <c r="S1523" s="275">
        <v>0</v>
      </c>
      <c r="T1523" s="279">
        <v>4275.2305344270499</v>
      </c>
      <c r="U1523" s="276">
        <v>705046.44</v>
      </c>
      <c r="V1523" s="279">
        <v>4690.6915574920004</v>
      </c>
      <c r="W1523" s="275">
        <v>50.4458876757583</v>
      </c>
      <c r="X1523" s="277">
        <v>687.42027900000005</v>
      </c>
      <c r="Y1523" s="275">
        <v>430.05410000000001</v>
      </c>
      <c r="Z1523" s="275">
        <v>363.42599999999999</v>
      </c>
      <c r="AA1523" s="275">
        <v>34.945246145075998</v>
      </c>
      <c r="AB1523" s="275" t="b">
        <v>0</v>
      </c>
      <c r="AC1523" s="275" t="b">
        <v>1</v>
      </c>
      <c r="AD1523" s="280">
        <v>1183965.31726244</v>
      </c>
      <c r="AE1523" s="280">
        <v>295991.32931560901</v>
      </c>
      <c r="AF1523" s="281">
        <v>449084.89802682202</v>
      </c>
      <c r="AG1523" s="281">
        <v>438889.08992000599</v>
      </c>
      <c r="AH1523" s="275">
        <v>19.1273936518946</v>
      </c>
      <c r="AI1523" s="275">
        <v>0.62889462677744201</v>
      </c>
      <c r="AJ1523" s="275" t="b">
        <v>1</v>
      </c>
    </row>
    <row r="1524" spans="2:36" x14ac:dyDescent="0.2">
      <c r="B1524" s="266">
        <v>95735</v>
      </c>
      <c r="C1524" s="274" t="s">
        <v>169</v>
      </c>
      <c r="D1524" s="275">
        <v>144</v>
      </c>
      <c r="E1524" s="275">
        <v>39530491</v>
      </c>
      <c r="F1524" s="275">
        <v>92730</v>
      </c>
      <c r="G1524" s="275">
        <v>450000</v>
      </c>
      <c r="H1524" s="275">
        <v>5</v>
      </c>
      <c r="I1524" s="275">
        <v>92730</v>
      </c>
      <c r="J1524" s="275">
        <v>450000</v>
      </c>
      <c r="K1524" s="275">
        <v>13500</v>
      </c>
      <c r="L1524" s="275">
        <v>7</v>
      </c>
      <c r="M1524" s="275">
        <v>112500</v>
      </c>
      <c r="N1524" s="275">
        <v>324000</v>
      </c>
      <c r="O1524" s="279">
        <v>2155.58008438055</v>
      </c>
      <c r="P1524" s="284">
        <v>0</v>
      </c>
      <c r="Q1524" s="276">
        <v>266.25</v>
      </c>
      <c r="R1524" s="275">
        <v>225</v>
      </c>
      <c r="S1524" s="275">
        <v>0</v>
      </c>
      <c r="T1524" s="279">
        <v>2646.83008438055</v>
      </c>
      <c r="U1524" s="275">
        <v>436500</v>
      </c>
      <c r="V1524" s="277">
        <v>2904.0453914571299</v>
      </c>
      <c r="W1524" s="275">
        <v>49.445265499283501</v>
      </c>
      <c r="X1524" s="277">
        <v>425.58749999999998</v>
      </c>
      <c r="Y1524" s="276">
        <v>266.25</v>
      </c>
      <c r="Z1524" s="275">
        <v>225</v>
      </c>
      <c r="AA1524" s="275">
        <v>34.2520877952837</v>
      </c>
      <c r="AB1524" s="275" t="b">
        <v>0</v>
      </c>
      <c r="AC1524" s="275" t="b">
        <v>1</v>
      </c>
      <c r="AD1524" s="280">
        <v>733002.58204984898</v>
      </c>
      <c r="AE1524" s="281">
        <v>183250.64551246201</v>
      </c>
      <c r="AF1524" s="280">
        <v>278032.12223680998</v>
      </c>
      <c r="AG1524" s="280">
        <v>271719.81430057698</v>
      </c>
      <c r="AH1524" s="275">
        <v>19.1273936518946</v>
      </c>
      <c r="AI1524" s="275">
        <v>0.62889462677744201</v>
      </c>
      <c r="AJ1524" s="275" t="b">
        <v>1</v>
      </c>
    </row>
    <row r="1525" spans="2:36" x14ac:dyDescent="0.2">
      <c r="B1525" s="266">
        <v>95736</v>
      </c>
      <c r="C1525" s="274" t="s">
        <v>169</v>
      </c>
      <c r="D1525" s="275">
        <v>313</v>
      </c>
      <c r="E1525" s="275">
        <v>39530491</v>
      </c>
      <c r="F1525" s="275">
        <v>96975</v>
      </c>
      <c r="G1525" s="275">
        <v>736842</v>
      </c>
      <c r="H1525" s="275">
        <v>5</v>
      </c>
      <c r="I1525" s="275">
        <v>96975</v>
      </c>
      <c r="J1525" s="275">
        <v>736842</v>
      </c>
      <c r="K1525" s="276">
        <v>22105.26</v>
      </c>
      <c r="L1525" s="275">
        <v>7</v>
      </c>
      <c r="M1525" s="282">
        <v>184210.5</v>
      </c>
      <c r="N1525" s="276">
        <v>530526.24</v>
      </c>
      <c r="O1525" s="279">
        <v>3529.6043123003001</v>
      </c>
      <c r="P1525" s="284">
        <v>0</v>
      </c>
      <c r="Q1525" s="275">
        <v>435.96485000000001</v>
      </c>
      <c r="R1525" s="275">
        <v>368.42099999999999</v>
      </c>
      <c r="S1525" s="275">
        <v>0</v>
      </c>
      <c r="T1525" s="279">
        <v>4333.9901623002997</v>
      </c>
      <c r="U1525" s="276">
        <v>714736.74</v>
      </c>
      <c r="V1525" s="277">
        <v>4755.16136518234</v>
      </c>
      <c r="W1525" s="277">
        <v>77.418908419889803</v>
      </c>
      <c r="X1525" s="275">
        <v>696.86832149999998</v>
      </c>
      <c r="Y1525" s="275">
        <v>435.96485000000001</v>
      </c>
      <c r="Z1525" s="275">
        <v>368.42099999999999</v>
      </c>
      <c r="AA1525" s="277">
        <v>53.630195357157596</v>
      </c>
      <c r="AB1525" s="275" t="b">
        <v>0</v>
      </c>
      <c r="AC1525" s="275" t="b">
        <v>0</v>
      </c>
      <c r="AD1525" s="280">
        <v>1200237.9745839401</v>
      </c>
      <c r="AE1525" s="281">
        <v>300059.49364598602</v>
      </c>
      <c r="AF1525" s="280">
        <v>455257.21114047902</v>
      </c>
      <c r="AG1525" s="281">
        <v>444921.26979747898</v>
      </c>
      <c r="AH1525" s="275">
        <v>19.1273936518946</v>
      </c>
      <c r="AI1525" s="275">
        <v>0.62889462677744201</v>
      </c>
      <c r="AJ1525" s="275" t="b">
        <v>0</v>
      </c>
    </row>
    <row r="1526" spans="2:36" x14ac:dyDescent="0.2">
      <c r="B1526" s="266">
        <v>95742</v>
      </c>
      <c r="C1526" s="274" t="s">
        <v>169</v>
      </c>
      <c r="D1526" s="275">
        <v>21017</v>
      </c>
      <c r="E1526" s="275">
        <v>39530491</v>
      </c>
      <c r="F1526" s="275">
        <v>151580</v>
      </c>
      <c r="G1526" s="275">
        <v>610819</v>
      </c>
      <c r="H1526" s="275">
        <v>5</v>
      </c>
      <c r="I1526" s="275">
        <v>151580</v>
      </c>
      <c r="J1526" s="275">
        <v>610819</v>
      </c>
      <c r="K1526" s="276">
        <v>18324.57</v>
      </c>
      <c r="L1526" s="275">
        <v>7</v>
      </c>
      <c r="M1526" s="276">
        <v>152704.75</v>
      </c>
      <c r="N1526" s="281">
        <v>439789.68</v>
      </c>
      <c r="O1526" s="279">
        <v>2925.9317145805398</v>
      </c>
      <c r="P1526" s="278">
        <v>5.0000000000000001E-4</v>
      </c>
      <c r="Q1526" s="275">
        <v>361.40124166666698</v>
      </c>
      <c r="R1526" s="275">
        <v>305.40949999999998</v>
      </c>
      <c r="S1526" s="275">
        <v>0</v>
      </c>
      <c r="T1526" s="279">
        <v>3592.7424562472102</v>
      </c>
      <c r="U1526" s="276">
        <v>592494.43000000005</v>
      </c>
      <c r="V1526" s="277">
        <v>3941.8802265876702</v>
      </c>
      <c r="W1526" s="275">
        <v>41.058501418427298</v>
      </c>
      <c r="X1526" s="277">
        <v>577.68206925000004</v>
      </c>
      <c r="Y1526" s="275">
        <v>361.40124166666698</v>
      </c>
      <c r="Z1526" s="275">
        <v>305.40949999999998</v>
      </c>
      <c r="AA1526" s="275">
        <v>28.442346928992301</v>
      </c>
      <c r="AB1526" s="275" t="b">
        <v>0</v>
      </c>
      <c r="AC1526" s="275" t="b">
        <v>1</v>
      </c>
      <c r="AD1526" s="280">
        <v>994959.78703357</v>
      </c>
      <c r="AE1526" s="280">
        <v>248739.94675839299</v>
      </c>
      <c r="AF1526" s="280">
        <v>377394.00638347998</v>
      </c>
      <c r="AG1526" s="280">
        <v>368825.83389169798</v>
      </c>
      <c r="AH1526" s="275">
        <v>19.1273936518946</v>
      </c>
      <c r="AI1526" s="275">
        <v>0.62889462677744201</v>
      </c>
      <c r="AJ1526" s="275" t="b">
        <v>1</v>
      </c>
    </row>
    <row r="1527" spans="2:36" x14ac:dyDescent="0.2">
      <c r="B1527" s="266">
        <v>95746</v>
      </c>
      <c r="C1527" s="274" t="s">
        <v>169</v>
      </c>
      <c r="D1527" s="275">
        <v>21973</v>
      </c>
      <c r="E1527" s="275">
        <v>39530491</v>
      </c>
      <c r="F1527" s="275">
        <v>185090</v>
      </c>
      <c r="G1527" s="275">
        <v>979251</v>
      </c>
      <c r="H1527" s="275">
        <v>5</v>
      </c>
      <c r="I1527" s="275">
        <v>185090</v>
      </c>
      <c r="J1527" s="275">
        <v>979251</v>
      </c>
      <c r="K1527" s="276">
        <v>29377.53</v>
      </c>
      <c r="L1527" s="275">
        <v>7</v>
      </c>
      <c r="M1527" s="276">
        <v>244812.75</v>
      </c>
      <c r="N1527" s="276">
        <v>705060.72</v>
      </c>
      <c r="O1527" s="279">
        <v>4690.7865626883104</v>
      </c>
      <c r="P1527" s="278">
        <v>5.9999999999999995E-4</v>
      </c>
      <c r="Q1527" s="275">
        <v>579.390175</v>
      </c>
      <c r="R1527" s="275">
        <v>489.62549999999999</v>
      </c>
      <c r="S1527" s="275">
        <v>0</v>
      </c>
      <c r="T1527" s="279">
        <v>5759.80223768831</v>
      </c>
      <c r="U1527" s="276">
        <v>949873.47</v>
      </c>
      <c r="V1527" s="279">
        <v>6319.5318969550799</v>
      </c>
      <c r="W1527" s="275">
        <v>53.906796943357797</v>
      </c>
      <c r="X1527" s="277">
        <v>926.12663325000005</v>
      </c>
      <c r="Y1527" s="275">
        <v>579.390175</v>
      </c>
      <c r="Z1527" s="275">
        <v>489.62549999999999</v>
      </c>
      <c r="AA1527" s="275">
        <v>37.342712654524703</v>
      </c>
      <c r="AB1527" s="275" t="b">
        <v>0</v>
      </c>
      <c r="AC1527" s="275" t="b">
        <v>0</v>
      </c>
      <c r="AD1527" s="283">
        <v>1595096.69216644</v>
      </c>
      <c r="AE1527" s="281">
        <v>398774.173041609</v>
      </c>
      <c r="AF1527" s="283">
        <v>605029.40829448495</v>
      </c>
      <c r="AG1527" s="280">
        <v>591293.11083034298</v>
      </c>
      <c r="AH1527" s="275">
        <v>19.1273936518946</v>
      </c>
      <c r="AI1527" s="275">
        <v>0.62889462677744201</v>
      </c>
      <c r="AJ1527" s="275" t="b">
        <v>0</v>
      </c>
    </row>
    <row r="1528" spans="2:36" x14ac:dyDescent="0.2">
      <c r="B1528" s="266">
        <v>95747</v>
      </c>
      <c r="C1528" s="274" t="s">
        <v>169</v>
      </c>
      <c r="D1528" s="275">
        <v>89940</v>
      </c>
      <c r="E1528" s="275">
        <v>39530491</v>
      </c>
      <c r="F1528" s="275">
        <v>137687</v>
      </c>
      <c r="G1528" s="275">
        <v>678627</v>
      </c>
      <c r="H1528" s="275">
        <v>5</v>
      </c>
      <c r="I1528" s="275">
        <v>137687</v>
      </c>
      <c r="J1528" s="275">
        <v>678627</v>
      </c>
      <c r="K1528" s="279">
        <v>20358.810000000001</v>
      </c>
      <c r="L1528" s="275">
        <v>7</v>
      </c>
      <c r="M1528" s="276">
        <v>169656.75</v>
      </c>
      <c r="N1528" s="281">
        <v>488611.44</v>
      </c>
      <c r="O1528" s="279">
        <v>3250.74410205093</v>
      </c>
      <c r="P1528" s="278">
        <v>2.3E-3</v>
      </c>
      <c r="Q1528" s="275">
        <v>401.52097500000002</v>
      </c>
      <c r="R1528" s="275">
        <v>339.31349999999998</v>
      </c>
      <c r="S1528" s="275">
        <v>0</v>
      </c>
      <c r="T1528" s="277">
        <v>3991.5785770509301</v>
      </c>
      <c r="U1528" s="276">
        <v>658268.18999999994</v>
      </c>
      <c r="V1528" s="279">
        <v>4379.4746930408401</v>
      </c>
      <c r="W1528" s="275">
        <v>50.219300180474598</v>
      </c>
      <c r="X1528" s="277">
        <v>641.81148525000003</v>
      </c>
      <c r="Y1528" s="275">
        <v>401.52097500000002</v>
      </c>
      <c r="Z1528" s="275">
        <v>339.31349999999998</v>
      </c>
      <c r="AA1528" s="275">
        <v>34.788282789668699</v>
      </c>
      <c r="AB1528" s="275" t="b">
        <v>0</v>
      </c>
      <c r="AC1528" s="275" t="b">
        <v>1</v>
      </c>
      <c r="AD1528" s="280">
        <v>1105411.8738861</v>
      </c>
      <c r="AE1528" s="280">
        <v>276352.96847152401</v>
      </c>
      <c r="AF1528" s="280">
        <v>419289.12226044299</v>
      </c>
      <c r="AG1528" s="280">
        <v>409769.783154128</v>
      </c>
      <c r="AH1528" s="275">
        <v>19.1273936518946</v>
      </c>
      <c r="AI1528" s="275">
        <v>0.62889462677744201</v>
      </c>
      <c r="AJ1528" s="275" t="b">
        <v>1</v>
      </c>
    </row>
    <row r="1529" spans="2:36" x14ac:dyDescent="0.2">
      <c r="B1529" s="266">
        <v>95757</v>
      </c>
      <c r="C1529" s="274" t="s">
        <v>169</v>
      </c>
      <c r="D1529" s="275">
        <v>60276</v>
      </c>
      <c r="E1529" s="275">
        <v>39530491</v>
      </c>
      <c r="F1529" s="275">
        <v>129030</v>
      </c>
      <c r="G1529" s="275">
        <v>629416</v>
      </c>
      <c r="H1529" s="275">
        <v>5</v>
      </c>
      <c r="I1529" s="275">
        <v>129030</v>
      </c>
      <c r="J1529" s="275">
        <v>629416</v>
      </c>
      <c r="K1529" s="276">
        <v>18882.48</v>
      </c>
      <c r="L1529" s="275">
        <v>7</v>
      </c>
      <c r="M1529" s="275">
        <v>157354</v>
      </c>
      <c r="N1529" s="276">
        <v>453179.52</v>
      </c>
      <c r="O1529" s="279">
        <v>3015.0146542010398</v>
      </c>
      <c r="P1529" s="278">
        <v>1.5E-3</v>
      </c>
      <c r="Q1529" s="277">
        <v>372.40446666666702</v>
      </c>
      <c r="R1529" s="275">
        <v>314.70800000000003</v>
      </c>
      <c r="S1529" s="275">
        <v>0</v>
      </c>
      <c r="T1529" s="277">
        <v>3702.1271208677099</v>
      </c>
      <c r="U1529" s="276">
        <v>610533.52</v>
      </c>
      <c r="V1529" s="277">
        <v>4061.8947424652902</v>
      </c>
      <c r="W1529" s="275">
        <v>49.702649533894103</v>
      </c>
      <c r="X1529" s="275">
        <v>595.27018199999998</v>
      </c>
      <c r="Y1529" s="277">
        <v>372.40446666666702</v>
      </c>
      <c r="Z1529" s="275">
        <v>314.70800000000003</v>
      </c>
      <c r="AA1529" s="275">
        <v>34.430384755802898</v>
      </c>
      <c r="AB1529" s="275" t="b">
        <v>0</v>
      </c>
      <c r="AC1529" s="275" t="b">
        <v>1</v>
      </c>
      <c r="AD1529" s="280">
        <v>1025252.34040775</v>
      </c>
      <c r="AE1529" s="280">
        <v>256313.08510193799</v>
      </c>
      <c r="AF1529" s="280">
        <v>388884.14722178702</v>
      </c>
      <c r="AG1529" s="280">
        <v>380055.10808402603</v>
      </c>
      <c r="AH1529" s="275">
        <v>19.1273936518946</v>
      </c>
      <c r="AI1529" s="275">
        <v>0.62889462677744201</v>
      </c>
      <c r="AJ1529" s="275" t="b">
        <v>1</v>
      </c>
    </row>
    <row r="1530" spans="2:36" x14ac:dyDescent="0.2">
      <c r="B1530" s="266">
        <v>95758</v>
      </c>
      <c r="C1530" s="274" t="s">
        <v>169</v>
      </c>
      <c r="D1530" s="275">
        <v>65387</v>
      </c>
      <c r="E1530" s="275">
        <v>39530491</v>
      </c>
      <c r="F1530" s="275">
        <v>106407</v>
      </c>
      <c r="G1530" s="275">
        <v>581352</v>
      </c>
      <c r="H1530" s="275">
        <v>5</v>
      </c>
      <c r="I1530" s="275">
        <v>106407</v>
      </c>
      <c r="J1530" s="275">
        <v>581352</v>
      </c>
      <c r="K1530" s="279">
        <v>17440.560000000001</v>
      </c>
      <c r="L1530" s="275">
        <v>7</v>
      </c>
      <c r="M1530" s="275">
        <v>145338</v>
      </c>
      <c r="N1530" s="281">
        <v>418573.44</v>
      </c>
      <c r="O1530" s="277">
        <v>2784.7795404773401</v>
      </c>
      <c r="P1530" s="278">
        <v>1.6999999999999999E-3</v>
      </c>
      <c r="Q1530" s="275">
        <v>343.96660000000003</v>
      </c>
      <c r="R1530" s="275">
        <v>290.67599999999999</v>
      </c>
      <c r="S1530" s="275">
        <v>0</v>
      </c>
      <c r="T1530" s="277">
        <v>3419.4221404773398</v>
      </c>
      <c r="U1530" s="276">
        <v>563911.43999999994</v>
      </c>
      <c r="V1530" s="277">
        <v>3751.7168809208601</v>
      </c>
      <c r="W1530" s="275">
        <v>55.667463248705701</v>
      </c>
      <c r="X1530" s="277">
        <v>549.81365400000004</v>
      </c>
      <c r="Y1530" s="275">
        <v>343.96660000000003</v>
      </c>
      <c r="Z1530" s="275">
        <v>290.67599999999999</v>
      </c>
      <c r="AA1530" s="275">
        <v>38.562374360453802</v>
      </c>
      <c r="AB1530" s="275" t="b">
        <v>0</v>
      </c>
      <c r="AC1530" s="275" t="b">
        <v>0</v>
      </c>
      <c r="AD1530" s="280">
        <v>946961.14906632004</v>
      </c>
      <c r="AE1530" s="281">
        <v>236740.28726658001</v>
      </c>
      <c r="AF1530" s="283">
        <v>359187.84517025301</v>
      </c>
      <c r="AG1530" s="280">
        <v>351033.01662948699</v>
      </c>
      <c r="AH1530" s="275">
        <v>19.1273936518946</v>
      </c>
      <c r="AI1530" s="275">
        <v>0.62889462677744201</v>
      </c>
      <c r="AJ1530" s="275" t="b">
        <v>0</v>
      </c>
    </row>
    <row r="1531" spans="2:36" x14ac:dyDescent="0.2">
      <c r="B1531" s="266">
        <v>95762</v>
      </c>
      <c r="C1531" s="274" t="s">
        <v>169</v>
      </c>
      <c r="D1531" s="275">
        <v>50672</v>
      </c>
      <c r="E1531" s="275">
        <v>39530491</v>
      </c>
      <c r="F1531" s="275">
        <v>173923</v>
      </c>
      <c r="G1531" s="275">
        <v>847772</v>
      </c>
      <c r="H1531" s="275">
        <v>5</v>
      </c>
      <c r="I1531" s="275">
        <v>173923</v>
      </c>
      <c r="J1531" s="275">
        <v>847772</v>
      </c>
      <c r="K1531" s="276">
        <v>25433.16</v>
      </c>
      <c r="L1531" s="275">
        <v>7</v>
      </c>
      <c r="M1531" s="275">
        <v>211943</v>
      </c>
      <c r="N1531" s="276">
        <v>610395.84</v>
      </c>
      <c r="O1531" s="277">
        <v>4060.9787539899298</v>
      </c>
      <c r="P1531" s="278">
        <v>1.2999999999999999E-3</v>
      </c>
      <c r="Q1531" s="275">
        <v>501.59843333333299</v>
      </c>
      <c r="R1531" s="275">
        <v>423.88600000000002</v>
      </c>
      <c r="S1531" s="275">
        <v>0</v>
      </c>
      <c r="T1531" s="279">
        <v>4986.4631873232602</v>
      </c>
      <c r="U1531" s="276">
        <v>822338.84</v>
      </c>
      <c r="V1531" s="279">
        <v>5471.0408213475503</v>
      </c>
      <c r="W1531" s="275">
        <v>49.665465455500701</v>
      </c>
      <c r="X1531" s="275">
        <v>801.78036899999995</v>
      </c>
      <c r="Y1531" s="275">
        <v>501.59843333333299</v>
      </c>
      <c r="Z1531" s="275">
        <v>423.88600000000002</v>
      </c>
      <c r="AA1531" s="275">
        <v>34.404626327673299</v>
      </c>
      <c r="AB1531" s="275" t="b">
        <v>0</v>
      </c>
      <c r="AC1531" s="275" t="b">
        <v>1</v>
      </c>
      <c r="AD1531" s="280">
        <v>1380931.2555323699</v>
      </c>
      <c r="AE1531" s="280">
        <v>345232.81388309097</v>
      </c>
      <c r="AF1531" s="281">
        <v>523795.21851765498</v>
      </c>
      <c r="AG1531" s="281">
        <v>511903.22313161899</v>
      </c>
      <c r="AH1531" s="275">
        <v>19.1273936518946</v>
      </c>
      <c r="AI1531" s="275">
        <v>0.62889462677744201</v>
      </c>
      <c r="AJ1531" s="275" t="b">
        <v>1</v>
      </c>
    </row>
    <row r="1532" spans="2:36" x14ac:dyDescent="0.2">
      <c r="B1532" s="266">
        <v>95765</v>
      </c>
      <c r="C1532" s="274" t="s">
        <v>169</v>
      </c>
      <c r="D1532" s="275">
        <v>44784</v>
      </c>
      <c r="E1532" s="275">
        <v>39530491</v>
      </c>
      <c r="F1532" s="275">
        <v>133743</v>
      </c>
      <c r="G1532" s="275">
        <v>702527</v>
      </c>
      <c r="H1532" s="275">
        <v>5</v>
      </c>
      <c r="I1532" s="275">
        <v>133743</v>
      </c>
      <c r="J1532" s="275">
        <v>702527</v>
      </c>
      <c r="K1532" s="279">
        <v>21075.81</v>
      </c>
      <c r="L1532" s="275">
        <v>7</v>
      </c>
      <c r="M1532" s="276">
        <v>175631.75</v>
      </c>
      <c r="N1532" s="281">
        <v>505819.44</v>
      </c>
      <c r="O1532" s="279">
        <v>3365.2293554213702</v>
      </c>
      <c r="P1532" s="278">
        <v>1.1000000000000001E-3</v>
      </c>
      <c r="Q1532" s="277">
        <v>415.661808333333</v>
      </c>
      <c r="R1532" s="275">
        <v>351.26350000000002</v>
      </c>
      <c r="S1532" s="275">
        <v>0</v>
      </c>
      <c r="T1532" s="280">
        <v>4132.1546637546999</v>
      </c>
      <c r="U1532" s="276">
        <v>681451.19</v>
      </c>
      <c r="V1532" s="279">
        <v>4533.7117704982302</v>
      </c>
      <c r="W1532" s="275">
        <v>53.5210245537926</v>
      </c>
      <c r="X1532" s="277">
        <v>664.41491025000005</v>
      </c>
      <c r="Y1532" s="277">
        <v>415.661808333333</v>
      </c>
      <c r="Z1532" s="275">
        <v>351.26350000000002</v>
      </c>
      <c r="AA1532" s="275">
        <v>37.075477568961702</v>
      </c>
      <c r="AB1532" s="275" t="b">
        <v>0</v>
      </c>
      <c r="AC1532" s="275" t="b">
        <v>0</v>
      </c>
      <c r="AD1532" s="283">
        <v>1144342.45546608</v>
      </c>
      <c r="AE1532" s="283">
        <v>286085.61386651901</v>
      </c>
      <c r="AF1532" s="281">
        <v>434055.717197021</v>
      </c>
      <c r="AG1532" s="280">
        <v>424201.12440253602</v>
      </c>
      <c r="AH1532" s="275">
        <v>19.1273936518946</v>
      </c>
      <c r="AI1532" s="275">
        <v>0.62889462677744201</v>
      </c>
      <c r="AJ1532" s="275" t="b">
        <v>0</v>
      </c>
    </row>
    <row r="1533" spans="2:36" x14ac:dyDescent="0.2">
      <c r="B1533" s="266">
        <v>95776</v>
      </c>
      <c r="C1533" s="274" t="s">
        <v>169</v>
      </c>
      <c r="D1533" s="275">
        <v>29350</v>
      </c>
      <c r="E1533" s="275">
        <v>39530491</v>
      </c>
      <c r="F1533" s="275">
        <v>108194</v>
      </c>
      <c r="G1533" s="275">
        <v>572772</v>
      </c>
      <c r="H1533" s="275">
        <v>5</v>
      </c>
      <c r="I1533" s="275">
        <v>108194</v>
      </c>
      <c r="J1533" s="275">
        <v>572772</v>
      </c>
      <c r="K1533" s="276">
        <v>17183.16</v>
      </c>
      <c r="L1533" s="275">
        <v>7</v>
      </c>
      <c r="M1533" s="275">
        <v>143193</v>
      </c>
      <c r="N1533" s="281">
        <v>412395.84</v>
      </c>
      <c r="O1533" s="277">
        <v>2743.6798135351501</v>
      </c>
      <c r="P1533" s="278">
        <v>6.9999999999999999E-4</v>
      </c>
      <c r="Q1533" s="275">
        <v>338.89010000000002</v>
      </c>
      <c r="R1533" s="275">
        <v>286.38600000000002</v>
      </c>
      <c r="S1533" s="275">
        <v>0</v>
      </c>
      <c r="T1533" s="277">
        <v>3368.9559135351501</v>
      </c>
      <c r="U1533" s="276">
        <v>555588.84</v>
      </c>
      <c r="V1533" s="279">
        <v>3696.3464154570802</v>
      </c>
      <c r="W1533" s="275">
        <v>53.940014800714401</v>
      </c>
      <c r="X1533" s="277">
        <v>541.699119</v>
      </c>
      <c r="Y1533" s="275">
        <v>338.89010000000002</v>
      </c>
      <c r="Z1533" s="275">
        <v>286.38600000000002</v>
      </c>
      <c r="AA1533" s="275">
        <v>37.365723572861498</v>
      </c>
      <c r="AB1533" s="275" t="b">
        <v>0</v>
      </c>
      <c r="AC1533" s="275" t="b">
        <v>0</v>
      </c>
      <c r="AD1533" s="283">
        <v>932985.23316856904</v>
      </c>
      <c r="AE1533" s="281">
        <v>233246.308292142</v>
      </c>
      <c r="AF1533" s="280">
        <v>353886.69937293802</v>
      </c>
      <c r="AG1533" s="280">
        <v>345852.22550348903</v>
      </c>
      <c r="AH1533" s="275">
        <v>19.1273936518946</v>
      </c>
      <c r="AI1533" s="275">
        <v>0.62889462677744201</v>
      </c>
      <c r="AJ1533" s="275" t="b">
        <v>0</v>
      </c>
    </row>
    <row r="1534" spans="2:36" x14ac:dyDescent="0.2">
      <c r="B1534" s="266">
        <v>95811</v>
      </c>
      <c r="C1534" s="274" t="s">
        <v>169</v>
      </c>
      <c r="D1534" s="275">
        <v>11991</v>
      </c>
      <c r="E1534" s="275">
        <v>39530491</v>
      </c>
      <c r="F1534" s="275">
        <v>79424</v>
      </c>
      <c r="G1534" s="275">
        <v>683550</v>
      </c>
      <c r="H1534" s="275">
        <v>5</v>
      </c>
      <c r="I1534" s="275">
        <v>79424</v>
      </c>
      <c r="J1534" s="275">
        <v>683550</v>
      </c>
      <c r="K1534" s="282">
        <v>20506.5</v>
      </c>
      <c r="L1534" s="275">
        <v>7</v>
      </c>
      <c r="M1534" s="282">
        <v>170887.5</v>
      </c>
      <c r="N1534" s="275">
        <v>492156</v>
      </c>
      <c r="O1534" s="279">
        <v>3274.3261481740601</v>
      </c>
      <c r="P1534" s="278">
        <v>2.9999999999999997E-4</v>
      </c>
      <c r="Q1534" s="275">
        <v>404.43374999999997</v>
      </c>
      <c r="R1534" s="275">
        <v>341.77499999999998</v>
      </c>
      <c r="S1534" s="275">
        <v>0</v>
      </c>
      <c r="T1534" s="279">
        <v>4020.5348981740599</v>
      </c>
      <c r="U1534" s="282">
        <v>663043.5</v>
      </c>
      <c r="V1534" s="279">
        <v>4411.2449496233803</v>
      </c>
      <c r="W1534" s="275">
        <v>87.690186021203402</v>
      </c>
      <c r="X1534" s="277">
        <v>646.46741250000002</v>
      </c>
      <c r="Y1534" s="275">
        <v>404.43374999999997</v>
      </c>
      <c r="Z1534" s="275">
        <v>341.77499999999998</v>
      </c>
      <c r="AA1534" s="275">
        <v>60.7453902826459</v>
      </c>
      <c r="AB1534" s="275" t="b">
        <v>0</v>
      </c>
      <c r="AC1534" s="275" t="b">
        <v>0</v>
      </c>
      <c r="AD1534" s="280">
        <v>1113430.92213372</v>
      </c>
      <c r="AE1534" s="280">
        <v>278357.73053343</v>
      </c>
      <c r="AF1534" s="280">
        <v>422330.79367771401</v>
      </c>
      <c r="AG1534" s="280">
        <v>412742.397922576</v>
      </c>
      <c r="AH1534" s="275">
        <v>19.1273936518946</v>
      </c>
      <c r="AI1534" s="275">
        <v>0.62889462677744201</v>
      </c>
      <c r="AJ1534" s="275" t="b">
        <v>0</v>
      </c>
    </row>
    <row r="1535" spans="2:36" x14ac:dyDescent="0.2">
      <c r="B1535" s="266">
        <v>95814</v>
      </c>
      <c r="C1535" s="274" t="s">
        <v>169</v>
      </c>
      <c r="D1535" s="275">
        <v>14560</v>
      </c>
      <c r="E1535" s="275">
        <v>39530491</v>
      </c>
      <c r="F1535" s="275">
        <v>53840</v>
      </c>
      <c r="G1535" s="275">
        <v>669237</v>
      </c>
      <c r="H1535" s="275">
        <v>5</v>
      </c>
      <c r="I1535" s="275">
        <v>53840</v>
      </c>
      <c r="J1535" s="275">
        <v>669237</v>
      </c>
      <c r="K1535" s="276">
        <v>20077.11</v>
      </c>
      <c r="L1535" s="275">
        <v>7</v>
      </c>
      <c r="M1535" s="276">
        <v>167309.25</v>
      </c>
      <c r="N1535" s="276">
        <v>481850.64</v>
      </c>
      <c r="O1535" s="277">
        <v>3205.7643309568598</v>
      </c>
      <c r="P1535" s="278">
        <v>4.0000000000000002E-4</v>
      </c>
      <c r="Q1535" s="275">
        <v>395.96522499999998</v>
      </c>
      <c r="R1535" s="275">
        <v>334.61849999999998</v>
      </c>
      <c r="S1535" s="275">
        <v>0</v>
      </c>
      <c r="T1535" s="277">
        <v>3936.3480559568602</v>
      </c>
      <c r="U1535" s="276">
        <v>649159.89</v>
      </c>
      <c r="V1535" s="277">
        <v>4318.87694587244</v>
      </c>
      <c r="W1535" s="275">
        <v>126.65062920406601</v>
      </c>
      <c r="X1535" s="275">
        <v>632.93089275</v>
      </c>
      <c r="Y1535" s="275">
        <v>395.96522499999998</v>
      </c>
      <c r="Z1535" s="275">
        <v>334.61849999999998</v>
      </c>
      <c r="AA1535" s="275">
        <v>87.734354887597206</v>
      </c>
      <c r="AB1535" s="275" t="b">
        <v>0</v>
      </c>
      <c r="AC1535" s="275" t="b">
        <v>0</v>
      </c>
      <c r="AD1535" s="283">
        <v>1090116.5533406599</v>
      </c>
      <c r="AE1535" s="281">
        <v>272529.138335164</v>
      </c>
      <c r="AF1535" s="283">
        <v>413487.51864310203</v>
      </c>
      <c r="AG1535" s="280">
        <v>404099.89636238897</v>
      </c>
      <c r="AH1535" s="275">
        <v>19.1273936518946</v>
      </c>
      <c r="AI1535" s="275">
        <v>0.62889462677744201</v>
      </c>
      <c r="AJ1535" s="275" t="b">
        <v>0</v>
      </c>
    </row>
    <row r="1536" spans="2:36" x14ac:dyDescent="0.2">
      <c r="B1536" s="266">
        <v>95815</v>
      </c>
      <c r="C1536" s="274" t="s">
        <v>169</v>
      </c>
      <c r="D1536" s="275">
        <v>28384</v>
      </c>
      <c r="E1536" s="275">
        <v>39530491</v>
      </c>
      <c r="F1536" s="275">
        <v>53677</v>
      </c>
      <c r="G1536" s="275">
        <v>321410</v>
      </c>
      <c r="H1536" s="275">
        <v>5</v>
      </c>
      <c r="I1536" s="275">
        <v>53677</v>
      </c>
      <c r="J1536" s="275">
        <v>321410</v>
      </c>
      <c r="K1536" s="282">
        <v>9642.2999999999993</v>
      </c>
      <c r="L1536" s="275">
        <v>7</v>
      </c>
      <c r="M1536" s="282">
        <v>80352.5</v>
      </c>
      <c r="N1536" s="282">
        <v>231415.2</v>
      </c>
      <c r="O1536" s="277">
        <v>1539.6110998239001</v>
      </c>
      <c r="P1536" s="278">
        <v>6.9999999999999999E-4</v>
      </c>
      <c r="Q1536" s="275">
        <v>190.167583333333</v>
      </c>
      <c r="R1536" s="275">
        <v>160.70500000000001</v>
      </c>
      <c r="S1536" s="275">
        <v>0</v>
      </c>
      <c r="T1536" s="277">
        <v>1890.48368315723</v>
      </c>
      <c r="U1536" s="282">
        <v>311767.7</v>
      </c>
      <c r="V1536" s="277">
        <v>2074.19828726275</v>
      </c>
      <c r="W1536" s="275">
        <v>61.010362980704897</v>
      </c>
      <c r="X1536" s="275">
        <v>303.97350749999998</v>
      </c>
      <c r="Y1536" s="275">
        <v>190.167583333333</v>
      </c>
      <c r="Z1536" s="275">
        <v>160.70500000000001</v>
      </c>
      <c r="AA1536" s="275">
        <v>42.263547139159698</v>
      </c>
      <c r="AB1536" s="275" t="b">
        <v>0</v>
      </c>
      <c r="AC1536" s="275" t="b">
        <v>0</v>
      </c>
      <c r="AD1536" s="281">
        <v>523543.02199253801</v>
      </c>
      <c r="AE1536" s="281">
        <v>130885.75549813401</v>
      </c>
      <c r="AF1536" s="281">
        <v>198582.89868474001</v>
      </c>
      <c r="AG1536" s="281">
        <v>194074.367809663</v>
      </c>
      <c r="AH1536" s="275">
        <v>19.1273936518946</v>
      </c>
      <c r="AI1536" s="275">
        <v>0.62889462677744201</v>
      </c>
      <c r="AJ1536" s="275" t="b">
        <v>0</v>
      </c>
    </row>
    <row r="1537" spans="2:36" x14ac:dyDescent="0.2">
      <c r="B1537" s="266">
        <v>95816</v>
      </c>
      <c r="C1537" s="274" t="s">
        <v>169</v>
      </c>
      <c r="D1537" s="275">
        <v>18401</v>
      </c>
      <c r="E1537" s="275">
        <v>39530491</v>
      </c>
      <c r="F1537" s="275">
        <v>89613</v>
      </c>
      <c r="G1537" s="275">
        <v>789213</v>
      </c>
      <c r="H1537" s="275">
        <v>5</v>
      </c>
      <c r="I1537" s="275">
        <v>89613</v>
      </c>
      <c r="J1537" s="275">
        <v>789213</v>
      </c>
      <c r="K1537" s="276">
        <v>23676.39</v>
      </c>
      <c r="L1537" s="275">
        <v>7</v>
      </c>
      <c r="M1537" s="276">
        <v>197303.25</v>
      </c>
      <c r="N1537" s="276">
        <v>568233.36</v>
      </c>
      <c r="O1537" s="279">
        <v>3780.4707225205102</v>
      </c>
      <c r="P1537" s="278">
        <v>5.0000000000000001E-4</v>
      </c>
      <c r="Q1537" s="275">
        <v>466.95102500000002</v>
      </c>
      <c r="R1537" s="275">
        <v>394.60649999999998</v>
      </c>
      <c r="S1537" s="275">
        <v>0</v>
      </c>
      <c r="T1537" s="279">
        <v>4642.0282475205104</v>
      </c>
      <c r="U1537" s="276">
        <v>765536.61</v>
      </c>
      <c r="V1537" s="279">
        <v>5093.1341678401304</v>
      </c>
      <c r="W1537" s="275">
        <v>89.733720164575999</v>
      </c>
      <c r="X1537" s="277">
        <v>746.39819475000002</v>
      </c>
      <c r="Y1537" s="275">
        <v>466.95102500000002</v>
      </c>
      <c r="Z1537" s="275">
        <v>394.60649999999998</v>
      </c>
      <c r="AA1537" s="275">
        <v>62.161002276730002</v>
      </c>
      <c r="AB1537" s="275" t="b">
        <v>0</v>
      </c>
      <c r="AC1537" s="275" t="b">
        <v>0</v>
      </c>
      <c r="AD1537" s="280">
        <v>1285544.81508291</v>
      </c>
      <c r="AE1537" s="281">
        <v>321386.20377072599</v>
      </c>
      <c r="AF1537" s="280">
        <v>487614.58952639898</v>
      </c>
      <c r="AG1537" s="280">
        <v>476544.02178577997</v>
      </c>
      <c r="AH1537" s="275">
        <v>19.1273936518946</v>
      </c>
      <c r="AI1537" s="275">
        <v>0.62889462677744201</v>
      </c>
      <c r="AJ1537" s="275" t="b">
        <v>0</v>
      </c>
    </row>
    <row r="1538" spans="2:36" x14ac:dyDescent="0.2">
      <c r="B1538" s="266">
        <v>95817</v>
      </c>
      <c r="C1538" s="274" t="s">
        <v>169</v>
      </c>
      <c r="D1538" s="275">
        <v>14836</v>
      </c>
      <c r="E1538" s="275">
        <v>39530491</v>
      </c>
      <c r="F1538" s="275">
        <v>68956</v>
      </c>
      <c r="G1538" s="275">
        <v>584256</v>
      </c>
      <c r="H1538" s="275">
        <v>5</v>
      </c>
      <c r="I1538" s="275">
        <v>68956</v>
      </c>
      <c r="J1538" s="275">
        <v>584256</v>
      </c>
      <c r="K1538" s="276">
        <v>17527.68</v>
      </c>
      <c r="L1538" s="275">
        <v>7</v>
      </c>
      <c r="M1538" s="275">
        <v>146064</v>
      </c>
      <c r="N1538" s="281">
        <v>420664.32000000001</v>
      </c>
      <c r="O1538" s="277">
        <v>2798.6902172885402</v>
      </c>
      <c r="P1538" s="278">
        <v>4.0000000000000002E-4</v>
      </c>
      <c r="Q1538" s="275">
        <v>345.6848</v>
      </c>
      <c r="R1538" s="275">
        <v>292.12799999999999</v>
      </c>
      <c r="S1538" s="275">
        <v>0</v>
      </c>
      <c r="T1538" s="281">
        <v>3436.5030172885399</v>
      </c>
      <c r="U1538" s="276">
        <v>566728.31999999995</v>
      </c>
      <c r="V1538" s="279">
        <v>3770.4576538470601</v>
      </c>
      <c r="W1538" s="275">
        <v>86.330365436169103</v>
      </c>
      <c r="X1538" s="277">
        <v>552.560112</v>
      </c>
      <c r="Y1538" s="275">
        <v>345.6848</v>
      </c>
      <c r="Z1538" s="275">
        <v>292.12799999999999</v>
      </c>
      <c r="AA1538" s="275">
        <v>59.803405370761801</v>
      </c>
      <c r="AB1538" s="275" t="b">
        <v>0</v>
      </c>
      <c r="AC1538" s="275" t="b">
        <v>0</v>
      </c>
      <c r="AD1538" s="280">
        <v>951691.45906248095</v>
      </c>
      <c r="AE1538" s="280">
        <v>237922.86476562</v>
      </c>
      <c r="AF1538" s="280">
        <v>360982.079132421</v>
      </c>
      <c r="AG1538" s="281">
        <v>352786.51516443997</v>
      </c>
      <c r="AH1538" s="275">
        <v>19.1273936518946</v>
      </c>
      <c r="AI1538" s="275">
        <v>0.62889462677744201</v>
      </c>
      <c r="AJ1538" s="275" t="b">
        <v>0</v>
      </c>
    </row>
    <row r="1539" spans="2:36" x14ac:dyDescent="0.2">
      <c r="B1539" s="266">
        <v>95818</v>
      </c>
      <c r="C1539" s="274" t="s">
        <v>169</v>
      </c>
      <c r="D1539" s="275">
        <v>24465</v>
      </c>
      <c r="E1539" s="275">
        <v>39530491</v>
      </c>
      <c r="F1539" s="275">
        <v>108962</v>
      </c>
      <c r="G1539" s="275">
        <v>774549</v>
      </c>
      <c r="H1539" s="275">
        <v>5</v>
      </c>
      <c r="I1539" s="275">
        <v>108962</v>
      </c>
      <c r="J1539" s="275">
        <v>774549</v>
      </c>
      <c r="K1539" s="279">
        <v>23236.47</v>
      </c>
      <c r="L1539" s="275">
        <v>7</v>
      </c>
      <c r="M1539" s="276">
        <v>193637.25</v>
      </c>
      <c r="N1539" s="276">
        <v>557675.28</v>
      </c>
      <c r="O1539" s="279">
        <v>3710.2275528374898</v>
      </c>
      <c r="P1539" s="278">
        <v>5.9999999999999995E-4</v>
      </c>
      <c r="Q1539" s="275">
        <v>458.27482500000002</v>
      </c>
      <c r="R1539" s="275">
        <v>387.27449999999999</v>
      </c>
      <c r="S1539" s="275">
        <v>0</v>
      </c>
      <c r="T1539" s="279">
        <v>4555.7768778374902</v>
      </c>
      <c r="U1539" s="276">
        <v>751312.53</v>
      </c>
      <c r="V1539" s="279">
        <v>4998.5010086838402</v>
      </c>
      <c r="W1539" s="275">
        <v>72.427966268245896</v>
      </c>
      <c r="X1539" s="277">
        <v>732.52971675000003</v>
      </c>
      <c r="Y1539" s="275">
        <v>458.27482500000002</v>
      </c>
      <c r="Z1539" s="275">
        <v>387.27449999999999</v>
      </c>
      <c r="AA1539" s="275">
        <v>50.172833220801699</v>
      </c>
      <c r="AB1539" s="275" t="b">
        <v>0</v>
      </c>
      <c r="AC1539" s="275" t="b">
        <v>0</v>
      </c>
      <c r="AD1539" s="283">
        <v>1261658.70427584</v>
      </c>
      <c r="AE1539" s="280">
        <v>315414.67606895999</v>
      </c>
      <c r="AF1539" s="281">
        <v>478554.449436442</v>
      </c>
      <c r="AG1539" s="280">
        <v>467689.57877043902</v>
      </c>
      <c r="AH1539" s="275">
        <v>19.1273936518946</v>
      </c>
      <c r="AI1539" s="275">
        <v>0.62889462677744201</v>
      </c>
      <c r="AJ1539" s="275" t="b">
        <v>0</v>
      </c>
    </row>
    <row r="1540" spans="2:36" x14ac:dyDescent="0.2">
      <c r="B1540" s="266">
        <v>95819</v>
      </c>
      <c r="C1540" s="274" t="s">
        <v>169</v>
      </c>
      <c r="D1540" s="275">
        <v>20098</v>
      </c>
      <c r="E1540" s="275">
        <v>39530491</v>
      </c>
      <c r="F1540" s="275">
        <v>130534</v>
      </c>
      <c r="G1540" s="275">
        <v>711949</v>
      </c>
      <c r="H1540" s="275">
        <v>5</v>
      </c>
      <c r="I1540" s="275">
        <v>130534</v>
      </c>
      <c r="J1540" s="275">
        <v>711949</v>
      </c>
      <c r="K1540" s="279">
        <v>21358.47</v>
      </c>
      <c r="L1540" s="275">
        <v>7</v>
      </c>
      <c r="M1540" s="276">
        <v>177987.25</v>
      </c>
      <c r="N1540" s="276">
        <v>512603.28</v>
      </c>
      <c r="O1540" s="277">
        <v>3410.3624122103301</v>
      </c>
      <c r="P1540" s="278">
        <v>5.0000000000000001E-4</v>
      </c>
      <c r="Q1540" s="277">
        <v>421.23649166666701</v>
      </c>
      <c r="R1540" s="275">
        <v>355.97449999999998</v>
      </c>
      <c r="S1540" s="275">
        <v>0</v>
      </c>
      <c r="T1540" s="279">
        <v>4187.5734038769997</v>
      </c>
      <c r="U1540" s="276">
        <v>690590.53</v>
      </c>
      <c r="V1540" s="279">
        <v>4594.5160275611397</v>
      </c>
      <c r="W1540" s="275">
        <v>55.572213700440997</v>
      </c>
      <c r="X1540" s="275">
        <v>673.32576674999996</v>
      </c>
      <c r="Y1540" s="277">
        <v>421.23649166666701</v>
      </c>
      <c r="Z1540" s="275">
        <v>355.97449999999998</v>
      </c>
      <c r="AA1540" s="275">
        <v>38.496392393188003</v>
      </c>
      <c r="AB1540" s="275" t="b">
        <v>0</v>
      </c>
      <c r="AC1540" s="275" t="b">
        <v>0</v>
      </c>
      <c r="AD1540" s="283">
        <v>1159689.9006395701</v>
      </c>
      <c r="AE1540" s="280">
        <v>289922.47515989299</v>
      </c>
      <c r="AF1540" s="281">
        <v>439877.09198749898</v>
      </c>
      <c r="AG1540" s="280">
        <v>429890.33349218097</v>
      </c>
      <c r="AH1540" s="275">
        <v>19.1273936518946</v>
      </c>
      <c r="AI1540" s="275">
        <v>0.62889462677744201</v>
      </c>
      <c r="AJ1540" s="275" t="b">
        <v>0</v>
      </c>
    </row>
    <row r="1541" spans="2:36" x14ac:dyDescent="0.2">
      <c r="B1541" s="266">
        <v>95820</v>
      </c>
      <c r="C1541" s="274" t="s">
        <v>169</v>
      </c>
      <c r="D1541" s="275">
        <v>36826</v>
      </c>
      <c r="E1541" s="275">
        <v>39530491</v>
      </c>
      <c r="F1541" s="275">
        <v>68083</v>
      </c>
      <c r="G1541" s="275">
        <v>449159</v>
      </c>
      <c r="H1541" s="275">
        <v>5</v>
      </c>
      <c r="I1541" s="275">
        <v>68083</v>
      </c>
      <c r="J1541" s="275">
        <v>449159</v>
      </c>
      <c r="K1541" s="279">
        <v>13474.77</v>
      </c>
      <c r="L1541" s="275">
        <v>7</v>
      </c>
      <c r="M1541" s="276">
        <v>112289.75</v>
      </c>
      <c r="N1541" s="276">
        <v>323394.48</v>
      </c>
      <c r="O1541" s="279">
        <v>2151.55154471174</v>
      </c>
      <c r="P1541" s="278">
        <v>8.9999999999999998E-4</v>
      </c>
      <c r="Q1541" s="275">
        <v>265.75240833333299</v>
      </c>
      <c r="R1541" s="275">
        <v>224.5795</v>
      </c>
      <c r="S1541" s="275">
        <v>0</v>
      </c>
      <c r="T1541" s="279">
        <v>2641.8834530450799</v>
      </c>
      <c r="U1541" s="276">
        <v>435684.23</v>
      </c>
      <c r="V1541" s="279">
        <v>2898.6180532922099</v>
      </c>
      <c r="W1541" s="275">
        <v>67.219283860150796</v>
      </c>
      <c r="X1541" s="277">
        <v>424.79212424999997</v>
      </c>
      <c r="Y1541" s="275">
        <v>265.75240833333299</v>
      </c>
      <c r="Z1541" s="275">
        <v>224.5795</v>
      </c>
      <c r="AA1541" s="275">
        <v>46.564636453359697</v>
      </c>
      <c r="AB1541" s="275" t="b">
        <v>0</v>
      </c>
      <c r="AC1541" s="275" t="b">
        <v>0</v>
      </c>
      <c r="AD1541" s="283">
        <v>731632.68166872906</v>
      </c>
      <c r="AE1541" s="281">
        <v>182908.170417182</v>
      </c>
      <c r="AF1541" s="280">
        <v>277512.51109280699</v>
      </c>
      <c r="AG1541" s="280">
        <v>271212.00015873997</v>
      </c>
      <c r="AH1541" s="275">
        <v>19.1273936518946</v>
      </c>
      <c r="AI1541" s="275">
        <v>0.62889462677744201</v>
      </c>
      <c r="AJ1541" s="275" t="b">
        <v>0</v>
      </c>
    </row>
    <row r="1542" spans="2:36" x14ac:dyDescent="0.2">
      <c r="B1542" s="266">
        <v>95821</v>
      </c>
      <c r="C1542" s="274" t="s">
        <v>169</v>
      </c>
      <c r="D1542" s="275">
        <v>39319</v>
      </c>
      <c r="E1542" s="275">
        <v>39530491</v>
      </c>
      <c r="F1542" s="275">
        <v>62723</v>
      </c>
      <c r="G1542" s="275">
        <v>551515</v>
      </c>
      <c r="H1542" s="275">
        <v>5</v>
      </c>
      <c r="I1542" s="275">
        <v>62723</v>
      </c>
      <c r="J1542" s="275">
        <v>551515</v>
      </c>
      <c r="K1542" s="276">
        <v>16545.45</v>
      </c>
      <c r="L1542" s="275">
        <v>7</v>
      </c>
      <c r="M1542" s="276">
        <v>137878.75</v>
      </c>
      <c r="N1542" s="281">
        <v>397090.8</v>
      </c>
      <c r="O1542" s="279">
        <v>2641.8550005269799</v>
      </c>
      <c r="P1542" s="284">
        <v>1E-3</v>
      </c>
      <c r="Q1542" s="275">
        <v>326.313041666667</v>
      </c>
      <c r="R1542" s="275">
        <v>275.75749999999999</v>
      </c>
      <c r="S1542" s="275">
        <v>0</v>
      </c>
      <c r="T1542" s="279">
        <v>3243.92554219364</v>
      </c>
      <c r="U1542" s="276">
        <v>534969.55000000005</v>
      </c>
      <c r="V1542" s="279">
        <v>3559.1657645988398</v>
      </c>
      <c r="W1542" s="275">
        <v>89.590707412250893</v>
      </c>
      <c r="X1542" s="275">
        <v>521.59531125000001</v>
      </c>
      <c r="Y1542" s="275">
        <v>326.313041666667</v>
      </c>
      <c r="Z1542" s="275">
        <v>275.75749999999999</v>
      </c>
      <c r="AA1542" s="275">
        <v>62.061933431633904</v>
      </c>
      <c r="AB1542" s="275" t="b">
        <v>0</v>
      </c>
      <c r="AC1542" s="275" t="b">
        <v>0</v>
      </c>
      <c r="AD1542" s="280">
        <v>898359.82008716103</v>
      </c>
      <c r="AE1542" s="281">
        <v>224589.95502179</v>
      </c>
      <c r="AF1542" s="280">
        <v>340753.07976763201</v>
      </c>
      <c r="AG1542" s="280">
        <v>333016.78529773903</v>
      </c>
      <c r="AH1542" s="275">
        <v>19.1273936518946</v>
      </c>
      <c r="AI1542" s="275">
        <v>0.62889462677744201</v>
      </c>
      <c r="AJ1542" s="275" t="b">
        <v>0</v>
      </c>
    </row>
    <row r="1543" spans="2:36" x14ac:dyDescent="0.2">
      <c r="B1543" s="266">
        <v>95822</v>
      </c>
      <c r="C1543" s="274" t="s">
        <v>169</v>
      </c>
      <c r="D1543" s="275">
        <v>45884</v>
      </c>
      <c r="E1543" s="275">
        <v>39530491</v>
      </c>
      <c r="F1543" s="275">
        <v>78612</v>
      </c>
      <c r="G1543" s="275">
        <v>556915</v>
      </c>
      <c r="H1543" s="275">
        <v>5</v>
      </c>
      <c r="I1543" s="275">
        <v>78612</v>
      </c>
      <c r="J1543" s="275">
        <v>556915</v>
      </c>
      <c r="K1543" s="276">
        <v>16707.45</v>
      </c>
      <c r="L1543" s="275">
        <v>7</v>
      </c>
      <c r="M1543" s="276">
        <v>139228.75</v>
      </c>
      <c r="N1543" s="281">
        <v>400978.8</v>
      </c>
      <c r="O1543" s="277">
        <v>2667.7219615395402</v>
      </c>
      <c r="P1543" s="278">
        <v>1.1999999999999999E-3</v>
      </c>
      <c r="Q1543" s="275">
        <v>329.508041666667</v>
      </c>
      <c r="R1543" s="275">
        <v>278.45749999999998</v>
      </c>
      <c r="S1543" s="275">
        <v>0</v>
      </c>
      <c r="T1543" s="281">
        <v>3275.6875032062098</v>
      </c>
      <c r="U1543" s="276">
        <v>540207.55000000005</v>
      </c>
      <c r="V1543" s="281">
        <v>3594.0143092963299</v>
      </c>
      <c r="W1543" s="275">
        <v>72.182601316027998</v>
      </c>
      <c r="X1543" s="275">
        <v>526.70236124999997</v>
      </c>
      <c r="Y1543" s="275">
        <v>329.508041666667</v>
      </c>
      <c r="Z1543" s="275">
        <v>278.45749999999998</v>
      </c>
      <c r="AA1543" s="275">
        <v>50.002862207391402</v>
      </c>
      <c r="AB1543" s="275" t="b">
        <v>0</v>
      </c>
      <c r="AC1543" s="275" t="b">
        <v>0</v>
      </c>
      <c r="AD1543" s="280">
        <v>907155.85107175901</v>
      </c>
      <c r="AE1543" s="281">
        <v>226788.96276793999</v>
      </c>
      <c r="AF1543" s="280">
        <v>344089.465234473</v>
      </c>
      <c r="AG1543" s="281">
        <v>336277.423069346</v>
      </c>
      <c r="AH1543" s="275">
        <v>19.1273936518946</v>
      </c>
      <c r="AI1543" s="275">
        <v>0.62889462677744201</v>
      </c>
      <c r="AJ1543" s="275" t="b">
        <v>0</v>
      </c>
    </row>
    <row r="1544" spans="2:36" x14ac:dyDescent="0.2">
      <c r="B1544" s="266">
        <v>95823</v>
      </c>
      <c r="C1544" s="274" t="s">
        <v>169</v>
      </c>
      <c r="D1544" s="275">
        <v>82084</v>
      </c>
      <c r="E1544" s="275">
        <v>39530491</v>
      </c>
      <c r="F1544" s="275">
        <v>61315</v>
      </c>
      <c r="G1544" s="275">
        <v>382633</v>
      </c>
      <c r="H1544" s="275">
        <v>5</v>
      </c>
      <c r="I1544" s="275">
        <v>61315</v>
      </c>
      <c r="J1544" s="275">
        <v>382633</v>
      </c>
      <c r="K1544" s="276">
        <v>11478.99</v>
      </c>
      <c r="L1544" s="275">
        <v>7</v>
      </c>
      <c r="M1544" s="276">
        <v>95658.25</v>
      </c>
      <c r="N1544" s="276">
        <v>275495.76</v>
      </c>
      <c r="O1544" s="279">
        <v>1832.8801653928499</v>
      </c>
      <c r="P1544" s="278">
        <v>2.0999999999999999E-3</v>
      </c>
      <c r="Q1544" s="275">
        <v>226.391191666667</v>
      </c>
      <c r="R1544" s="275">
        <v>191.31649999999999</v>
      </c>
      <c r="S1544" s="275">
        <v>0</v>
      </c>
      <c r="T1544" s="277">
        <v>2250.58785705952</v>
      </c>
      <c r="U1544" s="276">
        <v>371154.01</v>
      </c>
      <c r="V1544" s="279">
        <v>2469.2968894875899</v>
      </c>
      <c r="W1544" s="275">
        <v>63.584044509257303</v>
      </c>
      <c r="X1544" s="275">
        <v>361.87515975000002</v>
      </c>
      <c r="Y1544" s="275">
        <v>226.391191666667</v>
      </c>
      <c r="Z1544" s="275">
        <v>191.31649999999999</v>
      </c>
      <c r="AA1544" s="275">
        <v>44.046406727088403</v>
      </c>
      <c r="AB1544" s="275" t="b">
        <v>0</v>
      </c>
      <c r="AC1544" s="275" t="b">
        <v>0</v>
      </c>
      <c r="AD1544" s="283">
        <v>623268.83772773296</v>
      </c>
      <c r="AE1544" s="281">
        <v>155817.20943193301</v>
      </c>
      <c r="AF1544" s="281">
        <v>236409.47783963801</v>
      </c>
      <c r="AG1544" s="280">
        <v>231042.15045616101</v>
      </c>
      <c r="AH1544" s="275">
        <v>19.1273936518946</v>
      </c>
      <c r="AI1544" s="275">
        <v>0.62889462677744201</v>
      </c>
      <c r="AJ1544" s="275" t="b">
        <v>0</v>
      </c>
    </row>
    <row r="1545" spans="2:36" x14ac:dyDescent="0.2">
      <c r="B1545" s="266">
        <v>95824</v>
      </c>
      <c r="C1545" s="274" t="s">
        <v>169</v>
      </c>
      <c r="D1545" s="275">
        <v>30940</v>
      </c>
      <c r="E1545" s="275">
        <v>39530491</v>
      </c>
      <c r="F1545" s="275">
        <v>53209</v>
      </c>
      <c r="G1545" s="275">
        <v>326710</v>
      </c>
      <c r="H1545" s="275">
        <v>5</v>
      </c>
      <c r="I1545" s="275">
        <v>53209</v>
      </c>
      <c r="J1545" s="275">
        <v>326710</v>
      </c>
      <c r="K1545" s="282">
        <v>9801.2999999999993</v>
      </c>
      <c r="L1545" s="275">
        <v>7</v>
      </c>
      <c r="M1545" s="282">
        <v>81677.5</v>
      </c>
      <c r="N1545" s="282">
        <v>235231.2</v>
      </c>
      <c r="O1545" s="277">
        <v>1564.99904303993</v>
      </c>
      <c r="P1545" s="278">
        <v>8.0000000000000004E-4</v>
      </c>
      <c r="Q1545" s="275">
        <v>193.303416666667</v>
      </c>
      <c r="R1545" s="275">
        <v>163.35499999999999</v>
      </c>
      <c r="S1545" s="275">
        <v>0</v>
      </c>
      <c r="T1545" s="277">
        <v>1921.6574597066001</v>
      </c>
      <c r="U1545" s="282">
        <v>316908.7</v>
      </c>
      <c r="V1545" s="277">
        <v>2108.4014885399101</v>
      </c>
      <c r="W1545" s="275">
        <v>62.561879855811803</v>
      </c>
      <c r="X1545" s="275">
        <v>308.98598249999998</v>
      </c>
      <c r="Y1545" s="275">
        <v>193.303416666667</v>
      </c>
      <c r="Z1545" s="275">
        <v>163.35499999999999</v>
      </c>
      <c r="AA1545" s="275">
        <v>43.338325314287403</v>
      </c>
      <c r="AB1545" s="275" t="b">
        <v>0</v>
      </c>
      <c r="AC1545" s="275" t="b">
        <v>0</v>
      </c>
      <c r="AD1545" s="280">
        <v>532176.16351445799</v>
      </c>
      <c r="AE1545" s="281">
        <v>133044.04087861499</v>
      </c>
      <c r="AF1545" s="281">
        <v>201857.49923552899</v>
      </c>
      <c r="AG1545" s="280">
        <v>197274.62340031401</v>
      </c>
      <c r="AH1545" s="275">
        <v>19.1273936518946</v>
      </c>
      <c r="AI1545" s="275">
        <v>0.62889462677744201</v>
      </c>
      <c r="AJ1545" s="275" t="b">
        <v>0</v>
      </c>
    </row>
    <row r="1546" spans="2:36" x14ac:dyDescent="0.2">
      <c r="B1546" s="266">
        <v>95825</v>
      </c>
      <c r="C1546" s="274" t="s">
        <v>169</v>
      </c>
      <c r="D1546" s="275">
        <v>34972</v>
      </c>
      <c r="E1546" s="275">
        <v>39530491</v>
      </c>
      <c r="F1546" s="275">
        <v>57622</v>
      </c>
      <c r="G1546" s="275">
        <v>427139</v>
      </c>
      <c r="H1546" s="275">
        <v>5</v>
      </c>
      <c r="I1546" s="275">
        <v>57622</v>
      </c>
      <c r="J1546" s="275">
        <v>427139</v>
      </c>
      <c r="K1546" s="276">
        <v>12814.17</v>
      </c>
      <c r="L1546" s="275">
        <v>7</v>
      </c>
      <c r="M1546" s="276">
        <v>106784.75</v>
      </c>
      <c r="N1546" s="276">
        <v>307540.08</v>
      </c>
      <c r="O1546" s="277">
        <v>2046.0718259160501</v>
      </c>
      <c r="P1546" s="278">
        <v>8.9999999999999998E-4</v>
      </c>
      <c r="Q1546" s="277">
        <v>252.72390833333299</v>
      </c>
      <c r="R1546" s="275">
        <v>213.56950000000001</v>
      </c>
      <c r="S1546" s="275">
        <v>0</v>
      </c>
      <c r="T1546" s="279">
        <v>2512.3652342493901</v>
      </c>
      <c r="U1546" s="276">
        <v>414324.83</v>
      </c>
      <c r="V1546" s="279">
        <v>2756.5134321369101</v>
      </c>
      <c r="W1546" s="275">
        <v>75.528934428938399</v>
      </c>
      <c r="X1546" s="275">
        <v>403.96670925000001</v>
      </c>
      <c r="Y1546" s="277">
        <v>252.72390833333299</v>
      </c>
      <c r="Z1546" s="275">
        <v>213.56950000000001</v>
      </c>
      <c r="AA1546" s="275">
        <v>52.320958680699498</v>
      </c>
      <c r="AB1546" s="275" t="b">
        <v>0</v>
      </c>
      <c r="AC1546" s="275" t="b">
        <v>0</v>
      </c>
      <c r="AD1546" s="280">
        <v>695764.42198709003</v>
      </c>
      <c r="AE1546" s="281">
        <v>173941.10549677201</v>
      </c>
      <c r="AF1546" s="280">
        <v>263907.47257801902</v>
      </c>
      <c r="AG1546" s="281">
        <v>257915.84391229801</v>
      </c>
      <c r="AH1546" s="275">
        <v>19.1273936518946</v>
      </c>
      <c r="AI1546" s="275">
        <v>0.62889462677744201</v>
      </c>
      <c r="AJ1546" s="275" t="b">
        <v>0</v>
      </c>
    </row>
    <row r="1547" spans="2:36" x14ac:dyDescent="0.2">
      <c r="B1547" s="266">
        <v>95826</v>
      </c>
      <c r="C1547" s="274" t="s">
        <v>169</v>
      </c>
      <c r="D1547" s="275">
        <v>39309</v>
      </c>
      <c r="E1547" s="275">
        <v>39530491</v>
      </c>
      <c r="F1547" s="275">
        <v>80212</v>
      </c>
      <c r="G1547" s="275">
        <v>474765</v>
      </c>
      <c r="H1547" s="275">
        <v>5</v>
      </c>
      <c r="I1547" s="275">
        <v>80212</v>
      </c>
      <c r="J1547" s="275">
        <v>474765</v>
      </c>
      <c r="K1547" s="279">
        <v>14242.95</v>
      </c>
      <c r="L1547" s="275">
        <v>7</v>
      </c>
      <c r="M1547" s="276">
        <v>118691.25</v>
      </c>
      <c r="N1547" s="282">
        <v>341830.8</v>
      </c>
      <c r="O1547" s="277">
        <v>2274.2088416909601</v>
      </c>
      <c r="P1547" s="284">
        <v>1E-3</v>
      </c>
      <c r="Q1547" s="275">
        <v>280.902625</v>
      </c>
      <c r="R1547" s="275">
        <v>237.38249999999999</v>
      </c>
      <c r="S1547" s="275">
        <v>0</v>
      </c>
      <c r="T1547" s="279">
        <v>2792.49396669096</v>
      </c>
      <c r="U1547" s="276">
        <v>460522.05</v>
      </c>
      <c r="V1547" s="279">
        <v>3063.8646895003199</v>
      </c>
      <c r="W1547" s="275">
        <v>60.307567145818403</v>
      </c>
      <c r="X1547" s="275">
        <v>449.00899874999999</v>
      </c>
      <c r="Y1547" s="275">
        <v>280.902625</v>
      </c>
      <c r="Z1547" s="275">
        <v>237.38249999999999</v>
      </c>
      <c r="AA1547" s="275">
        <v>41.776701242072903</v>
      </c>
      <c r="AB1547" s="275" t="b">
        <v>0</v>
      </c>
      <c r="AC1547" s="275" t="b">
        <v>0</v>
      </c>
      <c r="AD1547" s="280">
        <v>773342.15748199204</v>
      </c>
      <c r="AE1547" s="281">
        <v>193335.53937049801</v>
      </c>
      <c r="AF1547" s="280">
        <v>293333.156697242</v>
      </c>
      <c r="AG1547" s="281">
        <v>286673.461414252</v>
      </c>
      <c r="AH1547" s="275">
        <v>19.1273936518946</v>
      </c>
      <c r="AI1547" s="275">
        <v>0.62889462677744201</v>
      </c>
      <c r="AJ1547" s="275" t="b">
        <v>0</v>
      </c>
    </row>
    <row r="1548" spans="2:36" x14ac:dyDescent="0.2">
      <c r="B1548" s="266">
        <v>95827</v>
      </c>
      <c r="C1548" s="274" t="s">
        <v>169</v>
      </c>
      <c r="D1548" s="275">
        <v>21893</v>
      </c>
      <c r="E1548" s="275">
        <v>39530491</v>
      </c>
      <c r="F1548" s="275">
        <v>80795</v>
      </c>
      <c r="G1548" s="275">
        <v>446602</v>
      </c>
      <c r="H1548" s="275">
        <v>5</v>
      </c>
      <c r="I1548" s="275">
        <v>80795</v>
      </c>
      <c r="J1548" s="275">
        <v>446602</v>
      </c>
      <c r="K1548" s="276">
        <v>13398.06</v>
      </c>
      <c r="L1548" s="275">
        <v>7</v>
      </c>
      <c r="M1548" s="282">
        <v>111650.5</v>
      </c>
      <c r="N1548" s="276">
        <v>321553.44</v>
      </c>
      <c r="O1548" s="279">
        <v>2139.3030596545</v>
      </c>
      <c r="P1548" s="278">
        <v>5.9999999999999995E-4</v>
      </c>
      <c r="Q1548" s="275">
        <v>264.23951666666699</v>
      </c>
      <c r="R1548" s="275">
        <v>223.30099999999999</v>
      </c>
      <c r="S1548" s="275">
        <v>0</v>
      </c>
      <c r="T1548" s="277">
        <v>2626.8435763211601</v>
      </c>
      <c r="U1548" s="276">
        <v>433203.94</v>
      </c>
      <c r="V1548" s="277">
        <v>2882.1166220345299</v>
      </c>
      <c r="W1548" s="275">
        <v>56.320776981761703</v>
      </c>
      <c r="X1548" s="275">
        <v>422.37384150000003</v>
      </c>
      <c r="Y1548" s="275">
        <v>264.23951666666699</v>
      </c>
      <c r="Z1548" s="275">
        <v>223.30099999999999</v>
      </c>
      <c r="AA1548" s="275">
        <v>39.014942652211097</v>
      </c>
      <c r="AB1548" s="275" t="b">
        <v>0</v>
      </c>
      <c r="AC1548" s="275" t="b">
        <v>0</v>
      </c>
      <c r="AD1548" s="280">
        <v>727467.59810805903</v>
      </c>
      <c r="AE1548" s="280">
        <v>181866.89952701499</v>
      </c>
      <c r="AF1548" s="280">
        <v>275932.67078934202</v>
      </c>
      <c r="AG1548" s="281">
        <v>269668.027791703</v>
      </c>
      <c r="AH1548" s="275">
        <v>19.1273936518946</v>
      </c>
      <c r="AI1548" s="275">
        <v>0.62889462677744201</v>
      </c>
      <c r="AJ1548" s="275" t="b">
        <v>0</v>
      </c>
    </row>
    <row r="1549" spans="2:36" x14ac:dyDescent="0.2">
      <c r="B1549" s="266">
        <v>95828</v>
      </c>
      <c r="C1549" s="274" t="s">
        <v>169</v>
      </c>
      <c r="D1549" s="275">
        <v>63892</v>
      </c>
      <c r="E1549" s="275">
        <v>39530491</v>
      </c>
      <c r="F1549" s="275">
        <v>76306</v>
      </c>
      <c r="G1549" s="275">
        <v>459690</v>
      </c>
      <c r="H1549" s="275">
        <v>5</v>
      </c>
      <c r="I1549" s="275">
        <v>76306</v>
      </c>
      <c r="J1549" s="275">
        <v>459690</v>
      </c>
      <c r="K1549" s="279">
        <v>13790.7</v>
      </c>
      <c r="L1549" s="275">
        <v>7</v>
      </c>
      <c r="M1549" s="282">
        <v>114922.5</v>
      </c>
      <c r="N1549" s="282">
        <v>330976.8</v>
      </c>
      <c r="O1549" s="279">
        <v>2201.9969088642101</v>
      </c>
      <c r="P1549" s="278">
        <v>1.6000000000000001E-3</v>
      </c>
      <c r="Q1549" s="275">
        <v>271.98325</v>
      </c>
      <c r="R1549" s="275">
        <v>229.845</v>
      </c>
      <c r="S1549" s="275">
        <v>0</v>
      </c>
      <c r="T1549" s="279">
        <v>2703.8251588642102</v>
      </c>
      <c r="U1549" s="282">
        <v>445899.3</v>
      </c>
      <c r="V1549" s="279">
        <v>2966.5791688865102</v>
      </c>
      <c r="W1549" s="275">
        <v>61.381687988674699</v>
      </c>
      <c r="X1549" s="275">
        <v>434.75181750000002</v>
      </c>
      <c r="Y1549" s="275">
        <v>271.98325</v>
      </c>
      <c r="Z1549" s="275">
        <v>229.845</v>
      </c>
      <c r="AA1549" s="275">
        <v>42.520774128339298</v>
      </c>
      <c r="AB1549" s="275" t="b">
        <v>0</v>
      </c>
      <c r="AC1549" s="275" t="b">
        <v>0</v>
      </c>
      <c r="AD1549" s="280">
        <v>748786.57098332199</v>
      </c>
      <c r="AE1549" s="281">
        <v>187196.64274583099</v>
      </c>
      <c r="AF1549" s="280">
        <v>284019.08060230903</v>
      </c>
      <c r="AG1549" s="281">
        <v>277570.84763518302</v>
      </c>
      <c r="AH1549" s="275">
        <v>19.1273936518946</v>
      </c>
      <c r="AI1549" s="275">
        <v>0.62889462677744201</v>
      </c>
      <c r="AJ1549" s="275" t="b">
        <v>0</v>
      </c>
    </row>
    <row r="1550" spans="2:36" x14ac:dyDescent="0.2">
      <c r="B1550" s="266">
        <v>95829</v>
      </c>
      <c r="C1550" s="274" t="s">
        <v>169</v>
      </c>
      <c r="D1550" s="275">
        <v>33563</v>
      </c>
      <c r="E1550" s="275">
        <v>39530491</v>
      </c>
      <c r="F1550" s="275">
        <v>112341</v>
      </c>
      <c r="G1550" s="275">
        <v>602472</v>
      </c>
      <c r="H1550" s="275">
        <v>5</v>
      </c>
      <c r="I1550" s="275">
        <v>112341</v>
      </c>
      <c r="J1550" s="275">
        <v>602472</v>
      </c>
      <c r="K1550" s="276">
        <v>18074.16</v>
      </c>
      <c r="L1550" s="275">
        <v>7</v>
      </c>
      <c r="M1550" s="275">
        <v>150618</v>
      </c>
      <c r="N1550" s="281">
        <v>433779.84</v>
      </c>
      <c r="O1550" s="279">
        <v>2885.9480991042701</v>
      </c>
      <c r="P1550" s="278">
        <v>8.0000000000000004E-4</v>
      </c>
      <c r="Q1550" s="275">
        <v>356.46260000000001</v>
      </c>
      <c r="R1550" s="275">
        <v>301.23599999999999</v>
      </c>
      <c r="S1550" s="275">
        <v>0</v>
      </c>
      <c r="T1550" s="279">
        <v>3543.6466991042698</v>
      </c>
      <c r="U1550" s="276">
        <v>584397.84</v>
      </c>
      <c r="V1550" s="277">
        <v>3888.0134112932501</v>
      </c>
      <c r="W1550" s="275">
        <v>54.642560475266301</v>
      </c>
      <c r="X1550" s="277">
        <v>569.78789400000005</v>
      </c>
      <c r="Y1550" s="275">
        <v>356.46260000000001</v>
      </c>
      <c r="Z1550" s="275">
        <v>301.23599999999999</v>
      </c>
      <c r="AA1550" s="275">
        <v>37.852396177042401</v>
      </c>
      <c r="AB1550" s="275" t="b">
        <v>0</v>
      </c>
      <c r="AC1550" s="275" t="b">
        <v>0</v>
      </c>
      <c r="AD1550" s="280">
        <v>981363.40358385898</v>
      </c>
      <c r="AE1550" s="281">
        <v>245340.85089596501</v>
      </c>
      <c r="AF1550" s="281">
        <v>372236.81944056699</v>
      </c>
      <c r="AG1550" s="283">
        <v>363785.73324732698</v>
      </c>
      <c r="AH1550" s="275">
        <v>19.1273936518946</v>
      </c>
      <c r="AI1550" s="275">
        <v>0.62889462677744201</v>
      </c>
      <c r="AJ1550" s="275" t="b">
        <v>0</v>
      </c>
    </row>
    <row r="1551" spans="2:36" x14ac:dyDescent="0.2">
      <c r="B1551" s="266">
        <v>95830</v>
      </c>
      <c r="C1551" s="274" t="s">
        <v>169</v>
      </c>
      <c r="D1551" s="275">
        <v>920</v>
      </c>
      <c r="E1551" s="275">
        <v>39530491</v>
      </c>
      <c r="F1551" s="275">
        <v>146780</v>
      </c>
      <c r="G1551" s="275">
        <v>836806</v>
      </c>
      <c r="H1551" s="275">
        <v>5</v>
      </c>
      <c r="I1551" s="275">
        <v>146780</v>
      </c>
      <c r="J1551" s="275">
        <v>836806</v>
      </c>
      <c r="K1551" s="276">
        <v>25104.18</v>
      </c>
      <c r="L1551" s="275">
        <v>7</v>
      </c>
      <c r="M1551" s="282">
        <v>209201.5</v>
      </c>
      <c r="N1551" s="276">
        <v>602500.31999999995</v>
      </c>
      <c r="O1551" s="279">
        <v>4008.4496624225599</v>
      </c>
      <c r="P1551" s="284">
        <v>0</v>
      </c>
      <c r="Q1551" s="275">
        <v>495.11021666666699</v>
      </c>
      <c r="R1551" s="275">
        <v>418.40300000000002</v>
      </c>
      <c r="S1551" s="275">
        <v>0</v>
      </c>
      <c r="T1551" s="279">
        <v>4921.9628790892302</v>
      </c>
      <c r="U1551" s="276">
        <v>811701.82</v>
      </c>
      <c r="V1551" s="279">
        <v>5400.2724618748398</v>
      </c>
      <c r="W1551" s="275">
        <v>58.088526663372399</v>
      </c>
      <c r="X1551" s="277">
        <v>791.40927450000004</v>
      </c>
      <c r="Y1551" s="275">
        <v>495.11021666666699</v>
      </c>
      <c r="Z1551" s="275">
        <v>418.40300000000002</v>
      </c>
      <c r="AA1551" s="275">
        <v>40.239511206615802</v>
      </c>
      <c r="AB1551" s="275" t="b">
        <v>0</v>
      </c>
      <c r="AC1551" s="275" t="b">
        <v>0</v>
      </c>
      <c r="AD1551" s="283">
        <v>1363068.7970551201</v>
      </c>
      <c r="AE1551" s="283">
        <v>340767.19926378102</v>
      </c>
      <c r="AF1551" s="281">
        <v>517019.88462332397</v>
      </c>
      <c r="AG1551" s="281">
        <v>505281.71316801902</v>
      </c>
      <c r="AH1551" s="275">
        <v>19.1273936518946</v>
      </c>
      <c r="AI1551" s="275">
        <v>0.62889462677744201</v>
      </c>
      <c r="AJ1551" s="275" t="b">
        <v>0</v>
      </c>
    </row>
    <row r="1552" spans="2:36" x14ac:dyDescent="0.2">
      <c r="B1552" s="266">
        <v>95831</v>
      </c>
      <c r="C1552" s="274" t="s">
        <v>169</v>
      </c>
      <c r="D1552" s="275">
        <v>42652</v>
      </c>
      <c r="E1552" s="275">
        <v>39530491</v>
      </c>
      <c r="F1552" s="275">
        <v>99720</v>
      </c>
      <c r="G1552" s="275">
        <v>643220</v>
      </c>
      <c r="H1552" s="275">
        <v>5</v>
      </c>
      <c r="I1552" s="275">
        <v>99720</v>
      </c>
      <c r="J1552" s="275">
        <v>643220</v>
      </c>
      <c r="K1552" s="282">
        <v>19296.599999999999</v>
      </c>
      <c r="L1552" s="275">
        <v>7</v>
      </c>
      <c r="M1552" s="275">
        <v>160805</v>
      </c>
      <c r="N1552" s="282">
        <v>463118.4</v>
      </c>
      <c r="O1552" s="279">
        <v>3081.1382708339102</v>
      </c>
      <c r="P1552" s="278">
        <v>1.1000000000000001E-3</v>
      </c>
      <c r="Q1552" s="275">
        <v>380.57183333333302</v>
      </c>
      <c r="R1552" s="276">
        <v>321.61</v>
      </c>
      <c r="S1552" s="275">
        <v>0</v>
      </c>
      <c r="T1552" s="277">
        <v>3783.3201041672401</v>
      </c>
      <c r="U1552" s="282">
        <v>623923.4</v>
      </c>
      <c r="V1552" s="279">
        <v>4150.9779482067897</v>
      </c>
      <c r="W1552" s="279">
        <v>65.721842316969003</v>
      </c>
      <c r="X1552" s="277">
        <v>608.32531500000005</v>
      </c>
      <c r="Y1552" s="275">
        <v>380.57183333333302</v>
      </c>
      <c r="Z1552" s="276">
        <v>321.61</v>
      </c>
      <c r="AA1552" s="275">
        <v>45.527317739677997</v>
      </c>
      <c r="AB1552" s="275" t="b">
        <v>0</v>
      </c>
      <c r="AC1552" s="275" t="b">
        <v>0</v>
      </c>
      <c r="AD1552" s="280">
        <v>1047737.60183579</v>
      </c>
      <c r="AE1552" s="281">
        <v>261934.400458947</v>
      </c>
      <c r="AF1552" s="281">
        <v>397412.93703369098</v>
      </c>
      <c r="AG1552" s="280">
        <v>388390.26434314903</v>
      </c>
      <c r="AH1552" s="275">
        <v>19.1273936518946</v>
      </c>
      <c r="AI1552" s="275">
        <v>0.62889462677744201</v>
      </c>
      <c r="AJ1552" s="275" t="b">
        <v>0</v>
      </c>
    </row>
    <row r="1553" spans="2:36" x14ac:dyDescent="0.2">
      <c r="B1553" s="266">
        <v>95832</v>
      </c>
      <c r="C1553" s="274" t="s">
        <v>169</v>
      </c>
      <c r="D1553" s="275">
        <v>10669</v>
      </c>
      <c r="E1553" s="275">
        <v>39530491</v>
      </c>
      <c r="F1553" s="275">
        <v>78237</v>
      </c>
      <c r="G1553" s="275">
        <v>465283</v>
      </c>
      <c r="H1553" s="275">
        <v>5</v>
      </c>
      <c r="I1553" s="275">
        <v>78237</v>
      </c>
      <c r="J1553" s="275">
        <v>465283</v>
      </c>
      <c r="K1553" s="276">
        <v>13958.49</v>
      </c>
      <c r="L1553" s="275">
        <v>7</v>
      </c>
      <c r="M1553" s="276">
        <v>116320.75</v>
      </c>
      <c r="N1553" s="276">
        <v>335003.76</v>
      </c>
      <c r="O1553" s="277">
        <v>2228.7883742240801</v>
      </c>
      <c r="P1553" s="278">
        <v>2.9999999999999997E-4</v>
      </c>
      <c r="Q1553" s="275">
        <v>275.292441666667</v>
      </c>
      <c r="R1553" s="275">
        <v>232.64150000000001</v>
      </c>
      <c r="S1553" s="275">
        <v>0</v>
      </c>
      <c r="T1553" s="277">
        <v>2736.72231589075</v>
      </c>
      <c r="U1553" s="276">
        <v>451324.51</v>
      </c>
      <c r="V1553" s="277">
        <v>3002.67322638522</v>
      </c>
      <c r="W1553" s="275">
        <v>60.595092837944499</v>
      </c>
      <c r="X1553" s="275">
        <v>440.04139724999999</v>
      </c>
      <c r="Y1553" s="275">
        <v>275.292441666667</v>
      </c>
      <c r="Z1553" s="275">
        <v>232.64150000000001</v>
      </c>
      <c r="AA1553" s="275">
        <v>41.975878153161503</v>
      </c>
      <c r="AB1553" s="275" t="b">
        <v>0</v>
      </c>
      <c r="AC1553" s="275" t="b">
        <v>0</v>
      </c>
      <c r="AD1553" s="280">
        <v>757896.97863088897</v>
      </c>
      <c r="AE1553" s="281">
        <v>189474.24465772201</v>
      </c>
      <c r="AF1553" s="281">
        <v>287474.71095713199</v>
      </c>
      <c r="AG1553" s="283">
        <v>280948.02301603399</v>
      </c>
      <c r="AH1553" s="275">
        <v>19.1273936518946</v>
      </c>
      <c r="AI1553" s="275">
        <v>0.62889462677744201</v>
      </c>
      <c r="AJ1553" s="275" t="b">
        <v>0</v>
      </c>
    </row>
    <row r="1554" spans="2:36" x14ac:dyDescent="0.2">
      <c r="B1554" s="266">
        <v>95833</v>
      </c>
      <c r="C1554" s="274" t="s">
        <v>169</v>
      </c>
      <c r="D1554" s="275">
        <v>42618</v>
      </c>
      <c r="E1554" s="275">
        <v>39530491</v>
      </c>
      <c r="F1554" s="275">
        <v>86534</v>
      </c>
      <c r="G1554" s="275">
        <v>488561</v>
      </c>
      <c r="H1554" s="275">
        <v>5</v>
      </c>
      <c r="I1554" s="275">
        <v>86534</v>
      </c>
      <c r="J1554" s="275">
        <v>488561</v>
      </c>
      <c r="K1554" s="276">
        <v>14656.83</v>
      </c>
      <c r="L1554" s="275">
        <v>7</v>
      </c>
      <c r="M1554" s="276">
        <v>122140.25</v>
      </c>
      <c r="N1554" s="276">
        <v>351763.92</v>
      </c>
      <c r="O1554" s="279">
        <v>2340.2941369001001</v>
      </c>
      <c r="P1554" s="278">
        <v>1.1000000000000001E-3</v>
      </c>
      <c r="Q1554" s="277">
        <v>289.06525833333302</v>
      </c>
      <c r="R1554" s="275">
        <v>244.28049999999999</v>
      </c>
      <c r="S1554" s="275">
        <v>0</v>
      </c>
      <c r="T1554" s="277">
        <v>2873.6398952334398</v>
      </c>
      <c r="U1554" s="276">
        <v>473904.17</v>
      </c>
      <c r="V1554" s="277">
        <v>3152.8962677681898</v>
      </c>
      <c r="W1554" s="275">
        <v>57.526039593938002</v>
      </c>
      <c r="X1554" s="275">
        <v>462.05656575</v>
      </c>
      <c r="Y1554" s="277">
        <v>289.06525833333302</v>
      </c>
      <c r="Z1554" s="275">
        <v>244.28049999999999</v>
      </c>
      <c r="AA1554" s="275">
        <v>39.849861028961101</v>
      </c>
      <c r="AB1554" s="275" t="b">
        <v>0</v>
      </c>
      <c r="AC1554" s="275" t="b">
        <v>0</v>
      </c>
      <c r="AD1554" s="280">
        <v>795814.38775301399</v>
      </c>
      <c r="AE1554" s="281">
        <v>198953.596938253</v>
      </c>
      <c r="AF1554" s="280">
        <v>301857.003715862</v>
      </c>
      <c r="AG1554" s="281">
        <v>295003.78709889803</v>
      </c>
      <c r="AH1554" s="275">
        <v>19.1273936518946</v>
      </c>
      <c r="AI1554" s="275">
        <v>0.62889462677744201</v>
      </c>
      <c r="AJ1554" s="275" t="b">
        <v>0</v>
      </c>
    </row>
    <row r="1555" spans="2:36" x14ac:dyDescent="0.2">
      <c r="B1555" s="266">
        <v>95834</v>
      </c>
      <c r="C1555" s="274" t="s">
        <v>169</v>
      </c>
      <c r="D1555" s="275">
        <v>39928</v>
      </c>
      <c r="E1555" s="275">
        <v>39530491</v>
      </c>
      <c r="F1555" s="275">
        <v>97793</v>
      </c>
      <c r="G1555" s="275">
        <v>579186</v>
      </c>
      <c r="H1555" s="275">
        <v>5</v>
      </c>
      <c r="I1555" s="275">
        <v>97793</v>
      </c>
      <c r="J1555" s="275">
        <v>579186</v>
      </c>
      <c r="K1555" s="279">
        <v>17375.580000000002</v>
      </c>
      <c r="L1555" s="275">
        <v>7</v>
      </c>
      <c r="M1555" s="282">
        <v>144796.5</v>
      </c>
      <c r="N1555" s="281">
        <v>417013.92</v>
      </c>
      <c r="O1555" s="277">
        <v>2774.4040150045198</v>
      </c>
      <c r="P1555" s="284">
        <v>1E-3</v>
      </c>
      <c r="Q1555" s="275">
        <v>342.68504999999999</v>
      </c>
      <c r="R1555" s="275">
        <v>289.59300000000002</v>
      </c>
      <c r="S1555" s="275">
        <v>0</v>
      </c>
      <c r="T1555" s="277">
        <v>3406.6820650045202</v>
      </c>
      <c r="U1555" s="276">
        <v>561810.42000000004</v>
      </c>
      <c r="V1555" s="277">
        <v>3737.7387424366402</v>
      </c>
      <c r="W1555" s="275">
        <v>60.345202032087897</v>
      </c>
      <c r="X1555" s="275">
        <v>547.76515949999998</v>
      </c>
      <c r="Y1555" s="275">
        <v>342.68504999999999</v>
      </c>
      <c r="Z1555" s="275">
        <v>289.59300000000002</v>
      </c>
      <c r="AA1555" s="277">
        <v>41.802771957148501</v>
      </c>
      <c r="AB1555" s="275" t="b">
        <v>0</v>
      </c>
      <c r="AC1555" s="275" t="b">
        <v>0</v>
      </c>
      <c r="AD1555" s="280">
        <v>943432.96330472</v>
      </c>
      <c r="AE1555" s="281">
        <v>235858.24082618</v>
      </c>
      <c r="AF1555" s="280">
        <v>357849.58388855302</v>
      </c>
      <c r="AG1555" s="281">
        <v>349725.13858998602</v>
      </c>
      <c r="AH1555" s="275">
        <v>19.1273936518946</v>
      </c>
      <c r="AI1555" s="275">
        <v>0.62889462677744201</v>
      </c>
      <c r="AJ1555" s="275" t="b">
        <v>0</v>
      </c>
    </row>
    <row r="1556" spans="2:36" x14ac:dyDescent="0.2">
      <c r="B1556" s="266">
        <v>95835</v>
      </c>
      <c r="C1556" s="274" t="s">
        <v>169</v>
      </c>
      <c r="D1556" s="275">
        <v>43889</v>
      </c>
      <c r="E1556" s="275">
        <v>39530491</v>
      </c>
      <c r="F1556" s="275">
        <v>119191</v>
      </c>
      <c r="G1556" s="275">
        <v>604728</v>
      </c>
      <c r="H1556" s="275">
        <v>5</v>
      </c>
      <c r="I1556" s="275">
        <v>119191</v>
      </c>
      <c r="J1556" s="275">
        <v>604728</v>
      </c>
      <c r="K1556" s="276">
        <v>18141.84</v>
      </c>
      <c r="L1556" s="275">
        <v>7</v>
      </c>
      <c r="M1556" s="275">
        <v>151182</v>
      </c>
      <c r="N1556" s="281">
        <v>435404.16</v>
      </c>
      <c r="O1556" s="277">
        <v>2896.7547405939599</v>
      </c>
      <c r="P1556" s="278">
        <v>1.1000000000000001E-3</v>
      </c>
      <c r="Q1556" s="275">
        <v>357.79739999999998</v>
      </c>
      <c r="R1556" s="275">
        <v>302.36399999999998</v>
      </c>
      <c r="S1556" s="275">
        <v>0</v>
      </c>
      <c r="T1556" s="277">
        <v>3556.9161405939599</v>
      </c>
      <c r="U1556" s="276">
        <v>586586.16</v>
      </c>
      <c r="V1556" s="277">
        <v>3902.5723588557498</v>
      </c>
      <c r="W1556" s="275">
        <v>51.6950635352242</v>
      </c>
      <c r="X1556" s="275">
        <v>571.92150600000002</v>
      </c>
      <c r="Y1556" s="275">
        <v>357.79739999999998</v>
      </c>
      <c r="Z1556" s="275">
        <v>302.36399999999998</v>
      </c>
      <c r="AA1556" s="275">
        <v>35.810584429300498</v>
      </c>
      <c r="AB1556" s="275" t="b">
        <v>0</v>
      </c>
      <c r="AC1556" s="275" t="b">
        <v>0</v>
      </c>
      <c r="AD1556" s="283">
        <v>985038.18986186897</v>
      </c>
      <c r="AE1556" s="281">
        <v>246259.54746546701</v>
      </c>
      <c r="AF1556" s="280">
        <v>373630.687146715</v>
      </c>
      <c r="AG1556" s="281">
        <v>365147.95524968702</v>
      </c>
      <c r="AH1556" s="275">
        <v>19.1273936518946</v>
      </c>
      <c r="AI1556" s="275">
        <v>0.62889462677744201</v>
      </c>
      <c r="AJ1556" s="275" t="b">
        <v>0</v>
      </c>
    </row>
    <row r="1557" spans="2:36" x14ac:dyDescent="0.2">
      <c r="B1557" s="266">
        <v>95836</v>
      </c>
      <c r="C1557" s="274" t="s">
        <v>169</v>
      </c>
      <c r="D1557" s="275">
        <v>76</v>
      </c>
      <c r="E1557" s="275">
        <v>39530491</v>
      </c>
      <c r="F1557" s="275">
        <v>80310</v>
      </c>
      <c r="G1557" s="275">
        <v>656250</v>
      </c>
      <c r="H1557" s="275">
        <v>5</v>
      </c>
      <c r="I1557" s="275">
        <v>80310</v>
      </c>
      <c r="J1557" s="275">
        <v>656250</v>
      </c>
      <c r="K1557" s="282">
        <v>19687.5</v>
      </c>
      <c r="L1557" s="275">
        <v>7</v>
      </c>
      <c r="M1557" s="282">
        <v>164062.5</v>
      </c>
      <c r="N1557" s="275">
        <v>472500</v>
      </c>
      <c r="O1557" s="279">
        <v>3143.5542897216401</v>
      </c>
      <c r="P1557" s="284">
        <v>0</v>
      </c>
      <c r="Q1557" s="275">
        <v>388.28125</v>
      </c>
      <c r="R1557" s="275">
        <v>328.125</v>
      </c>
      <c r="S1557" s="275">
        <v>0</v>
      </c>
      <c r="T1557" s="279">
        <v>3859.9605397216401</v>
      </c>
      <c r="U1557" s="282">
        <v>636562.5</v>
      </c>
      <c r="V1557" s="279">
        <v>4235.0661958749797</v>
      </c>
      <c r="W1557" s="275">
        <v>83.259183912962001</v>
      </c>
      <c r="X1557" s="277">
        <v>620.6484375</v>
      </c>
      <c r="Y1557" s="275">
        <v>388.28125</v>
      </c>
      <c r="Z1557" s="275">
        <v>328.125</v>
      </c>
      <c r="AA1557" s="275">
        <v>57.675913929348297</v>
      </c>
      <c r="AB1557" s="275" t="b">
        <v>0</v>
      </c>
      <c r="AC1557" s="275" t="b">
        <v>0</v>
      </c>
      <c r="AD1557" s="280">
        <v>1068962.0988227001</v>
      </c>
      <c r="AE1557" s="280">
        <v>267240.52470567398</v>
      </c>
      <c r="AF1557" s="281">
        <v>405463.51159534801</v>
      </c>
      <c r="AG1557" s="281">
        <v>396258.06252167502</v>
      </c>
      <c r="AH1557" s="275">
        <v>19.1273936518946</v>
      </c>
      <c r="AI1557" s="275">
        <v>0.62889462677744201</v>
      </c>
      <c r="AJ1557" s="275" t="b">
        <v>0</v>
      </c>
    </row>
    <row r="1558" spans="2:36" x14ac:dyDescent="0.2">
      <c r="B1558" s="266">
        <v>95837</v>
      </c>
      <c r="C1558" s="274" t="s">
        <v>169</v>
      </c>
      <c r="D1558" s="275">
        <v>362</v>
      </c>
      <c r="E1558" s="275">
        <v>39530491</v>
      </c>
      <c r="F1558" s="275">
        <v>168350</v>
      </c>
      <c r="G1558" s="275">
        <v>1000000</v>
      </c>
      <c r="H1558" s="275">
        <v>5</v>
      </c>
      <c r="I1558" s="275">
        <v>168350</v>
      </c>
      <c r="J1558" s="275">
        <v>1000000</v>
      </c>
      <c r="K1558" s="275">
        <v>30000</v>
      </c>
      <c r="L1558" s="275">
        <v>7</v>
      </c>
      <c r="M1558" s="275">
        <v>250000</v>
      </c>
      <c r="N1558" s="275">
        <v>720000</v>
      </c>
      <c r="O1558" s="279">
        <v>4790.1779652901096</v>
      </c>
      <c r="P1558" s="284">
        <v>0</v>
      </c>
      <c r="Q1558" s="277">
        <v>591.66666666666697</v>
      </c>
      <c r="R1558" s="275">
        <v>500</v>
      </c>
      <c r="S1558" s="275">
        <v>0</v>
      </c>
      <c r="T1558" s="281">
        <v>5881.8446319567802</v>
      </c>
      <c r="U1558" s="275">
        <v>970000</v>
      </c>
      <c r="V1558" s="279">
        <v>6453.43420323807</v>
      </c>
      <c r="W1558" s="275">
        <v>60.522845523526499</v>
      </c>
      <c r="X1558" s="277">
        <v>945.75</v>
      </c>
      <c r="Y1558" s="277">
        <v>591.66666666666697</v>
      </c>
      <c r="Z1558" s="275">
        <v>500</v>
      </c>
      <c r="AA1558" s="275">
        <v>41.925830462418403</v>
      </c>
      <c r="AB1558" s="275" t="b">
        <v>0</v>
      </c>
      <c r="AC1558" s="275" t="b">
        <v>0</v>
      </c>
      <c r="AD1558" s="283">
        <v>1628894.6267774401</v>
      </c>
      <c r="AE1558" s="280">
        <v>407223.65669436101</v>
      </c>
      <c r="AF1558" s="280">
        <v>617849.16052624397</v>
      </c>
      <c r="AG1558" s="280">
        <v>603821.80955683696</v>
      </c>
      <c r="AH1558" s="275">
        <v>19.1273936518946</v>
      </c>
      <c r="AI1558" s="275">
        <v>0.62889462677744201</v>
      </c>
      <c r="AJ1558" s="275" t="b">
        <v>0</v>
      </c>
    </row>
    <row r="1559" spans="2:36" x14ac:dyDescent="0.2">
      <c r="B1559" s="266">
        <v>95838</v>
      </c>
      <c r="C1559" s="274" t="s">
        <v>169</v>
      </c>
      <c r="D1559" s="275">
        <v>41492</v>
      </c>
      <c r="E1559" s="275">
        <v>39530491</v>
      </c>
      <c r="F1559" s="275">
        <v>64495</v>
      </c>
      <c r="G1559" s="275">
        <v>403514</v>
      </c>
      <c r="H1559" s="275">
        <v>5</v>
      </c>
      <c r="I1559" s="275">
        <v>64495</v>
      </c>
      <c r="J1559" s="275">
        <v>403514</v>
      </c>
      <c r="K1559" s="276">
        <v>12105.42</v>
      </c>
      <c r="L1559" s="275">
        <v>7</v>
      </c>
      <c r="M1559" s="282">
        <v>100878.5</v>
      </c>
      <c r="N1559" s="276">
        <v>290530.08</v>
      </c>
      <c r="O1559" s="277">
        <v>1932.9038714860701</v>
      </c>
      <c r="P1559" s="284">
        <v>1E-3</v>
      </c>
      <c r="Q1559" s="275">
        <v>238.74578333333301</v>
      </c>
      <c r="R1559" s="275">
        <v>201.75700000000001</v>
      </c>
      <c r="S1559" s="275">
        <v>0</v>
      </c>
      <c r="T1559" s="277">
        <v>2373.4066548194101</v>
      </c>
      <c r="U1559" s="276">
        <v>391408.58</v>
      </c>
      <c r="V1559" s="277">
        <v>2604.0510490854099</v>
      </c>
      <c r="W1559" s="275">
        <v>63.747773277036799</v>
      </c>
      <c r="X1559" s="277">
        <v>381.62336549999998</v>
      </c>
      <c r="Y1559" s="275">
        <v>238.74578333333301</v>
      </c>
      <c r="Z1559" s="275">
        <v>201.75700000000001</v>
      </c>
      <c r="AA1559" s="275">
        <v>44.159826122696202</v>
      </c>
      <c r="AB1559" s="275" t="b">
        <v>0</v>
      </c>
      <c r="AC1559" s="275" t="b">
        <v>0</v>
      </c>
      <c r="AD1559" s="280">
        <v>657281.78642947297</v>
      </c>
      <c r="AE1559" s="281">
        <v>164320.44660736801</v>
      </c>
      <c r="AF1559" s="281">
        <v>249310.78616058701</v>
      </c>
      <c r="AG1559" s="281">
        <v>243650.553661518</v>
      </c>
      <c r="AH1559" s="275">
        <v>19.1273936518946</v>
      </c>
      <c r="AI1559" s="275">
        <v>0.62889462677744201</v>
      </c>
      <c r="AJ1559" s="275" t="b">
        <v>0</v>
      </c>
    </row>
    <row r="1560" spans="2:36" x14ac:dyDescent="0.2">
      <c r="B1560" s="266">
        <v>95841</v>
      </c>
      <c r="C1560" s="274" t="s">
        <v>169</v>
      </c>
      <c r="D1560" s="275">
        <v>22641</v>
      </c>
      <c r="E1560" s="275">
        <v>39530491</v>
      </c>
      <c r="F1560" s="275">
        <v>62603</v>
      </c>
      <c r="G1560" s="275">
        <v>463488</v>
      </c>
      <c r="H1560" s="275">
        <v>5</v>
      </c>
      <c r="I1560" s="275">
        <v>62603</v>
      </c>
      <c r="J1560" s="275">
        <v>463488</v>
      </c>
      <c r="K1560" s="276">
        <v>13904.64</v>
      </c>
      <c r="L1560" s="275">
        <v>7</v>
      </c>
      <c r="M1560" s="275">
        <v>115872</v>
      </c>
      <c r="N1560" s="276">
        <v>333711.35999999999</v>
      </c>
      <c r="O1560" s="279">
        <v>2220.1900047763802</v>
      </c>
      <c r="P1560" s="278">
        <v>5.9999999999999995E-4</v>
      </c>
      <c r="Q1560" s="275">
        <v>274.23039999999997</v>
      </c>
      <c r="R1560" s="275">
        <v>231.744</v>
      </c>
      <c r="S1560" s="275">
        <v>0</v>
      </c>
      <c r="T1560" s="279">
        <v>2726.1644047763798</v>
      </c>
      <c r="U1560" s="276">
        <v>449583.35999999999</v>
      </c>
      <c r="V1560" s="279">
        <v>2991.0893119904099</v>
      </c>
      <c r="W1560" s="275">
        <v>75.435506055436406</v>
      </c>
      <c r="X1560" s="275">
        <v>438.34377599999999</v>
      </c>
      <c r="Y1560" s="275">
        <v>274.23039999999997</v>
      </c>
      <c r="Z1560" s="275">
        <v>231.744</v>
      </c>
      <c r="AA1560" s="279">
        <v>52.256238291003001</v>
      </c>
      <c r="AB1560" s="275" t="b">
        <v>0</v>
      </c>
      <c r="AC1560" s="275" t="b">
        <v>0</v>
      </c>
      <c r="AD1560" s="283">
        <v>754973.11277582298</v>
      </c>
      <c r="AE1560" s="281">
        <v>188743.27819395601</v>
      </c>
      <c r="AF1560" s="280">
        <v>286365.67171398801</v>
      </c>
      <c r="AG1560" s="281">
        <v>279864.16286787897</v>
      </c>
      <c r="AH1560" s="275">
        <v>19.1273936518946</v>
      </c>
      <c r="AI1560" s="275">
        <v>0.62889462677744201</v>
      </c>
      <c r="AJ1560" s="275" t="b">
        <v>0</v>
      </c>
    </row>
    <row r="1561" spans="2:36" x14ac:dyDescent="0.2">
      <c r="B1561" s="266">
        <v>95842</v>
      </c>
      <c r="C1561" s="274" t="s">
        <v>169</v>
      </c>
      <c r="D1561" s="275">
        <v>34229</v>
      </c>
      <c r="E1561" s="275">
        <v>39530491</v>
      </c>
      <c r="F1561" s="275">
        <v>67111</v>
      </c>
      <c r="G1561" s="275">
        <v>394618</v>
      </c>
      <c r="H1561" s="275">
        <v>5</v>
      </c>
      <c r="I1561" s="275">
        <v>67111</v>
      </c>
      <c r="J1561" s="275">
        <v>394618</v>
      </c>
      <c r="K1561" s="279">
        <v>11838.54</v>
      </c>
      <c r="L1561" s="275">
        <v>7</v>
      </c>
      <c r="M1561" s="282">
        <v>98654.5</v>
      </c>
      <c r="N1561" s="276">
        <v>284124.96000000002</v>
      </c>
      <c r="O1561" s="277">
        <v>1890.2904483068501</v>
      </c>
      <c r="P1561" s="278">
        <v>8.9999999999999998E-4</v>
      </c>
      <c r="Q1561" s="275">
        <v>233.482316666667</v>
      </c>
      <c r="R1561" s="275">
        <v>197.309</v>
      </c>
      <c r="S1561" s="275">
        <v>0</v>
      </c>
      <c r="T1561" s="279">
        <v>2321.08176497352</v>
      </c>
      <c r="U1561" s="276">
        <v>382779.46</v>
      </c>
      <c r="V1561" s="277">
        <v>2546.6412984133999</v>
      </c>
      <c r="W1561" s="275">
        <v>59.912251438602901</v>
      </c>
      <c r="X1561" s="275">
        <v>373.20997349999999</v>
      </c>
      <c r="Y1561" s="275">
        <v>233.482316666667</v>
      </c>
      <c r="Z1561" s="275">
        <v>197.309</v>
      </c>
      <c r="AA1561" s="275">
        <v>41.502855239353103</v>
      </c>
      <c r="AB1561" s="275" t="b">
        <v>0</v>
      </c>
      <c r="AC1561" s="275" t="b">
        <v>0</v>
      </c>
      <c r="AD1561" s="280">
        <v>642791.139829661</v>
      </c>
      <c r="AE1561" s="281">
        <v>160697.78495741499</v>
      </c>
      <c r="AF1561" s="280">
        <v>243814.400028545</v>
      </c>
      <c r="AG1561" s="281">
        <v>238278.95484369999</v>
      </c>
      <c r="AH1561" s="275">
        <v>19.1273936518946</v>
      </c>
      <c r="AI1561" s="275">
        <v>0.62889462677744201</v>
      </c>
      <c r="AJ1561" s="275" t="b">
        <v>0</v>
      </c>
    </row>
    <row r="1562" spans="2:36" x14ac:dyDescent="0.2">
      <c r="B1562" s="266">
        <v>95843</v>
      </c>
      <c r="C1562" s="274" t="s">
        <v>169</v>
      </c>
      <c r="D1562" s="275">
        <v>49981</v>
      </c>
      <c r="E1562" s="275">
        <v>39530491</v>
      </c>
      <c r="F1562" s="275">
        <v>97444</v>
      </c>
      <c r="G1562" s="275">
        <v>511075</v>
      </c>
      <c r="H1562" s="275">
        <v>5</v>
      </c>
      <c r="I1562" s="275">
        <v>97444</v>
      </c>
      <c r="J1562" s="275">
        <v>511075</v>
      </c>
      <c r="K1562" s="276">
        <v>15332.25</v>
      </c>
      <c r="L1562" s="275">
        <v>7</v>
      </c>
      <c r="M1562" s="276">
        <v>127768.75</v>
      </c>
      <c r="N1562" s="275">
        <v>367974</v>
      </c>
      <c r="O1562" s="277">
        <v>2448.1402036106401</v>
      </c>
      <c r="P1562" s="278">
        <v>1.2999999999999999E-3</v>
      </c>
      <c r="Q1562" s="275">
        <v>302.38604166666698</v>
      </c>
      <c r="R1562" s="275">
        <v>255.53749999999999</v>
      </c>
      <c r="S1562" s="275">
        <v>0</v>
      </c>
      <c r="T1562" s="279">
        <v>3006.0637452773099</v>
      </c>
      <c r="U1562" s="276">
        <v>495742.75</v>
      </c>
      <c r="V1562" s="279">
        <v>3298.1888854199001</v>
      </c>
      <c r="W1562" s="275">
        <v>53.4394516851102</v>
      </c>
      <c r="X1562" s="275">
        <v>483.34918125000002</v>
      </c>
      <c r="Y1562" s="275">
        <v>302.38604166666698</v>
      </c>
      <c r="Z1562" s="275">
        <v>255.53749999999999</v>
      </c>
      <c r="AA1562" s="275">
        <v>37.018969811715202</v>
      </c>
      <c r="AB1562" s="275" t="b">
        <v>0</v>
      </c>
      <c r="AC1562" s="275" t="b">
        <v>0</v>
      </c>
      <c r="AD1562" s="280">
        <v>832487.32138028101</v>
      </c>
      <c r="AE1562" s="281">
        <v>208121.83034506999</v>
      </c>
      <c r="AF1562" s="281">
        <v>315767.25971595</v>
      </c>
      <c r="AG1562" s="281">
        <v>308598.23131926102</v>
      </c>
      <c r="AH1562" s="275">
        <v>19.1273936518946</v>
      </c>
      <c r="AI1562" s="275">
        <v>0.62889462677744201</v>
      </c>
      <c r="AJ1562" s="275" t="b">
        <v>0</v>
      </c>
    </row>
    <row r="1563" spans="2:36" x14ac:dyDescent="0.2">
      <c r="B1563" s="266">
        <v>95864</v>
      </c>
      <c r="C1563" s="274" t="s">
        <v>169</v>
      </c>
      <c r="D1563" s="275">
        <v>25590</v>
      </c>
      <c r="E1563" s="275">
        <v>39530491</v>
      </c>
      <c r="F1563" s="275">
        <v>119574</v>
      </c>
      <c r="G1563" s="275">
        <v>779726</v>
      </c>
      <c r="H1563" s="275">
        <v>5</v>
      </c>
      <c r="I1563" s="275">
        <v>119574</v>
      </c>
      <c r="J1563" s="275">
        <v>779726</v>
      </c>
      <c r="K1563" s="276">
        <v>23391.78</v>
      </c>
      <c r="L1563" s="275">
        <v>7</v>
      </c>
      <c r="M1563" s="282">
        <v>194931.5</v>
      </c>
      <c r="N1563" s="276">
        <v>561402.72</v>
      </c>
      <c r="O1563" s="277">
        <v>3735.0263041638</v>
      </c>
      <c r="P1563" s="278">
        <v>5.9999999999999995E-4</v>
      </c>
      <c r="Q1563" s="277">
        <v>461.33788333333302</v>
      </c>
      <c r="R1563" s="275">
        <v>389.863</v>
      </c>
      <c r="S1563" s="275">
        <v>0</v>
      </c>
      <c r="T1563" s="279">
        <v>4586.2271874971302</v>
      </c>
      <c r="U1563" s="276">
        <v>756334.22</v>
      </c>
      <c r="V1563" s="279">
        <v>5031.9104375540101</v>
      </c>
      <c r="W1563" s="275">
        <v>66.441238249659705</v>
      </c>
      <c r="X1563" s="277">
        <v>737.42586449999999</v>
      </c>
      <c r="Y1563" s="277">
        <v>461.33788333333302</v>
      </c>
      <c r="Z1563" s="275">
        <v>389.863</v>
      </c>
      <c r="AA1563" s="275">
        <v>46.025662978545199</v>
      </c>
      <c r="AB1563" s="275" t="b">
        <v>0</v>
      </c>
      <c r="AC1563" s="275" t="b">
        <v>0</v>
      </c>
      <c r="AD1563" s="280">
        <v>1270091.49175867</v>
      </c>
      <c r="AE1563" s="281">
        <v>317522.87293966702</v>
      </c>
      <c r="AF1563" s="280">
        <v>481753.05454048602</v>
      </c>
      <c r="AG1563" s="280">
        <v>470815.564278515</v>
      </c>
      <c r="AH1563" s="275">
        <v>19.1273936518946</v>
      </c>
      <c r="AI1563" s="275">
        <v>0.62889462677744201</v>
      </c>
      <c r="AJ1563" s="275" t="b">
        <v>0</v>
      </c>
    </row>
    <row r="1564" spans="2:36" x14ac:dyDescent="0.2">
      <c r="B1564" s="266">
        <v>95901</v>
      </c>
      <c r="C1564" s="274" t="s">
        <v>169</v>
      </c>
      <c r="D1564" s="275">
        <v>37538</v>
      </c>
      <c r="E1564" s="275">
        <v>39530491</v>
      </c>
      <c r="F1564" s="275">
        <v>62825</v>
      </c>
      <c r="G1564" s="275">
        <v>366448</v>
      </c>
      <c r="H1564" s="275">
        <v>5</v>
      </c>
      <c r="I1564" s="275">
        <v>62825</v>
      </c>
      <c r="J1564" s="275">
        <v>366448</v>
      </c>
      <c r="K1564" s="279">
        <v>10993.44</v>
      </c>
      <c r="L1564" s="275">
        <v>7</v>
      </c>
      <c r="M1564" s="275">
        <v>91612</v>
      </c>
      <c r="N1564" s="276">
        <v>263842.56</v>
      </c>
      <c r="O1564" s="277">
        <v>1755.3511350246299</v>
      </c>
      <c r="P1564" s="278">
        <v>8.9999999999999998E-4</v>
      </c>
      <c r="Q1564" s="275">
        <v>216.81506666666701</v>
      </c>
      <c r="R1564" s="275">
        <v>183.22399999999999</v>
      </c>
      <c r="S1564" s="275">
        <v>0</v>
      </c>
      <c r="T1564" s="279">
        <v>2155.3902016912998</v>
      </c>
      <c r="U1564" s="276">
        <v>355454.56</v>
      </c>
      <c r="V1564" s="279">
        <v>2364.8480569081798</v>
      </c>
      <c r="W1564" s="275">
        <v>59.430901448305903</v>
      </c>
      <c r="X1564" s="275">
        <v>346.568196</v>
      </c>
      <c r="Y1564" s="275">
        <v>216.81506666666701</v>
      </c>
      <c r="Z1564" s="275">
        <v>183.22399999999999</v>
      </c>
      <c r="AA1564" s="275">
        <v>41.1694109356078</v>
      </c>
      <c r="AB1564" s="275" t="b">
        <v>0</v>
      </c>
      <c r="AC1564" s="275" t="b">
        <v>0</v>
      </c>
      <c r="AD1564" s="280">
        <v>596905.17819333996</v>
      </c>
      <c r="AE1564" s="281">
        <v>149226.29454833499</v>
      </c>
      <c r="AF1564" s="280">
        <v>226409.589176521</v>
      </c>
      <c r="AG1564" s="281">
        <v>221269.294468484</v>
      </c>
      <c r="AH1564" s="275">
        <v>19.1273936518946</v>
      </c>
      <c r="AI1564" s="275">
        <v>0.62889462677744201</v>
      </c>
      <c r="AJ1564" s="275" t="b">
        <v>0</v>
      </c>
    </row>
    <row r="1565" spans="2:36" x14ac:dyDescent="0.2">
      <c r="B1565" s="266">
        <v>95903</v>
      </c>
      <c r="C1565" s="274" t="s">
        <v>169</v>
      </c>
      <c r="D1565" s="275">
        <v>1647</v>
      </c>
      <c r="E1565" s="275">
        <v>39530491</v>
      </c>
      <c r="F1565" s="275">
        <v>54493</v>
      </c>
      <c r="G1565" s="275">
        <v>450000</v>
      </c>
      <c r="H1565" s="275">
        <v>5</v>
      </c>
      <c r="I1565" s="275">
        <v>54493</v>
      </c>
      <c r="J1565" s="275">
        <v>450000</v>
      </c>
      <c r="K1565" s="275">
        <v>13500</v>
      </c>
      <c r="L1565" s="275">
        <v>7</v>
      </c>
      <c r="M1565" s="275">
        <v>112500</v>
      </c>
      <c r="N1565" s="275">
        <v>324000</v>
      </c>
      <c r="O1565" s="279">
        <v>2155.58008438055</v>
      </c>
      <c r="P1565" s="284">
        <v>0</v>
      </c>
      <c r="Q1565" s="276">
        <v>266.25</v>
      </c>
      <c r="R1565" s="275">
        <v>225</v>
      </c>
      <c r="S1565" s="275">
        <v>0</v>
      </c>
      <c r="T1565" s="279">
        <v>2646.83008438055</v>
      </c>
      <c r="U1565" s="275">
        <v>436500</v>
      </c>
      <c r="V1565" s="277">
        <v>2904.0453914571299</v>
      </c>
      <c r="W1565" s="275">
        <v>84.140338570982706</v>
      </c>
      <c r="X1565" s="277">
        <v>425.58749999999998</v>
      </c>
      <c r="Y1565" s="276">
        <v>266.25</v>
      </c>
      <c r="Z1565" s="275">
        <v>225</v>
      </c>
      <c r="AA1565" s="275">
        <v>58.286313861535596</v>
      </c>
      <c r="AB1565" s="275" t="b">
        <v>0</v>
      </c>
      <c r="AC1565" s="275" t="b">
        <v>0</v>
      </c>
      <c r="AD1565" s="280">
        <v>733002.58204984898</v>
      </c>
      <c r="AE1565" s="281">
        <v>183250.64551246201</v>
      </c>
      <c r="AF1565" s="280">
        <v>278032.12223680998</v>
      </c>
      <c r="AG1565" s="280">
        <v>271719.81430057698</v>
      </c>
      <c r="AH1565" s="275">
        <v>19.1273936518946</v>
      </c>
      <c r="AI1565" s="275">
        <v>0.62889462677744201</v>
      </c>
      <c r="AJ1565" s="275" t="b">
        <v>0</v>
      </c>
    </row>
    <row r="1566" spans="2:36" x14ac:dyDescent="0.2">
      <c r="B1566" s="266">
        <v>95910</v>
      </c>
      <c r="C1566" s="274" t="s">
        <v>169</v>
      </c>
      <c r="D1566" s="275">
        <v>55</v>
      </c>
      <c r="E1566" s="275">
        <v>39530491</v>
      </c>
      <c r="F1566" s="275">
        <v>36962</v>
      </c>
      <c r="G1566" s="275">
        <v>350000</v>
      </c>
      <c r="H1566" s="275">
        <v>5</v>
      </c>
      <c r="I1566" s="275">
        <v>36962</v>
      </c>
      <c r="J1566" s="275">
        <v>350000</v>
      </c>
      <c r="K1566" s="275">
        <v>10500</v>
      </c>
      <c r="L1566" s="275">
        <v>7</v>
      </c>
      <c r="M1566" s="275">
        <v>87500</v>
      </c>
      <c r="N1566" s="275">
        <v>252000</v>
      </c>
      <c r="O1566" s="277">
        <v>1676.5622878515401</v>
      </c>
      <c r="P1566" s="284">
        <v>0</v>
      </c>
      <c r="Q1566" s="275">
        <v>207.083333333333</v>
      </c>
      <c r="R1566" s="275">
        <v>175</v>
      </c>
      <c r="S1566" s="275">
        <v>0</v>
      </c>
      <c r="T1566" s="277">
        <v>2058.6456211848699</v>
      </c>
      <c r="U1566" s="275">
        <v>339500</v>
      </c>
      <c r="V1566" s="279">
        <v>2258.7019711333201</v>
      </c>
      <c r="W1566" s="275">
        <v>96.481720831123596</v>
      </c>
      <c r="X1566" s="275">
        <v>331.01249999999999</v>
      </c>
      <c r="Y1566" s="275">
        <v>207.083333333333</v>
      </c>
      <c r="Z1566" s="275">
        <v>175</v>
      </c>
      <c r="AA1566" s="275">
        <v>66.835526903897204</v>
      </c>
      <c r="AB1566" s="275" t="b">
        <v>0</v>
      </c>
      <c r="AC1566" s="275" t="b">
        <v>0</v>
      </c>
      <c r="AD1566" s="280">
        <v>570113.11937210499</v>
      </c>
      <c r="AE1566" s="280">
        <v>142528.27984302599</v>
      </c>
      <c r="AF1566" s="281">
        <v>216247.20618418499</v>
      </c>
      <c r="AG1566" s="280">
        <v>211337.63334489299</v>
      </c>
      <c r="AH1566" s="275">
        <v>19.1273936518946</v>
      </c>
      <c r="AI1566" s="275">
        <v>0.62889462677744201</v>
      </c>
      <c r="AJ1566" s="275" t="b">
        <v>0</v>
      </c>
    </row>
    <row r="1567" spans="2:36" x14ac:dyDescent="0.2">
      <c r="B1567" s="266">
        <v>95912</v>
      </c>
      <c r="C1567" s="274" t="s">
        <v>169</v>
      </c>
      <c r="D1567" s="275">
        <v>5365</v>
      </c>
      <c r="E1567" s="275">
        <v>39530491</v>
      </c>
      <c r="F1567" s="275">
        <v>75976</v>
      </c>
      <c r="G1567" s="275">
        <v>484768</v>
      </c>
      <c r="H1567" s="275">
        <v>5</v>
      </c>
      <c r="I1567" s="275">
        <v>75976</v>
      </c>
      <c r="J1567" s="275">
        <v>484768</v>
      </c>
      <c r="K1567" s="279">
        <v>14543.04</v>
      </c>
      <c r="L1567" s="275">
        <v>7</v>
      </c>
      <c r="M1567" s="275">
        <v>121192</v>
      </c>
      <c r="N1567" s="276">
        <v>349032.96000000002</v>
      </c>
      <c r="O1567" s="277">
        <v>2322.1249918777598</v>
      </c>
      <c r="P1567" s="278">
        <v>1E-4</v>
      </c>
      <c r="Q1567" s="275">
        <v>286.82106666666698</v>
      </c>
      <c r="R1567" s="275">
        <v>242.38399999999999</v>
      </c>
      <c r="S1567" s="275">
        <v>0</v>
      </c>
      <c r="T1567" s="279">
        <v>2851.3300585444199</v>
      </c>
      <c r="U1567" s="276">
        <v>470224.96</v>
      </c>
      <c r="V1567" s="277">
        <v>3128.4183918353101</v>
      </c>
      <c r="W1567" s="275">
        <v>65.011468798072798</v>
      </c>
      <c r="X1567" s="275">
        <v>458.469336</v>
      </c>
      <c r="Y1567" s="275">
        <v>286.82106666666698</v>
      </c>
      <c r="Z1567" s="275">
        <v>242.38399999999999</v>
      </c>
      <c r="AA1567" s="275">
        <v>45.0352225736194</v>
      </c>
      <c r="AB1567" s="275" t="b">
        <v>0</v>
      </c>
      <c r="AC1567" s="275" t="b">
        <v>0</v>
      </c>
      <c r="AD1567" s="280">
        <v>789635.99043364695</v>
      </c>
      <c r="AE1567" s="281">
        <v>197408.997608412</v>
      </c>
      <c r="AF1567" s="280">
        <v>299513.50184998597</v>
      </c>
      <c r="AG1567" s="281">
        <v>292713.49097524898</v>
      </c>
      <c r="AH1567" s="275">
        <v>19.1273936518946</v>
      </c>
      <c r="AI1567" s="275">
        <v>0.62889462677744201</v>
      </c>
      <c r="AJ1567" s="275" t="b">
        <v>0</v>
      </c>
    </row>
    <row r="1568" spans="2:36" x14ac:dyDescent="0.2">
      <c r="B1568" s="266">
        <v>95913</v>
      </c>
      <c r="C1568" s="274" t="s">
        <v>169</v>
      </c>
      <c r="D1568" s="275">
        <v>188</v>
      </c>
      <c r="E1568" s="275">
        <v>39530491</v>
      </c>
      <c r="F1568" s="275">
        <v>91334</v>
      </c>
      <c r="G1568" s="275">
        <v>611111</v>
      </c>
      <c r="H1568" s="275">
        <v>5</v>
      </c>
      <c r="I1568" s="275">
        <v>91334</v>
      </c>
      <c r="J1568" s="275">
        <v>611111</v>
      </c>
      <c r="K1568" s="279">
        <v>18333.330000000002</v>
      </c>
      <c r="L1568" s="275">
        <v>7</v>
      </c>
      <c r="M1568" s="276">
        <v>152777.75</v>
      </c>
      <c r="N1568" s="281">
        <v>439999.92</v>
      </c>
      <c r="O1568" s="277">
        <v>2927.3304465464098</v>
      </c>
      <c r="P1568" s="284">
        <v>0</v>
      </c>
      <c r="Q1568" s="277">
        <v>361.57400833333298</v>
      </c>
      <c r="R1568" s="275">
        <v>305.55549999999999</v>
      </c>
      <c r="S1568" s="275">
        <v>0</v>
      </c>
      <c r="T1568" s="281">
        <v>3594.4599548797401</v>
      </c>
      <c r="U1568" s="276">
        <v>592777.67000000004</v>
      </c>
      <c r="V1568" s="281">
        <v>3943.7646293750199</v>
      </c>
      <c r="W1568" s="275">
        <v>68.174204996496599</v>
      </c>
      <c r="X1568" s="277">
        <v>577.95822825000005</v>
      </c>
      <c r="Y1568" s="277">
        <v>361.57400833333298</v>
      </c>
      <c r="Z1568" s="275">
        <v>305.55549999999999</v>
      </c>
      <c r="AA1568" s="275">
        <v>47.226136442679497</v>
      </c>
      <c r="AB1568" s="275" t="b">
        <v>0</v>
      </c>
      <c r="AC1568" s="275" t="b">
        <v>0</v>
      </c>
      <c r="AD1568" s="280">
        <v>995435.42426458898</v>
      </c>
      <c r="AE1568" s="281">
        <v>248858.85606614701</v>
      </c>
      <c r="AF1568" s="280">
        <v>377574.41833835398</v>
      </c>
      <c r="AG1568" s="280">
        <v>369002.14986008801</v>
      </c>
      <c r="AH1568" s="275">
        <v>19.1273936518946</v>
      </c>
      <c r="AI1568" s="275">
        <v>0.62889462677744201</v>
      </c>
      <c r="AJ1568" s="275" t="b">
        <v>0</v>
      </c>
    </row>
    <row r="1569" spans="2:36" x14ac:dyDescent="0.2">
      <c r="B1569" s="266">
        <v>95914</v>
      </c>
      <c r="C1569" s="274" t="s">
        <v>169</v>
      </c>
      <c r="D1569" s="275">
        <v>277</v>
      </c>
      <c r="E1569" s="275">
        <v>39530491</v>
      </c>
      <c r="F1569" s="275">
        <v>53712</v>
      </c>
      <c r="G1569" s="275">
        <v>423750</v>
      </c>
      <c r="H1569" s="275">
        <v>5</v>
      </c>
      <c r="I1569" s="275">
        <v>53712</v>
      </c>
      <c r="J1569" s="275">
        <v>423750</v>
      </c>
      <c r="K1569" s="282">
        <v>12712.5</v>
      </c>
      <c r="L1569" s="275">
        <v>7</v>
      </c>
      <c r="M1569" s="282">
        <v>105937.5</v>
      </c>
      <c r="N1569" s="275">
        <v>305100</v>
      </c>
      <c r="O1569" s="277">
        <v>2029.8379127916901</v>
      </c>
      <c r="P1569" s="284">
        <v>0</v>
      </c>
      <c r="Q1569" s="275">
        <v>250.71875</v>
      </c>
      <c r="R1569" s="275">
        <v>211.875</v>
      </c>
      <c r="S1569" s="275">
        <v>0</v>
      </c>
      <c r="T1569" s="277">
        <v>2492.4316627916901</v>
      </c>
      <c r="U1569" s="282">
        <v>411037.5</v>
      </c>
      <c r="V1569" s="279">
        <v>2734.6427436221302</v>
      </c>
      <c r="W1569" s="275">
        <v>80.384228242228204</v>
      </c>
      <c r="X1569" s="277">
        <v>400.76156250000003</v>
      </c>
      <c r="Y1569" s="275">
        <v>250.71875</v>
      </c>
      <c r="Z1569" s="275">
        <v>211.875</v>
      </c>
      <c r="AA1569" s="275">
        <v>55.684353502942002</v>
      </c>
      <c r="AB1569" s="275" t="b">
        <v>0</v>
      </c>
      <c r="AC1569" s="275" t="b">
        <v>0</v>
      </c>
      <c r="AD1569" s="283">
        <v>690244.09809694102</v>
      </c>
      <c r="AE1569" s="281">
        <v>172561.02452423499</v>
      </c>
      <c r="AF1569" s="281">
        <v>261813.581772996</v>
      </c>
      <c r="AG1569" s="280">
        <v>255869.49179971</v>
      </c>
      <c r="AH1569" s="275">
        <v>19.1273936518946</v>
      </c>
      <c r="AI1569" s="275">
        <v>0.62889462677744201</v>
      </c>
      <c r="AJ1569" s="275" t="b">
        <v>0</v>
      </c>
    </row>
    <row r="1570" spans="2:36" x14ac:dyDescent="0.2">
      <c r="B1570" s="266">
        <v>95915</v>
      </c>
      <c r="C1570" s="274" t="s">
        <v>169</v>
      </c>
      <c r="D1570" s="275">
        <v>38</v>
      </c>
      <c r="E1570" s="275">
        <v>39530491</v>
      </c>
      <c r="F1570" s="275">
        <v>40423</v>
      </c>
      <c r="G1570" s="275">
        <v>325000</v>
      </c>
      <c r="H1570" s="275">
        <v>5</v>
      </c>
      <c r="I1570" s="275">
        <v>40423</v>
      </c>
      <c r="J1570" s="275">
        <v>325000</v>
      </c>
      <c r="K1570" s="275">
        <v>9750</v>
      </c>
      <c r="L1570" s="275">
        <v>7</v>
      </c>
      <c r="M1570" s="275">
        <v>81250</v>
      </c>
      <c r="N1570" s="275">
        <v>234000</v>
      </c>
      <c r="O1570" s="277">
        <v>1556.80783871929</v>
      </c>
      <c r="P1570" s="284">
        <v>0</v>
      </c>
      <c r="Q1570" s="275">
        <v>192.291666666667</v>
      </c>
      <c r="R1570" s="282">
        <v>162.5</v>
      </c>
      <c r="S1570" s="275">
        <v>0</v>
      </c>
      <c r="T1570" s="277">
        <v>1911.5995053859499</v>
      </c>
      <c r="U1570" s="275">
        <v>315250</v>
      </c>
      <c r="V1570" s="277">
        <v>2097.3661160523702</v>
      </c>
      <c r="W1570" s="275">
        <v>81.919497297648505</v>
      </c>
      <c r="X1570" s="275">
        <v>307.36874999999998</v>
      </c>
      <c r="Y1570" s="275">
        <v>192.291666666667</v>
      </c>
      <c r="Z1570" s="282">
        <v>162.5</v>
      </c>
      <c r="AA1570" s="275">
        <v>56.747876368976698</v>
      </c>
      <c r="AB1570" s="275" t="b">
        <v>0</v>
      </c>
      <c r="AC1570" s="275" t="b">
        <v>0</v>
      </c>
      <c r="AD1570" s="280">
        <v>529390.75370266906</v>
      </c>
      <c r="AE1570" s="281">
        <v>132347.688425667</v>
      </c>
      <c r="AF1570" s="280">
        <v>200800.97717102899</v>
      </c>
      <c r="AG1570" s="281">
        <v>196242.08810597201</v>
      </c>
      <c r="AH1570" s="275">
        <v>19.1273936518946</v>
      </c>
      <c r="AI1570" s="275">
        <v>0.62889462677744201</v>
      </c>
      <c r="AJ1570" s="275" t="b">
        <v>0</v>
      </c>
    </row>
    <row r="1571" spans="2:36" x14ac:dyDescent="0.2">
      <c r="B1571" s="266">
        <v>95916</v>
      </c>
      <c r="C1571" s="274" t="s">
        <v>169</v>
      </c>
      <c r="D1571" s="275">
        <v>1159</v>
      </c>
      <c r="E1571" s="275">
        <v>39530491</v>
      </c>
      <c r="F1571" s="275">
        <v>41811</v>
      </c>
      <c r="G1571" s="275">
        <v>502488</v>
      </c>
      <c r="H1571" s="275">
        <v>5</v>
      </c>
      <c r="I1571" s="275">
        <v>41811</v>
      </c>
      <c r="J1571" s="275">
        <v>502488</v>
      </c>
      <c r="K1571" s="276">
        <v>15074.64</v>
      </c>
      <c r="L1571" s="275">
        <v>7</v>
      </c>
      <c r="M1571" s="275">
        <v>125622</v>
      </c>
      <c r="N1571" s="276">
        <v>361791.36</v>
      </c>
      <c r="O1571" s="279">
        <v>2407.0069454227</v>
      </c>
      <c r="P1571" s="284">
        <v>0</v>
      </c>
      <c r="Q1571" s="275">
        <v>297.30540000000002</v>
      </c>
      <c r="R1571" s="275">
        <v>251.244</v>
      </c>
      <c r="S1571" s="275">
        <v>0</v>
      </c>
      <c r="T1571" s="279">
        <v>2955.5563454226999</v>
      </c>
      <c r="U1571" s="276">
        <v>487413.36</v>
      </c>
      <c r="V1571" s="277">
        <v>3242.77324591669</v>
      </c>
      <c r="W1571" s="275">
        <v>122.452483946809</v>
      </c>
      <c r="X1571" s="275">
        <v>475.228026</v>
      </c>
      <c r="Y1571" s="275">
        <v>297.30540000000002</v>
      </c>
      <c r="Z1571" s="275">
        <v>251.244</v>
      </c>
      <c r="AA1571" s="275">
        <v>84.826184843874501</v>
      </c>
      <c r="AB1571" s="275" t="b">
        <v>0</v>
      </c>
      <c r="AC1571" s="275" t="b">
        <v>0</v>
      </c>
      <c r="AD1571" s="280">
        <v>818500.00322014303</v>
      </c>
      <c r="AE1571" s="281">
        <v>204625.00080503599</v>
      </c>
      <c r="AF1571" s="281">
        <v>310461.78897451097</v>
      </c>
      <c r="AG1571" s="283">
        <v>303413.21344059601</v>
      </c>
      <c r="AH1571" s="275">
        <v>19.1273936518946</v>
      </c>
      <c r="AI1571" s="275">
        <v>0.62889462677744201</v>
      </c>
      <c r="AJ1571" s="275" t="b">
        <v>0</v>
      </c>
    </row>
    <row r="1572" spans="2:36" x14ac:dyDescent="0.2">
      <c r="B1572" s="266">
        <v>95917</v>
      </c>
      <c r="C1572" s="274" t="s">
        <v>169</v>
      </c>
      <c r="D1572" s="275">
        <v>2997</v>
      </c>
      <c r="E1572" s="275">
        <v>39530491</v>
      </c>
      <c r="F1572" s="275">
        <v>81317</v>
      </c>
      <c r="G1572" s="275">
        <v>456557</v>
      </c>
      <c r="H1572" s="275">
        <v>5</v>
      </c>
      <c r="I1572" s="275">
        <v>81317</v>
      </c>
      <c r="J1572" s="275">
        <v>456557</v>
      </c>
      <c r="K1572" s="276">
        <v>13696.71</v>
      </c>
      <c r="L1572" s="275">
        <v>7</v>
      </c>
      <c r="M1572" s="276">
        <v>114139.25</v>
      </c>
      <c r="N1572" s="276">
        <v>328721.03999999998</v>
      </c>
      <c r="O1572" s="277">
        <v>2186.9892812989601</v>
      </c>
      <c r="P1572" s="278">
        <v>1E-4</v>
      </c>
      <c r="Q1572" s="277">
        <v>270.12955833333302</v>
      </c>
      <c r="R1572" s="275">
        <v>228.27850000000001</v>
      </c>
      <c r="S1572" s="275">
        <v>0</v>
      </c>
      <c r="T1572" s="277">
        <v>2685.3973396322899</v>
      </c>
      <c r="U1572" s="276">
        <v>442860.29</v>
      </c>
      <c r="V1572" s="277">
        <v>2946.36055952776</v>
      </c>
      <c r="W1572" s="275">
        <v>57.206597399477502</v>
      </c>
      <c r="X1572" s="275">
        <v>431.78878275</v>
      </c>
      <c r="Y1572" s="277">
        <v>270.12955833333302</v>
      </c>
      <c r="Z1572" s="275">
        <v>228.27850000000001</v>
      </c>
      <c r="AA1572" s="275">
        <v>39.628574683753101</v>
      </c>
      <c r="AB1572" s="275" t="b">
        <v>0</v>
      </c>
      <c r="AC1572" s="275" t="b">
        <v>0</v>
      </c>
      <c r="AD1572" s="280">
        <v>743683.24411762902</v>
      </c>
      <c r="AE1572" s="281">
        <v>185920.81102940699</v>
      </c>
      <c r="AF1572" s="280">
        <v>282083.35918238002</v>
      </c>
      <c r="AG1572" s="281">
        <v>275679.07390584098</v>
      </c>
      <c r="AH1572" s="275">
        <v>19.1273936518946</v>
      </c>
      <c r="AI1572" s="275">
        <v>0.62889462677744201</v>
      </c>
      <c r="AJ1572" s="275" t="b">
        <v>0</v>
      </c>
    </row>
    <row r="1573" spans="2:36" x14ac:dyDescent="0.2">
      <c r="B1573" s="266">
        <v>95918</v>
      </c>
      <c r="C1573" s="274" t="s">
        <v>169</v>
      </c>
      <c r="D1573" s="275">
        <v>2629</v>
      </c>
      <c r="E1573" s="275">
        <v>39530491</v>
      </c>
      <c r="F1573" s="275">
        <v>92209</v>
      </c>
      <c r="G1573" s="275">
        <v>562500</v>
      </c>
      <c r="H1573" s="275">
        <v>5</v>
      </c>
      <c r="I1573" s="275">
        <v>92209</v>
      </c>
      <c r="J1573" s="275">
        <v>562500</v>
      </c>
      <c r="K1573" s="275">
        <v>16875</v>
      </c>
      <c r="L1573" s="275">
        <v>7</v>
      </c>
      <c r="M1573" s="275">
        <v>140625</v>
      </c>
      <c r="N1573" s="275">
        <v>405000</v>
      </c>
      <c r="O1573" s="277">
        <v>2694.4751054756898</v>
      </c>
      <c r="P1573" s="278">
        <v>1E-4</v>
      </c>
      <c r="Q1573" s="275">
        <v>332.8125</v>
      </c>
      <c r="R1573" s="276">
        <v>281.25</v>
      </c>
      <c r="S1573" s="275">
        <v>0</v>
      </c>
      <c r="T1573" s="277">
        <v>3308.5376054756898</v>
      </c>
      <c r="U1573" s="275">
        <v>545625</v>
      </c>
      <c r="V1573" s="277">
        <v>3630.0567393214101</v>
      </c>
      <c r="W1573" s="275">
        <v>62.155801897707299</v>
      </c>
      <c r="X1573" s="277">
        <v>531.984375</v>
      </c>
      <c r="Y1573" s="275">
        <v>332.8125</v>
      </c>
      <c r="Z1573" s="276">
        <v>281.25</v>
      </c>
      <c r="AA1573" s="275">
        <v>43.057024006017102</v>
      </c>
      <c r="AB1573" s="275" t="b">
        <v>0</v>
      </c>
      <c r="AC1573" s="275" t="b">
        <v>0</v>
      </c>
      <c r="AD1573" s="280">
        <v>916253.22756231099</v>
      </c>
      <c r="AE1573" s="281">
        <v>229063.30689057801</v>
      </c>
      <c r="AF1573" s="280">
        <v>347540.152796012</v>
      </c>
      <c r="AG1573" s="281">
        <v>339649.76787572098</v>
      </c>
      <c r="AH1573" s="275">
        <v>19.1273936518946</v>
      </c>
      <c r="AI1573" s="275">
        <v>0.62889462677744201</v>
      </c>
      <c r="AJ1573" s="275" t="b">
        <v>0</v>
      </c>
    </row>
    <row r="1574" spans="2:36" x14ac:dyDescent="0.2">
      <c r="B1574" s="266">
        <v>95919</v>
      </c>
      <c r="C1574" s="274" t="s">
        <v>169</v>
      </c>
      <c r="D1574" s="275">
        <v>968</v>
      </c>
      <c r="E1574" s="275">
        <v>39530491</v>
      </c>
      <c r="F1574" s="275">
        <v>54137</v>
      </c>
      <c r="G1574" s="275">
        <v>327381</v>
      </c>
      <c r="H1574" s="275">
        <v>5</v>
      </c>
      <c r="I1574" s="275">
        <v>54137</v>
      </c>
      <c r="J1574" s="275">
        <v>327381</v>
      </c>
      <c r="K1574" s="276">
        <v>9821.43</v>
      </c>
      <c r="L1574" s="275">
        <v>7</v>
      </c>
      <c r="M1574" s="276">
        <v>81845.25</v>
      </c>
      <c r="N1574" s="276">
        <v>235714.32</v>
      </c>
      <c r="O1574" s="277">
        <v>1568.21325245464</v>
      </c>
      <c r="P1574" s="284">
        <v>0</v>
      </c>
      <c r="Q1574" s="275">
        <v>193.700425</v>
      </c>
      <c r="R1574" s="275">
        <v>163.69049999999999</v>
      </c>
      <c r="S1574" s="275">
        <v>0</v>
      </c>
      <c r="T1574" s="277">
        <v>1925.60417745464</v>
      </c>
      <c r="U1574" s="276">
        <v>317559.57</v>
      </c>
      <c r="V1574" s="277">
        <v>2112.7317428902802</v>
      </c>
      <c r="W1574" s="275">
        <v>61.615750750288001</v>
      </c>
      <c r="X1574" s="275">
        <v>309.62058074999999</v>
      </c>
      <c r="Y1574" s="275">
        <v>193.700425</v>
      </c>
      <c r="Z1574" s="275">
        <v>163.69049999999999</v>
      </c>
      <c r="AA1574" s="281">
        <v>42.68291580519</v>
      </c>
      <c r="AB1574" s="275" t="b">
        <v>0</v>
      </c>
      <c r="AC1574" s="275" t="b">
        <v>0</v>
      </c>
      <c r="AD1574" s="280">
        <v>533269.15180902602</v>
      </c>
      <c r="AE1574" s="281">
        <v>133317.28795225601</v>
      </c>
      <c r="AF1574" s="280">
        <v>202272.07602224199</v>
      </c>
      <c r="AG1574" s="281">
        <v>197679.787834527</v>
      </c>
      <c r="AH1574" s="275">
        <v>19.1273936518946</v>
      </c>
      <c r="AI1574" s="275">
        <v>0.62889462677744201</v>
      </c>
      <c r="AJ1574" s="275" t="b">
        <v>0</v>
      </c>
    </row>
    <row r="1575" spans="2:36" x14ac:dyDescent="0.2">
      <c r="B1575" s="266">
        <v>95920</v>
      </c>
      <c r="C1575" s="274" t="s">
        <v>169</v>
      </c>
      <c r="D1575" s="275">
        <v>273</v>
      </c>
      <c r="E1575" s="275">
        <v>39530491</v>
      </c>
      <c r="F1575" s="275">
        <v>97714</v>
      </c>
      <c r="G1575" s="275">
        <v>713542</v>
      </c>
      <c r="H1575" s="275">
        <v>5</v>
      </c>
      <c r="I1575" s="275">
        <v>97714</v>
      </c>
      <c r="J1575" s="275">
        <v>713542</v>
      </c>
      <c r="K1575" s="276">
        <v>21406.26</v>
      </c>
      <c r="L1575" s="275">
        <v>7</v>
      </c>
      <c r="M1575" s="282">
        <v>178385.5</v>
      </c>
      <c r="N1575" s="276">
        <v>513750.24</v>
      </c>
      <c r="O1575" s="279">
        <v>3417.9931657090401</v>
      </c>
      <c r="P1575" s="284">
        <v>0</v>
      </c>
      <c r="Q1575" s="275">
        <v>422.179016666667</v>
      </c>
      <c r="R1575" s="275">
        <v>356.77100000000002</v>
      </c>
      <c r="S1575" s="275">
        <v>0</v>
      </c>
      <c r="T1575" s="279">
        <v>4196.9431823757004</v>
      </c>
      <c r="U1575" s="276">
        <v>692135.74</v>
      </c>
      <c r="V1575" s="279">
        <v>4604.7963482469004</v>
      </c>
      <c r="W1575" s="277">
        <v>74.4038157653589</v>
      </c>
      <c r="X1575" s="275">
        <v>674.83234649999997</v>
      </c>
      <c r="Y1575" s="275">
        <v>422.179016666667</v>
      </c>
      <c r="Z1575" s="275">
        <v>356.77100000000002</v>
      </c>
      <c r="AA1575" s="275">
        <v>51.541558209170098</v>
      </c>
      <c r="AB1575" s="275" t="b">
        <v>0</v>
      </c>
      <c r="AC1575" s="275" t="b">
        <v>0</v>
      </c>
      <c r="AD1575" s="280">
        <v>1162284.72978003</v>
      </c>
      <c r="AE1575" s="280">
        <v>290571.18244500703</v>
      </c>
      <c r="AF1575" s="280">
        <v>440861.32570021698</v>
      </c>
      <c r="AG1575" s="281">
        <v>430852.22163480503</v>
      </c>
      <c r="AH1575" s="275">
        <v>19.1273936518946</v>
      </c>
      <c r="AI1575" s="275">
        <v>0.62889462677744201</v>
      </c>
      <c r="AJ1575" s="275" t="b">
        <v>0</v>
      </c>
    </row>
    <row r="1576" spans="2:36" x14ac:dyDescent="0.2">
      <c r="B1576" s="266">
        <v>95922</v>
      </c>
      <c r="C1576" s="274" t="s">
        <v>169</v>
      </c>
      <c r="D1576" s="275">
        <v>677</v>
      </c>
      <c r="E1576" s="275">
        <v>39530491</v>
      </c>
      <c r="F1576" s="275">
        <v>52781</v>
      </c>
      <c r="G1576" s="275">
        <v>341860</v>
      </c>
      <c r="H1576" s="275">
        <v>5</v>
      </c>
      <c r="I1576" s="275">
        <v>52781</v>
      </c>
      <c r="J1576" s="275">
        <v>341860</v>
      </c>
      <c r="K1576" s="282">
        <v>10255.799999999999</v>
      </c>
      <c r="L1576" s="275">
        <v>7</v>
      </c>
      <c r="M1576" s="275">
        <v>85465</v>
      </c>
      <c r="N1576" s="282">
        <v>246139.2</v>
      </c>
      <c r="O1576" s="277">
        <v>1637.5702392140799</v>
      </c>
      <c r="P1576" s="284">
        <v>0</v>
      </c>
      <c r="Q1576" s="275">
        <v>202.26716666666701</v>
      </c>
      <c r="R1576" s="275">
        <v>170.93</v>
      </c>
      <c r="S1576" s="275">
        <v>0</v>
      </c>
      <c r="T1576" s="279">
        <v>2010.7674058807499</v>
      </c>
      <c r="U1576" s="282">
        <v>331604.2</v>
      </c>
      <c r="V1576" s="277">
        <v>2206.1710167189699</v>
      </c>
      <c r="W1576" s="277">
        <v>65.993799550269202</v>
      </c>
      <c r="X1576" s="275">
        <v>323.31409500000001</v>
      </c>
      <c r="Y1576" s="275">
        <v>202.26716666666701</v>
      </c>
      <c r="Z1576" s="275">
        <v>170.93</v>
      </c>
      <c r="AA1576" s="275">
        <v>45.715709953522897</v>
      </c>
      <c r="AB1576" s="275" t="b">
        <v>0</v>
      </c>
      <c r="AC1576" s="275" t="b">
        <v>0</v>
      </c>
      <c r="AD1576" s="280">
        <v>556853.91711013601</v>
      </c>
      <c r="AE1576" s="280">
        <v>139213.479277534</v>
      </c>
      <c r="AF1576" s="281">
        <v>211217.91401750199</v>
      </c>
      <c r="AG1576" s="281">
        <v>206422.52381509999</v>
      </c>
      <c r="AH1576" s="275">
        <v>19.1273936518946</v>
      </c>
      <c r="AI1576" s="275">
        <v>0.62889462677744201</v>
      </c>
      <c r="AJ1576" s="275" t="b">
        <v>0</v>
      </c>
    </row>
    <row r="1577" spans="2:36" x14ac:dyDescent="0.2">
      <c r="B1577" s="266">
        <v>95923</v>
      </c>
      <c r="C1577" s="274" t="s">
        <v>169</v>
      </c>
      <c r="D1577" s="275">
        <v>40</v>
      </c>
      <c r="E1577" s="275">
        <v>39530491</v>
      </c>
      <c r="F1577" s="275">
        <v>101742</v>
      </c>
      <c r="G1577" s="275">
        <v>666667</v>
      </c>
      <c r="H1577" s="275">
        <v>5</v>
      </c>
      <c r="I1577" s="275">
        <v>101742</v>
      </c>
      <c r="J1577" s="275">
        <v>666667</v>
      </c>
      <c r="K1577" s="276">
        <v>20000.009999999998</v>
      </c>
      <c r="L1577" s="275">
        <v>7</v>
      </c>
      <c r="M1577" s="276">
        <v>166666.75</v>
      </c>
      <c r="N1577" s="276">
        <v>480000.24</v>
      </c>
      <c r="O1577" s="279">
        <v>3193.45357358606</v>
      </c>
      <c r="P1577" s="284">
        <v>0</v>
      </c>
      <c r="Q1577" s="275">
        <v>394.444641666667</v>
      </c>
      <c r="R1577" s="275">
        <v>333.33350000000002</v>
      </c>
      <c r="S1577" s="275">
        <v>0</v>
      </c>
      <c r="T1577" s="277">
        <v>3921.2317152527298</v>
      </c>
      <c r="U1577" s="276">
        <v>646666.99</v>
      </c>
      <c r="V1577" s="279">
        <v>4302.2916199701103</v>
      </c>
      <c r="W1577" s="275">
        <v>66.763815260798296</v>
      </c>
      <c r="X1577" s="275">
        <v>630.50031524999997</v>
      </c>
      <c r="Y1577" s="275">
        <v>394.444641666667</v>
      </c>
      <c r="Z1577" s="275">
        <v>333.33350000000002</v>
      </c>
      <c r="AA1577" s="275">
        <v>46.249120897006897</v>
      </c>
      <c r="AB1577" s="275" t="b">
        <v>0</v>
      </c>
      <c r="AC1577" s="275" t="b">
        <v>0</v>
      </c>
      <c r="AD1577" s="283">
        <v>1085930.29414984</v>
      </c>
      <c r="AE1577" s="281">
        <v>271482.57353745901</v>
      </c>
      <c r="AF1577" s="280">
        <v>411899.64630055003</v>
      </c>
      <c r="AG1577" s="280">
        <v>402548.07431182801</v>
      </c>
      <c r="AH1577" s="275">
        <v>19.1273936518946</v>
      </c>
      <c r="AI1577" s="275">
        <v>0.62889462677744201</v>
      </c>
      <c r="AJ1577" s="275" t="b">
        <v>0</v>
      </c>
    </row>
    <row r="1578" spans="2:36" x14ac:dyDescent="0.2">
      <c r="B1578" s="266">
        <v>95925</v>
      </c>
      <c r="C1578" s="274" t="s">
        <v>169</v>
      </c>
      <c r="D1578" s="275">
        <v>319</v>
      </c>
      <c r="E1578" s="275">
        <v>39530491</v>
      </c>
      <c r="F1578" s="275">
        <v>54229</v>
      </c>
      <c r="G1578" s="275">
        <v>322581</v>
      </c>
      <c r="H1578" s="275">
        <v>5</v>
      </c>
      <c r="I1578" s="275">
        <v>54229</v>
      </c>
      <c r="J1578" s="275">
        <v>322581</v>
      </c>
      <c r="K1578" s="276">
        <v>9677.43</v>
      </c>
      <c r="L1578" s="275">
        <v>7</v>
      </c>
      <c r="M1578" s="276">
        <v>80645.25</v>
      </c>
      <c r="N1578" s="276">
        <v>232258.32</v>
      </c>
      <c r="O1578" s="281">
        <v>1545.22039822125</v>
      </c>
      <c r="P1578" s="284">
        <v>0</v>
      </c>
      <c r="Q1578" s="275">
        <v>190.86042499999999</v>
      </c>
      <c r="R1578" s="275">
        <v>161.29050000000001</v>
      </c>
      <c r="S1578" s="275">
        <v>0</v>
      </c>
      <c r="T1578" s="277">
        <v>1897.3713232212499</v>
      </c>
      <c r="U1578" s="276">
        <v>312903.57</v>
      </c>
      <c r="V1578" s="277">
        <v>2081.7552587147402</v>
      </c>
      <c r="W1578" s="275">
        <v>60.609352880519403</v>
      </c>
      <c r="X1578" s="275">
        <v>305.08098074999998</v>
      </c>
      <c r="Y1578" s="275">
        <v>190.86042499999999</v>
      </c>
      <c r="Z1578" s="275">
        <v>161.29050000000001</v>
      </c>
      <c r="AA1578" s="275">
        <v>41.985756474681502</v>
      </c>
      <c r="AB1578" s="275" t="b">
        <v>0</v>
      </c>
      <c r="AC1578" s="275" t="b">
        <v>0</v>
      </c>
      <c r="AD1578" s="283">
        <v>525450.45760049403</v>
      </c>
      <c r="AE1578" s="280">
        <v>131362.614400124</v>
      </c>
      <c r="AF1578" s="281">
        <v>199306.40005171599</v>
      </c>
      <c r="AG1578" s="280">
        <v>194781.44314865401</v>
      </c>
      <c r="AH1578" s="275">
        <v>19.1273936518946</v>
      </c>
      <c r="AI1578" s="275">
        <v>0.62889462677744201</v>
      </c>
      <c r="AJ1578" s="275" t="b">
        <v>0</v>
      </c>
    </row>
    <row r="1579" spans="2:36" x14ac:dyDescent="0.2">
      <c r="B1579" s="266">
        <v>95926</v>
      </c>
      <c r="C1579" s="274" t="s">
        <v>169</v>
      </c>
      <c r="D1579" s="275">
        <v>39778</v>
      </c>
      <c r="E1579" s="275">
        <v>39530491</v>
      </c>
      <c r="F1579" s="275">
        <v>62700</v>
      </c>
      <c r="G1579" s="275">
        <v>472831</v>
      </c>
      <c r="H1579" s="275">
        <v>5</v>
      </c>
      <c r="I1579" s="275">
        <v>62700</v>
      </c>
      <c r="J1579" s="275">
        <v>472831</v>
      </c>
      <c r="K1579" s="276">
        <v>14184.93</v>
      </c>
      <c r="L1579" s="275">
        <v>7</v>
      </c>
      <c r="M1579" s="276">
        <v>118207.75</v>
      </c>
      <c r="N1579" s="276">
        <v>340438.32</v>
      </c>
      <c r="O1579" s="277">
        <v>2264.9446375060902</v>
      </c>
      <c r="P1579" s="284">
        <v>1E-3</v>
      </c>
      <c r="Q1579" s="275">
        <v>279.75834166666698</v>
      </c>
      <c r="R1579" s="275">
        <v>236.41550000000001</v>
      </c>
      <c r="S1579" s="275">
        <v>0</v>
      </c>
      <c r="T1579" s="279">
        <v>2781.1184791727601</v>
      </c>
      <c r="U1579" s="276">
        <v>458646.07</v>
      </c>
      <c r="V1579" s="277">
        <v>3051.3837477512602</v>
      </c>
      <c r="W1579" s="277">
        <v>76.837081486467497</v>
      </c>
      <c r="X1579" s="275">
        <v>447.17991825000001</v>
      </c>
      <c r="Y1579" s="275">
        <v>279.75834166666698</v>
      </c>
      <c r="Z1579" s="275">
        <v>236.41550000000001</v>
      </c>
      <c r="AA1579" s="275">
        <v>53.2271479267513</v>
      </c>
      <c r="AB1579" s="275" t="b">
        <v>0</v>
      </c>
      <c r="AC1579" s="275" t="b">
        <v>0</v>
      </c>
      <c r="AD1579" s="280">
        <v>770191.875273805</v>
      </c>
      <c r="AE1579" s="281">
        <v>192547.96881845099</v>
      </c>
      <c r="AF1579" s="281">
        <v>292138.23642078502</v>
      </c>
      <c r="AG1579" s="281">
        <v>285505.67003456899</v>
      </c>
      <c r="AH1579" s="275">
        <v>19.1273936518946</v>
      </c>
      <c r="AI1579" s="275">
        <v>0.62889462677744201</v>
      </c>
      <c r="AJ1579" s="275" t="b">
        <v>0</v>
      </c>
    </row>
    <row r="1580" spans="2:36" x14ac:dyDescent="0.2">
      <c r="B1580" s="266">
        <v>95928</v>
      </c>
      <c r="C1580" s="274" t="s">
        <v>169</v>
      </c>
      <c r="D1580" s="275">
        <v>38545</v>
      </c>
      <c r="E1580" s="275">
        <v>39530491</v>
      </c>
      <c r="F1580" s="275">
        <v>68040</v>
      </c>
      <c r="G1580" s="275">
        <v>498799</v>
      </c>
      <c r="H1580" s="275">
        <v>5</v>
      </c>
      <c r="I1580" s="275">
        <v>68040</v>
      </c>
      <c r="J1580" s="275">
        <v>498799</v>
      </c>
      <c r="K1580" s="276">
        <v>14963.97</v>
      </c>
      <c r="L1580" s="275">
        <v>7</v>
      </c>
      <c r="M1580" s="276">
        <v>124699.75</v>
      </c>
      <c r="N1580" s="276">
        <v>359135.28</v>
      </c>
      <c r="O1580" s="279">
        <v>2389.3359789087399</v>
      </c>
      <c r="P1580" s="284">
        <v>1E-3</v>
      </c>
      <c r="Q1580" s="277">
        <v>295.12274166666703</v>
      </c>
      <c r="R1580" s="275">
        <v>249.39949999999999</v>
      </c>
      <c r="S1580" s="275">
        <v>0</v>
      </c>
      <c r="T1580" s="277">
        <v>2933.8582205754101</v>
      </c>
      <c r="U1580" s="276">
        <v>483835.03</v>
      </c>
      <c r="V1580" s="279">
        <v>3218.9665271409499</v>
      </c>
      <c r="W1580" s="275">
        <v>74.695377831703894</v>
      </c>
      <c r="X1580" s="275">
        <v>471.73915425000001</v>
      </c>
      <c r="Y1580" s="277">
        <v>295.12274166666703</v>
      </c>
      <c r="Z1580" s="275">
        <v>249.39949999999999</v>
      </c>
      <c r="AA1580" s="275">
        <v>51.743531227079501</v>
      </c>
      <c r="AB1580" s="275" t="b">
        <v>0</v>
      </c>
      <c r="AC1580" s="275" t="b">
        <v>0</v>
      </c>
      <c r="AD1580" s="280">
        <v>812491.01094196097</v>
      </c>
      <c r="AE1580" s="281">
        <v>203122.75273549001</v>
      </c>
      <c r="AF1580" s="281">
        <v>308182.54342132999</v>
      </c>
      <c r="AG1580" s="280">
        <v>301185.714785141</v>
      </c>
      <c r="AH1580" s="275">
        <v>19.1273936518946</v>
      </c>
      <c r="AI1580" s="275">
        <v>0.62889462677744201</v>
      </c>
      <c r="AJ1580" s="275" t="b">
        <v>0</v>
      </c>
    </row>
    <row r="1581" spans="2:36" x14ac:dyDescent="0.2">
      <c r="B1581" s="266">
        <v>95930</v>
      </c>
      <c r="C1581" s="274" t="s">
        <v>169</v>
      </c>
      <c r="D1581" s="275">
        <v>175</v>
      </c>
      <c r="E1581" s="275">
        <v>39530491</v>
      </c>
      <c r="F1581" s="275">
        <v>68643</v>
      </c>
      <c r="G1581" s="275">
        <v>282000</v>
      </c>
      <c r="H1581" s="275">
        <v>5</v>
      </c>
      <c r="I1581" s="275">
        <v>68643</v>
      </c>
      <c r="J1581" s="275">
        <v>282000</v>
      </c>
      <c r="K1581" s="275">
        <v>8460</v>
      </c>
      <c r="L1581" s="275">
        <v>7</v>
      </c>
      <c r="M1581" s="275">
        <v>70500</v>
      </c>
      <c r="N1581" s="275">
        <v>203040</v>
      </c>
      <c r="O1581" s="279">
        <v>1350.8301862118101</v>
      </c>
      <c r="P1581" s="284">
        <v>0</v>
      </c>
      <c r="Q1581" s="276">
        <v>166.85</v>
      </c>
      <c r="R1581" s="275">
        <v>141</v>
      </c>
      <c r="S1581" s="275">
        <v>0</v>
      </c>
      <c r="T1581" s="277">
        <v>1658.68018621181</v>
      </c>
      <c r="U1581" s="275">
        <v>273540</v>
      </c>
      <c r="V1581" s="277">
        <v>1819.86844531314</v>
      </c>
      <c r="W1581" s="275">
        <v>41.858659067578103</v>
      </c>
      <c r="X1581" s="275">
        <v>266.70150000000001</v>
      </c>
      <c r="Y1581" s="276">
        <v>166.85</v>
      </c>
      <c r="Z1581" s="275">
        <v>141</v>
      </c>
      <c r="AA1581" s="275">
        <v>28.996638017775702</v>
      </c>
      <c r="AB1581" s="275" t="b">
        <v>0</v>
      </c>
      <c r="AC1581" s="275" t="b">
        <v>1</v>
      </c>
      <c r="AD1581" s="281">
        <v>459348.284751239</v>
      </c>
      <c r="AE1581" s="281">
        <v>114837.07118781</v>
      </c>
      <c r="AF1581" s="281">
        <v>174233.46326840101</v>
      </c>
      <c r="AG1581" s="281">
        <v>170277.750295028</v>
      </c>
      <c r="AH1581" s="275">
        <v>19.1273936518946</v>
      </c>
      <c r="AI1581" s="275">
        <v>0.62889462677744201</v>
      </c>
      <c r="AJ1581" s="275" t="b">
        <v>1</v>
      </c>
    </row>
    <row r="1582" spans="2:36" x14ac:dyDescent="0.2">
      <c r="B1582" s="266">
        <v>95932</v>
      </c>
      <c r="C1582" s="274" t="s">
        <v>169</v>
      </c>
      <c r="D1582" s="275">
        <v>8012</v>
      </c>
      <c r="E1582" s="275">
        <v>39530491</v>
      </c>
      <c r="F1582" s="275">
        <v>66006</v>
      </c>
      <c r="G1582" s="275">
        <v>425184</v>
      </c>
      <c r="H1582" s="275">
        <v>5</v>
      </c>
      <c r="I1582" s="275">
        <v>66006</v>
      </c>
      <c r="J1582" s="275">
        <v>425184</v>
      </c>
      <c r="K1582" s="276">
        <v>12755.52</v>
      </c>
      <c r="L1582" s="275">
        <v>7</v>
      </c>
      <c r="M1582" s="275">
        <v>106296</v>
      </c>
      <c r="N1582" s="276">
        <v>306132.47999999998</v>
      </c>
      <c r="O1582" s="277">
        <v>2036.7070279939101</v>
      </c>
      <c r="P1582" s="278">
        <v>2.0000000000000001E-4</v>
      </c>
      <c r="Q1582" s="275">
        <v>251.56720000000001</v>
      </c>
      <c r="R1582" s="275">
        <v>212.59200000000001</v>
      </c>
      <c r="S1582" s="275">
        <v>0</v>
      </c>
      <c r="T1582" s="277">
        <v>2500.8662279939099</v>
      </c>
      <c r="U1582" s="276">
        <v>412428.48</v>
      </c>
      <c r="V1582" s="277">
        <v>2743.8969682695702</v>
      </c>
      <c r="W1582" s="275">
        <v>65.633559426771697</v>
      </c>
      <c r="X1582" s="277">
        <v>402.11776800000001</v>
      </c>
      <c r="Y1582" s="275">
        <v>251.56720000000001</v>
      </c>
      <c r="Z1582" s="275">
        <v>212.59200000000001</v>
      </c>
      <c r="AA1582" s="275">
        <v>45.466161767001402</v>
      </c>
      <c r="AB1582" s="275" t="b">
        <v>0</v>
      </c>
      <c r="AC1582" s="275" t="b">
        <v>0</v>
      </c>
      <c r="AD1582" s="275">
        <v>692579.93299173994</v>
      </c>
      <c r="AE1582" s="283">
        <v>173144.98324793499</v>
      </c>
      <c r="AF1582" s="280">
        <v>262699.57746919099</v>
      </c>
      <c r="AG1582" s="281">
        <v>256735.372274614</v>
      </c>
      <c r="AH1582" s="275">
        <v>19.1273936518946</v>
      </c>
      <c r="AI1582" s="275">
        <v>0.62889462677744201</v>
      </c>
      <c r="AJ1582" s="275" t="b">
        <v>0</v>
      </c>
    </row>
    <row r="1583" spans="2:36" x14ac:dyDescent="0.2">
      <c r="B1583" s="266">
        <v>95934</v>
      </c>
      <c r="C1583" s="274" t="s">
        <v>169</v>
      </c>
      <c r="D1583" s="275">
        <v>316</v>
      </c>
      <c r="E1583" s="275">
        <v>39530491</v>
      </c>
      <c r="F1583" s="275">
        <v>38102</v>
      </c>
      <c r="G1583" s="275">
        <v>230357</v>
      </c>
      <c r="H1583" s="275">
        <v>5</v>
      </c>
      <c r="I1583" s="275">
        <v>38102</v>
      </c>
      <c r="J1583" s="275">
        <v>230357</v>
      </c>
      <c r="K1583" s="276">
        <v>6910.71</v>
      </c>
      <c r="L1583" s="275">
        <v>7</v>
      </c>
      <c r="M1583" s="276">
        <v>57589.25</v>
      </c>
      <c r="N1583" s="276">
        <v>165857.04</v>
      </c>
      <c r="O1583" s="277">
        <v>1103.4510255503301</v>
      </c>
      <c r="P1583" s="284">
        <v>0</v>
      </c>
      <c r="Q1583" s="275">
        <v>136.29455833333299</v>
      </c>
      <c r="R1583" s="275">
        <v>115.1785</v>
      </c>
      <c r="S1583" s="275">
        <v>0</v>
      </c>
      <c r="T1583" s="279">
        <v>1354.9240838836699</v>
      </c>
      <c r="U1583" s="276">
        <v>223446.29</v>
      </c>
      <c r="V1583" s="279">
        <v>1486.5937427553099</v>
      </c>
      <c r="W1583" s="275">
        <v>61.6007642802576</v>
      </c>
      <c r="X1583" s="275">
        <v>217.86013274999999</v>
      </c>
      <c r="Y1583" s="275">
        <v>136.29455833333299</v>
      </c>
      <c r="Z1583" s="275">
        <v>115.1785</v>
      </c>
      <c r="AA1583" s="275">
        <v>42.672534267503103</v>
      </c>
      <c r="AB1583" s="275" t="b">
        <v>0</v>
      </c>
      <c r="AC1583" s="275" t="b">
        <v>0</v>
      </c>
      <c r="AD1583" s="280">
        <v>375227.27954057098</v>
      </c>
      <c r="AE1583" s="280">
        <v>93806.819885142802</v>
      </c>
      <c r="AF1583" s="283">
        <v>142325.87907134401</v>
      </c>
      <c r="AG1583" s="280">
        <v>139094.580584084</v>
      </c>
      <c r="AH1583" s="275">
        <v>19.1273936518946</v>
      </c>
      <c r="AI1583" s="275">
        <v>0.62889462677744201</v>
      </c>
      <c r="AJ1583" s="275" t="b">
        <v>0</v>
      </c>
    </row>
    <row r="1584" spans="2:36" x14ac:dyDescent="0.2">
      <c r="B1584" s="266">
        <v>95935</v>
      </c>
      <c r="C1584" s="274" t="s">
        <v>169</v>
      </c>
      <c r="D1584" s="275">
        <v>911</v>
      </c>
      <c r="E1584" s="275">
        <v>39530491</v>
      </c>
      <c r="F1584" s="275">
        <v>64650</v>
      </c>
      <c r="G1584" s="275">
        <v>369565</v>
      </c>
      <c r="H1584" s="275">
        <v>5</v>
      </c>
      <c r="I1584" s="275">
        <v>64650</v>
      </c>
      <c r="J1584" s="275">
        <v>369565</v>
      </c>
      <c r="K1584" s="279">
        <v>11086.95</v>
      </c>
      <c r="L1584" s="275">
        <v>7</v>
      </c>
      <c r="M1584" s="276">
        <v>92391.25</v>
      </c>
      <c r="N1584" s="282">
        <v>266086.8</v>
      </c>
      <c r="O1584" s="277">
        <v>1770.28211974244</v>
      </c>
      <c r="P1584" s="284">
        <v>0</v>
      </c>
      <c r="Q1584" s="275">
        <v>218.659291666667</v>
      </c>
      <c r="R1584" s="275">
        <v>184.7825</v>
      </c>
      <c r="S1584" s="275">
        <v>0</v>
      </c>
      <c r="T1584" s="279">
        <v>2173.7239114091099</v>
      </c>
      <c r="U1584" s="276">
        <v>358478.05</v>
      </c>
      <c r="V1584" s="279">
        <v>2384.9634113196798</v>
      </c>
      <c r="W1584" s="275">
        <v>58.244478918539997</v>
      </c>
      <c r="X1584" s="277">
        <v>349.51609875000003</v>
      </c>
      <c r="Y1584" s="275">
        <v>218.659291666667</v>
      </c>
      <c r="Z1584" s="275">
        <v>184.7825</v>
      </c>
      <c r="AA1584" s="275">
        <v>40.347543599241</v>
      </c>
      <c r="AB1584" s="275" t="b">
        <v>0</v>
      </c>
      <c r="AC1584" s="275" t="b">
        <v>0</v>
      </c>
      <c r="AD1584" s="280">
        <v>601982.44274500501</v>
      </c>
      <c r="AE1584" s="281">
        <v>150495.61068625099</v>
      </c>
      <c r="AF1584" s="281">
        <v>228335.425009881</v>
      </c>
      <c r="AG1584" s="281">
        <v>223151.40704887299</v>
      </c>
      <c r="AH1584" s="275">
        <v>19.1273936518946</v>
      </c>
      <c r="AI1584" s="275">
        <v>0.62889462677744201</v>
      </c>
      <c r="AJ1584" s="275" t="b">
        <v>0</v>
      </c>
    </row>
    <row r="1585" spans="2:36" x14ac:dyDescent="0.2">
      <c r="B1585" s="266">
        <v>95936</v>
      </c>
      <c r="C1585" s="274" t="s">
        <v>169</v>
      </c>
      <c r="D1585" s="275">
        <v>217</v>
      </c>
      <c r="E1585" s="275">
        <v>39530491</v>
      </c>
      <c r="F1585" s="275">
        <v>76706</v>
      </c>
      <c r="G1585" s="275">
        <v>478571</v>
      </c>
      <c r="H1585" s="275">
        <v>5</v>
      </c>
      <c r="I1585" s="275">
        <v>76706</v>
      </c>
      <c r="J1585" s="275">
        <v>478571</v>
      </c>
      <c r="K1585" s="276">
        <v>14357.13</v>
      </c>
      <c r="L1585" s="275">
        <v>7</v>
      </c>
      <c r="M1585" s="276">
        <v>119642.75</v>
      </c>
      <c r="N1585" s="276">
        <v>344571.12</v>
      </c>
      <c r="O1585" s="277">
        <v>2292.4402590268501</v>
      </c>
      <c r="P1585" s="284">
        <v>0</v>
      </c>
      <c r="Q1585" s="277">
        <v>283.15450833333301</v>
      </c>
      <c r="R1585" s="275">
        <v>239.28550000000001</v>
      </c>
      <c r="S1585" s="275">
        <v>0</v>
      </c>
      <c r="T1585" s="277">
        <v>2814.8802673601899</v>
      </c>
      <c r="U1585" s="276">
        <v>464213.87</v>
      </c>
      <c r="V1585" s="279">
        <v>3088.4264600778502</v>
      </c>
      <c r="W1585" s="275">
        <v>63.569603290399897</v>
      </c>
      <c r="X1585" s="275">
        <v>452.60852325000002</v>
      </c>
      <c r="Y1585" s="277">
        <v>283.15450833333301</v>
      </c>
      <c r="Z1585" s="275">
        <v>239.28550000000001</v>
      </c>
      <c r="AA1585" s="275">
        <v>44.036402899802198</v>
      </c>
      <c r="AB1585" s="275" t="b">
        <v>0</v>
      </c>
      <c r="AC1585" s="275" t="b">
        <v>0</v>
      </c>
      <c r="AD1585" s="280">
        <v>779541.73043150699</v>
      </c>
      <c r="AE1585" s="280">
        <v>194885.43260787701</v>
      </c>
      <c r="AF1585" s="280">
        <v>295684.690602205</v>
      </c>
      <c r="AG1585" s="281">
        <v>288971.60722142499</v>
      </c>
      <c r="AH1585" s="275">
        <v>19.1273936518946</v>
      </c>
      <c r="AI1585" s="275">
        <v>0.62889462677744201</v>
      </c>
      <c r="AJ1585" s="275" t="b">
        <v>0</v>
      </c>
    </row>
    <row r="1586" spans="2:36" x14ac:dyDescent="0.2">
      <c r="B1586" s="266">
        <v>95937</v>
      </c>
      <c r="C1586" s="274" t="s">
        <v>169</v>
      </c>
      <c r="D1586" s="275">
        <v>1585</v>
      </c>
      <c r="E1586" s="275">
        <v>39530491</v>
      </c>
      <c r="F1586" s="275">
        <v>75868</v>
      </c>
      <c r="G1586" s="275">
        <v>648256</v>
      </c>
      <c r="H1586" s="275">
        <v>5</v>
      </c>
      <c r="I1586" s="275">
        <v>75868</v>
      </c>
      <c r="J1586" s="275">
        <v>648256</v>
      </c>
      <c r="K1586" s="276">
        <v>19447.68</v>
      </c>
      <c r="L1586" s="275">
        <v>7</v>
      </c>
      <c r="M1586" s="275">
        <v>162064</v>
      </c>
      <c r="N1586" s="281">
        <v>466744.32000000001</v>
      </c>
      <c r="O1586" s="279">
        <v>3105.2616070671102</v>
      </c>
      <c r="P1586" s="284">
        <v>0</v>
      </c>
      <c r="Q1586" s="277">
        <v>383.55146666666701</v>
      </c>
      <c r="R1586" s="275">
        <v>324.12799999999999</v>
      </c>
      <c r="S1586" s="275">
        <v>0</v>
      </c>
      <c r="T1586" s="279">
        <v>3812.9410737337698</v>
      </c>
      <c r="U1586" s="276">
        <v>628808.31999999995</v>
      </c>
      <c r="V1586" s="279">
        <v>4183.4774428542996</v>
      </c>
      <c r="W1586" s="277">
        <v>87.060341986412695</v>
      </c>
      <c r="X1586" s="277">
        <v>613.08811200000002</v>
      </c>
      <c r="Y1586" s="277">
        <v>383.55146666666701</v>
      </c>
      <c r="Z1586" s="275">
        <v>324.12799999999999</v>
      </c>
      <c r="AA1586" s="275">
        <v>60.309080092799697</v>
      </c>
      <c r="AB1586" s="275" t="b">
        <v>0</v>
      </c>
      <c r="AC1586" s="275" t="b">
        <v>0</v>
      </c>
      <c r="AD1586" s="280">
        <v>1055940.7151762401</v>
      </c>
      <c r="AE1586" s="280">
        <v>263985.17879405897</v>
      </c>
      <c r="AF1586" s="280">
        <v>400524.42540610099</v>
      </c>
      <c r="AG1586" s="281">
        <v>391431.11097607698</v>
      </c>
      <c r="AH1586" s="275">
        <v>19.1273936518946</v>
      </c>
      <c r="AI1586" s="275">
        <v>0.62889462677744201</v>
      </c>
      <c r="AJ1586" s="275" t="b">
        <v>0</v>
      </c>
    </row>
    <row r="1587" spans="2:36" x14ac:dyDescent="0.2">
      <c r="B1587" s="266">
        <v>95938</v>
      </c>
      <c r="C1587" s="274" t="s">
        <v>169</v>
      </c>
      <c r="D1587" s="275">
        <v>3624</v>
      </c>
      <c r="E1587" s="275">
        <v>39530491</v>
      </c>
      <c r="F1587" s="275">
        <v>109607</v>
      </c>
      <c r="G1587" s="275">
        <v>656852</v>
      </c>
      <c r="H1587" s="275">
        <v>5</v>
      </c>
      <c r="I1587" s="275">
        <v>109607</v>
      </c>
      <c r="J1587" s="275">
        <v>656852</v>
      </c>
      <c r="K1587" s="279">
        <v>19705.560000000001</v>
      </c>
      <c r="L1587" s="275">
        <v>7</v>
      </c>
      <c r="M1587" s="275">
        <v>164213</v>
      </c>
      <c r="N1587" s="281">
        <v>472933.44</v>
      </c>
      <c r="O1587" s="279">
        <v>3146.4379768567401</v>
      </c>
      <c r="P1587" s="278">
        <v>1E-4</v>
      </c>
      <c r="Q1587" s="277">
        <v>388.63743333333298</v>
      </c>
      <c r="R1587" s="275">
        <v>328.42599999999999</v>
      </c>
      <c r="S1587" s="275">
        <v>0</v>
      </c>
      <c r="T1587" s="277">
        <v>3863.5014101900701</v>
      </c>
      <c r="U1587" s="276">
        <v>637146.43999999994</v>
      </c>
      <c r="V1587" s="279">
        <v>4238.9511632653303</v>
      </c>
      <c r="W1587" s="275">
        <v>61.060688192527799</v>
      </c>
      <c r="X1587" s="277">
        <v>621.21777899999995</v>
      </c>
      <c r="Y1587" s="277">
        <v>388.63743333333298</v>
      </c>
      <c r="Z1587" s="275">
        <v>328.42599999999999</v>
      </c>
      <c r="AA1587" s="275">
        <v>42.298408789840899</v>
      </c>
      <c r="AB1587" s="275" t="b">
        <v>0</v>
      </c>
      <c r="AC1587" s="275" t="b">
        <v>0</v>
      </c>
      <c r="AD1587" s="280">
        <v>1069942.6933880199</v>
      </c>
      <c r="AE1587" s="280">
        <v>267485.67334700399</v>
      </c>
      <c r="AF1587" s="280">
        <v>405835.45678998501</v>
      </c>
      <c r="AG1587" s="281">
        <v>396621.56325102801</v>
      </c>
      <c r="AH1587" s="275">
        <v>19.1273936518946</v>
      </c>
      <c r="AI1587" s="275">
        <v>0.62889462677744201</v>
      </c>
      <c r="AJ1587" s="275" t="b">
        <v>0</v>
      </c>
    </row>
    <row r="1588" spans="2:36" x14ac:dyDescent="0.2">
      <c r="B1588" s="266">
        <v>95939</v>
      </c>
      <c r="C1588" s="274" t="s">
        <v>169</v>
      </c>
      <c r="D1588" s="275">
        <v>273</v>
      </c>
      <c r="E1588" s="275">
        <v>39530491</v>
      </c>
      <c r="F1588" s="275">
        <v>82364</v>
      </c>
      <c r="G1588" s="275">
        <v>494444</v>
      </c>
      <c r="H1588" s="275">
        <v>5</v>
      </c>
      <c r="I1588" s="275">
        <v>82364</v>
      </c>
      <c r="J1588" s="275">
        <v>494444</v>
      </c>
      <c r="K1588" s="276">
        <v>14833.32</v>
      </c>
      <c r="L1588" s="275">
        <v>7</v>
      </c>
      <c r="M1588" s="275">
        <v>123611</v>
      </c>
      <c r="N1588" s="276">
        <v>355999.68</v>
      </c>
      <c r="O1588" s="277">
        <v>2368.4747538698998</v>
      </c>
      <c r="P1588" s="284">
        <v>0</v>
      </c>
      <c r="Q1588" s="277">
        <v>292.54603333333301</v>
      </c>
      <c r="R1588" s="275">
        <v>247.22200000000001</v>
      </c>
      <c r="S1588" s="275">
        <v>0</v>
      </c>
      <c r="T1588" s="279">
        <v>2908.2427872032399</v>
      </c>
      <c r="U1588" s="276">
        <v>479610.68</v>
      </c>
      <c r="V1588" s="279">
        <v>3190.8618211858402</v>
      </c>
      <c r="W1588" s="275">
        <v>61.166290139174997</v>
      </c>
      <c r="X1588" s="277">
        <v>467.62041299999999</v>
      </c>
      <c r="Y1588" s="277">
        <v>292.54603333333301</v>
      </c>
      <c r="Z1588" s="275">
        <v>247.22200000000001</v>
      </c>
      <c r="AA1588" s="275">
        <v>42.3715621466161</v>
      </c>
      <c r="AB1588" s="275" t="b">
        <v>0</v>
      </c>
      <c r="AC1588" s="275" t="b">
        <v>0</v>
      </c>
      <c r="AD1588" s="280">
        <v>805397.17484234599</v>
      </c>
      <c r="AE1588" s="281">
        <v>201349.293710586</v>
      </c>
      <c r="AF1588" s="281">
        <v>305491.810327238</v>
      </c>
      <c r="AG1588" s="280">
        <v>298556.07080452098</v>
      </c>
      <c r="AH1588" s="275">
        <v>19.1273936518946</v>
      </c>
      <c r="AI1588" s="275">
        <v>0.62889462677744201</v>
      </c>
      <c r="AJ1588" s="275" t="b">
        <v>0</v>
      </c>
    </row>
    <row r="1589" spans="2:36" x14ac:dyDescent="0.2">
      <c r="B1589" s="266">
        <v>95941</v>
      </c>
      <c r="C1589" s="274" t="s">
        <v>169</v>
      </c>
      <c r="D1589" s="275">
        <v>575</v>
      </c>
      <c r="E1589" s="275">
        <v>39530491</v>
      </c>
      <c r="F1589" s="275">
        <v>56880</v>
      </c>
      <c r="G1589" s="275">
        <v>295370</v>
      </c>
      <c r="H1589" s="275">
        <v>5</v>
      </c>
      <c r="I1589" s="275">
        <v>56880</v>
      </c>
      <c r="J1589" s="275">
        <v>295370</v>
      </c>
      <c r="K1589" s="282">
        <v>8861.1</v>
      </c>
      <c r="L1589" s="275">
        <v>7</v>
      </c>
      <c r="M1589" s="282">
        <v>73842.5</v>
      </c>
      <c r="N1589" s="281">
        <v>212666.4</v>
      </c>
      <c r="O1589" s="279">
        <v>1414.87486560774</v>
      </c>
      <c r="P1589" s="284">
        <v>0</v>
      </c>
      <c r="Q1589" s="275">
        <v>174.76058333333299</v>
      </c>
      <c r="R1589" s="275">
        <v>147.685</v>
      </c>
      <c r="S1589" s="275">
        <v>0</v>
      </c>
      <c r="T1589" s="277">
        <v>1737.32044894107</v>
      </c>
      <c r="U1589" s="282">
        <v>286508.90000000002</v>
      </c>
      <c r="V1589" s="277">
        <v>1906.1508606104301</v>
      </c>
      <c r="W1589" s="277">
        <v>52.910181886999197</v>
      </c>
      <c r="X1589" s="275">
        <v>279.34617750000001</v>
      </c>
      <c r="Y1589" s="275">
        <v>174.76058333333299</v>
      </c>
      <c r="Z1589" s="275">
        <v>147.685</v>
      </c>
      <c r="AA1589" s="275">
        <v>36.652330146436199</v>
      </c>
      <c r="AB1589" s="275" t="b">
        <v>0</v>
      </c>
      <c r="AC1589" s="275" t="b">
        <v>0</v>
      </c>
      <c r="AD1589" s="283">
        <v>481126.60591125302</v>
      </c>
      <c r="AE1589" s="281">
        <v>120281.65147781299</v>
      </c>
      <c r="AF1589" s="280">
        <v>182494.106544637</v>
      </c>
      <c r="AG1589" s="281">
        <v>178350.84788880299</v>
      </c>
      <c r="AH1589" s="275">
        <v>19.1273936518946</v>
      </c>
      <c r="AI1589" s="275">
        <v>0.62889462677744201</v>
      </c>
      <c r="AJ1589" s="275" t="b">
        <v>0</v>
      </c>
    </row>
    <row r="1590" spans="2:36" x14ac:dyDescent="0.2">
      <c r="B1590" s="266">
        <v>95942</v>
      </c>
      <c r="C1590" s="274" t="s">
        <v>169</v>
      </c>
      <c r="D1590" s="275">
        <v>1488</v>
      </c>
      <c r="E1590" s="275">
        <v>39530491</v>
      </c>
      <c r="F1590" s="275">
        <v>149187</v>
      </c>
      <c r="G1590" s="275">
        <v>656780</v>
      </c>
      <c r="H1590" s="275">
        <v>5</v>
      </c>
      <c r="I1590" s="275">
        <v>149187</v>
      </c>
      <c r="J1590" s="275">
        <v>656780</v>
      </c>
      <c r="K1590" s="279">
        <v>19703.400000000001</v>
      </c>
      <c r="L1590" s="275">
        <v>7</v>
      </c>
      <c r="M1590" s="275">
        <v>164195</v>
      </c>
      <c r="N1590" s="282">
        <v>472881.6</v>
      </c>
      <c r="O1590" s="281">
        <v>3146.0930840432402</v>
      </c>
      <c r="P1590" s="284">
        <v>0</v>
      </c>
      <c r="Q1590" s="277">
        <v>388.59483333333299</v>
      </c>
      <c r="R1590" s="275">
        <v>328.39</v>
      </c>
      <c r="S1590" s="275">
        <v>0</v>
      </c>
      <c r="T1590" s="277">
        <v>3863.07791737657</v>
      </c>
      <c r="U1590" s="282">
        <v>637076.6</v>
      </c>
      <c r="V1590" s="279">
        <v>4238.4865160027002</v>
      </c>
      <c r="W1590" s="275">
        <v>44.856088273128599</v>
      </c>
      <c r="X1590" s="275">
        <v>621.14968499999998</v>
      </c>
      <c r="Y1590" s="277">
        <v>388.59483333333299</v>
      </c>
      <c r="Z1590" s="275">
        <v>328.39</v>
      </c>
      <c r="AA1590" s="275">
        <v>31.073039211539101</v>
      </c>
      <c r="AB1590" s="275" t="b">
        <v>0</v>
      </c>
      <c r="AC1590" s="275" t="b">
        <v>1</v>
      </c>
      <c r="AD1590" s="280">
        <v>1069825.4129748901</v>
      </c>
      <c r="AE1590" s="280">
        <v>267456.353243722</v>
      </c>
      <c r="AF1590" s="280">
        <v>405790.97165042697</v>
      </c>
      <c r="AG1590" s="280">
        <v>396578.08808074001</v>
      </c>
      <c r="AH1590" s="275">
        <v>19.1273936518946</v>
      </c>
      <c r="AI1590" s="275">
        <v>0.62889462677744201</v>
      </c>
      <c r="AJ1590" s="275" t="b">
        <v>1</v>
      </c>
    </row>
    <row r="1591" spans="2:36" x14ac:dyDescent="0.2">
      <c r="B1591" s="266">
        <v>95943</v>
      </c>
      <c r="C1591" s="274" t="s">
        <v>169</v>
      </c>
      <c r="D1591" s="275">
        <v>688</v>
      </c>
      <c r="E1591" s="275">
        <v>39530491</v>
      </c>
      <c r="F1591" s="275">
        <v>80723</v>
      </c>
      <c r="G1591" s="275">
        <v>689103</v>
      </c>
      <c r="H1591" s="275">
        <v>5</v>
      </c>
      <c r="I1591" s="275">
        <v>80723</v>
      </c>
      <c r="J1591" s="275">
        <v>689103</v>
      </c>
      <c r="K1591" s="276">
        <v>20673.09</v>
      </c>
      <c r="L1591" s="275">
        <v>7</v>
      </c>
      <c r="M1591" s="276">
        <v>172275.75</v>
      </c>
      <c r="N1591" s="281">
        <v>496154.16</v>
      </c>
      <c r="O1591" s="277">
        <v>3300.92600641531</v>
      </c>
      <c r="P1591" s="284">
        <v>0</v>
      </c>
      <c r="Q1591" s="275">
        <v>407.71927499999998</v>
      </c>
      <c r="R1591" s="275">
        <v>344.55149999999998</v>
      </c>
      <c r="S1591" s="275">
        <v>0</v>
      </c>
      <c r="T1591" s="277">
        <v>4053.1967814153099</v>
      </c>
      <c r="U1591" s="276">
        <v>668429.91</v>
      </c>
      <c r="V1591" s="279">
        <v>4447.0808697539596</v>
      </c>
      <c r="W1591" s="275">
        <v>86.979980531010497</v>
      </c>
      <c r="X1591" s="275">
        <v>651.71916224999995</v>
      </c>
      <c r="Y1591" s="275">
        <v>407.71927499999998</v>
      </c>
      <c r="Z1591" s="275">
        <v>344.55149999999998</v>
      </c>
      <c r="AA1591" s="275">
        <v>60.253411514665899</v>
      </c>
      <c r="AB1591" s="275" t="b">
        <v>0</v>
      </c>
      <c r="AC1591" s="275" t="b">
        <v>0</v>
      </c>
      <c r="AD1591" s="280">
        <v>1122476.1739962201</v>
      </c>
      <c r="AE1591" s="280">
        <v>280619.04349905398</v>
      </c>
      <c r="AF1591" s="281">
        <v>425761.710066117</v>
      </c>
      <c r="AG1591" s="281">
        <v>416095.420431045</v>
      </c>
      <c r="AH1591" s="275">
        <v>19.1273936518946</v>
      </c>
      <c r="AI1591" s="275">
        <v>0.62889462677744201</v>
      </c>
      <c r="AJ1591" s="275" t="b">
        <v>0</v>
      </c>
    </row>
    <row r="1592" spans="2:36" x14ac:dyDescent="0.2">
      <c r="B1592" s="266">
        <v>95944</v>
      </c>
      <c r="C1592" s="274" t="s">
        <v>169</v>
      </c>
      <c r="D1592" s="275">
        <v>141</v>
      </c>
      <c r="E1592" s="275">
        <v>39530491</v>
      </c>
      <c r="F1592" s="275">
        <v>58394</v>
      </c>
      <c r="G1592" s="275">
        <v>468750</v>
      </c>
      <c r="H1592" s="275">
        <v>5</v>
      </c>
      <c r="I1592" s="275">
        <v>58394</v>
      </c>
      <c r="J1592" s="275">
        <v>468750</v>
      </c>
      <c r="K1592" s="282">
        <v>14062.5</v>
      </c>
      <c r="L1592" s="275">
        <v>7</v>
      </c>
      <c r="M1592" s="282">
        <v>117187.5</v>
      </c>
      <c r="N1592" s="275">
        <v>337500</v>
      </c>
      <c r="O1592" s="277">
        <v>2245.39592122974</v>
      </c>
      <c r="P1592" s="284">
        <v>0</v>
      </c>
      <c r="Q1592" s="275">
        <v>277.34375</v>
      </c>
      <c r="R1592" s="275">
        <v>234.375</v>
      </c>
      <c r="S1592" s="275">
        <v>0</v>
      </c>
      <c r="T1592" s="277">
        <v>2757.11467122974</v>
      </c>
      <c r="U1592" s="282">
        <v>454687.5</v>
      </c>
      <c r="V1592" s="279">
        <v>3025.04728276785</v>
      </c>
      <c r="W1592" s="275">
        <v>81.790999320502394</v>
      </c>
      <c r="X1592" s="275">
        <v>443.3203125</v>
      </c>
      <c r="Y1592" s="275">
        <v>277.34375</v>
      </c>
      <c r="Z1592" s="275">
        <v>234.375</v>
      </c>
      <c r="AA1592" s="277">
        <v>56.658862305642501</v>
      </c>
      <c r="AB1592" s="275" t="b">
        <v>0</v>
      </c>
      <c r="AC1592" s="275" t="b">
        <v>0</v>
      </c>
      <c r="AD1592" s="283">
        <v>763544.35630192596</v>
      </c>
      <c r="AE1592" s="280">
        <v>190886.08907548201</v>
      </c>
      <c r="AF1592" s="283">
        <v>289616.79399667698</v>
      </c>
      <c r="AG1592" s="281">
        <v>283041.473229767</v>
      </c>
      <c r="AH1592" s="275">
        <v>19.1273936518946</v>
      </c>
      <c r="AI1592" s="275">
        <v>0.62889462677744201</v>
      </c>
      <c r="AJ1592" s="275" t="b">
        <v>0</v>
      </c>
    </row>
    <row r="1593" spans="2:36" x14ac:dyDescent="0.2">
      <c r="B1593" s="266">
        <v>95945</v>
      </c>
      <c r="C1593" s="274" t="s">
        <v>169</v>
      </c>
      <c r="D1593" s="275">
        <v>26386</v>
      </c>
      <c r="E1593" s="275">
        <v>39530491</v>
      </c>
      <c r="F1593" s="275">
        <v>62923</v>
      </c>
      <c r="G1593" s="275">
        <v>602402</v>
      </c>
      <c r="H1593" s="275">
        <v>5</v>
      </c>
      <c r="I1593" s="275">
        <v>62923</v>
      </c>
      <c r="J1593" s="275">
        <v>602402</v>
      </c>
      <c r="K1593" s="279">
        <v>18072.060000000001</v>
      </c>
      <c r="L1593" s="275">
        <v>7</v>
      </c>
      <c r="M1593" s="282">
        <v>150600.5</v>
      </c>
      <c r="N1593" s="281">
        <v>433729.44</v>
      </c>
      <c r="O1593" s="277">
        <v>2885.61278664669</v>
      </c>
      <c r="P1593" s="278">
        <v>6.9999999999999999E-4</v>
      </c>
      <c r="Q1593" s="277">
        <v>356.42118333333298</v>
      </c>
      <c r="R1593" s="275">
        <v>301.20100000000002</v>
      </c>
      <c r="S1593" s="275">
        <v>0</v>
      </c>
      <c r="T1593" s="279">
        <v>3543.2349699800302</v>
      </c>
      <c r="U1593" s="276">
        <v>584329.93999999994</v>
      </c>
      <c r="V1593" s="277">
        <v>3887.5616708990201</v>
      </c>
      <c r="W1593" s="277">
        <v>97.545995182664896</v>
      </c>
      <c r="X1593" s="277">
        <v>569.72169150000002</v>
      </c>
      <c r="Y1593" s="277">
        <v>356.42118333333298</v>
      </c>
      <c r="Z1593" s="275">
        <v>301.20100000000002</v>
      </c>
      <c r="AA1593" s="275">
        <v>67.572778856317001</v>
      </c>
      <c r="AB1593" s="275" t="b">
        <v>0</v>
      </c>
      <c r="AC1593" s="275" t="b">
        <v>0</v>
      </c>
      <c r="AD1593" s="280">
        <v>981249.38095998496</v>
      </c>
      <c r="AE1593" s="281">
        <v>245312.34523999601</v>
      </c>
      <c r="AF1593" s="280">
        <v>372193.56999933103</v>
      </c>
      <c r="AG1593" s="280">
        <v>363743.46572065802</v>
      </c>
      <c r="AH1593" s="275">
        <v>19.1273936518946</v>
      </c>
      <c r="AI1593" s="275">
        <v>0.62889462677744201</v>
      </c>
      <c r="AJ1593" s="275" t="b">
        <v>0</v>
      </c>
    </row>
    <row r="1594" spans="2:36" x14ac:dyDescent="0.2">
      <c r="B1594" s="266">
        <v>95946</v>
      </c>
      <c r="C1594" s="274" t="s">
        <v>169</v>
      </c>
      <c r="D1594" s="275">
        <v>9614</v>
      </c>
      <c r="E1594" s="275">
        <v>39530491</v>
      </c>
      <c r="F1594" s="275">
        <v>81673</v>
      </c>
      <c r="G1594" s="275">
        <v>612842</v>
      </c>
      <c r="H1594" s="275">
        <v>5</v>
      </c>
      <c r="I1594" s="275">
        <v>81673</v>
      </c>
      <c r="J1594" s="275">
        <v>612842</v>
      </c>
      <c r="K1594" s="276">
        <v>18385.259999999998</v>
      </c>
      <c r="L1594" s="275">
        <v>7</v>
      </c>
      <c r="M1594" s="282">
        <v>153210.5</v>
      </c>
      <c r="N1594" s="276">
        <v>441246.24</v>
      </c>
      <c r="O1594" s="277">
        <v>2935.6222446043198</v>
      </c>
      <c r="P1594" s="278">
        <v>2.0000000000000001E-4</v>
      </c>
      <c r="Q1594" s="277">
        <v>362.598183333333</v>
      </c>
      <c r="R1594" s="275">
        <v>306.42099999999999</v>
      </c>
      <c r="S1594" s="275">
        <v>0</v>
      </c>
      <c r="T1594" s="277">
        <v>3604.64142793766</v>
      </c>
      <c r="U1594" s="276">
        <v>594456.74</v>
      </c>
      <c r="V1594" s="279">
        <v>3954.9355239808301</v>
      </c>
      <c r="W1594" s="279">
        <v>76.454397837437</v>
      </c>
      <c r="X1594" s="275">
        <v>579.59532149999995</v>
      </c>
      <c r="Y1594" s="277">
        <v>362.598183333333</v>
      </c>
      <c r="Z1594" s="275">
        <v>306.42099999999999</v>
      </c>
      <c r="AA1594" s="275">
        <v>52.962052496237298</v>
      </c>
      <c r="AB1594" s="275" t="b">
        <v>0</v>
      </c>
      <c r="AC1594" s="275" t="b">
        <v>0</v>
      </c>
      <c r="AD1594" s="280">
        <v>998255.04086354095</v>
      </c>
      <c r="AE1594" s="281">
        <v>249563.76021588501</v>
      </c>
      <c r="AF1594" s="280">
        <v>378643.91523522499</v>
      </c>
      <c r="AG1594" s="281">
        <v>370047.36541243101</v>
      </c>
      <c r="AH1594" s="275">
        <v>19.1273936518946</v>
      </c>
      <c r="AI1594" s="275">
        <v>0.62889462677744201</v>
      </c>
      <c r="AJ1594" s="275" t="b">
        <v>0</v>
      </c>
    </row>
    <row r="1595" spans="2:36" x14ac:dyDescent="0.2">
      <c r="B1595" s="266">
        <v>95947</v>
      </c>
      <c r="C1595" s="274" t="s">
        <v>169</v>
      </c>
      <c r="D1595" s="275">
        <v>1191</v>
      </c>
      <c r="E1595" s="275">
        <v>39530491</v>
      </c>
      <c r="F1595" s="275">
        <v>51625</v>
      </c>
      <c r="G1595" s="275">
        <v>367702</v>
      </c>
      <c r="H1595" s="275">
        <v>5</v>
      </c>
      <c r="I1595" s="275">
        <v>51625</v>
      </c>
      <c r="J1595" s="275">
        <v>367702</v>
      </c>
      <c r="K1595" s="276">
        <v>11031.06</v>
      </c>
      <c r="L1595" s="275">
        <v>7</v>
      </c>
      <c r="M1595" s="282">
        <v>91925.5</v>
      </c>
      <c r="N1595" s="276">
        <v>264745.44</v>
      </c>
      <c r="O1595" s="277">
        <v>1761.35801819311</v>
      </c>
      <c r="P1595" s="284">
        <v>0</v>
      </c>
      <c r="Q1595" s="275">
        <v>217.55701666666701</v>
      </c>
      <c r="R1595" s="275">
        <v>183.851</v>
      </c>
      <c r="S1595" s="275">
        <v>0</v>
      </c>
      <c r="T1595" s="279">
        <v>2162.7660348597701</v>
      </c>
      <c r="U1595" s="276">
        <v>356670.94</v>
      </c>
      <c r="V1595" s="277">
        <v>2372.9406633990402</v>
      </c>
      <c r="W1595" s="277">
        <v>72.571882147774403</v>
      </c>
      <c r="X1595" s="275">
        <v>347.7541665</v>
      </c>
      <c r="Y1595" s="275">
        <v>217.55701666666701</v>
      </c>
      <c r="Z1595" s="275">
        <v>183.851</v>
      </c>
      <c r="AA1595" s="275">
        <v>50.272527686813099</v>
      </c>
      <c r="AB1595" s="275" t="b">
        <v>0</v>
      </c>
      <c r="AC1595" s="275" t="b">
        <v>0</v>
      </c>
      <c r="AD1595" s="283">
        <v>598947.81205531897</v>
      </c>
      <c r="AE1595" s="281">
        <v>149736.95301383</v>
      </c>
      <c r="AF1595" s="281">
        <v>227184.37202382099</v>
      </c>
      <c r="AG1595" s="281">
        <v>222026.487017668</v>
      </c>
      <c r="AH1595" s="275">
        <v>19.1273936518946</v>
      </c>
      <c r="AI1595" s="275">
        <v>0.62889462677744201</v>
      </c>
      <c r="AJ1595" s="275" t="b">
        <v>0</v>
      </c>
    </row>
    <row r="1596" spans="2:36" x14ac:dyDescent="0.2">
      <c r="B1596" s="266">
        <v>95948</v>
      </c>
      <c r="C1596" s="274" t="s">
        <v>169</v>
      </c>
      <c r="D1596" s="275">
        <v>11268</v>
      </c>
      <c r="E1596" s="275">
        <v>39530491</v>
      </c>
      <c r="F1596" s="275">
        <v>69360</v>
      </c>
      <c r="G1596" s="275">
        <v>373620</v>
      </c>
      <c r="H1596" s="275">
        <v>5</v>
      </c>
      <c r="I1596" s="275">
        <v>69360</v>
      </c>
      <c r="J1596" s="275">
        <v>373620</v>
      </c>
      <c r="K1596" s="282">
        <v>11208.6</v>
      </c>
      <c r="L1596" s="275">
        <v>7</v>
      </c>
      <c r="M1596" s="275">
        <v>93405</v>
      </c>
      <c r="N1596" s="282">
        <v>269006.40000000002</v>
      </c>
      <c r="O1596" s="277">
        <v>1789.70629139169</v>
      </c>
      <c r="P1596" s="278">
        <v>2.9999999999999997E-4</v>
      </c>
      <c r="Q1596" s="275">
        <v>221.05850000000001</v>
      </c>
      <c r="R1596" s="275">
        <v>186.81</v>
      </c>
      <c r="S1596" s="275">
        <v>0</v>
      </c>
      <c r="T1596" s="279">
        <v>2197.5747913916898</v>
      </c>
      <c r="U1596" s="282">
        <v>362411.4</v>
      </c>
      <c r="V1596" s="277">
        <v>2411.1320870138102</v>
      </c>
      <c r="W1596" s="275">
        <v>54.884977543491502</v>
      </c>
      <c r="X1596" s="275">
        <v>353.35111499999999</v>
      </c>
      <c r="Y1596" s="275">
        <v>221.05850000000001</v>
      </c>
      <c r="Z1596" s="275">
        <v>186.81</v>
      </c>
      <c r="AA1596" s="275">
        <v>38.020325110582903</v>
      </c>
      <c r="AB1596" s="275" t="b">
        <v>0</v>
      </c>
      <c r="AC1596" s="275" t="b">
        <v>0</v>
      </c>
      <c r="AD1596" s="280">
        <v>608587.61045658798</v>
      </c>
      <c r="AE1596" s="281">
        <v>152146.90261414699</v>
      </c>
      <c r="AF1596" s="280">
        <v>230840.80335581501</v>
      </c>
      <c r="AG1596" s="280">
        <v>225599.90448662601</v>
      </c>
      <c r="AH1596" s="275">
        <v>19.1273936518946</v>
      </c>
      <c r="AI1596" s="275">
        <v>0.62889462677744201</v>
      </c>
      <c r="AJ1596" s="275" t="b">
        <v>0</v>
      </c>
    </row>
    <row r="1597" spans="2:36" x14ac:dyDescent="0.2">
      <c r="B1597" s="266">
        <v>95949</v>
      </c>
      <c r="C1597" s="274" t="s">
        <v>169</v>
      </c>
      <c r="D1597" s="275">
        <v>20565</v>
      </c>
      <c r="E1597" s="275">
        <v>39530491</v>
      </c>
      <c r="F1597" s="275">
        <v>96237</v>
      </c>
      <c r="G1597" s="275">
        <v>595675</v>
      </c>
      <c r="H1597" s="275">
        <v>5</v>
      </c>
      <c r="I1597" s="275">
        <v>96237</v>
      </c>
      <c r="J1597" s="275">
        <v>595675</v>
      </c>
      <c r="K1597" s="276">
        <v>17870.25</v>
      </c>
      <c r="L1597" s="275">
        <v>7</v>
      </c>
      <c r="M1597" s="276">
        <v>148918.75</v>
      </c>
      <c r="N1597" s="275">
        <v>428886</v>
      </c>
      <c r="O1597" s="277">
        <v>2853.3892594741901</v>
      </c>
      <c r="P1597" s="278">
        <v>5.0000000000000001E-4</v>
      </c>
      <c r="Q1597" s="275">
        <v>352.44104166666699</v>
      </c>
      <c r="R1597" s="275">
        <v>297.83749999999998</v>
      </c>
      <c r="S1597" s="275">
        <v>0</v>
      </c>
      <c r="T1597" s="279">
        <v>3503.6678011408599</v>
      </c>
      <c r="U1597" s="276">
        <v>577804.75</v>
      </c>
      <c r="V1597" s="279">
        <v>3844.1494190138401</v>
      </c>
      <c r="W1597" s="275">
        <v>63.0666491091431</v>
      </c>
      <c r="X1597" s="275">
        <v>563.35963125000001</v>
      </c>
      <c r="Y1597" s="275">
        <v>352.44104166666699</v>
      </c>
      <c r="Z1597" s="275">
        <v>297.83749999999998</v>
      </c>
      <c r="AA1597" s="275">
        <v>43.687992782079903</v>
      </c>
      <c r="AB1597" s="275" t="b">
        <v>0</v>
      </c>
      <c r="AC1597" s="275" t="b">
        <v>0</v>
      </c>
      <c r="AD1597" s="280">
        <v>970291.80680565303</v>
      </c>
      <c r="AE1597" s="280">
        <v>242572.951701413</v>
      </c>
      <c r="AF1597" s="280">
        <v>368037.29869646998</v>
      </c>
      <c r="AG1597" s="281">
        <v>359681.55640776898</v>
      </c>
      <c r="AH1597" s="275">
        <v>19.1273936518946</v>
      </c>
      <c r="AI1597" s="275">
        <v>0.62889462677744201</v>
      </c>
      <c r="AJ1597" s="275" t="b">
        <v>0</v>
      </c>
    </row>
    <row r="1598" spans="2:36" x14ac:dyDescent="0.2">
      <c r="B1598" s="266">
        <v>95951</v>
      </c>
      <c r="C1598" s="274" t="s">
        <v>169</v>
      </c>
      <c r="D1598" s="275">
        <v>2231</v>
      </c>
      <c r="E1598" s="275">
        <v>39530491</v>
      </c>
      <c r="F1598" s="275">
        <v>60307</v>
      </c>
      <c r="G1598" s="275">
        <v>447115</v>
      </c>
      <c r="H1598" s="275">
        <v>5</v>
      </c>
      <c r="I1598" s="275">
        <v>60307</v>
      </c>
      <c r="J1598" s="275">
        <v>447115</v>
      </c>
      <c r="K1598" s="279">
        <v>13413.45</v>
      </c>
      <c r="L1598" s="275">
        <v>7</v>
      </c>
      <c r="M1598" s="276">
        <v>111778.75</v>
      </c>
      <c r="N1598" s="282">
        <v>321922.8</v>
      </c>
      <c r="O1598" s="279">
        <v>2141.7604209506899</v>
      </c>
      <c r="P1598" s="278">
        <v>1E-4</v>
      </c>
      <c r="Q1598" s="277">
        <v>264.54304166666702</v>
      </c>
      <c r="R1598" s="275">
        <v>223.5575</v>
      </c>
      <c r="S1598" s="275">
        <v>0</v>
      </c>
      <c r="T1598" s="277">
        <v>2629.8609626173602</v>
      </c>
      <c r="U1598" s="276">
        <v>433701.55</v>
      </c>
      <c r="V1598" s="279">
        <v>2885.4272337807902</v>
      </c>
      <c r="W1598" s="275">
        <v>75.541216509475603</v>
      </c>
      <c r="X1598" s="277">
        <v>422.85901124999998</v>
      </c>
      <c r="Y1598" s="277">
        <v>264.54304166666702</v>
      </c>
      <c r="Z1598" s="275">
        <v>223.5575</v>
      </c>
      <c r="AA1598" s="275">
        <v>52.329466813816403</v>
      </c>
      <c r="AB1598" s="275" t="b">
        <v>0</v>
      </c>
      <c r="AC1598" s="275" t="b">
        <v>0</v>
      </c>
      <c r="AD1598" s="283">
        <v>728303.22105159599</v>
      </c>
      <c r="AE1598" s="283">
        <v>182075.805262899</v>
      </c>
      <c r="AF1598" s="281">
        <v>276249.62740869197</v>
      </c>
      <c r="AG1598" s="280">
        <v>269977.78838000499</v>
      </c>
      <c r="AH1598" s="275">
        <v>19.1273936518946</v>
      </c>
      <c r="AI1598" s="275">
        <v>0.62889462677744201</v>
      </c>
      <c r="AJ1598" s="275" t="b">
        <v>0</v>
      </c>
    </row>
    <row r="1599" spans="2:36" x14ac:dyDescent="0.2">
      <c r="B1599" s="266">
        <v>95953</v>
      </c>
      <c r="C1599" s="274" t="s">
        <v>169</v>
      </c>
      <c r="D1599" s="275">
        <v>11566</v>
      </c>
      <c r="E1599" s="275">
        <v>39530491</v>
      </c>
      <c r="F1599" s="275">
        <v>67535</v>
      </c>
      <c r="G1599" s="275">
        <v>391413</v>
      </c>
      <c r="H1599" s="275">
        <v>5</v>
      </c>
      <c r="I1599" s="275">
        <v>67535</v>
      </c>
      <c r="J1599" s="275">
        <v>391413</v>
      </c>
      <c r="K1599" s="276">
        <v>11742.39</v>
      </c>
      <c r="L1599" s="275">
        <v>7</v>
      </c>
      <c r="M1599" s="276">
        <v>97853.25</v>
      </c>
      <c r="N1599" s="276">
        <v>281817.36</v>
      </c>
      <c r="O1599" s="277">
        <v>1874.9379279281</v>
      </c>
      <c r="P1599" s="278">
        <v>2.9999999999999997E-4</v>
      </c>
      <c r="Q1599" s="275">
        <v>231.58602500000001</v>
      </c>
      <c r="R1599" s="275">
        <v>195.70650000000001</v>
      </c>
      <c r="S1599" s="275">
        <v>0</v>
      </c>
      <c r="T1599" s="279">
        <v>2302.2304529281</v>
      </c>
      <c r="U1599" s="276">
        <v>379670.61</v>
      </c>
      <c r="V1599" s="277">
        <v>2525.9580417920201</v>
      </c>
      <c r="W1599" s="275">
        <v>59.052569687575698</v>
      </c>
      <c r="X1599" s="275">
        <v>370.17884475</v>
      </c>
      <c r="Y1599" s="275">
        <v>231.58602500000001</v>
      </c>
      <c r="Z1599" s="275">
        <v>195.70650000000001</v>
      </c>
      <c r="AA1599" s="275">
        <v>40.907330177148403</v>
      </c>
      <c r="AB1599" s="275" t="b">
        <v>0</v>
      </c>
      <c r="AC1599" s="275" t="b">
        <v>0</v>
      </c>
      <c r="AD1599" s="280">
        <v>637570.53255083901</v>
      </c>
      <c r="AE1599" s="281">
        <v>159392.63313771001</v>
      </c>
      <c r="AF1599" s="281">
        <v>241834.19346905901</v>
      </c>
      <c r="AG1599" s="281">
        <v>236343.70594407001</v>
      </c>
      <c r="AH1599" s="275">
        <v>19.1273936518946</v>
      </c>
      <c r="AI1599" s="275">
        <v>0.62889462677744201</v>
      </c>
      <c r="AJ1599" s="275" t="b">
        <v>0</v>
      </c>
    </row>
    <row r="1600" spans="2:36" x14ac:dyDescent="0.2">
      <c r="B1600" s="266">
        <v>95954</v>
      </c>
      <c r="C1600" s="274" t="s">
        <v>169</v>
      </c>
      <c r="D1600" s="275">
        <v>7930</v>
      </c>
      <c r="E1600" s="275">
        <v>39530491</v>
      </c>
      <c r="F1600" s="275">
        <v>62762</v>
      </c>
      <c r="G1600" s="275">
        <v>300590</v>
      </c>
      <c r="H1600" s="275">
        <v>5</v>
      </c>
      <c r="I1600" s="275">
        <v>62762</v>
      </c>
      <c r="J1600" s="275">
        <v>300590</v>
      </c>
      <c r="K1600" s="279">
        <v>9017.7000000000007</v>
      </c>
      <c r="L1600" s="275">
        <v>7</v>
      </c>
      <c r="M1600" s="282">
        <v>75147.5</v>
      </c>
      <c r="N1600" s="282">
        <v>216424.8</v>
      </c>
      <c r="O1600" s="277">
        <v>1439.87959458656</v>
      </c>
      <c r="P1600" s="278">
        <v>2.0000000000000001E-4</v>
      </c>
      <c r="Q1600" s="277">
        <v>177.849083333333</v>
      </c>
      <c r="R1600" s="275">
        <v>150.29499999999999</v>
      </c>
      <c r="S1600" s="275">
        <v>0</v>
      </c>
      <c r="T1600" s="277">
        <v>1768.0236779198899</v>
      </c>
      <c r="U1600" s="282">
        <v>291572.3</v>
      </c>
      <c r="V1600" s="277">
        <v>1939.8377871513301</v>
      </c>
      <c r="W1600" s="275">
        <v>48.798920295427102</v>
      </c>
      <c r="X1600" s="277">
        <v>284.28299249999998</v>
      </c>
      <c r="Y1600" s="277">
        <v>177.849083333333</v>
      </c>
      <c r="Z1600" s="275">
        <v>150.29499999999999</v>
      </c>
      <c r="AA1600" s="275">
        <v>33.804346794300201</v>
      </c>
      <c r="AB1600" s="275" t="b">
        <v>0</v>
      </c>
      <c r="AC1600" s="275" t="b">
        <v>1</v>
      </c>
      <c r="AD1600" s="280">
        <v>489629.43586303102</v>
      </c>
      <c r="AE1600" s="281">
        <v>122407.358965758</v>
      </c>
      <c r="AF1600" s="280">
        <v>185719.27916258399</v>
      </c>
      <c r="AG1600" s="281">
        <v>181502.79773468999</v>
      </c>
      <c r="AH1600" s="275">
        <v>19.1273936518946</v>
      </c>
      <c r="AI1600" s="275">
        <v>0.62889462677744201</v>
      </c>
      <c r="AJ1600" s="275" t="b">
        <v>1</v>
      </c>
    </row>
    <row r="1601" spans="2:36" x14ac:dyDescent="0.2">
      <c r="B1601" s="266">
        <v>95955</v>
      </c>
      <c r="C1601" s="274" t="s">
        <v>169</v>
      </c>
      <c r="D1601" s="275">
        <v>1066</v>
      </c>
      <c r="E1601" s="275">
        <v>39530491</v>
      </c>
      <c r="F1601" s="275">
        <v>75731</v>
      </c>
      <c r="G1601" s="275">
        <v>535714</v>
      </c>
      <c r="H1601" s="275">
        <v>5</v>
      </c>
      <c r="I1601" s="275">
        <v>75731</v>
      </c>
      <c r="J1601" s="275">
        <v>535714</v>
      </c>
      <c r="K1601" s="276">
        <v>16071.42</v>
      </c>
      <c r="L1601" s="275">
        <v>7</v>
      </c>
      <c r="M1601" s="282">
        <v>133928.5</v>
      </c>
      <c r="N1601" s="276">
        <v>385714.08</v>
      </c>
      <c r="O1601" s="277">
        <v>2566.16539849743</v>
      </c>
      <c r="P1601" s="284">
        <v>0</v>
      </c>
      <c r="Q1601" s="275">
        <v>316.964116666667</v>
      </c>
      <c r="R1601" s="275">
        <v>267.85700000000003</v>
      </c>
      <c r="S1601" s="275">
        <v>0</v>
      </c>
      <c r="T1601" s="277">
        <v>3150.9865151640902</v>
      </c>
      <c r="U1601" s="276">
        <v>519642.58</v>
      </c>
      <c r="V1601" s="277">
        <v>3457.1950507534798</v>
      </c>
      <c r="W1601" s="279">
        <v>72.076180421546994</v>
      </c>
      <c r="X1601" s="275">
        <v>506.65151550000002</v>
      </c>
      <c r="Y1601" s="275">
        <v>316.964116666667</v>
      </c>
      <c r="Z1601" s="275">
        <v>267.85700000000003</v>
      </c>
      <c r="AA1601" s="275">
        <v>49.929141543052602</v>
      </c>
      <c r="AB1601" s="275" t="b">
        <v>0</v>
      </c>
      <c r="AC1601" s="275" t="b">
        <v>0</v>
      </c>
      <c r="AD1601" s="280">
        <v>872621.65608945105</v>
      </c>
      <c r="AE1601" s="281">
        <v>218155.41402236299</v>
      </c>
      <c r="AF1601" s="281">
        <v>330990.44518215599</v>
      </c>
      <c r="AG1601" s="281">
        <v>323475.79688493197</v>
      </c>
      <c r="AH1601" s="275">
        <v>19.1273936518946</v>
      </c>
      <c r="AI1601" s="275">
        <v>0.62889462677744201</v>
      </c>
      <c r="AJ1601" s="275" t="b">
        <v>0</v>
      </c>
    </row>
    <row r="1602" spans="2:36" x14ac:dyDescent="0.2">
      <c r="B1602" s="266">
        <v>95956</v>
      </c>
      <c r="C1602" s="274" t="s">
        <v>169</v>
      </c>
      <c r="D1602" s="275">
        <v>117</v>
      </c>
      <c r="E1602" s="275">
        <v>39530491</v>
      </c>
      <c r="F1602" s="275">
        <v>74110</v>
      </c>
      <c r="G1602" s="275">
        <v>353333</v>
      </c>
      <c r="H1602" s="275">
        <v>5</v>
      </c>
      <c r="I1602" s="275">
        <v>74110</v>
      </c>
      <c r="J1602" s="275">
        <v>353333</v>
      </c>
      <c r="K1602" s="276">
        <v>10599.99</v>
      </c>
      <c r="L1602" s="275">
        <v>7</v>
      </c>
      <c r="M1602" s="276">
        <v>88333.25</v>
      </c>
      <c r="N1602" s="276">
        <v>254399.76</v>
      </c>
      <c r="O1602" s="277">
        <v>1692.5279510098501</v>
      </c>
      <c r="P1602" s="284">
        <v>0</v>
      </c>
      <c r="Q1602" s="275">
        <v>209.055358333333</v>
      </c>
      <c r="R1602" s="275">
        <v>176.66650000000001</v>
      </c>
      <c r="S1602" s="275">
        <v>0</v>
      </c>
      <c r="T1602" s="279">
        <v>2078.24980934319</v>
      </c>
      <c r="U1602" s="276">
        <v>342733.01</v>
      </c>
      <c r="V1602" s="277">
        <v>2280.2112673327201</v>
      </c>
      <c r="W1602" s="275">
        <v>48.578024187009298</v>
      </c>
      <c r="X1602" s="275">
        <v>334.16468474999999</v>
      </c>
      <c r="Y1602" s="275">
        <v>209.055358333333</v>
      </c>
      <c r="Z1602" s="275">
        <v>176.66650000000001</v>
      </c>
      <c r="AA1602" s="275">
        <v>33.651326018240802</v>
      </c>
      <c r="AB1602" s="275" t="b">
        <v>0</v>
      </c>
      <c r="AC1602" s="275" t="b">
        <v>1</v>
      </c>
      <c r="AD1602" s="283">
        <v>575542.22516315395</v>
      </c>
      <c r="AE1602" s="280">
        <v>143885.55629078901</v>
      </c>
      <c r="AF1602" s="281">
        <v>218306.49743621901</v>
      </c>
      <c r="AG1602" s="281">
        <v>213350.17143614599</v>
      </c>
      <c r="AH1602" s="275">
        <v>19.1273936518946</v>
      </c>
      <c r="AI1602" s="275">
        <v>0.62889462677744201</v>
      </c>
      <c r="AJ1602" s="275" t="b">
        <v>1</v>
      </c>
    </row>
    <row r="1603" spans="2:36" x14ac:dyDescent="0.2">
      <c r="B1603" s="266">
        <v>95957</v>
      </c>
      <c r="C1603" s="274" t="s">
        <v>169</v>
      </c>
      <c r="D1603" s="275">
        <v>738</v>
      </c>
      <c r="E1603" s="275">
        <v>39530491</v>
      </c>
      <c r="F1603" s="275">
        <v>65340</v>
      </c>
      <c r="G1603" s="275">
        <v>452778</v>
      </c>
      <c r="H1603" s="275">
        <v>5</v>
      </c>
      <c r="I1603" s="275">
        <v>65340</v>
      </c>
      <c r="J1603" s="275">
        <v>452778</v>
      </c>
      <c r="K1603" s="276">
        <v>13583.34</v>
      </c>
      <c r="L1603" s="275">
        <v>7</v>
      </c>
      <c r="M1603" s="282">
        <v>113194.5</v>
      </c>
      <c r="N1603" s="276">
        <v>326000.15999999997</v>
      </c>
      <c r="O1603" s="279">
        <v>2168.88719876813</v>
      </c>
      <c r="P1603" s="284">
        <v>0</v>
      </c>
      <c r="Q1603" s="275">
        <v>267.89364999999998</v>
      </c>
      <c r="R1603" s="275">
        <v>226.38900000000001</v>
      </c>
      <c r="S1603" s="275">
        <v>0</v>
      </c>
      <c r="T1603" s="279">
        <v>2663.1698487681301</v>
      </c>
      <c r="U1603" s="276">
        <v>439194.66</v>
      </c>
      <c r="V1603" s="279">
        <v>2921.97303167373</v>
      </c>
      <c r="W1603" s="275">
        <v>70.605518368663496</v>
      </c>
      <c r="X1603" s="275">
        <v>428.21479349999998</v>
      </c>
      <c r="Y1603" s="275">
        <v>267.89364999999998</v>
      </c>
      <c r="Z1603" s="275">
        <v>226.38900000000001</v>
      </c>
      <c r="AA1603" s="277">
        <v>48.910373714749802</v>
      </c>
      <c r="AB1603" s="275" t="b">
        <v>0</v>
      </c>
      <c r="AC1603" s="275" t="b">
        <v>0</v>
      </c>
      <c r="AD1603" s="280">
        <v>737527.65132303699</v>
      </c>
      <c r="AE1603" s="281">
        <v>184381.91283075901</v>
      </c>
      <c r="AF1603" s="280">
        <v>279748.50720475201</v>
      </c>
      <c r="AG1603" s="281">
        <v>273397.23128752602</v>
      </c>
      <c r="AH1603" s="275">
        <v>19.1273936518946</v>
      </c>
      <c r="AI1603" s="275">
        <v>0.62889462677744201</v>
      </c>
      <c r="AJ1603" s="275" t="b">
        <v>0</v>
      </c>
    </row>
    <row r="1604" spans="2:36" x14ac:dyDescent="0.2">
      <c r="B1604" s="266">
        <v>95959</v>
      </c>
      <c r="C1604" s="274" t="s">
        <v>169</v>
      </c>
      <c r="D1604" s="275">
        <v>19260</v>
      </c>
      <c r="E1604" s="275">
        <v>39530491</v>
      </c>
      <c r="F1604" s="275">
        <v>81975</v>
      </c>
      <c r="G1604" s="275">
        <v>682441</v>
      </c>
      <c r="H1604" s="275">
        <v>5</v>
      </c>
      <c r="I1604" s="275">
        <v>81975</v>
      </c>
      <c r="J1604" s="275">
        <v>682441</v>
      </c>
      <c r="K1604" s="276">
        <v>20473.23</v>
      </c>
      <c r="L1604" s="275">
        <v>7</v>
      </c>
      <c r="M1604" s="276">
        <v>170610.25</v>
      </c>
      <c r="N1604" s="276">
        <v>491357.52</v>
      </c>
      <c r="O1604" s="281">
        <v>3269.0138408105499</v>
      </c>
      <c r="P1604" s="278">
        <v>5.0000000000000001E-4</v>
      </c>
      <c r="Q1604" s="275">
        <v>403.77759166666698</v>
      </c>
      <c r="R1604" s="275">
        <v>341.22050000000002</v>
      </c>
      <c r="S1604" s="275">
        <v>0</v>
      </c>
      <c r="T1604" s="277">
        <v>4014.0119324772199</v>
      </c>
      <c r="U1604" s="276">
        <v>661967.77</v>
      </c>
      <c r="V1604" s="279">
        <v>4404.0880910919896</v>
      </c>
      <c r="W1604" s="275">
        <v>84.823491432880601</v>
      </c>
      <c r="X1604" s="275">
        <v>645.41857574999995</v>
      </c>
      <c r="Y1604" s="275">
        <v>403.77759166666698</v>
      </c>
      <c r="Z1604" s="275">
        <v>341.22050000000002</v>
      </c>
      <c r="AA1604" s="275">
        <v>58.7595525339757</v>
      </c>
      <c r="AB1604" s="275" t="b">
        <v>0</v>
      </c>
      <c r="AC1604" s="275" t="b">
        <v>0</v>
      </c>
      <c r="AD1604" s="280">
        <v>1111624.4779926201</v>
      </c>
      <c r="AE1604" s="281">
        <v>277906.11949815601</v>
      </c>
      <c r="AF1604" s="281">
        <v>421645.598958691</v>
      </c>
      <c r="AG1604" s="280">
        <v>412072.75953577802</v>
      </c>
      <c r="AH1604" s="275">
        <v>19.1273936518946</v>
      </c>
      <c r="AI1604" s="275">
        <v>0.62889462677744201</v>
      </c>
      <c r="AJ1604" s="275" t="b">
        <v>0</v>
      </c>
    </row>
    <row r="1605" spans="2:36" x14ac:dyDescent="0.2">
      <c r="B1605" s="266">
        <v>95960</v>
      </c>
      <c r="C1605" s="274" t="s">
        <v>169</v>
      </c>
      <c r="D1605" s="275">
        <v>813</v>
      </c>
      <c r="E1605" s="275">
        <v>39530491</v>
      </c>
      <c r="F1605" s="275">
        <v>68635</v>
      </c>
      <c r="G1605" s="275">
        <v>493333</v>
      </c>
      <c r="H1605" s="275">
        <v>5</v>
      </c>
      <c r="I1605" s="275">
        <v>68635</v>
      </c>
      <c r="J1605" s="275">
        <v>493333</v>
      </c>
      <c r="K1605" s="276">
        <v>14799.99</v>
      </c>
      <c r="L1605" s="275">
        <v>7</v>
      </c>
      <c r="M1605" s="276">
        <v>123333.25</v>
      </c>
      <c r="N1605" s="276">
        <v>355199.76</v>
      </c>
      <c r="O1605" s="277">
        <v>2363.1528661504699</v>
      </c>
      <c r="P1605" s="284">
        <v>0</v>
      </c>
      <c r="Q1605" s="275">
        <v>291.888691666667</v>
      </c>
      <c r="R1605" s="275">
        <v>246.66650000000001</v>
      </c>
      <c r="S1605" s="275">
        <v>0</v>
      </c>
      <c r="T1605" s="279">
        <v>2901.7080578171299</v>
      </c>
      <c r="U1605" s="276">
        <v>478533.01</v>
      </c>
      <c r="V1605" s="277">
        <v>3183.6920557860499</v>
      </c>
      <c r="W1605" s="275">
        <v>73.236400067651402</v>
      </c>
      <c r="X1605" s="277">
        <v>466.56968475000002</v>
      </c>
      <c r="Y1605" s="275">
        <v>291.888691666667</v>
      </c>
      <c r="Z1605" s="275">
        <v>246.66650000000001</v>
      </c>
      <c r="AA1605" s="275">
        <v>50.732857425228502</v>
      </c>
      <c r="AB1605" s="275" t="b">
        <v>0</v>
      </c>
      <c r="AC1605" s="275" t="b">
        <v>0</v>
      </c>
      <c r="AD1605" s="280">
        <v>803587.47291199595</v>
      </c>
      <c r="AE1605" s="281">
        <v>200896.86822799899</v>
      </c>
      <c r="AF1605" s="280">
        <v>304805.37990989402</v>
      </c>
      <c r="AG1605" s="281">
        <v>297885.22477410297</v>
      </c>
      <c r="AH1605" s="275">
        <v>19.1273936518946</v>
      </c>
      <c r="AI1605" s="275">
        <v>0.62889462677744201</v>
      </c>
      <c r="AJ1605" s="275" t="b">
        <v>0</v>
      </c>
    </row>
    <row r="1606" spans="2:36" x14ac:dyDescent="0.2">
      <c r="B1606" s="266">
        <v>95961</v>
      </c>
      <c r="C1606" s="274" t="s">
        <v>169</v>
      </c>
      <c r="D1606" s="275">
        <v>33611</v>
      </c>
      <c r="E1606" s="275">
        <v>39530491</v>
      </c>
      <c r="F1606" s="275">
        <v>78725</v>
      </c>
      <c r="G1606" s="275">
        <v>389585</v>
      </c>
      <c r="H1606" s="275">
        <v>5</v>
      </c>
      <c r="I1606" s="275">
        <v>78725</v>
      </c>
      <c r="J1606" s="275">
        <v>389585</v>
      </c>
      <c r="K1606" s="276">
        <v>11687.55</v>
      </c>
      <c r="L1606" s="275">
        <v>7</v>
      </c>
      <c r="M1606" s="276">
        <v>97396.25</v>
      </c>
      <c r="N1606" s="282">
        <v>280501.2</v>
      </c>
      <c r="O1606" s="277">
        <v>1866.1814826075499</v>
      </c>
      <c r="P1606" s="278">
        <v>8.9999999999999998E-4</v>
      </c>
      <c r="Q1606" s="275">
        <v>230.50445833333299</v>
      </c>
      <c r="R1606" s="275">
        <v>194.79249999999999</v>
      </c>
      <c r="S1606" s="275">
        <v>0</v>
      </c>
      <c r="T1606" s="279">
        <v>2291.4784409408799</v>
      </c>
      <c r="U1606" s="276">
        <v>377897.45</v>
      </c>
      <c r="V1606" s="277">
        <v>2514.1611640685001</v>
      </c>
      <c r="W1606" s="275">
        <v>50.422226273511598</v>
      </c>
      <c r="X1606" s="275">
        <v>368.45001374999998</v>
      </c>
      <c r="Y1606" s="275">
        <v>230.50445833333299</v>
      </c>
      <c r="Z1606" s="275">
        <v>194.79249999999999</v>
      </c>
      <c r="AA1606" s="275">
        <v>34.928855244573597</v>
      </c>
      <c r="AB1606" s="275" t="b">
        <v>0</v>
      </c>
      <c r="AC1606" s="275" t="b">
        <v>1</v>
      </c>
      <c r="AD1606" s="280">
        <v>634592.91317308997</v>
      </c>
      <c r="AE1606" s="281">
        <v>158648.228293272</v>
      </c>
      <c r="AF1606" s="281">
        <v>240704.76520361699</v>
      </c>
      <c r="AG1606" s="280">
        <v>235239.91967620101</v>
      </c>
      <c r="AH1606" s="275">
        <v>19.1273936518946</v>
      </c>
      <c r="AI1606" s="275">
        <v>0.62889462677744201</v>
      </c>
      <c r="AJ1606" s="275" t="b">
        <v>1</v>
      </c>
    </row>
    <row r="1607" spans="2:36" x14ac:dyDescent="0.2">
      <c r="B1607" s="266">
        <v>95962</v>
      </c>
      <c r="C1607" s="274" t="s">
        <v>169</v>
      </c>
      <c r="D1607" s="275">
        <v>1072</v>
      </c>
      <c r="E1607" s="275">
        <v>39530491</v>
      </c>
      <c r="F1607" s="275">
        <v>67479</v>
      </c>
      <c r="G1607" s="275">
        <v>448256</v>
      </c>
      <c r="H1607" s="275">
        <v>5</v>
      </c>
      <c r="I1607" s="275">
        <v>67479</v>
      </c>
      <c r="J1607" s="275">
        <v>448256</v>
      </c>
      <c r="K1607" s="276">
        <v>13447.68</v>
      </c>
      <c r="L1607" s="275">
        <v>7</v>
      </c>
      <c r="M1607" s="275">
        <v>112064</v>
      </c>
      <c r="N1607" s="276">
        <v>322744.32000000001</v>
      </c>
      <c r="O1607" s="279">
        <v>2147.2260140090898</v>
      </c>
      <c r="P1607" s="284">
        <v>0</v>
      </c>
      <c r="Q1607" s="277">
        <v>265.21813333333301</v>
      </c>
      <c r="R1607" s="275">
        <v>224.12799999999999</v>
      </c>
      <c r="S1607" s="275">
        <v>0</v>
      </c>
      <c r="T1607" s="277">
        <v>2636.5721473424201</v>
      </c>
      <c r="U1607" s="276">
        <v>434808.32000000001</v>
      </c>
      <c r="V1607" s="279">
        <v>2892.79060220668</v>
      </c>
      <c r="W1607" s="275">
        <v>67.684610279465005</v>
      </c>
      <c r="X1607" s="275">
        <v>423.93811199999999</v>
      </c>
      <c r="Y1607" s="277">
        <v>265.21813333333301</v>
      </c>
      <c r="Z1607" s="275">
        <v>224.12799999999999</v>
      </c>
      <c r="AA1607" s="275">
        <v>46.886980791222499</v>
      </c>
      <c r="AB1607" s="275" t="b">
        <v>0</v>
      </c>
      <c r="AC1607" s="275" t="b">
        <v>0</v>
      </c>
      <c r="AD1607" s="280">
        <v>730161.78982074896</v>
      </c>
      <c r="AE1607" s="281">
        <v>182540.44745518701</v>
      </c>
      <c r="AF1607" s="280">
        <v>276954.59330085199</v>
      </c>
      <c r="AG1607" s="281">
        <v>270666.74906470999</v>
      </c>
      <c r="AH1607" s="275">
        <v>19.1273936518946</v>
      </c>
      <c r="AI1607" s="275">
        <v>0.62889462677744201</v>
      </c>
      <c r="AJ1607" s="275" t="b">
        <v>0</v>
      </c>
    </row>
    <row r="1608" spans="2:36" x14ac:dyDescent="0.2">
      <c r="B1608" s="266">
        <v>95963</v>
      </c>
      <c r="C1608" s="274" t="s">
        <v>169</v>
      </c>
      <c r="D1608" s="275">
        <v>16835</v>
      </c>
      <c r="E1608" s="275">
        <v>39530491</v>
      </c>
      <c r="F1608" s="275">
        <v>67176</v>
      </c>
      <c r="G1608" s="275">
        <v>412809</v>
      </c>
      <c r="H1608" s="275">
        <v>5</v>
      </c>
      <c r="I1608" s="275">
        <v>67176</v>
      </c>
      <c r="J1608" s="275">
        <v>412809</v>
      </c>
      <c r="K1608" s="276">
        <v>12384.27</v>
      </c>
      <c r="L1608" s="275">
        <v>7</v>
      </c>
      <c r="M1608" s="276">
        <v>103202.25</v>
      </c>
      <c r="N1608" s="276">
        <v>297222.48</v>
      </c>
      <c r="O1608" s="277">
        <v>1977.42857567345</v>
      </c>
      <c r="P1608" s="278">
        <v>4.0000000000000002E-4</v>
      </c>
      <c r="Q1608" s="275">
        <v>244.24532500000001</v>
      </c>
      <c r="R1608" s="275">
        <v>206.40450000000001</v>
      </c>
      <c r="S1608" s="275">
        <v>0</v>
      </c>
      <c r="T1608" s="279">
        <v>2428.0784006734498</v>
      </c>
      <c r="U1608" s="276">
        <v>400424.73</v>
      </c>
      <c r="V1608" s="279">
        <v>2664.0357200045</v>
      </c>
      <c r="W1608" s="275">
        <v>62.613427237486697</v>
      </c>
      <c r="X1608" s="277">
        <v>390.41411175000002</v>
      </c>
      <c r="Y1608" s="275">
        <v>244.24532500000001</v>
      </c>
      <c r="Z1608" s="275">
        <v>206.40450000000001</v>
      </c>
      <c r="AA1608" s="275">
        <v>43.374033595452801</v>
      </c>
      <c r="AB1608" s="275" t="b">
        <v>0</v>
      </c>
      <c r="AC1608" s="275" t="b">
        <v>0</v>
      </c>
      <c r="AD1608" s="283">
        <v>672422.361985369</v>
      </c>
      <c r="AE1608" s="281">
        <v>168105.59049634199</v>
      </c>
      <c r="AF1608" s="281">
        <v>255053.69410767799</v>
      </c>
      <c r="AG1608" s="281">
        <v>249263.077381348</v>
      </c>
      <c r="AH1608" s="275">
        <v>19.1273936518946</v>
      </c>
      <c r="AI1608" s="275">
        <v>0.62889462677744201</v>
      </c>
      <c r="AJ1608" s="275" t="b">
        <v>0</v>
      </c>
    </row>
    <row r="1609" spans="2:36" x14ac:dyDescent="0.2">
      <c r="B1609" s="266">
        <v>95965</v>
      </c>
      <c r="C1609" s="274" t="s">
        <v>169</v>
      </c>
      <c r="D1609" s="275">
        <v>21102</v>
      </c>
      <c r="E1609" s="275">
        <v>39530491</v>
      </c>
      <c r="F1609" s="275">
        <v>48242</v>
      </c>
      <c r="G1609" s="275">
        <v>344681</v>
      </c>
      <c r="H1609" s="275">
        <v>5</v>
      </c>
      <c r="I1609" s="275">
        <v>48242</v>
      </c>
      <c r="J1609" s="275">
        <v>344681</v>
      </c>
      <c r="K1609" s="276">
        <v>10340.43</v>
      </c>
      <c r="L1609" s="275">
        <v>7</v>
      </c>
      <c r="M1609" s="276">
        <v>86170.25</v>
      </c>
      <c r="N1609" s="276">
        <v>248170.32</v>
      </c>
      <c r="O1609" s="277">
        <v>1651.0833312541599</v>
      </c>
      <c r="P1609" s="278">
        <v>5.0000000000000001E-4</v>
      </c>
      <c r="Q1609" s="277">
        <v>203.936258333333</v>
      </c>
      <c r="R1609" s="275">
        <v>172.34049999999999</v>
      </c>
      <c r="S1609" s="275">
        <v>0</v>
      </c>
      <c r="T1609" s="279">
        <v>2027.3600895874999</v>
      </c>
      <c r="U1609" s="276">
        <v>334340.57</v>
      </c>
      <c r="V1609" s="279">
        <v>2224.3761546063001</v>
      </c>
      <c r="W1609" s="275">
        <v>72.798846698469404</v>
      </c>
      <c r="X1609" s="275">
        <v>325.98205574999997</v>
      </c>
      <c r="Y1609" s="277">
        <v>203.936258333333</v>
      </c>
      <c r="Z1609" s="275">
        <v>172.34049999999999</v>
      </c>
      <c r="AA1609" s="275">
        <v>50.429752238816697</v>
      </c>
      <c r="AB1609" s="275" t="b">
        <v>0</v>
      </c>
      <c r="AC1609" s="275" t="b">
        <v>0</v>
      </c>
      <c r="AD1609" s="280">
        <v>561449.02885227604</v>
      </c>
      <c r="AE1609" s="281">
        <v>140362.25721306901</v>
      </c>
      <c r="AF1609" s="280">
        <v>212960.86649934601</v>
      </c>
      <c r="AG1609" s="281">
        <v>208125.90513986</v>
      </c>
      <c r="AH1609" s="275">
        <v>19.1273936518946</v>
      </c>
      <c r="AI1609" s="275">
        <v>0.62889462677744201</v>
      </c>
      <c r="AJ1609" s="275" t="b">
        <v>0</v>
      </c>
    </row>
    <row r="1610" spans="2:36" x14ac:dyDescent="0.2">
      <c r="B1610" s="266">
        <v>95966</v>
      </c>
      <c r="C1610" s="274" t="s">
        <v>169</v>
      </c>
      <c r="D1610" s="275">
        <v>30720</v>
      </c>
      <c r="E1610" s="275">
        <v>39530491</v>
      </c>
      <c r="F1610" s="275">
        <v>60837</v>
      </c>
      <c r="G1610" s="275">
        <v>366222</v>
      </c>
      <c r="H1610" s="275">
        <v>5</v>
      </c>
      <c r="I1610" s="275">
        <v>60837</v>
      </c>
      <c r="J1610" s="275">
        <v>366222</v>
      </c>
      <c r="K1610" s="276">
        <v>10986.66</v>
      </c>
      <c r="L1610" s="275">
        <v>7</v>
      </c>
      <c r="M1610" s="282">
        <v>91555.5</v>
      </c>
      <c r="N1610" s="276">
        <v>263679.84000000003</v>
      </c>
      <c r="O1610" s="277">
        <v>1754.2685548044799</v>
      </c>
      <c r="P1610" s="278">
        <v>8.0000000000000004E-4</v>
      </c>
      <c r="Q1610" s="275">
        <v>216.68135000000001</v>
      </c>
      <c r="R1610" s="275">
        <v>183.11099999999999</v>
      </c>
      <c r="S1610" s="275">
        <v>0</v>
      </c>
      <c r="T1610" s="277">
        <v>2154.0609048044798</v>
      </c>
      <c r="U1610" s="276">
        <v>355235.34</v>
      </c>
      <c r="V1610" s="279">
        <v>2363.3895807782501</v>
      </c>
      <c r="W1610" s="275">
        <v>61.335103057907197</v>
      </c>
      <c r="X1610" s="275">
        <v>346.35445650000003</v>
      </c>
      <c r="Y1610" s="275">
        <v>216.68135000000001</v>
      </c>
      <c r="Z1610" s="275">
        <v>183.11099999999999</v>
      </c>
      <c r="AA1610" s="277">
        <v>42.488503472646101</v>
      </c>
      <c r="AB1610" s="275" t="b">
        <v>0</v>
      </c>
      <c r="AC1610" s="275" t="b">
        <v>0</v>
      </c>
      <c r="AD1610" s="280">
        <v>596537.04800768802</v>
      </c>
      <c r="AE1610" s="280">
        <v>149134.262001922</v>
      </c>
      <c r="AF1610" s="280">
        <v>226269.955266242</v>
      </c>
      <c r="AG1610" s="281">
        <v>221132.83073952401</v>
      </c>
      <c r="AH1610" s="275">
        <v>19.1273936518946</v>
      </c>
      <c r="AI1610" s="275">
        <v>0.62889462677744201</v>
      </c>
      <c r="AJ1610" s="275" t="b">
        <v>0</v>
      </c>
    </row>
    <row r="1611" spans="2:36" x14ac:dyDescent="0.2">
      <c r="B1611" s="266">
        <v>95968</v>
      </c>
      <c r="C1611" s="274" t="s">
        <v>169</v>
      </c>
      <c r="D1611" s="275">
        <v>1456</v>
      </c>
      <c r="E1611" s="275">
        <v>39530491</v>
      </c>
      <c r="F1611" s="275">
        <v>41366</v>
      </c>
      <c r="G1611" s="275">
        <v>209459</v>
      </c>
      <c r="H1611" s="275">
        <v>5</v>
      </c>
      <c r="I1611" s="275">
        <v>41366</v>
      </c>
      <c r="J1611" s="275">
        <v>209459</v>
      </c>
      <c r="K1611" s="277">
        <v>6283.77</v>
      </c>
      <c r="L1611" s="275">
        <v>7</v>
      </c>
      <c r="M1611" s="276">
        <v>52364.75</v>
      </c>
      <c r="N1611" s="276">
        <v>150810.48000000001</v>
      </c>
      <c r="O1611" s="277">
        <v>1003.3458864317</v>
      </c>
      <c r="P1611" s="284">
        <v>0</v>
      </c>
      <c r="Q1611" s="275">
        <v>123.929908333333</v>
      </c>
      <c r="R1611" s="275">
        <v>104.7295</v>
      </c>
      <c r="S1611" s="275">
        <v>0</v>
      </c>
      <c r="T1611" s="277">
        <v>1232.0052947650399</v>
      </c>
      <c r="U1611" s="276">
        <v>203175.23</v>
      </c>
      <c r="V1611" s="277">
        <v>1351.7298747760401</v>
      </c>
      <c r="W1611" s="275">
        <v>51.592664478829299</v>
      </c>
      <c r="X1611" s="275">
        <v>198.09584924999999</v>
      </c>
      <c r="Y1611" s="275">
        <v>123.929908333333</v>
      </c>
      <c r="Z1611" s="275">
        <v>104.7295</v>
      </c>
      <c r="AA1611" s="275">
        <v>35.739649802205697</v>
      </c>
      <c r="AB1611" s="275" t="b">
        <v>0</v>
      </c>
      <c r="AC1611" s="275" t="b">
        <v>0</v>
      </c>
      <c r="AD1611" s="281">
        <v>341186.63963017601</v>
      </c>
      <c r="AE1611" s="281">
        <v>85296.659907544104</v>
      </c>
      <c r="AF1611" s="281">
        <v>129414.067314667</v>
      </c>
      <c r="AG1611" s="280">
        <v>126475.912407966</v>
      </c>
      <c r="AH1611" s="275">
        <v>19.1273936518946</v>
      </c>
      <c r="AI1611" s="275">
        <v>0.62889462677744201</v>
      </c>
      <c r="AJ1611" s="275" t="b">
        <v>0</v>
      </c>
    </row>
    <row r="1612" spans="2:36" x14ac:dyDescent="0.2">
      <c r="B1612" s="266">
        <v>95969</v>
      </c>
      <c r="C1612" s="274" t="s">
        <v>169</v>
      </c>
      <c r="D1612" s="275">
        <v>6065</v>
      </c>
      <c r="E1612" s="275">
        <v>39530491</v>
      </c>
      <c r="F1612" s="275">
        <v>60328</v>
      </c>
      <c r="G1612" s="275">
        <v>427946</v>
      </c>
      <c r="H1612" s="275">
        <v>5</v>
      </c>
      <c r="I1612" s="275">
        <v>60328</v>
      </c>
      <c r="J1612" s="275">
        <v>427946</v>
      </c>
      <c r="K1612" s="276">
        <v>12838.38</v>
      </c>
      <c r="L1612" s="275">
        <v>7</v>
      </c>
      <c r="M1612" s="282">
        <v>106986.5</v>
      </c>
      <c r="N1612" s="276">
        <v>308121.12</v>
      </c>
      <c r="O1612" s="277">
        <v>2049.9374995340399</v>
      </c>
      <c r="P1612" s="278">
        <v>2.0000000000000001E-4</v>
      </c>
      <c r="Q1612" s="275">
        <v>253.20138333333301</v>
      </c>
      <c r="R1612" s="275">
        <v>213.97300000000001</v>
      </c>
      <c r="S1612" s="275">
        <v>0</v>
      </c>
      <c r="T1612" s="279">
        <v>2517.1118828673798</v>
      </c>
      <c r="U1612" s="276">
        <v>415107.62</v>
      </c>
      <c r="V1612" s="277">
        <v>2761.7213535389201</v>
      </c>
      <c r="W1612" s="275">
        <v>72.277396891107003</v>
      </c>
      <c r="X1612" s="275">
        <v>404.72992950000003</v>
      </c>
      <c r="Y1612" s="275">
        <v>253.20138333333301</v>
      </c>
      <c r="Z1612" s="275">
        <v>213.97300000000001</v>
      </c>
      <c r="AA1612" s="275">
        <v>50.068529695014803</v>
      </c>
      <c r="AB1612" s="275" t="b">
        <v>0</v>
      </c>
      <c r="AC1612" s="275" t="b">
        <v>0</v>
      </c>
      <c r="AD1612" s="280">
        <v>697078.93995089899</v>
      </c>
      <c r="AE1612" s="280">
        <v>174269.73498772501</v>
      </c>
      <c r="AF1612" s="281">
        <v>264406.07685056399</v>
      </c>
      <c r="AG1612" s="281">
        <v>258403.12811260999</v>
      </c>
      <c r="AH1612" s="275">
        <v>19.1273936518946</v>
      </c>
      <c r="AI1612" s="275">
        <v>0.62889462677744201</v>
      </c>
      <c r="AJ1612" s="275" t="b">
        <v>0</v>
      </c>
    </row>
    <row r="1613" spans="2:36" x14ac:dyDescent="0.2">
      <c r="B1613" s="266">
        <v>95970</v>
      </c>
      <c r="C1613" s="274" t="s">
        <v>169</v>
      </c>
      <c r="D1613" s="275">
        <v>418</v>
      </c>
      <c r="E1613" s="275">
        <v>39530491</v>
      </c>
      <c r="F1613" s="275">
        <v>76863</v>
      </c>
      <c r="G1613" s="275">
        <v>613095</v>
      </c>
      <c r="H1613" s="275">
        <v>5</v>
      </c>
      <c r="I1613" s="275">
        <v>76863</v>
      </c>
      <c r="J1613" s="275">
        <v>613095</v>
      </c>
      <c r="K1613" s="276">
        <v>18392.849999999999</v>
      </c>
      <c r="L1613" s="275">
        <v>7</v>
      </c>
      <c r="M1613" s="276">
        <v>153273.75</v>
      </c>
      <c r="N1613" s="282">
        <v>441428.4</v>
      </c>
      <c r="O1613" s="277">
        <v>2936.83415962954</v>
      </c>
      <c r="P1613" s="284">
        <v>0</v>
      </c>
      <c r="Q1613" s="275">
        <v>362.74787500000002</v>
      </c>
      <c r="R1613" s="275">
        <v>306.54750000000001</v>
      </c>
      <c r="S1613" s="275">
        <v>0</v>
      </c>
      <c r="T1613" s="277">
        <v>3606.1295346295401</v>
      </c>
      <c r="U1613" s="276">
        <v>594702.15</v>
      </c>
      <c r="V1613" s="277">
        <v>3956.5682428342402</v>
      </c>
      <c r="W1613" s="275">
        <v>81.272365857448904</v>
      </c>
      <c r="X1613" s="277">
        <v>579.83459625</v>
      </c>
      <c r="Y1613" s="275">
        <v>362.74787500000002</v>
      </c>
      <c r="Z1613" s="275">
        <v>306.54750000000001</v>
      </c>
      <c r="AA1613" s="275">
        <v>56.299590720573597</v>
      </c>
      <c r="AB1613" s="275" t="b">
        <v>0</v>
      </c>
      <c r="AC1613" s="275" t="b">
        <v>0</v>
      </c>
      <c r="AD1613" s="280">
        <v>998667.15120411594</v>
      </c>
      <c r="AE1613" s="281">
        <v>249666.78780102899</v>
      </c>
      <c r="AF1613" s="280">
        <v>378800.23107283801</v>
      </c>
      <c r="AG1613" s="280">
        <v>370200.13233024901</v>
      </c>
      <c r="AH1613" s="275">
        <v>19.1273936518946</v>
      </c>
      <c r="AI1613" s="275">
        <v>0.62889462677744201</v>
      </c>
      <c r="AJ1613" s="275" t="b">
        <v>0</v>
      </c>
    </row>
    <row r="1614" spans="2:36" x14ac:dyDescent="0.2">
      <c r="B1614" s="266">
        <v>95971</v>
      </c>
      <c r="C1614" s="274" t="s">
        <v>169</v>
      </c>
      <c r="D1614" s="275">
        <v>6126</v>
      </c>
      <c r="E1614" s="275">
        <v>39530491</v>
      </c>
      <c r="F1614" s="275">
        <v>78761</v>
      </c>
      <c r="G1614" s="275">
        <v>370018</v>
      </c>
      <c r="H1614" s="275">
        <v>5</v>
      </c>
      <c r="I1614" s="275">
        <v>78761</v>
      </c>
      <c r="J1614" s="275">
        <v>370018</v>
      </c>
      <c r="K1614" s="279">
        <v>11100.54</v>
      </c>
      <c r="L1614" s="275">
        <v>7</v>
      </c>
      <c r="M1614" s="282">
        <v>92504.5</v>
      </c>
      <c r="N1614" s="276">
        <v>266412.96000000002</v>
      </c>
      <c r="O1614" s="277">
        <v>1772.45207036072</v>
      </c>
      <c r="P1614" s="278">
        <v>2.0000000000000001E-4</v>
      </c>
      <c r="Q1614" s="275">
        <v>218.927316666667</v>
      </c>
      <c r="R1614" s="275">
        <v>185.00899999999999</v>
      </c>
      <c r="S1614" s="275">
        <v>0</v>
      </c>
      <c r="T1614" s="279">
        <v>2176.3883870273798</v>
      </c>
      <c r="U1614" s="276">
        <v>358917.46</v>
      </c>
      <c r="V1614" s="277">
        <v>2387.8868170137398</v>
      </c>
      <c r="W1614" s="275">
        <v>47.867868470645298</v>
      </c>
      <c r="X1614" s="275">
        <v>349.9445235</v>
      </c>
      <c r="Y1614" s="275">
        <v>218.927316666667</v>
      </c>
      <c r="Z1614" s="275">
        <v>185.00899999999999</v>
      </c>
      <c r="AA1614" s="275">
        <v>33.159381729953402</v>
      </c>
      <c r="AB1614" s="275" t="b">
        <v>0</v>
      </c>
      <c r="AC1614" s="275" t="b">
        <v>1</v>
      </c>
      <c r="AD1614" s="280">
        <v>602720.33201093599</v>
      </c>
      <c r="AE1614" s="281">
        <v>150680.083002734</v>
      </c>
      <c r="AF1614" s="281">
        <v>228615.31067959999</v>
      </c>
      <c r="AG1614" s="281">
        <v>223424.938328602</v>
      </c>
      <c r="AH1614" s="275">
        <v>19.1273936518946</v>
      </c>
      <c r="AI1614" s="275">
        <v>0.62889462677744201</v>
      </c>
      <c r="AJ1614" s="275" t="b">
        <v>1</v>
      </c>
    </row>
    <row r="1615" spans="2:36" x14ac:dyDescent="0.2">
      <c r="B1615" s="266">
        <v>95972</v>
      </c>
      <c r="C1615" s="274" t="s">
        <v>169</v>
      </c>
      <c r="D1615" s="275">
        <v>184</v>
      </c>
      <c r="E1615" s="275">
        <v>39530491</v>
      </c>
      <c r="F1615" s="275">
        <v>51796</v>
      </c>
      <c r="G1615" s="275">
        <v>369444</v>
      </c>
      <c r="H1615" s="275">
        <v>5</v>
      </c>
      <c r="I1615" s="275">
        <v>51796</v>
      </c>
      <c r="J1615" s="275">
        <v>369444</v>
      </c>
      <c r="K1615" s="276">
        <v>11083.32</v>
      </c>
      <c r="L1615" s="275">
        <v>7</v>
      </c>
      <c r="M1615" s="275">
        <v>92361</v>
      </c>
      <c r="N1615" s="276">
        <v>265999.68</v>
      </c>
      <c r="O1615" s="277">
        <v>1769.70250820864</v>
      </c>
      <c r="P1615" s="284">
        <v>0</v>
      </c>
      <c r="Q1615" s="275">
        <v>218.58770000000001</v>
      </c>
      <c r="R1615" s="275">
        <v>184.72200000000001</v>
      </c>
      <c r="S1615" s="275">
        <v>0</v>
      </c>
      <c r="T1615" s="279">
        <v>2173.01220820864</v>
      </c>
      <c r="U1615" s="276">
        <v>358360.68</v>
      </c>
      <c r="V1615" s="277">
        <v>2384.1825457810901</v>
      </c>
      <c r="W1615" s="277">
        <v>72.674968926892106</v>
      </c>
      <c r="X1615" s="277">
        <v>349.40166299999999</v>
      </c>
      <c r="Y1615" s="275">
        <v>218.58770000000001</v>
      </c>
      <c r="Z1615" s="275">
        <v>184.72200000000001</v>
      </c>
      <c r="AA1615" s="275">
        <v>50.343938718247898</v>
      </c>
      <c r="AB1615" s="275" t="b">
        <v>0</v>
      </c>
      <c r="AC1615" s="275" t="b">
        <v>0</v>
      </c>
      <c r="AD1615" s="280">
        <v>601785.34649516502</v>
      </c>
      <c r="AE1615" s="280">
        <v>150446.33662379099</v>
      </c>
      <c r="AF1615" s="281">
        <v>228260.66526145799</v>
      </c>
      <c r="AG1615" s="281">
        <v>223078.34460991601</v>
      </c>
      <c r="AH1615" s="275">
        <v>19.1273936518946</v>
      </c>
      <c r="AI1615" s="275">
        <v>0.62889462677744201</v>
      </c>
      <c r="AJ1615" s="275" t="b">
        <v>0</v>
      </c>
    </row>
    <row r="1616" spans="2:36" x14ac:dyDescent="0.2">
      <c r="B1616" s="266">
        <v>95973</v>
      </c>
      <c r="C1616" s="274" t="s">
        <v>169</v>
      </c>
      <c r="D1616" s="275">
        <v>39672</v>
      </c>
      <c r="E1616" s="275">
        <v>39530491</v>
      </c>
      <c r="F1616" s="275">
        <v>89202</v>
      </c>
      <c r="G1616" s="275">
        <v>501858</v>
      </c>
      <c r="H1616" s="275">
        <v>5</v>
      </c>
      <c r="I1616" s="275">
        <v>89202</v>
      </c>
      <c r="J1616" s="275">
        <v>501858</v>
      </c>
      <c r="K1616" s="276">
        <v>15055.74</v>
      </c>
      <c r="L1616" s="275">
        <v>7</v>
      </c>
      <c r="M1616" s="282">
        <v>125464.5</v>
      </c>
      <c r="N1616" s="276">
        <v>361337.76</v>
      </c>
      <c r="O1616" s="277">
        <v>2403.9891333045698</v>
      </c>
      <c r="P1616" s="284">
        <v>1E-3</v>
      </c>
      <c r="Q1616" s="275">
        <v>296.93265000000002</v>
      </c>
      <c r="R1616" s="275">
        <v>250.929</v>
      </c>
      <c r="S1616" s="275">
        <v>0</v>
      </c>
      <c r="T1616" s="279">
        <v>2951.8507833045701</v>
      </c>
      <c r="U1616" s="276">
        <v>486802.26</v>
      </c>
      <c r="V1616" s="279">
        <v>3238.70758236865</v>
      </c>
      <c r="W1616" s="275">
        <v>57.324294556650997</v>
      </c>
      <c r="X1616" s="275">
        <v>474.6322035</v>
      </c>
      <c r="Y1616" s="275">
        <v>296.93265000000002</v>
      </c>
      <c r="Z1616" s="275">
        <v>250.929</v>
      </c>
      <c r="AA1616" s="275">
        <v>39.710106723677498</v>
      </c>
      <c r="AB1616" s="275" t="b">
        <v>0</v>
      </c>
      <c r="AC1616" s="275" t="b">
        <v>0</v>
      </c>
      <c r="AD1616" s="280">
        <v>817473.79960527399</v>
      </c>
      <c r="AE1616" s="281">
        <v>204368.449901318</v>
      </c>
      <c r="AF1616" s="280">
        <v>310072.54400338</v>
      </c>
      <c r="AG1616" s="281">
        <v>303032.805700575</v>
      </c>
      <c r="AH1616" s="275">
        <v>19.1273936518946</v>
      </c>
      <c r="AI1616" s="275">
        <v>0.62889462677744201</v>
      </c>
      <c r="AJ1616" s="275" t="b">
        <v>0</v>
      </c>
    </row>
    <row r="1617" spans="2:36" x14ac:dyDescent="0.2">
      <c r="B1617" s="266">
        <v>95974</v>
      </c>
      <c r="C1617" s="274" t="s">
        <v>169</v>
      </c>
      <c r="D1617" s="275">
        <v>208</v>
      </c>
      <c r="E1617" s="275">
        <v>39530491</v>
      </c>
      <c r="F1617" s="275">
        <v>89337</v>
      </c>
      <c r="G1617" s="275">
        <v>725000</v>
      </c>
      <c r="H1617" s="275">
        <v>5</v>
      </c>
      <c r="I1617" s="275">
        <v>89337</v>
      </c>
      <c r="J1617" s="275">
        <v>725000</v>
      </c>
      <c r="K1617" s="275">
        <v>21750</v>
      </c>
      <c r="L1617" s="275">
        <v>7</v>
      </c>
      <c r="M1617" s="275">
        <v>181250</v>
      </c>
      <c r="N1617" s="275">
        <v>522000</v>
      </c>
      <c r="O1617" s="277">
        <v>3472.8790248353298</v>
      </c>
      <c r="P1617" s="284">
        <v>0</v>
      </c>
      <c r="Q1617" s="277">
        <v>428.95833333333297</v>
      </c>
      <c r="R1617" s="282">
        <v>362.5</v>
      </c>
      <c r="S1617" s="275">
        <v>0</v>
      </c>
      <c r="T1617" s="279">
        <v>4264.3373581686701</v>
      </c>
      <c r="U1617" s="275">
        <v>703250</v>
      </c>
      <c r="V1617" s="280">
        <v>4678.7397973476</v>
      </c>
      <c r="W1617" s="275">
        <v>82.687355259490701</v>
      </c>
      <c r="X1617" s="277">
        <v>685.66875000000005</v>
      </c>
      <c r="Y1617" s="277">
        <v>428.95833333333297</v>
      </c>
      <c r="Z1617" s="282">
        <v>362.5</v>
      </c>
      <c r="AA1617" s="275">
        <v>57.279792580928401</v>
      </c>
      <c r="AB1617" s="275" t="b">
        <v>0</v>
      </c>
      <c r="AC1617" s="275" t="b">
        <v>0</v>
      </c>
      <c r="AD1617" s="280">
        <v>1180948.60441365</v>
      </c>
      <c r="AE1617" s="280">
        <v>295237.15110341099</v>
      </c>
      <c r="AF1617" s="280">
        <v>447940.64138152701</v>
      </c>
      <c r="AG1617" s="281">
        <v>437770.811928707</v>
      </c>
      <c r="AH1617" s="275">
        <v>19.1273936518946</v>
      </c>
      <c r="AI1617" s="275">
        <v>0.62889462677744201</v>
      </c>
      <c r="AJ1617" s="275" t="b">
        <v>0</v>
      </c>
    </row>
    <row r="1618" spans="2:36" x14ac:dyDescent="0.2">
      <c r="B1618" s="266">
        <v>95975</v>
      </c>
      <c r="C1618" s="274" t="s">
        <v>169</v>
      </c>
      <c r="D1618" s="275">
        <v>1902</v>
      </c>
      <c r="E1618" s="275">
        <v>39530491</v>
      </c>
      <c r="F1618" s="275">
        <v>50602</v>
      </c>
      <c r="G1618" s="275">
        <v>591246</v>
      </c>
      <c r="H1618" s="275">
        <v>5</v>
      </c>
      <c r="I1618" s="275">
        <v>50602</v>
      </c>
      <c r="J1618" s="275">
        <v>591246</v>
      </c>
      <c r="K1618" s="276">
        <v>17737.38</v>
      </c>
      <c r="L1618" s="275">
        <v>7</v>
      </c>
      <c r="M1618" s="282">
        <v>147811.5</v>
      </c>
      <c r="N1618" s="276">
        <v>425697.12</v>
      </c>
      <c r="O1618" s="279">
        <v>2832.1735612659199</v>
      </c>
      <c r="P1618" s="284">
        <v>0</v>
      </c>
      <c r="Q1618" s="275">
        <v>349.82055000000003</v>
      </c>
      <c r="R1618" s="275">
        <v>295.62299999999999</v>
      </c>
      <c r="S1618" s="275">
        <v>0</v>
      </c>
      <c r="T1618" s="279">
        <v>3477.6171112659199</v>
      </c>
      <c r="U1618" s="276">
        <v>573508.62</v>
      </c>
      <c r="V1618" s="277">
        <v>3815.5671589276999</v>
      </c>
      <c r="W1618" s="275">
        <v>119.050984864496</v>
      </c>
      <c r="X1618" s="277">
        <v>559.17090450000001</v>
      </c>
      <c r="Y1618" s="275">
        <v>349.82055000000003</v>
      </c>
      <c r="Z1618" s="275">
        <v>295.62299999999999</v>
      </c>
      <c r="AA1618" s="275">
        <v>82.469873394709694</v>
      </c>
      <c r="AB1618" s="275" t="b">
        <v>0</v>
      </c>
      <c r="AC1618" s="275" t="b">
        <v>0</v>
      </c>
      <c r="AD1618" s="280">
        <v>963077.43250365497</v>
      </c>
      <c r="AE1618" s="281">
        <v>240769.358125914</v>
      </c>
      <c r="AF1618" s="281">
        <v>365300.84476449998</v>
      </c>
      <c r="AG1618" s="280">
        <v>357007.22961324197</v>
      </c>
      <c r="AH1618" s="275">
        <v>19.1273936518946</v>
      </c>
      <c r="AI1618" s="275">
        <v>0.62889462677744201</v>
      </c>
      <c r="AJ1618" s="275" t="b">
        <v>0</v>
      </c>
    </row>
    <row r="1619" spans="2:36" x14ac:dyDescent="0.2">
      <c r="B1619" s="266">
        <v>95977</v>
      </c>
      <c r="C1619" s="274" t="s">
        <v>169</v>
      </c>
      <c r="D1619" s="275">
        <v>1801</v>
      </c>
      <c r="E1619" s="275">
        <v>39530491</v>
      </c>
      <c r="F1619" s="275">
        <v>89093</v>
      </c>
      <c r="G1619" s="275">
        <v>578788</v>
      </c>
      <c r="H1619" s="275">
        <v>5</v>
      </c>
      <c r="I1619" s="275">
        <v>89093</v>
      </c>
      <c r="J1619" s="275">
        <v>578788</v>
      </c>
      <c r="K1619" s="276">
        <v>17363.64</v>
      </c>
      <c r="L1619" s="275">
        <v>7</v>
      </c>
      <c r="M1619" s="275">
        <v>144697</v>
      </c>
      <c r="N1619" s="276">
        <v>416727.36</v>
      </c>
      <c r="O1619" s="277">
        <v>2772.49752417433</v>
      </c>
      <c r="P1619" s="284">
        <v>0</v>
      </c>
      <c r="Q1619" s="275">
        <v>342.44956666666701</v>
      </c>
      <c r="R1619" s="275">
        <v>289.39400000000001</v>
      </c>
      <c r="S1619" s="275">
        <v>0</v>
      </c>
      <c r="T1619" s="277">
        <v>3404.3410908410001</v>
      </c>
      <c r="U1619" s="276">
        <v>561424.36</v>
      </c>
      <c r="V1619" s="277">
        <v>3735.1702756237601</v>
      </c>
      <c r="W1619" s="275">
        <v>66.192440617652395</v>
      </c>
      <c r="X1619" s="275">
        <v>547.38875099999996</v>
      </c>
      <c r="Y1619" s="275">
        <v>342.44956666666701</v>
      </c>
      <c r="Z1619" s="275">
        <v>289.39400000000001</v>
      </c>
      <c r="AA1619" s="275">
        <v>45.853314053957099</v>
      </c>
      <c r="AB1619" s="275" t="b">
        <v>0</v>
      </c>
      <c r="AC1619" s="275" t="b">
        <v>0</v>
      </c>
      <c r="AD1619" s="280">
        <v>942784.66324326198</v>
      </c>
      <c r="AE1619" s="281">
        <v>235696.16581081599</v>
      </c>
      <c r="AF1619" s="281">
        <v>357603.67992266401</v>
      </c>
      <c r="AG1619" s="281">
        <v>349484.81750978302</v>
      </c>
      <c r="AH1619" s="275">
        <v>19.1273936518946</v>
      </c>
      <c r="AI1619" s="275">
        <v>0.62889462677744201</v>
      </c>
      <c r="AJ1619" s="275" t="b">
        <v>0</v>
      </c>
    </row>
    <row r="1620" spans="2:36" x14ac:dyDescent="0.2">
      <c r="B1620" s="266">
        <v>95978</v>
      </c>
      <c r="C1620" s="274" t="s">
        <v>169</v>
      </c>
      <c r="D1620" s="275">
        <v>284</v>
      </c>
      <c r="E1620" s="275">
        <v>39530491</v>
      </c>
      <c r="F1620" s="275">
        <v>63025</v>
      </c>
      <c r="G1620" s="275">
        <v>582661</v>
      </c>
      <c r="H1620" s="275">
        <v>5</v>
      </c>
      <c r="I1620" s="275">
        <v>63025</v>
      </c>
      <c r="J1620" s="275">
        <v>582661</v>
      </c>
      <c r="K1620" s="279">
        <v>17479.830000000002</v>
      </c>
      <c r="L1620" s="275">
        <v>7</v>
      </c>
      <c r="M1620" s="276">
        <v>145665.25</v>
      </c>
      <c r="N1620" s="281">
        <v>419515.92</v>
      </c>
      <c r="O1620" s="279">
        <v>2791.0498834339</v>
      </c>
      <c r="P1620" s="284">
        <v>0</v>
      </c>
      <c r="Q1620" s="277">
        <v>344.74109166666699</v>
      </c>
      <c r="R1620" s="275">
        <v>291.33049999999997</v>
      </c>
      <c r="S1620" s="275">
        <v>0</v>
      </c>
      <c r="T1620" s="277">
        <v>3427.12147510057</v>
      </c>
      <c r="U1620" s="276">
        <v>565181.17000000004</v>
      </c>
      <c r="V1620" s="279">
        <v>3760.1644262928999</v>
      </c>
      <c r="W1620" s="275">
        <v>94.196671010733496</v>
      </c>
      <c r="X1620" s="275">
        <v>551.05164075000005</v>
      </c>
      <c r="Y1620" s="277">
        <v>344.74109166666699</v>
      </c>
      <c r="Z1620" s="275">
        <v>291.33049999999997</v>
      </c>
      <c r="AA1620" s="275">
        <v>65.252610394616198</v>
      </c>
      <c r="AB1620" s="275" t="b">
        <v>0</v>
      </c>
      <c r="AC1620" s="275" t="b">
        <v>0</v>
      </c>
      <c r="AD1620" s="280">
        <v>949093.37213277095</v>
      </c>
      <c r="AE1620" s="280">
        <v>237273.343033193</v>
      </c>
      <c r="AF1620" s="283">
        <v>359996.60972138197</v>
      </c>
      <c r="AG1620" s="280">
        <v>351823.41937819601</v>
      </c>
      <c r="AH1620" s="275">
        <v>19.1273936518946</v>
      </c>
      <c r="AI1620" s="275">
        <v>0.62889462677744201</v>
      </c>
      <c r="AJ1620" s="275" t="b">
        <v>0</v>
      </c>
    </row>
    <row r="1621" spans="2:36" x14ac:dyDescent="0.2">
      <c r="B1621" s="266">
        <v>95979</v>
      </c>
      <c r="C1621" s="274" t="s">
        <v>169</v>
      </c>
      <c r="D1621" s="275">
        <v>662</v>
      </c>
      <c r="E1621" s="275">
        <v>39530491</v>
      </c>
      <c r="F1621" s="275">
        <v>45788</v>
      </c>
      <c r="G1621" s="275">
        <v>336250</v>
      </c>
      <c r="H1621" s="275">
        <v>5</v>
      </c>
      <c r="I1621" s="275">
        <v>45788</v>
      </c>
      <c r="J1621" s="275">
        <v>336250</v>
      </c>
      <c r="K1621" s="282">
        <v>10087.5</v>
      </c>
      <c r="L1621" s="275">
        <v>7</v>
      </c>
      <c r="M1621" s="282">
        <v>84062.5</v>
      </c>
      <c r="N1621" s="275">
        <v>242100</v>
      </c>
      <c r="O1621" s="277">
        <v>1610.6973408288</v>
      </c>
      <c r="P1621" s="284">
        <v>0</v>
      </c>
      <c r="Q1621" s="275">
        <v>198.947916666667</v>
      </c>
      <c r="R1621" s="275">
        <v>168.125</v>
      </c>
      <c r="S1621" s="275">
        <v>0</v>
      </c>
      <c r="T1621" s="277">
        <v>1977.7702574954701</v>
      </c>
      <c r="U1621" s="282">
        <v>326162.5</v>
      </c>
      <c r="V1621" s="277">
        <v>2169.9672508387998</v>
      </c>
      <c r="W1621" s="277">
        <v>74.824371582217196</v>
      </c>
      <c r="X1621" s="275">
        <v>318.00843750000001</v>
      </c>
      <c r="Y1621" s="275">
        <v>198.947916666667</v>
      </c>
      <c r="Z1621" s="275">
        <v>168.125</v>
      </c>
      <c r="AA1621" s="275">
        <v>51.832888726185097</v>
      </c>
      <c r="AB1621" s="275" t="b">
        <v>0</v>
      </c>
      <c r="AC1621" s="275" t="b">
        <v>0</v>
      </c>
      <c r="AD1621" s="280">
        <v>547715.81825391494</v>
      </c>
      <c r="AE1621" s="280">
        <v>136928.954563479</v>
      </c>
      <c r="AF1621" s="280">
        <v>207751.78022695001</v>
      </c>
      <c r="AG1621" s="281">
        <v>203035.08346348701</v>
      </c>
      <c r="AH1621" s="275">
        <v>19.1273936518946</v>
      </c>
      <c r="AI1621" s="275">
        <v>0.62889462677744201</v>
      </c>
      <c r="AJ1621" s="275" t="b">
        <v>0</v>
      </c>
    </row>
    <row r="1622" spans="2:36" x14ac:dyDescent="0.2">
      <c r="B1622" s="266">
        <v>95981</v>
      </c>
      <c r="C1622" s="274" t="s">
        <v>169</v>
      </c>
      <c r="D1622" s="275">
        <v>259</v>
      </c>
      <c r="E1622" s="275">
        <v>39530491</v>
      </c>
      <c r="F1622" s="275">
        <v>72858</v>
      </c>
      <c r="G1622" s="275">
        <v>392500</v>
      </c>
      <c r="H1622" s="275">
        <v>5</v>
      </c>
      <c r="I1622" s="275">
        <v>72858</v>
      </c>
      <c r="J1622" s="275">
        <v>392500</v>
      </c>
      <c r="K1622" s="275">
        <v>11775</v>
      </c>
      <c r="L1622" s="275">
        <v>7</v>
      </c>
      <c r="M1622" s="275">
        <v>98125</v>
      </c>
      <c r="N1622" s="275">
        <v>282600</v>
      </c>
      <c r="O1622" s="277">
        <v>1880.1448513763701</v>
      </c>
      <c r="P1622" s="284">
        <v>0</v>
      </c>
      <c r="Q1622" s="275">
        <v>232.229166666667</v>
      </c>
      <c r="R1622" s="276">
        <v>196.25</v>
      </c>
      <c r="S1622" s="275">
        <v>0</v>
      </c>
      <c r="T1622" s="279">
        <v>2308.62401804304</v>
      </c>
      <c r="U1622" s="275">
        <v>380725</v>
      </c>
      <c r="V1622" s="279">
        <v>2532.9729247709402</v>
      </c>
      <c r="W1622" s="275">
        <v>54.8902077977042</v>
      </c>
      <c r="X1622" s="277">
        <v>371.20687500000003</v>
      </c>
      <c r="Y1622" s="275">
        <v>232.229166666667</v>
      </c>
      <c r="Z1622" s="276">
        <v>196.25</v>
      </c>
      <c r="AA1622" s="275">
        <v>38.023948250729397</v>
      </c>
      <c r="AB1622" s="275" t="b">
        <v>0</v>
      </c>
      <c r="AC1622" s="275" t="b">
        <v>0</v>
      </c>
      <c r="AD1622" s="283">
        <v>639341.14101014601</v>
      </c>
      <c r="AE1622" s="280">
        <v>159835.285252537</v>
      </c>
      <c r="AF1622" s="280">
        <v>242505.79550655099</v>
      </c>
      <c r="AG1622" s="281">
        <v>237000.06025105901</v>
      </c>
      <c r="AH1622" s="275">
        <v>19.1273936518946</v>
      </c>
      <c r="AI1622" s="275">
        <v>0.62889462677744201</v>
      </c>
      <c r="AJ1622" s="275" t="b">
        <v>0</v>
      </c>
    </row>
    <row r="1623" spans="2:36" x14ac:dyDescent="0.2">
      <c r="B1623" s="266">
        <v>95982</v>
      </c>
      <c r="C1623" s="274" t="s">
        <v>169</v>
      </c>
      <c r="D1623" s="275">
        <v>3317</v>
      </c>
      <c r="E1623" s="275">
        <v>39530491</v>
      </c>
      <c r="F1623" s="275">
        <v>90262</v>
      </c>
      <c r="G1623" s="275">
        <v>427406</v>
      </c>
      <c r="H1623" s="275">
        <v>5</v>
      </c>
      <c r="I1623" s="275">
        <v>90262</v>
      </c>
      <c r="J1623" s="275">
        <v>427406</v>
      </c>
      <c r="K1623" s="276">
        <v>12822.18</v>
      </c>
      <c r="L1623" s="275">
        <v>7</v>
      </c>
      <c r="M1623" s="282">
        <v>106851.5</v>
      </c>
      <c r="N1623" s="276">
        <v>307732.32</v>
      </c>
      <c r="O1623" s="277">
        <v>2047.3508034327899</v>
      </c>
      <c r="P1623" s="278">
        <v>1E-4</v>
      </c>
      <c r="Q1623" s="275">
        <v>252.88188333333301</v>
      </c>
      <c r="R1623" s="275">
        <v>213.703</v>
      </c>
      <c r="S1623" s="275">
        <v>0</v>
      </c>
      <c r="T1623" s="277">
        <v>2513.9356867661199</v>
      </c>
      <c r="U1623" s="276">
        <v>414583.82</v>
      </c>
      <c r="V1623" s="277">
        <v>2758.2364990691699</v>
      </c>
      <c r="W1623" s="275">
        <v>48.246756423334404</v>
      </c>
      <c r="X1623" s="275">
        <v>404.2192245</v>
      </c>
      <c r="Y1623" s="275">
        <v>252.88188333333301</v>
      </c>
      <c r="Z1623" s="275">
        <v>213.703</v>
      </c>
      <c r="AA1623" s="275">
        <v>33.421847777795101</v>
      </c>
      <c r="AB1623" s="275" t="b">
        <v>0</v>
      </c>
      <c r="AC1623" s="275" t="b">
        <v>1</v>
      </c>
      <c r="AD1623" s="280">
        <v>696199.33685243898</v>
      </c>
      <c r="AE1623" s="281">
        <v>174049.83421311001</v>
      </c>
      <c r="AF1623" s="281">
        <v>264072.43830387999</v>
      </c>
      <c r="AG1623" s="281">
        <v>258077.06433545001</v>
      </c>
      <c r="AH1623" s="275">
        <v>19.1273936518946</v>
      </c>
      <c r="AI1623" s="275">
        <v>0.62889462677744201</v>
      </c>
      <c r="AJ1623" s="275" t="b">
        <v>1</v>
      </c>
    </row>
    <row r="1624" spans="2:36" x14ac:dyDescent="0.2">
      <c r="B1624" s="266">
        <v>95983</v>
      </c>
      <c r="C1624" s="274" t="s">
        <v>169</v>
      </c>
      <c r="D1624" s="275">
        <v>280</v>
      </c>
      <c r="E1624" s="275">
        <v>39530491</v>
      </c>
      <c r="F1624" s="275">
        <v>49558</v>
      </c>
      <c r="G1624" s="275">
        <v>336364</v>
      </c>
      <c r="H1624" s="275">
        <v>5</v>
      </c>
      <c r="I1624" s="275">
        <v>49558</v>
      </c>
      <c r="J1624" s="275">
        <v>336364</v>
      </c>
      <c r="K1624" s="276">
        <v>10090.92</v>
      </c>
      <c r="L1624" s="275">
        <v>7</v>
      </c>
      <c r="M1624" s="275">
        <v>84091</v>
      </c>
      <c r="N1624" s="281">
        <v>242182.08</v>
      </c>
      <c r="O1624" s="277">
        <v>1611.24342111684</v>
      </c>
      <c r="P1624" s="284">
        <v>0</v>
      </c>
      <c r="Q1624" s="275">
        <v>199.01536666666701</v>
      </c>
      <c r="R1624" s="275">
        <v>168.18199999999999</v>
      </c>
      <c r="S1624" s="275">
        <v>0</v>
      </c>
      <c r="T1624" s="277">
        <v>1978.4407877835099</v>
      </c>
      <c r="U1624" s="276">
        <v>326273.08</v>
      </c>
      <c r="V1624" s="281">
        <v>2170.7029423379699</v>
      </c>
      <c r="W1624" s="275">
        <v>69.155734178247002</v>
      </c>
      <c r="X1624" s="275">
        <v>318.11625299999997</v>
      </c>
      <c r="Y1624" s="275">
        <v>199.01536666666701</v>
      </c>
      <c r="Z1624" s="275">
        <v>168.18199999999999</v>
      </c>
      <c r="AA1624" s="275">
        <v>47.906068552811099</v>
      </c>
      <c r="AB1624" s="275" t="b">
        <v>0</v>
      </c>
      <c r="AC1624" s="275" t="b">
        <v>0</v>
      </c>
      <c r="AD1624" s="280">
        <v>547901.51224136795</v>
      </c>
      <c r="AE1624" s="281">
        <v>136975.37806034199</v>
      </c>
      <c r="AF1624" s="281">
        <v>207822.21503125</v>
      </c>
      <c r="AG1624" s="281">
        <v>203103.91914977599</v>
      </c>
      <c r="AH1624" s="275">
        <v>19.1273936518946</v>
      </c>
      <c r="AI1624" s="275">
        <v>0.62889462677744201</v>
      </c>
      <c r="AJ1624" s="275" t="b">
        <v>0</v>
      </c>
    </row>
    <row r="1625" spans="2:36" x14ac:dyDescent="0.2">
      <c r="B1625" s="266">
        <v>95984</v>
      </c>
      <c r="C1625" s="274" t="s">
        <v>169</v>
      </c>
      <c r="D1625" s="275">
        <v>135</v>
      </c>
      <c r="E1625" s="275">
        <v>39530491</v>
      </c>
      <c r="F1625" s="275">
        <v>50612</v>
      </c>
      <c r="G1625" s="275">
        <v>235714</v>
      </c>
      <c r="H1625" s="275">
        <v>5</v>
      </c>
      <c r="I1625" s="275">
        <v>50612</v>
      </c>
      <c r="J1625" s="275">
        <v>235714</v>
      </c>
      <c r="K1625" s="276">
        <v>7071.42</v>
      </c>
      <c r="L1625" s="275">
        <v>7</v>
      </c>
      <c r="M1625" s="282">
        <v>58928.5</v>
      </c>
      <c r="N1625" s="276">
        <v>169714.08</v>
      </c>
      <c r="O1625" s="277">
        <v>1129.1120089103899</v>
      </c>
      <c r="P1625" s="284">
        <v>0</v>
      </c>
      <c r="Q1625" s="275">
        <v>139.464116666667</v>
      </c>
      <c r="R1625" s="275">
        <v>117.857</v>
      </c>
      <c r="S1625" s="275">
        <v>0</v>
      </c>
      <c r="T1625" s="277">
        <v>1386.4331255770601</v>
      </c>
      <c r="U1625" s="276">
        <v>228642.58</v>
      </c>
      <c r="V1625" s="277">
        <v>1521.1647897820601</v>
      </c>
      <c r="W1625" s="275">
        <v>47.453072519135198</v>
      </c>
      <c r="X1625" s="275">
        <v>222.92651549999999</v>
      </c>
      <c r="Y1625" s="275">
        <v>139.464116666667</v>
      </c>
      <c r="Z1625" s="275">
        <v>117.857</v>
      </c>
      <c r="AA1625" s="275">
        <v>32.872041229204001</v>
      </c>
      <c r="AB1625" s="275" t="b">
        <v>0</v>
      </c>
      <c r="AC1625" s="275" t="b">
        <v>1</v>
      </c>
      <c r="AD1625" s="283">
        <v>383953.26805621799</v>
      </c>
      <c r="AE1625" s="280">
        <v>95988.317014054497</v>
      </c>
      <c r="AF1625" s="280">
        <v>145635.697024283</v>
      </c>
      <c r="AG1625" s="280">
        <v>142329.25401788001</v>
      </c>
      <c r="AH1625" s="275">
        <v>19.1273936518946</v>
      </c>
      <c r="AI1625" s="275">
        <v>0.62889462677744201</v>
      </c>
      <c r="AJ1625" s="275" t="b">
        <v>1</v>
      </c>
    </row>
    <row r="1626" spans="2:36" x14ac:dyDescent="0.2">
      <c r="B1626" s="266">
        <v>95987</v>
      </c>
      <c r="C1626" s="274" t="s">
        <v>169</v>
      </c>
      <c r="D1626" s="275">
        <v>6313</v>
      </c>
      <c r="E1626" s="275">
        <v>39530491</v>
      </c>
      <c r="F1626" s="275">
        <v>89385</v>
      </c>
      <c r="G1626" s="275">
        <v>395710</v>
      </c>
      <c r="H1626" s="275">
        <v>5</v>
      </c>
      <c r="I1626" s="275">
        <v>89385</v>
      </c>
      <c r="J1626" s="275">
        <v>395710</v>
      </c>
      <c r="K1626" s="282">
        <v>11871.3</v>
      </c>
      <c r="L1626" s="275">
        <v>7</v>
      </c>
      <c r="M1626" s="282">
        <v>98927.5</v>
      </c>
      <c r="N1626" s="282">
        <v>284911.2</v>
      </c>
      <c r="O1626" s="277">
        <v>1895.52132264495</v>
      </c>
      <c r="P1626" s="278">
        <v>2.0000000000000001E-4</v>
      </c>
      <c r="Q1626" s="275">
        <v>234.12841666666699</v>
      </c>
      <c r="R1626" s="275">
        <v>197.85499999999999</v>
      </c>
      <c r="S1626" s="275">
        <v>0</v>
      </c>
      <c r="T1626" s="277">
        <v>2327.5047393116201</v>
      </c>
      <c r="U1626" s="282">
        <v>383838.7</v>
      </c>
      <c r="V1626" s="277">
        <v>2553.68844856334</v>
      </c>
      <c r="W1626" s="275">
        <v>45.107093105957397</v>
      </c>
      <c r="X1626" s="275">
        <v>374.24273249999999</v>
      </c>
      <c r="Y1626" s="275">
        <v>234.12841666666699</v>
      </c>
      <c r="Z1626" s="275">
        <v>197.85499999999999</v>
      </c>
      <c r="AA1626" s="275">
        <v>31.2469171245057</v>
      </c>
      <c r="AB1626" s="275" t="b">
        <v>0</v>
      </c>
      <c r="AC1626" s="275" t="b">
        <v>1</v>
      </c>
      <c r="AD1626" s="280">
        <v>644569.89276210195</v>
      </c>
      <c r="AE1626" s="280">
        <v>161142.47319052499</v>
      </c>
      <c r="AF1626" s="281">
        <v>244489.09131183999</v>
      </c>
      <c r="AG1626" s="281">
        <v>238938.32825973601</v>
      </c>
      <c r="AH1626" s="275">
        <v>19.1273936518946</v>
      </c>
      <c r="AI1626" s="275">
        <v>0.62889462677744201</v>
      </c>
      <c r="AJ1626" s="275" t="b">
        <v>1</v>
      </c>
    </row>
    <row r="1627" spans="2:36" x14ac:dyDescent="0.2">
      <c r="B1627" s="266">
        <v>95988</v>
      </c>
      <c r="C1627" s="274" t="s">
        <v>169</v>
      </c>
      <c r="D1627" s="275">
        <v>8888</v>
      </c>
      <c r="E1627" s="275">
        <v>39530491</v>
      </c>
      <c r="F1627" s="275">
        <v>64362</v>
      </c>
      <c r="G1627" s="275">
        <v>389783</v>
      </c>
      <c r="H1627" s="275">
        <v>5</v>
      </c>
      <c r="I1627" s="275">
        <v>64362</v>
      </c>
      <c r="J1627" s="275">
        <v>389783</v>
      </c>
      <c r="K1627" s="276">
        <v>11693.49</v>
      </c>
      <c r="L1627" s="275">
        <v>7</v>
      </c>
      <c r="M1627" s="276">
        <v>97445.75</v>
      </c>
      <c r="N1627" s="276">
        <v>280643.76</v>
      </c>
      <c r="O1627" s="277">
        <v>1867.1299378446799</v>
      </c>
      <c r="P1627" s="278">
        <v>2.0000000000000001E-4</v>
      </c>
      <c r="Q1627" s="275">
        <v>230.621608333333</v>
      </c>
      <c r="R1627" s="275">
        <v>194.89150000000001</v>
      </c>
      <c r="S1627" s="275">
        <v>0</v>
      </c>
      <c r="T1627" s="277">
        <v>2292.6430461780101</v>
      </c>
      <c r="U1627" s="276">
        <v>378089.51</v>
      </c>
      <c r="V1627" s="279">
        <v>2515.4389440407399</v>
      </c>
      <c r="W1627" s="275">
        <v>61.705776538157501</v>
      </c>
      <c r="X1627" s="275">
        <v>368.63727225000002</v>
      </c>
      <c r="Y1627" s="275">
        <v>230.621608333333</v>
      </c>
      <c r="Z1627" s="275">
        <v>194.89150000000001</v>
      </c>
      <c r="AA1627" s="275">
        <v>42.745279130754398</v>
      </c>
      <c r="AB1627" s="275" t="b">
        <v>0</v>
      </c>
      <c r="AC1627" s="275" t="b">
        <v>0</v>
      </c>
      <c r="AD1627" s="280">
        <v>634915.434309192</v>
      </c>
      <c r="AE1627" s="280">
        <v>158728.858577298</v>
      </c>
      <c r="AF1627" s="281">
        <v>240827.09933740101</v>
      </c>
      <c r="AG1627" s="281">
        <v>235359.47639449299</v>
      </c>
      <c r="AH1627" s="275">
        <v>19.1273936518946</v>
      </c>
      <c r="AI1627" s="275">
        <v>0.62889462677744201</v>
      </c>
      <c r="AJ1627" s="275" t="b">
        <v>0</v>
      </c>
    </row>
    <row r="1628" spans="2:36" x14ac:dyDescent="0.2">
      <c r="B1628" s="266">
        <v>95991</v>
      </c>
      <c r="C1628" s="274" t="s">
        <v>169</v>
      </c>
      <c r="D1628" s="275">
        <v>43310</v>
      </c>
      <c r="E1628" s="275">
        <v>39530491</v>
      </c>
      <c r="F1628" s="275">
        <v>60870</v>
      </c>
      <c r="G1628" s="275">
        <v>367314</v>
      </c>
      <c r="H1628" s="275">
        <v>5</v>
      </c>
      <c r="I1628" s="275">
        <v>60870</v>
      </c>
      <c r="J1628" s="275">
        <v>367314</v>
      </c>
      <c r="K1628" s="276">
        <v>11019.42</v>
      </c>
      <c r="L1628" s="275">
        <v>7</v>
      </c>
      <c r="M1628" s="282">
        <v>91828.5</v>
      </c>
      <c r="N1628" s="276">
        <v>264466.08</v>
      </c>
      <c r="O1628" s="277">
        <v>1759.4994291425701</v>
      </c>
      <c r="P1628" s="278">
        <v>1.1000000000000001E-3</v>
      </c>
      <c r="Q1628" s="275">
        <v>217.32745</v>
      </c>
      <c r="R1628" s="275">
        <v>183.65700000000001</v>
      </c>
      <c r="S1628" s="275">
        <v>0</v>
      </c>
      <c r="T1628" s="277">
        <v>2160.48387914257</v>
      </c>
      <c r="U1628" s="276">
        <v>356294.58</v>
      </c>
      <c r="V1628" s="279">
        <v>2370.4367309281902</v>
      </c>
      <c r="W1628" s="279">
        <v>61.484640639294</v>
      </c>
      <c r="X1628" s="275">
        <v>347.38721550000002</v>
      </c>
      <c r="Y1628" s="275">
        <v>217.32745</v>
      </c>
      <c r="Z1628" s="275">
        <v>183.65700000000001</v>
      </c>
      <c r="AA1628" s="275">
        <v>42.592092245294701</v>
      </c>
      <c r="AB1628" s="275" t="b">
        <v>0</v>
      </c>
      <c r="AC1628" s="275" t="b">
        <v>0</v>
      </c>
      <c r="AD1628" s="280">
        <v>598315.80094012897</v>
      </c>
      <c r="AE1628" s="281">
        <v>149578.95023503201</v>
      </c>
      <c r="AF1628" s="281">
        <v>226944.64654953699</v>
      </c>
      <c r="AG1628" s="275">
        <v>221792.20415556</v>
      </c>
      <c r="AH1628" s="275">
        <v>19.1273936518946</v>
      </c>
      <c r="AI1628" s="275">
        <v>0.62889462677744201</v>
      </c>
      <c r="AJ1628" s="275" t="b">
        <v>0</v>
      </c>
    </row>
    <row r="1629" spans="2:36" x14ac:dyDescent="0.2">
      <c r="B1629" s="266">
        <v>95993</v>
      </c>
      <c r="C1629" s="274" t="s">
        <v>169</v>
      </c>
      <c r="D1629" s="275">
        <v>37657</v>
      </c>
      <c r="E1629" s="275">
        <v>39530491</v>
      </c>
      <c r="F1629" s="275">
        <v>84572</v>
      </c>
      <c r="G1629" s="275">
        <v>427711</v>
      </c>
      <c r="H1629" s="275">
        <v>5</v>
      </c>
      <c r="I1629" s="275">
        <v>84572</v>
      </c>
      <c r="J1629" s="275">
        <v>427711</v>
      </c>
      <c r="K1629" s="276">
        <v>12831.33</v>
      </c>
      <c r="L1629" s="275">
        <v>7</v>
      </c>
      <c r="M1629" s="276">
        <v>106927.75</v>
      </c>
      <c r="N1629" s="276">
        <v>307951.92</v>
      </c>
      <c r="O1629" s="277">
        <v>2048.8118077121999</v>
      </c>
      <c r="P1629" s="284">
        <v>1E-3</v>
      </c>
      <c r="Q1629" s="275">
        <v>253.06234166666701</v>
      </c>
      <c r="R1629" s="275">
        <v>213.85550000000001</v>
      </c>
      <c r="S1629" s="275">
        <v>0</v>
      </c>
      <c r="T1629" s="277">
        <v>2515.7296493788699</v>
      </c>
      <c r="U1629" s="276">
        <v>414879.67</v>
      </c>
      <c r="V1629" s="277">
        <v>2760.2047965011602</v>
      </c>
      <c r="W1629" s="275">
        <v>51.529541452270102</v>
      </c>
      <c r="X1629" s="275">
        <v>404.50767825000003</v>
      </c>
      <c r="Y1629" s="275">
        <v>253.06234166666701</v>
      </c>
      <c r="Z1629" s="275">
        <v>213.85550000000001</v>
      </c>
      <c r="AA1629" s="275">
        <v>35.695922755222099</v>
      </c>
      <c r="AB1629" s="275" t="b">
        <v>0</v>
      </c>
      <c r="AC1629" s="275" t="b">
        <v>0</v>
      </c>
      <c r="AD1629" s="280">
        <v>696696.14971360704</v>
      </c>
      <c r="AE1629" s="280">
        <v>174174.03742840199</v>
      </c>
      <c r="AF1629" s="280">
        <v>264260.88229784003</v>
      </c>
      <c r="AG1629" s="281">
        <v>258261.229987364</v>
      </c>
      <c r="AH1629" s="275">
        <v>19.1273936518946</v>
      </c>
      <c r="AI1629" s="275">
        <v>0.62889462677744201</v>
      </c>
      <c r="AJ1629" s="275" t="b">
        <v>0</v>
      </c>
    </row>
    <row r="1630" spans="2:36" x14ac:dyDescent="0.2">
      <c r="B1630" s="266">
        <v>96001</v>
      </c>
      <c r="C1630" s="274" t="s">
        <v>169</v>
      </c>
      <c r="D1630" s="275">
        <v>34239</v>
      </c>
      <c r="E1630" s="275">
        <v>39530491</v>
      </c>
      <c r="F1630" s="275">
        <v>75012</v>
      </c>
      <c r="G1630" s="275">
        <v>398660</v>
      </c>
      <c r="H1630" s="275">
        <v>5</v>
      </c>
      <c r="I1630" s="275">
        <v>75012</v>
      </c>
      <c r="J1630" s="275">
        <v>398660</v>
      </c>
      <c r="K1630" s="282">
        <v>11959.8</v>
      </c>
      <c r="L1630" s="275">
        <v>7</v>
      </c>
      <c r="M1630" s="275">
        <v>99665</v>
      </c>
      <c r="N1630" s="282">
        <v>287035.2</v>
      </c>
      <c r="O1630" s="277">
        <v>1909.65234764256</v>
      </c>
      <c r="P1630" s="278">
        <v>8.9999999999999998E-4</v>
      </c>
      <c r="Q1630" s="275">
        <v>235.87383333333301</v>
      </c>
      <c r="R1630" s="276">
        <v>199.33</v>
      </c>
      <c r="S1630" s="275">
        <v>0</v>
      </c>
      <c r="T1630" s="281">
        <v>2344.8561809758899</v>
      </c>
      <c r="U1630" s="282">
        <v>386700.2</v>
      </c>
      <c r="V1630" s="277">
        <v>2572.7260794628901</v>
      </c>
      <c r="W1630" s="275">
        <v>54.150737606722501</v>
      </c>
      <c r="X1630" s="275">
        <v>377.03269499999999</v>
      </c>
      <c r="Y1630" s="275">
        <v>235.87383333333301</v>
      </c>
      <c r="Z1630" s="276">
        <v>199.33</v>
      </c>
      <c r="AA1630" s="275">
        <v>37.511697024090402</v>
      </c>
      <c r="AB1630" s="275" t="b">
        <v>0</v>
      </c>
      <c r="AC1630" s="275" t="b">
        <v>0</v>
      </c>
      <c r="AD1630" s="283">
        <v>649375.131911095</v>
      </c>
      <c r="AE1630" s="281">
        <v>162343.78297777401</v>
      </c>
      <c r="AF1630" s="281">
        <v>246311.746335392</v>
      </c>
      <c r="AG1630" s="281">
        <v>240719.60259792901</v>
      </c>
      <c r="AH1630" s="275">
        <v>19.1273936518946</v>
      </c>
      <c r="AI1630" s="275">
        <v>0.62889462677744201</v>
      </c>
      <c r="AJ1630" s="275" t="b">
        <v>0</v>
      </c>
    </row>
    <row r="1631" spans="2:36" x14ac:dyDescent="0.2">
      <c r="B1631" s="266">
        <v>96002</v>
      </c>
      <c r="C1631" s="274" t="s">
        <v>169</v>
      </c>
      <c r="D1631" s="275">
        <v>34881</v>
      </c>
      <c r="E1631" s="275">
        <v>39530491</v>
      </c>
      <c r="F1631" s="275">
        <v>77145</v>
      </c>
      <c r="G1631" s="275">
        <v>385353</v>
      </c>
      <c r="H1631" s="275">
        <v>5</v>
      </c>
      <c r="I1631" s="275">
        <v>77145</v>
      </c>
      <c r="J1631" s="275">
        <v>385353</v>
      </c>
      <c r="K1631" s="276">
        <v>11560.59</v>
      </c>
      <c r="L1631" s="275">
        <v>7</v>
      </c>
      <c r="M1631" s="276">
        <v>96338.25</v>
      </c>
      <c r="N1631" s="276">
        <v>277454.15999999997</v>
      </c>
      <c r="O1631" s="277">
        <v>1845.9094494584399</v>
      </c>
      <c r="P1631" s="278">
        <v>8.9999999999999998E-4</v>
      </c>
      <c r="Q1631" s="275">
        <v>228.00052500000001</v>
      </c>
      <c r="R1631" s="275">
        <v>192.6765</v>
      </c>
      <c r="S1631" s="275">
        <v>0</v>
      </c>
      <c r="T1631" s="279">
        <v>2266.5864744584401</v>
      </c>
      <c r="U1631" s="276">
        <v>373792.41</v>
      </c>
      <c r="V1631" s="277">
        <v>2486.8502305204001</v>
      </c>
      <c r="W1631" s="275">
        <v>50.895972860515599</v>
      </c>
      <c r="X1631" s="275">
        <v>364.44759974999999</v>
      </c>
      <c r="Y1631" s="275">
        <v>228.00052500000001</v>
      </c>
      <c r="Z1631" s="275">
        <v>192.6765</v>
      </c>
      <c r="AA1631" s="275">
        <v>35.257032462896198</v>
      </c>
      <c r="AB1631" s="275" t="b">
        <v>0</v>
      </c>
      <c r="AC1631" s="275" t="b">
        <v>0</v>
      </c>
      <c r="AD1631" s="280">
        <v>627699.43111256801</v>
      </c>
      <c r="AE1631" s="281">
        <v>156924.857778142</v>
      </c>
      <c r="AF1631" s="281">
        <v>238090.02755627001</v>
      </c>
      <c r="AG1631" s="281">
        <v>232684.545778156</v>
      </c>
      <c r="AH1631" s="275">
        <v>19.1273936518946</v>
      </c>
      <c r="AI1631" s="275">
        <v>0.62889462677744201</v>
      </c>
      <c r="AJ1631" s="275" t="b">
        <v>0</v>
      </c>
    </row>
    <row r="1632" spans="2:36" x14ac:dyDescent="0.2">
      <c r="B1632" s="266">
        <v>96003</v>
      </c>
      <c r="C1632" s="274" t="s">
        <v>169</v>
      </c>
      <c r="D1632" s="275">
        <v>45084</v>
      </c>
      <c r="E1632" s="275">
        <v>39530491</v>
      </c>
      <c r="F1632" s="275">
        <v>73800</v>
      </c>
      <c r="G1632" s="275">
        <v>384006</v>
      </c>
      <c r="H1632" s="275">
        <v>5</v>
      </c>
      <c r="I1632" s="275">
        <v>73800</v>
      </c>
      <c r="J1632" s="275">
        <v>384006</v>
      </c>
      <c r="K1632" s="276">
        <v>11520.18</v>
      </c>
      <c r="L1632" s="275">
        <v>7</v>
      </c>
      <c r="M1632" s="282">
        <v>96001.5</v>
      </c>
      <c r="N1632" s="276">
        <v>276484.32</v>
      </c>
      <c r="O1632" s="277">
        <v>1839.4570797392</v>
      </c>
      <c r="P1632" s="278">
        <v>1.1000000000000001E-3</v>
      </c>
      <c r="Q1632" s="275">
        <v>227.20355000000001</v>
      </c>
      <c r="R1632" s="275">
        <v>192.00299999999999</v>
      </c>
      <c r="S1632" s="275">
        <v>0</v>
      </c>
      <c r="T1632" s="277">
        <v>2258.6636297392001</v>
      </c>
      <c r="U1632" s="276">
        <v>372485.82</v>
      </c>
      <c r="V1632" s="279">
        <v>2478.1574546486399</v>
      </c>
      <c r="W1632" s="275">
        <v>53.016872831685198</v>
      </c>
      <c r="X1632" s="275">
        <v>363.1736745</v>
      </c>
      <c r="Y1632" s="275">
        <v>227.20355000000001</v>
      </c>
      <c r="Z1632" s="275">
        <v>192.00299999999999</v>
      </c>
      <c r="AA1632" s="275">
        <v>36.726237881938097</v>
      </c>
      <c r="AB1632" s="275" t="b">
        <v>0</v>
      </c>
      <c r="AC1632" s="275" t="b">
        <v>0</v>
      </c>
      <c r="AD1632" s="280">
        <v>625505.31005029799</v>
      </c>
      <c r="AE1632" s="280">
        <v>156376.32751257499</v>
      </c>
      <c r="AF1632" s="281">
        <v>237257.78473704099</v>
      </c>
      <c r="AG1632" s="280">
        <v>231871.197800683</v>
      </c>
      <c r="AH1632" s="275">
        <v>19.1273936518946</v>
      </c>
      <c r="AI1632" s="275">
        <v>0.62889462677744201</v>
      </c>
      <c r="AJ1632" s="275" t="b">
        <v>0</v>
      </c>
    </row>
    <row r="1633" spans="2:36" x14ac:dyDescent="0.2">
      <c r="B1633" s="266">
        <v>96006</v>
      </c>
      <c r="C1633" s="274" t="s">
        <v>169</v>
      </c>
      <c r="D1633" s="275">
        <v>207</v>
      </c>
      <c r="E1633" s="275">
        <v>39530491</v>
      </c>
      <c r="F1633" s="275">
        <v>53820</v>
      </c>
      <c r="G1633" s="275">
        <v>267857</v>
      </c>
      <c r="H1633" s="275">
        <v>5</v>
      </c>
      <c r="I1633" s="275">
        <v>53820</v>
      </c>
      <c r="J1633" s="275">
        <v>267857</v>
      </c>
      <c r="K1633" s="276">
        <v>8035.71</v>
      </c>
      <c r="L1633" s="275">
        <v>7</v>
      </c>
      <c r="M1633" s="276">
        <v>66964.25</v>
      </c>
      <c r="N1633" s="276">
        <v>192857.04</v>
      </c>
      <c r="O1633" s="277">
        <v>1283.08269924871</v>
      </c>
      <c r="P1633" s="284">
        <v>0</v>
      </c>
      <c r="Q1633" s="275">
        <v>158.48205833333299</v>
      </c>
      <c r="R1633" s="275">
        <v>133.92850000000001</v>
      </c>
      <c r="S1633" s="275">
        <v>0</v>
      </c>
      <c r="T1633" s="277">
        <v>1575.4932575820501</v>
      </c>
      <c r="U1633" s="276">
        <v>259821.29</v>
      </c>
      <c r="V1633" s="277">
        <v>1728.5975253767399</v>
      </c>
      <c r="W1633" s="275">
        <v>50.709784647939202</v>
      </c>
      <c r="X1633" s="275">
        <v>253.32575775000001</v>
      </c>
      <c r="Y1633" s="275">
        <v>158.48205833333299</v>
      </c>
      <c r="Z1633" s="275">
        <v>133.92850000000001</v>
      </c>
      <c r="AA1633" s="275">
        <v>35.128054795586301</v>
      </c>
      <c r="AB1633" s="275" t="b">
        <v>0</v>
      </c>
      <c r="AC1633" s="275" t="b">
        <v>0</v>
      </c>
      <c r="AD1633" s="280">
        <v>436310.828044725</v>
      </c>
      <c r="AE1633" s="281">
        <v>109077.707011181</v>
      </c>
      <c r="AF1633" s="281">
        <v>165495.222591078</v>
      </c>
      <c r="AG1633" s="281">
        <v>161737.89844246599</v>
      </c>
      <c r="AH1633" s="275">
        <v>19.1273936518946</v>
      </c>
      <c r="AI1633" s="275">
        <v>0.62889462677744201</v>
      </c>
      <c r="AJ1633" s="275" t="b">
        <v>0</v>
      </c>
    </row>
    <row r="1634" spans="2:36" x14ac:dyDescent="0.2">
      <c r="B1634" s="266">
        <v>96007</v>
      </c>
      <c r="C1634" s="274" t="s">
        <v>169</v>
      </c>
      <c r="D1634" s="275">
        <v>23732</v>
      </c>
      <c r="E1634" s="275">
        <v>39530491</v>
      </c>
      <c r="F1634" s="275">
        <v>59760</v>
      </c>
      <c r="G1634" s="275">
        <v>347588</v>
      </c>
      <c r="H1634" s="275">
        <v>5</v>
      </c>
      <c r="I1634" s="275">
        <v>59760</v>
      </c>
      <c r="J1634" s="275">
        <v>347588</v>
      </c>
      <c r="K1634" s="276">
        <v>10427.64</v>
      </c>
      <c r="L1634" s="275">
        <v>7</v>
      </c>
      <c r="M1634" s="275">
        <v>86897</v>
      </c>
      <c r="N1634" s="276">
        <v>250263.36</v>
      </c>
      <c r="O1634" s="281">
        <v>1665.0083785992599</v>
      </c>
      <c r="P1634" s="278">
        <v>5.9999999999999995E-4</v>
      </c>
      <c r="Q1634" s="275">
        <v>205.65623333333301</v>
      </c>
      <c r="R1634" s="275">
        <v>173.79400000000001</v>
      </c>
      <c r="S1634" s="275">
        <v>0</v>
      </c>
      <c r="T1634" s="277">
        <v>2044.45861193259</v>
      </c>
      <c r="U1634" s="276">
        <v>337160.36</v>
      </c>
      <c r="V1634" s="277">
        <v>2243.1362878351101</v>
      </c>
      <c r="W1634" s="275">
        <v>59.263411087719803</v>
      </c>
      <c r="X1634" s="275">
        <v>328.73135100000002</v>
      </c>
      <c r="Y1634" s="275">
        <v>205.65623333333301</v>
      </c>
      <c r="Z1634" s="275">
        <v>173.79400000000001</v>
      </c>
      <c r="AA1634" s="275">
        <v>41.053385781778999</v>
      </c>
      <c r="AB1634" s="275" t="b">
        <v>0</v>
      </c>
      <c r="AC1634" s="275" t="b">
        <v>0</v>
      </c>
      <c r="AD1634" s="280">
        <v>566184.225532318</v>
      </c>
      <c r="AE1634" s="281">
        <v>141546.05638307901</v>
      </c>
      <c r="AF1634" s="281">
        <v>214756.95400899599</v>
      </c>
      <c r="AG1634" s="281">
        <v>209881.21514024201</v>
      </c>
      <c r="AH1634" s="275">
        <v>19.1273936518946</v>
      </c>
      <c r="AI1634" s="275">
        <v>0.62889462677744201</v>
      </c>
      <c r="AJ1634" s="275" t="b">
        <v>0</v>
      </c>
    </row>
    <row r="1635" spans="2:36" x14ac:dyDescent="0.2">
      <c r="B1635" s="266">
        <v>96008</v>
      </c>
      <c r="C1635" s="274" t="s">
        <v>169</v>
      </c>
      <c r="D1635" s="275">
        <v>1463</v>
      </c>
      <c r="E1635" s="275">
        <v>39530491</v>
      </c>
      <c r="F1635" s="275">
        <v>83194</v>
      </c>
      <c r="G1635" s="275">
        <v>402105</v>
      </c>
      <c r="H1635" s="275">
        <v>5</v>
      </c>
      <c r="I1635" s="275">
        <v>83194</v>
      </c>
      <c r="J1635" s="275">
        <v>402105</v>
      </c>
      <c r="K1635" s="276">
        <v>12063.15</v>
      </c>
      <c r="L1635" s="275">
        <v>7</v>
      </c>
      <c r="M1635" s="276">
        <v>100526.25</v>
      </c>
      <c r="N1635" s="282">
        <v>289515.59999999998</v>
      </c>
      <c r="O1635" s="277">
        <v>1926.15451073298</v>
      </c>
      <c r="P1635" s="284">
        <v>0</v>
      </c>
      <c r="Q1635" s="275">
        <v>237.912125</v>
      </c>
      <c r="R1635" s="275">
        <v>201.05250000000001</v>
      </c>
      <c r="S1635" s="275">
        <v>0</v>
      </c>
      <c r="T1635" s="279">
        <v>2365.1191357329799</v>
      </c>
      <c r="U1635" s="276">
        <v>390041.85</v>
      </c>
      <c r="V1635" s="277">
        <v>2594.9581602930398</v>
      </c>
      <c r="W1635" s="275">
        <v>49.247016694132398</v>
      </c>
      <c r="X1635" s="277">
        <v>380.29080375000001</v>
      </c>
      <c r="Y1635" s="275">
        <v>237.912125</v>
      </c>
      <c r="Z1635" s="275">
        <v>201.05250000000001</v>
      </c>
      <c r="AA1635" s="275">
        <v>34.114755425626598</v>
      </c>
      <c r="AB1635" s="275" t="b">
        <v>0</v>
      </c>
      <c r="AC1635" s="275" t="b">
        <v>1</v>
      </c>
      <c r="AD1635" s="280">
        <v>654986.67390034301</v>
      </c>
      <c r="AE1635" s="281">
        <v>163746.66847508599</v>
      </c>
      <c r="AF1635" s="281">
        <v>248440.23669340499</v>
      </c>
      <c r="AG1635" s="281">
        <v>242799.768731852</v>
      </c>
      <c r="AH1635" s="275">
        <v>19.1273936518946</v>
      </c>
      <c r="AI1635" s="275">
        <v>0.62889462677744201</v>
      </c>
      <c r="AJ1635" s="275" t="b">
        <v>1</v>
      </c>
    </row>
    <row r="1636" spans="2:36" x14ac:dyDescent="0.2">
      <c r="B1636" s="266">
        <v>96009</v>
      </c>
      <c r="C1636" s="274" t="s">
        <v>169</v>
      </c>
      <c r="D1636" s="275">
        <v>234</v>
      </c>
      <c r="E1636" s="275">
        <v>39530491</v>
      </c>
      <c r="F1636" s="275">
        <v>37612</v>
      </c>
      <c r="G1636" s="275">
        <v>357143</v>
      </c>
      <c r="H1636" s="275">
        <v>5</v>
      </c>
      <c r="I1636" s="275">
        <v>37612</v>
      </c>
      <c r="J1636" s="275">
        <v>357143</v>
      </c>
      <c r="K1636" s="279">
        <v>10714.29</v>
      </c>
      <c r="L1636" s="275">
        <v>7</v>
      </c>
      <c r="M1636" s="276">
        <v>89285.75</v>
      </c>
      <c r="N1636" s="281">
        <v>257142.96</v>
      </c>
      <c r="O1636" s="277">
        <v>1710.7785290576101</v>
      </c>
      <c r="P1636" s="284">
        <v>0</v>
      </c>
      <c r="Q1636" s="275">
        <v>211.30960833333299</v>
      </c>
      <c r="R1636" s="275">
        <v>178.57149999999999</v>
      </c>
      <c r="S1636" s="275">
        <v>0</v>
      </c>
      <c r="T1636" s="281">
        <v>2100.6596373909401</v>
      </c>
      <c r="U1636" s="276">
        <v>346428.71</v>
      </c>
      <c r="V1636" s="279">
        <v>2304.79885164705</v>
      </c>
      <c r="W1636" s="275">
        <v>96.749376334054702</v>
      </c>
      <c r="X1636" s="275">
        <v>337.76799225000002</v>
      </c>
      <c r="Y1636" s="275">
        <v>211.30960833333299</v>
      </c>
      <c r="Z1636" s="275">
        <v>178.57149999999999</v>
      </c>
      <c r="AA1636" s="275">
        <v>67.020939191458297</v>
      </c>
      <c r="AB1636" s="275" t="b">
        <v>0</v>
      </c>
      <c r="AC1636" s="275" t="b">
        <v>0</v>
      </c>
      <c r="AD1636" s="283">
        <v>581748.31369117601</v>
      </c>
      <c r="AE1636" s="283">
        <v>145437.078422794</v>
      </c>
      <c r="AF1636" s="281">
        <v>220660.50273782399</v>
      </c>
      <c r="AG1636" s="281">
        <v>215650.73253055799</v>
      </c>
      <c r="AH1636" s="275">
        <v>19.1273936518946</v>
      </c>
      <c r="AI1636" s="275">
        <v>0.62889462677744201</v>
      </c>
      <c r="AJ1636" s="275" t="b">
        <v>0</v>
      </c>
    </row>
    <row r="1637" spans="2:36" x14ac:dyDescent="0.2">
      <c r="B1637" s="266">
        <v>96010</v>
      </c>
      <c r="C1637" s="274" t="s">
        <v>169</v>
      </c>
      <c r="D1637" s="275">
        <v>224</v>
      </c>
      <c r="E1637" s="275">
        <v>39530491</v>
      </c>
      <c r="F1637" s="275">
        <v>52369</v>
      </c>
      <c r="G1637" s="275">
        <v>383333</v>
      </c>
      <c r="H1637" s="275">
        <v>5</v>
      </c>
      <c r="I1637" s="275">
        <v>52369</v>
      </c>
      <c r="J1637" s="275">
        <v>383333</v>
      </c>
      <c r="K1637" s="276">
        <v>11499.99</v>
      </c>
      <c r="L1637" s="275">
        <v>7</v>
      </c>
      <c r="M1637" s="276">
        <v>95833.25</v>
      </c>
      <c r="N1637" s="276">
        <v>275999.76</v>
      </c>
      <c r="O1637" s="277">
        <v>1836.23328996855</v>
      </c>
      <c r="P1637" s="284">
        <v>0</v>
      </c>
      <c r="Q1637" s="275">
        <v>226.805358333333</v>
      </c>
      <c r="R1637" s="275">
        <v>191.66650000000001</v>
      </c>
      <c r="S1637" s="275">
        <v>0</v>
      </c>
      <c r="T1637" s="279">
        <v>2254.7051483018899</v>
      </c>
      <c r="U1637" s="276">
        <v>371833.01</v>
      </c>
      <c r="V1637" s="279">
        <v>2473.8142934298598</v>
      </c>
      <c r="W1637" s="275">
        <v>74.582061979717594</v>
      </c>
      <c r="X1637" s="275">
        <v>362.53718474999999</v>
      </c>
      <c r="Y1637" s="275">
        <v>226.805358333333</v>
      </c>
      <c r="Z1637" s="275">
        <v>191.66650000000001</v>
      </c>
      <c r="AA1637" s="277">
        <v>51.665034237091902</v>
      </c>
      <c r="AB1637" s="275" t="b">
        <v>0</v>
      </c>
      <c r="AC1637" s="275" t="b">
        <v>0</v>
      </c>
      <c r="AD1637" s="280">
        <v>624409.06396647706</v>
      </c>
      <c r="AE1637" s="280">
        <v>156102.265991619</v>
      </c>
      <c r="AF1637" s="281">
        <v>236841.97225200699</v>
      </c>
      <c r="AG1637" s="280">
        <v>231464.825722851</v>
      </c>
      <c r="AH1637" s="275">
        <v>19.1273936518946</v>
      </c>
      <c r="AI1637" s="275">
        <v>0.62889462677744201</v>
      </c>
      <c r="AJ1637" s="275" t="b">
        <v>0</v>
      </c>
    </row>
    <row r="1638" spans="2:36" x14ac:dyDescent="0.2">
      <c r="B1638" s="266">
        <v>96013</v>
      </c>
      <c r="C1638" s="274" t="s">
        <v>169</v>
      </c>
      <c r="D1638" s="275">
        <v>4070</v>
      </c>
      <c r="E1638" s="275">
        <v>39530491</v>
      </c>
      <c r="F1638" s="275">
        <v>57257</v>
      </c>
      <c r="G1638" s="275">
        <v>278977</v>
      </c>
      <c r="H1638" s="275">
        <v>5</v>
      </c>
      <c r="I1638" s="275">
        <v>57257</v>
      </c>
      <c r="J1638" s="275">
        <v>278977</v>
      </c>
      <c r="K1638" s="276">
        <v>8369.31</v>
      </c>
      <c r="L1638" s="275">
        <v>7</v>
      </c>
      <c r="M1638" s="276">
        <v>69744.25</v>
      </c>
      <c r="N1638" s="276">
        <v>200863.44</v>
      </c>
      <c r="O1638" s="281">
        <v>1336.3494782227399</v>
      </c>
      <c r="P1638" s="278">
        <v>1E-4</v>
      </c>
      <c r="Q1638" s="275">
        <v>165.06139166666699</v>
      </c>
      <c r="R1638" s="275">
        <v>139.48849999999999</v>
      </c>
      <c r="S1638" s="275">
        <v>0</v>
      </c>
      <c r="T1638" s="277">
        <v>1640.8993698894101</v>
      </c>
      <c r="U1638" s="276">
        <v>270607.69</v>
      </c>
      <c r="V1638" s="279">
        <v>1800.3597137167501</v>
      </c>
      <c r="W1638" s="275">
        <v>49.644629019335603</v>
      </c>
      <c r="X1638" s="275">
        <v>263.84249775000001</v>
      </c>
      <c r="Y1638" s="275">
        <v>165.06139166666699</v>
      </c>
      <c r="Z1638" s="275">
        <v>139.48849999999999</v>
      </c>
      <c r="AA1638" s="275">
        <v>34.390192358441503</v>
      </c>
      <c r="AB1638" s="275" t="b">
        <v>0</v>
      </c>
      <c r="AC1638" s="275" t="b">
        <v>1</v>
      </c>
      <c r="AD1638" s="280">
        <v>454424.13629449002</v>
      </c>
      <c r="AE1638" s="280">
        <v>113606.034073623</v>
      </c>
      <c r="AF1638" s="275">
        <v>172365.70525612999</v>
      </c>
      <c r="AG1638" s="281">
        <v>168452.396964738</v>
      </c>
      <c r="AH1638" s="275">
        <v>19.1273936518946</v>
      </c>
      <c r="AI1638" s="275">
        <v>0.62889462677744201</v>
      </c>
      <c r="AJ1638" s="275" t="b">
        <v>1</v>
      </c>
    </row>
    <row r="1639" spans="2:36" x14ac:dyDescent="0.2">
      <c r="B1639" s="266">
        <v>96014</v>
      </c>
      <c r="C1639" s="274" t="s">
        <v>169</v>
      </c>
      <c r="D1639" s="275">
        <v>230</v>
      </c>
      <c r="E1639" s="275">
        <v>39530491</v>
      </c>
      <c r="F1639" s="275">
        <v>58477</v>
      </c>
      <c r="G1639" s="275">
        <v>413333</v>
      </c>
      <c r="H1639" s="275">
        <v>5</v>
      </c>
      <c r="I1639" s="275">
        <v>58477</v>
      </c>
      <c r="J1639" s="275">
        <v>413333</v>
      </c>
      <c r="K1639" s="276">
        <v>12399.99</v>
      </c>
      <c r="L1639" s="275">
        <v>7</v>
      </c>
      <c r="M1639" s="276">
        <v>103333.25</v>
      </c>
      <c r="N1639" s="276">
        <v>297599.76</v>
      </c>
      <c r="O1639" s="277">
        <v>1979.93862892726</v>
      </c>
      <c r="P1639" s="284">
        <v>0</v>
      </c>
      <c r="Q1639" s="275">
        <v>244.555358333333</v>
      </c>
      <c r="R1639" s="275">
        <v>206.66650000000001</v>
      </c>
      <c r="S1639" s="275">
        <v>0</v>
      </c>
      <c r="T1639" s="277">
        <v>2431.1604872605899</v>
      </c>
      <c r="U1639" s="276">
        <v>400933.01</v>
      </c>
      <c r="V1639" s="279">
        <v>2667.417319527</v>
      </c>
      <c r="W1639" s="275">
        <v>72.019061086109105</v>
      </c>
      <c r="X1639" s="275">
        <v>390.90968475</v>
      </c>
      <c r="Y1639" s="275">
        <v>244.555358333333</v>
      </c>
      <c r="Z1639" s="275">
        <v>206.66650000000001</v>
      </c>
      <c r="AA1639" s="275">
        <v>49.889573417116303</v>
      </c>
      <c r="AB1639" s="275" t="b">
        <v>0</v>
      </c>
      <c r="AC1639" s="275" t="b">
        <v>0</v>
      </c>
      <c r="AD1639" s="280">
        <v>673275.90276980004</v>
      </c>
      <c r="AE1639" s="280">
        <v>168318.97569245001</v>
      </c>
      <c r="AF1639" s="281">
        <v>255377.44706779401</v>
      </c>
      <c r="AG1639" s="281">
        <v>249579.48000955599</v>
      </c>
      <c r="AH1639" s="275">
        <v>19.1273936518946</v>
      </c>
      <c r="AI1639" s="275">
        <v>0.62889462677744201</v>
      </c>
      <c r="AJ1639" s="275" t="b">
        <v>0</v>
      </c>
    </row>
    <row r="1640" spans="2:36" x14ac:dyDescent="0.2">
      <c r="B1640" s="266">
        <v>96015</v>
      </c>
      <c r="C1640" s="274" t="s">
        <v>169</v>
      </c>
      <c r="D1640" s="275">
        <v>312</v>
      </c>
      <c r="E1640" s="275">
        <v>39530491</v>
      </c>
      <c r="F1640" s="275">
        <v>56105</v>
      </c>
      <c r="G1640" s="275">
        <v>450000</v>
      </c>
      <c r="H1640" s="275">
        <v>5</v>
      </c>
      <c r="I1640" s="275">
        <v>56105</v>
      </c>
      <c r="J1640" s="275">
        <v>450000</v>
      </c>
      <c r="K1640" s="275">
        <v>13500</v>
      </c>
      <c r="L1640" s="275">
        <v>7</v>
      </c>
      <c r="M1640" s="275">
        <v>112500</v>
      </c>
      <c r="N1640" s="275">
        <v>324000</v>
      </c>
      <c r="O1640" s="279">
        <v>2155.58008438055</v>
      </c>
      <c r="P1640" s="284">
        <v>0</v>
      </c>
      <c r="Q1640" s="276">
        <v>266.25</v>
      </c>
      <c r="R1640" s="275">
        <v>225</v>
      </c>
      <c r="S1640" s="275">
        <v>0</v>
      </c>
      <c r="T1640" s="279">
        <v>2646.83008438055</v>
      </c>
      <c r="U1640" s="275">
        <v>436500</v>
      </c>
      <c r="V1640" s="277">
        <v>2904.0453914571299</v>
      </c>
      <c r="W1640" s="275">
        <v>81.722831650451099</v>
      </c>
      <c r="X1640" s="277">
        <v>425.58749999999998</v>
      </c>
      <c r="Y1640" s="276">
        <v>266.25</v>
      </c>
      <c r="Z1640" s="275">
        <v>225</v>
      </c>
      <c r="AA1640" s="275">
        <v>56.611640696135098</v>
      </c>
      <c r="AB1640" s="275" t="b">
        <v>0</v>
      </c>
      <c r="AC1640" s="275" t="b">
        <v>0</v>
      </c>
      <c r="AD1640" s="280">
        <v>733002.58204984898</v>
      </c>
      <c r="AE1640" s="281">
        <v>183250.64551246201</v>
      </c>
      <c r="AF1640" s="280">
        <v>278032.12223680998</v>
      </c>
      <c r="AG1640" s="280">
        <v>271719.81430057698</v>
      </c>
      <c r="AH1640" s="275">
        <v>19.1273936518946</v>
      </c>
      <c r="AI1640" s="275">
        <v>0.62889462677744201</v>
      </c>
      <c r="AJ1640" s="275" t="b">
        <v>0</v>
      </c>
    </row>
    <row r="1641" spans="2:36" x14ac:dyDescent="0.2">
      <c r="B1641" s="266">
        <v>96016</v>
      </c>
      <c r="C1641" s="274" t="s">
        <v>169</v>
      </c>
      <c r="D1641" s="275">
        <v>465</v>
      </c>
      <c r="E1641" s="275">
        <v>39530491</v>
      </c>
      <c r="F1641" s="275">
        <v>69839</v>
      </c>
      <c r="G1641" s="275">
        <v>522436</v>
      </c>
      <c r="H1641" s="275">
        <v>5</v>
      </c>
      <c r="I1641" s="275">
        <v>69839</v>
      </c>
      <c r="J1641" s="275">
        <v>522436</v>
      </c>
      <c r="K1641" s="276">
        <v>15673.08</v>
      </c>
      <c r="L1641" s="275">
        <v>7</v>
      </c>
      <c r="M1641" s="275">
        <v>130609</v>
      </c>
      <c r="N1641" s="276">
        <v>376153.92</v>
      </c>
      <c r="O1641" s="277">
        <v>2502.5614154743098</v>
      </c>
      <c r="P1641" s="284">
        <v>0</v>
      </c>
      <c r="Q1641" s="275">
        <v>309.10796666666698</v>
      </c>
      <c r="R1641" s="275">
        <v>261.21800000000002</v>
      </c>
      <c r="S1641" s="275">
        <v>0</v>
      </c>
      <c r="T1641" s="277">
        <v>3072.8873821409702</v>
      </c>
      <c r="U1641" s="276">
        <v>506762.92</v>
      </c>
      <c r="V1641" s="277">
        <v>3371.5063514028798</v>
      </c>
      <c r="W1641" s="275">
        <v>76.219753978199293</v>
      </c>
      <c r="X1641" s="277">
        <v>494.09384699999998</v>
      </c>
      <c r="Y1641" s="275">
        <v>309.10796666666698</v>
      </c>
      <c r="Z1641" s="275">
        <v>261.21800000000002</v>
      </c>
      <c r="AA1641" s="275">
        <v>52.7995082771684</v>
      </c>
      <c r="AB1641" s="275" t="b">
        <v>0</v>
      </c>
      <c r="AC1641" s="275" t="b">
        <v>0</v>
      </c>
      <c r="AD1641" s="280">
        <v>850993.19323510001</v>
      </c>
      <c r="AE1641" s="281">
        <v>212748.298308775</v>
      </c>
      <c r="AF1641" s="281">
        <v>322786.64402868901</v>
      </c>
      <c r="AG1641" s="280">
        <v>315458.250897636</v>
      </c>
      <c r="AH1641" s="275">
        <v>19.1273936518946</v>
      </c>
      <c r="AI1641" s="275">
        <v>0.62889462677744201</v>
      </c>
      <c r="AJ1641" s="275" t="b">
        <v>0</v>
      </c>
    </row>
    <row r="1642" spans="2:36" x14ac:dyDescent="0.2">
      <c r="B1642" s="266">
        <v>96017</v>
      </c>
      <c r="C1642" s="274" t="s">
        <v>169</v>
      </c>
      <c r="D1642" s="275">
        <v>14</v>
      </c>
      <c r="E1642" s="275">
        <v>39530491</v>
      </c>
      <c r="F1642" s="275">
        <v>41302</v>
      </c>
      <c r="G1642" s="275">
        <v>416667</v>
      </c>
      <c r="H1642" s="275">
        <v>5</v>
      </c>
      <c r="I1642" s="275">
        <v>41302</v>
      </c>
      <c r="J1642" s="275">
        <v>416667</v>
      </c>
      <c r="K1642" s="276">
        <v>12500.01</v>
      </c>
      <c r="L1642" s="275">
        <v>7</v>
      </c>
      <c r="M1642" s="276">
        <v>104166.75</v>
      </c>
      <c r="N1642" s="276">
        <v>300000.24</v>
      </c>
      <c r="O1642" s="277">
        <v>1995.9090822635401</v>
      </c>
      <c r="P1642" s="284">
        <v>0</v>
      </c>
      <c r="Q1642" s="275">
        <v>246.527975</v>
      </c>
      <c r="R1642" s="275">
        <v>208.33349999999999</v>
      </c>
      <c r="S1642" s="275">
        <v>0</v>
      </c>
      <c r="T1642" s="277">
        <v>2450.77055726354</v>
      </c>
      <c r="U1642" s="276">
        <v>404166.99</v>
      </c>
      <c r="V1642" s="277">
        <v>2688.9330691606001</v>
      </c>
      <c r="W1642" s="275">
        <v>102.789909236664</v>
      </c>
      <c r="X1642" s="277">
        <v>394.06281525000003</v>
      </c>
      <c r="Y1642" s="275">
        <v>246.527975</v>
      </c>
      <c r="Z1642" s="275">
        <v>208.33349999999999</v>
      </c>
      <c r="AA1642" s="275">
        <v>71.205381548502302</v>
      </c>
      <c r="AB1642" s="275" t="b">
        <v>0</v>
      </c>
      <c r="AC1642" s="275" t="b">
        <v>0</v>
      </c>
      <c r="AD1642" s="280">
        <v>678706.63745547598</v>
      </c>
      <c r="AE1642" s="280">
        <v>169676.659363869</v>
      </c>
      <c r="AF1642" s="280">
        <v>257437.356168989</v>
      </c>
      <c r="AG1642" s="281">
        <v>251592.621922619</v>
      </c>
      <c r="AH1642" s="275">
        <v>19.1273936518946</v>
      </c>
      <c r="AI1642" s="275">
        <v>0.62889462677744201</v>
      </c>
      <c r="AJ1642" s="275" t="b">
        <v>0</v>
      </c>
    </row>
    <row r="1643" spans="2:36" x14ac:dyDescent="0.2">
      <c r="B1643" s="266">
        <v>96019</v>
      </c>
      <c r="C1643" s="274" t="s">
        <v>169</v>
      </c>
      <c r="D1643" s="275">
        <v>9984</v>
      </c>
      <c r="E1643" s="275">
        <v>39530491</v>
      </c>
      <c r="F1643" s="275">
        <v>55468</v>
      </c>
      <c r="G1643" s="275">
        <v>300872</v>
      </c>
      <c r="H1643" s="275">
        <v>5</v>
      </c>
      <c r="I1643" s="275">
        <v>55468</v>
      </c>
      <c r="J1643" s="275">
        <v>300872</v>
      </c>
      <c r="K1643" s="276">
        <v>9026.16</v>
      </c>
      <c r="L1643" s="275">
        <v>7</v>
      </c>
      <c r="M1643" s="275">
        <v>75218</v>
      </c>
      <c r="N1643" s="281">
        <v>216627.84</v>
      </c>
      <c r="O1643" s="279">
        <v>1441.23042477277</v>
      </c>
      <c r="P1643" s="278">
        <v>2.9999999999999997E-4</v>
      </c>
      <c r="Q1643" s="275">
        <v>178.01593333333301</v>
      </c>
      <c r="R1643" s="275">
        <v>150.43600000000001</v>
      </c>
      <c r="S1643" s="275">
        <v>0</v>
      </c>
      <c r="T1643" s="277">
        <v>1769.6823581061001</v>
      </c>
      <c r="U1643" s="276">
        <v>291845.84000000003</v>
      </c>
      <c r="V1643" s="277">
        <v>1941.6576555966401</v>
      </c>
      <c r="W1643" s="275">
        <v>55.267742473425699</v>
      </c>
      <c r="X1643" s="275">
        <v>284.54969399999999</v>
      </c>
      <c r="Y1643" s="275">
        <v>178.01593333333301</v>
      </c>
      <c r="Z1643" s="275">
        <v>150.43600000000001</v>
      </c>
      <c r="AA1643" s="275">
        <v>38.285476846602002</v>
      </c>
      <c r="AB1643" s="275" t="b">
        <v>0</v>
      </c>
      <c r="AC1643" s="275" t="b">
        <v>0</v>
      </c>
      <c r="AD1643" s="281">
        <v>490088.78414778301</v>
      </c>
      <c r="AE1643" s="281">
        <v>122522.196036946</v>
      </c>
      <c r="AF1643" s="281">
        <v>185893.51262585199</v>
      </c>
      <c r="AG1643" s="280">
        <v>181673.07548498499</v>
      </c>
      <c r="AH1643" s="275">
        <v>19.1273936518946</v>
      </c>
      <c r="AI1643" s="275">
        <v>0.62889462677744201</v>
      </c>
      <c r="AJ1643" s="275" t="b">
        <v>0</v>
      </c>
    </row>
    <row r="1644" spans="2:36" x14ac:dyDescent="0.2">
      <c r="B1644" s="266">
        <v>96020</v>
      </c>
      <c r="C1644" s="274" t="s">
        <v>169</v>
      </c>
      <c r="D1644" s="275">
        <v>2363</v>
      </c>
      <c r="E1644" s="275">
        <v>39530491</v>
      </c>
      <c r="F1644" s="275">
        <v>76152</v>
      </c>
      <c r="G1644" s="275">
        <v>329762</v>
      </c>
      <c r="H1644" s="275">
        <v>5</v>
      </c>
      <c r="I1644" s="275">
        <v>76152</v>
      </c>
      <c r="J1644" s="275">
        <v>329762</v>
      </c>
      <c r="K1644" s="279">
        <v>9892.86</v>
      </c>
      <c r="L1644" s="275">
        <v>7</v>
      </c>
      <c r="M1644" s="282">
        <v>82440.5</v>
      </c>
      <c r="N1644" s="276">
        <v>237428.64</v>
      </c>
      <c r="O1644" s="277">
        <v>1579.6186661900001</v>
      </c>
      <c r="P1644" s="278">
        <v>1E-4</v>
      </c>
      <c r="Q1644" s="275">
        <v>195.10918333333299</v>
      </c>
      <c r="R1644" s="275">
        <v>164.881</v>
      </c>
      <c r="S1644" s="275">
        <v>0</v>
      </c>
      <c r="T1644" s="277">
        <v>1939.60884952333</v>
      </c>
      <c r="U1644" s="276">
        <v>319869.14</v>
      </c>
      <c r="V1644" s="279">
        <v>2128.0973697281902</v>
      </c>
      <c r="W1644" s="275">
        <v>44.121650875536197</v>
      </c>
      <c r="X1644" s="275">
        <v>311.8724115</v>
      </c>
      <c r="Y1644" s="275">
        <v>195.10918333333299</v>
      </c>
      <c r="Z1644" s="275">
        <v>164.881</v>
      </c>
      <c r="AA1644" s="275">
        <v>30.564274338533401</v>
      </c>
      <c r="AB1644" s="275" t="b">
        <v>0</v>
      </c>
      <c r="AC1644" s="275" t="b">
        <v>1</v>
      </c>
      <c r="AD1644" s="280">
        <v>537147.54991538299</v>
      </c>
      <c r="AE1644" s="281">
        <v>134286.88747884601</v>
      </c>
      <c r="AF1644" s="280">
        <v>203743.17487345499</v>
      </c>
      <c r="AG1644" s="281">
        <v>199117.48756308199</v>
      </c>
      <c r="AH1644" s="275">
        <v>19.1273936518946</v>
      </c>
      <c r="AI1644" s="275">
        <v>0.62889462677744201</v>
      </c>
      <c r="AJ1644" s="275" t="b">
        <v>1</v>
      </c>
    </row>
    <row r="1645" spans="2:36" x14ac:dyDescent="0.2">
      <c r="B1645" s="266">
        <v>96021</v>
      </c>
      <c r="C1645" s="274" t="s">
        <v>169</v>
      </c>
      <c r="D1645" s="275">
        <v>17628</v>
      </c>
      <c r="E1645" s="275">
        <v>39530491</v>
      </c>
      <c r="F1645" s="275">
        <v>60155</v>
      </c>
      <c r="G1645" s="275">
        <v>373264</v>
      </c>
      <c r="H1645" s="275">
        <v>5</v>
      </c>
      <c r="I1645" s="275">
        <v>60155</v>
      </c>
      <c r="J1645" s="275">
        <v>373264</v>
      </c>
      <c r="K1645" s="276">
        <v>11197.92</v>
      </c>
      <c r="L1645" s="275">
        <v>7</v>
      </c>
      <c r="M1645" s="275">
        <v>93316</v>
      </c>
      <c r="N1645" s="276">
        <v>268750.08000000002</v>
      </c>
      <c r="O1645" s="279">
        <v>1788.0009880360501</v>
      </c>
      <c r="P1645" s="278">
        <v>4.0000000000000002E-4</v>
      </c>
      <c r="Q1645" s="275">
        <v>220.84786666666699</v>
      </c>
      <c r="R1645" s="275">
        <v>186.63200000000001</v>
      </c>
      <c r="S1645" s="275">
        <v>0</v>
      </c>
      <c r="T1645" s="277">
        <v>2195.4808547027201</v>
      </c>
      <c r="U1645" s="276">
        <v>362066.08</v>
      </c>
      <c r="V1645" s="279">
        <v>2408.8346644374601</v>
      </c>
      <c r="W1645" s="275">
        <v>63.223252446595403</v>
      </c>
      <c r="X1645" s="275">
        <v>353.01442800000001</v>
      </c>
      <c r="Y1645" s="275">
        <v>220.84786666666699</v>
      </c>
      <c r="Z1645" s="275">
        <v>186.63200000000001</v>
      </c>
      <c r="AA1645" s="275">
        <v>43.796476197211497</v>
      </c>
      <c r="AB1645" s="275" t="b">
        <v>0</v>
      </c>
      <c r="AC1645" s="275" t="b">
        <v>0</v>
      </c>
      <c r="AD1645" s="280">
        <v>608007.72396945499</v>
      </c>
      <c r="AE1645" s="281">
        <v>152001.93099236401</v>
      </c>
      <c r="AF1645" s="281">
        <v>230620.84905466801</v>
      </c>
      <c r="AG1645" s="281">
        <v>225384.943922423</v>
      </c>
      <c r="AH1645" s="275">
        <v>19.1273936518946</v>
      </c>
      <c r="AI1645" s="275">
        <v>0.62889462677744201</v>
      </c>
      <c r="AJ1645" s="275" t="b">
        <v>0</v>
      </c>
    </row>
    <row r="1646" spans="2:36" x14ac:dyDescent="0.2">
      <c r="B1646" s="266">
        <v>96022</v>
      </c>
      <c r="C1646" s="274" t="s">
        <v>169</v>
      </c>
      <c r="D1646" s="275">
        <v>16576</v>
      </c>
      <c r="E1646" s="275">
        <v>39530491</v>
      </c>
      <c r="F1646" s="275">
        <v>79343</v>
      </c>
      <c r="G1646" s="275">
        <v>426577</v>
      </c>
      <c r="H1646" s="275">
        <v>5</v>
      </c>
      <c r="I1646" s="275">
        <v>79343</v>
      </c>
      <c r="J1646" s="275">
        <v>426577</v>
      </c>
      <c r="K1646" s="276">
        <v>12797.31</v>
      </c>
      <c r="L1646" s="275">
        <v>7</v>
      </c>
      <c r="M1646" s="276">
        <v>106644.25</v>
      </c>
      <c r="N1646" s="276">
        <v>307135.44</v>
      </c>
      <c r="O1646" s="277">
        <v>2043.37974589956</v>
      </c>
      <c r="P1646" s="278">
        <v>4.0000000000000002E-4</v>
      </c>
      <c r="Q1646" s="275">
        <v>252.391391666667</v>
      </c>
      <c r="R1646" s="275">
        <v>213.2885</v>
      </c>
      <c r="S1646" s="275">
        <v>0</v>
      </c>
      <c r="T1646" s="277">
        <v>2509.0596375662299</v>
      </c>
      <c r="U1646" s="276">
        <v>413779.69</v>
      </c>
      <c r="V1646" s="277">
        <v>2752.88660211469</v>
      </c>
      <c r="W1646" s="275">
        <v>54.779905345621202</v>
      </c>
      <c r="X1646" s="275">
        <v>403.43519774999999</v>
      </c>
      <c r="Y1646" s="275">
        <v>252.391391666667</v>
      </c>
      <c r="Z1646" s="275">
        <v>213.2885</v>
      </c>
      <c r="AA1646" s="275">
        <v>37.947538725274697</v>
      </c>
      <c r="AB1646" s="275" t="b">
        <v>0</v>
      </c>
      <c r="AC1646" s="275" t="b">
        <v>0</v>
      </c>
      <c r="AD1646" s="280">
        <v>694848.98320684105</v>
      </c>
      <c r="AE1646" s="281">
        <v>173712.24580171</v>
      </c>
      <c r="AF1646" s="280">
        <v>263560.24134980398</v>
      </c>
      <c r="AG1646" s="283">
        <v>257576.49605532701</v>
      </c>
      <c r="AH1646" s="275">
        <v>19.1273936518946</v>
      </c>
      <c r="AI1646" s="275">
        <v>0.62889462677744201</v>
      </c>
      <c r="AJ1646" s="275" t="b">
        <v>0</v>
      </c>
    </row>
    <row r="1647" spans="2:36" x14ac:dyDescent="0.2">
      <c r="B1647" s="266">
        <v>96023</v>
      </c>
      <c r="C1647" s="274" t="s">
        <v>169</v>
      </c>
      <c r="D1647" s="275">
        <v>1092</v>
      </c>
      <c r="E1647" s="275">
        <v>39530491</v>
      </c>
      <c r="F1647" s="275">
        <v>43038</v>
      </c>
      <c r="G1647" s="275">
        <v>134946</v>
      </c>
      <c r="H1647" s="275">
        <v>5</v>
      </c>
      <c r="I1647" s="275">
        <v>43038</v>
      </c>
      <c r="J1647" s="275">
        <v>134946</v>
      </c>
      <c r="K1647" s="277">
        <v>4048.38</v>
      </c>
      <c r="L1647" s="275">
        <v>7</v>
      </c>
      <c r="M1647" s="282">
        <v>33736.5</v>
      </c>
      <c r="N1647" s="276">
        <v>97161.12</v>
      </c>
      <c r="O1647" s="277">
        <v>646.41535570404005</v>
      </c>
      <c r="P1647" s="284">
        <v>0</v>
      </c>
      <c r="Q1647" s="275">
        <v>79.843050000000005</v>
      </c>
      <c r="R1647" s="275">
        <v>67.472999999999999</v>
      </c>
      <c r="S1647" s="275">
        <v>0</v>
      </c>
      <c r="T1647" s="277">
        <v>793.73140570403996</v>
      </c>
      <c r="U1647" s="276">
        <v>130897.62</v>
      </c>
      <c r="V1647" s="277">
        <v>870.86513199016395</v>
      </c>
      <c r="W1647" s="275">
        <v>31.947758580514801</v>
      </c>
      <c r="X1647" s="275">
        <v>127.6251795</v>
      </c>
      <c r="Y1647" s="275">
        <v>79.843050000000005</v>
      </c>
      <c r="Z1647" s="275">
        <v>67.472999999999999</v>
      </c>
      <c r="AA1647" s="275">
        <v>22.1310861760502</v>
      </c>
      <c r="AB1647" s="275" t="b">
        <v>1</v>
      </c>
      <c r="AC1647" s="275" t="b">
        <v>1</v>
      </c>
      <c r="AD1647" s="281">
        <v>219812.814305109</v>
      </c>
      <c r="AE1647" s="281">
        <v>54953.203576277199</v>
      </c>
      <c r="AF1647" s="281">
        <v>83376.272816374505</v>
      </c>
      <c r="AG1647" s="281">
        <v>81483.337912457006</v>
      </c>
      <c r="AH1647" s="275">
        <v>19.1273936518946</v>
      </c>
      <c r="AI1647" s="275">
        <v>0.62889462677744201</v>
      </c>
      <c r="AJ1647" s="275" t="b">
        <v>0</v>
      </c>
    </row>
    <row r="1648" spans="2:36" x14ac:dyDescent="0.2">
      <c r="B1648" s="266">
        <v>96024</v>
      </c>
      <c r="C1648" s="274" t="s">
        <v>169</v>
      </c>
      <c r="D1648" s="275">
        <v>999</v>
      </c>
      <c r="E1648" s="275">
        <v>39530491</v>
      </c>
      <c r="F1648" s="275">
        <v>57822</v>
      </c>
      <c r="G1648" s="275">
        <v>455405</v>
      </c>
      <c r="H1648" s="275">
        <v>5</v>
      </c>
      <c r="I1648" s="275">
        <v>57822</v>
      </c>
      <c r="J1648" s="275">
        <v>455405</v>
      </c>
      <c r="K1648" s="276">
        <v>13662.15</v>
      </c>
      <c r="L1648" s="275">
        <v>7</v>
      </c>
      <c r="M1648" s="276">
        <v>113851.25</v>
      </c>
      <c r="N1648" s="282">
        <v>327891.59999999998</v>
      </c>
      <c r="O1648" s="279">
        <v>2181.4709962829402</v>
      </c>
      <c r="P1648" s="284">
        <v>0</v>
      </c>
      <c r="Q1648" s="277">
        <v>269.44795833333302</v>
      </c>
      <c r="R1648" s="275">
        <v>227.70249999999999</v>
      </c>
      <c r="S1648" s="275">
        <v>0</v>
      </c>
      <c r="T1648" s="279">
        <v>2678.6214546162801</v>
      </c>
      <c r="U1648" s="276">
        <v>441742.85</v>
      </c>
      <c r="V1648" s="277">
        <v>2938.92620332563</v>
      </c>
      <c r="W1648" s="275">
        <v>80.248540840696606</v>
      </c>
      <c r="X1648" s="277">
        <v>430.69927875000002</v>
      </c>
      <c r="Y1648" s="277">
        <v>269.44795833333302</v>
      </c>
      <c r="Z1648" s="275">
        <v>227.70249999999999</v>
      </c>
      <c r="AA1648" s="275">
        <v>55.590359128697301</v>
      </c>
      <c r="AB1648" s="275" t="b">
        <v>0</v>
      </c>
      <c r="AC1648" s="275" t="b">
        <v>0</v>
      </c>
      <c r="AD1648" s="283">
        <v>741806.75750758103</v>
      </c>
      <c r="AE1648" s="281">
        <v>185451.689376895</v>
      </c>
      <c r="AF1648" s="281">
        <v>281371.59694945399</v>
      </c>
      <c r="AG1648" s="281">
        <v>274983.47118123202</v>
      </c>
      <c r="AH1648" s="275">
        <v>19.1273936518946</v>
      </c>
      <c r="AI1648" s="275">
        <v>0.62889462677744201</v>
      </c>
      <c r="AJ1648" s="275" t="b">
        <v>0</v>
      </c>
    </row>
    <row r="1649" spans="2:36" x14ac:dyDescent="0.2">
      <c r="B1649" s="266">
        <v>96025</v>
      </c>
      <c r="C1649" s="274" t="s">
        <v>169</v>
      </c>
      <c r="D1649" s="275">
        <v>2181</v>
      </c>
      <c r="E1649" s="275">
        <v>39530491</v>
      </c>
      <c r="F1649" s="275">
        <v>44592</v>
      </c>
      <c r="G1649" s="275">
        <v>292708</v>
      </c>
      <c r="H1649" s="275">
        <v>5</v>
      </c>
      <c r="I1649" s="275">
        <v>44592</v>
      </c>
      <c r="J1649" s="275">
        <v>292708</v>
      </c>
      <c r="K1649" s="276">
        <v>8781.24</v>
      </c>
      <c r="L1649" s="275">
        <v>7</v>
      </c>
      <c r="M1649" s="275">
        <v>73177</v>
      </c>
      <c r="N1649" s="276">
        <v>210749.76</v>
      </c>
      <c r="O1649" s="277">
        <v>1402.1234118641401</v>
      </c>
      <c r="P1649" s="278">
        <v>1E-4</v>
      </c>
      <c r="Q1649" s="275">
        <v>173.185566666667</v>
      </c>
      <c r="R1649" s="275">
        <v>146.35400000000001</v>
      </c>
      <c r="S1649" s="275">
        <v>0</v>
      </c>
      <c r="T1649" s="277">
        <v>1721.6629785308101</v>
      </c>
      <c r="U1649" s="276">
        <v>283926.76</v>
      </c>
      <c r="V1649" s="279">
        <v>1888.9718187614101</v>
      </c>
      <c r="W1649" s="275">
        <v>66.882130689668301</v>
      </c>
      <c r="X1649" s="275">
        <v>276.82859100000002</v>
      </c>
      <c r="Y1649" s="275">
        <v>173.185566666667</v>
      </c>
      <c r="Z1649" s="275">
        <v>146.35400000000001</v>
      </c>
      <c r="AA1649" s="279">
        <v>46.331081230645999</v>
      </c>
      <c r="AB1649" s="275" t="b">
        <v>0</v>
      </c>
      <c r="AC1649" s="275" t="b">
        <v>0</v>
      </c>
      <c r="AD1649" s="280">
        <v>476790.48841477197</v>
      </c>
      <c r="AE1649" s="281">
        <v>119197.62210369299</v>
      </c>
      <c r="AF1649" s="281">
        <v>180849.39207931599</v>
      </c>
      <c r="AG1649" s="281">
        <v>176743.47423176299</v>
      </c>
      <c r="AH1649" s="275">
        <v>19.1273936518946</v>
      </c>
      <c r="AI1649" s="275">
        <v>0.62889462677744201</v>
      </c>
      <c r="AJ1649" s="275" t="b">
        <v>0</v>
      </c>
    </row>
    <row r="1650" spans="2:36" x14ac:dyDescent="0.2">
      <c r="B1650" s="266">
        <v>96027</v>
      </c>
      <c r="C1650" s="274" t="s">
        <v>169</v>
      </c>
      <c r="D1650" s="275">
        <v>2271</v>
      </c>
      <c r="E1650" s="275">
        <v>39530491</v>
      </c>
      <c r="F1650" s="275">
        <v>60719</v>
      </c>
      <c r="G1650" s="275">
        <v>336719</v>
      </c>
      <c r="H1650" s="275">
        <v>5</v>
      </c>
      <c r="I1650" s="275">
        <v>60719</v>
      </c>
      <c r="J1650" s="275">
        <v>336719</v>
      </c>
      <c r="K1650" s="276">
        <v>10101.57</v>
      </c>
      <c r="L1650" s="275">
        <v>7</v>
      </c>
      <c r="M1650" s="276">
        <v>84179.75</v>
      </c>
      <c r="N1650" s="276">
        <v>242437.68</v>
      </c>
      <c r="O1650" s="277">
        <v>1612.94393429452</v>
      </c>
      <c r="P1650" s="278">
        <v>1E-4</v>
      </c>
      <c r="Q1650" s="275">
        <v>199.22540833333301</v>
      </c>
      <c r="R1650" s="275">
        <v>168.3595</v>
      </c>
      <c r="S1650" s="275">
        <v>0</v>
      </c>
      <c r="T1650" s="277">
        <v>1980.5288426278501</v>
      </c>
      <c r="U1650" s="276">
        <v>326617.43</v>
      </c>
      <c r="V1650" s="277">
        <v>2172.99391148012</v>
      </c>
      <c r="W1650" s="275">
        <v>56.503515816731898</v>
      </c>
      <c r="X1650" s="277">
        <v>318.45199424999998</v>
      </c>
      <c r="Y1650" s="275">
        <v>199.22540833333301</v>
      </c>
      <c r="Z1650" s="275">
        <v>168.3595</v>
      </c>
      <c r="AA1650" s="275">
        <v>39.1415308413088</v>
      </c>
      <c r="AB1650" s="275" t="b">
        <v>0</v>
      </c>
      <c r="AC1650" s="275" t="b">
        <v>0</v>
      </c>
      <c r="AD1650" s="280">
        <v>548479.76983387396</v>
      </c>
      <c r="AE1650" s="281">
        <v>137119.94245846799</v>
      </c>
      <c r="AF1650" s="281">
        <v>208041.55148323599</v>
      </c>
      <c r="AG1650" s="281">
        <v>203318.27589216901</v>
      </c>
      <c r="AH1650" s="275">
        <v>19.1273936518946</v>
      </c>
      <c r="AI1650" s="275">
        <v>0.62889462677744201</v>
      </c>
      <c r="AJ1650" s="275" t="b">
        <v>0</v>
      </c>
    </row>
    <row r="1651" spans="2:36" x14ac:dyDescent="0.2">
      <c r="B1651" s="266">
        <v>96028</v>
      </c>
      <c r="C1651" s="274" t="s">
        <v>169</v>
      </c>
      <c r="D1651" s="275">
        <v>1616</v>
      </c>
      <c r="E1651" s="275">
        <v>39530491</v>
      </c>
      <c r="F1651" s="275">
        <v>64200</v>
      </c>
      <c r="G1651" s="275">
        <v>442857</v>
      </c>
      <c r="H1651" s="275">
        <v>5</v>
      </c>
      <c r="I1651" s="275">
        <v>64200</v>
      </c>
      <c r="J1651" s="275">
        <v>442857</v>
      </c>
      <c r="K1651" s="276">
        <v>13285.71</v>
      </c>
      <c r="L1651" s="275">
        <v>7</v>
      </c>
      <c r="M1651" s="276">
        <v>110714.25</v>
      </c>
      <c r="N1651" s="276">
        <v>318857.03999999998</v>
      </c>
      <c r="O1651" s="277">
        <v>2121.3638431744798</v>
      </c>
      <c r="P1651" s="284">
        <v>0</v>
      </c>
      <c r="Q1651" s="275">
        <v>262.02372500000001</v>
      </c>
      <c r="R1651" s="275">
        <v>221.42850000000001</v>
      </c>
      <c r="S1651" s="275">
        <v>0</v>
      </c>
      <c r="T1651" s="277">
        <v>2604.8160681744798</v>
      </c>
      <c r="U1651" s="276">
        <v>429571.29</v>
      </c>
      <c r="V1651" s="277">
        <v>2857.9485109433999</v>
      </c>
      <c r="W1651" s="275">
        <v>70.284724181185098</v>
      </c>
      <c r="X1651" s="275">
        <v>418.83200775</v>
      </c>
      <c r="Y1651" s="275">
        <v>262.02372500000001</v>
      </c>
      <c r="Z1651" s="275">
        <v>221.42850000000001</v>
      </c>
      <c r="AA1651" s="275">
        <v>48.688150806999701</v>
      </c>
      <c r="AB1651" s="275" t="b">
        <v>0</v>
      </c>
      <c r="AC1651" s="275" t="b">
        <v>0</v>
      </c>
      <c r="AD1651" s="280">
        <v>721367.38773077796</v>
      </c>
      <c r="AE1651" s="280">
        <v>180341.846932694</v>
      </c>
      <c r="AF1651" s="280">
        <v>273618.82568317099</v>
      </c>
      <c r="AG1651" s="280">
        <v>267406.71511491202</v>
      </c>
      <c r="AH1651" s="275">
        <v>19.1273936518946</v>
      </c>
      <c r="AI1651" s="275">
        <v>0.62889462677744201</v>
      </c>
      <c r="AJ1651" s="275" t="b">
        <v>0</v>
      </c>
    </row>
    <row r="1652" spans="2:36" x14ac:dyDescent="0.2">
      <c r="B1652" s="266">
        <v>96031</v>
      </c>
      <c r="C1652" s="274" t="s">
        <v>169</v>
      </c>
      <c r="D1652" s="275">
        <v>202</v>
      </c>
      <c r="E1652" s="275">
        <v>39530491</v>
      </c>
      <c r="F1652" s="275">
        <v>50812</v>
      </c>
      <c r="G1652" s="275">
        <v>413043</v>
      </c>
      <c r="H1652" s="275">
        <v>5</v>
      </c>
      <c r="I1652" s="275">
        <v>50812</v>
      </c>
      <c r="J1652" s="275">
        <v>413043</v>
      </c>
      <c r="K1652" s="279">
        <v>12391.29</v>
      </c>
      <c r="L1652" s="275">
        <v>7</v>
      </c>
      <c r="M1652" s="276">
        <v>103260.75</v>
      </c>
      <c r="N1652" s="276">
        <v>297390.96000000002</v>
      </c>
      <c r="O1652" s="277">
        <v>1978.54947731732</v>
      </c>
      <c r="P1652" s="284">
        <v>0</v>
      </c>
      <c r="Q1652" s="275">
        <v>244.38377500000001</v>
      </c>
      <c r="R1652" s="275">
        <v>206.5215</v>
      </c>
      <c r="S1652" s="275">
        <v>0</v>
      </c>
      <c r="T1652" s="279">
        <v>2429.4547523173201</v>
      </c>
      <c r="U1652" s="276">
        <v>400651.71</v>
      </c>
      <c r="V1652" s="277">
        <v>2665.5458236080599</v>
      </c>
      <c r="W1652" s="275">
        <v>82.824998406472403</v>
      </c>
      <c r="X1652" s="275">
        <v>390.63541724999999</v>
      </c>
      <c r="Y1652" s="275">
        <v>244.38377500000001</v>
      </c>
      <c r="Z1652" s="275">
        <v>206.5215</v>
      </c>
      <c r="AA1652" s="275">
        <v>57.375141753538301</v>
      </c>
      <c r="AB1652" s="275" t="b">
        <v>0</v>
      </c>
      <c r="AC1652" s="275" t="b">
        <v>0</v>
      </c>
      <c r="AD1652" s="283">
        <v>672803.52332803502</v>
      </c>
      <c r="AE1652" s="281">
        <v>168200.88083200899</v>
      </c>
      <c r="AF1652" s="281">
        <v>255198.270811241</v>
      </c>
      <c r="AG1652" s="281">
        <v>249404.371684785</v>
      </c>
      <c r="AH1652" s="275">
        <v>19.1273936518946</v>
      </c>
      <c r="AI1652" s="275">
        <v>0.62889462677744201</v>
      </c>
      <c r="AJ1652" s="275" t="b">
        <v>0</v>
      </c>
    </row>
    <row r="1653" spans="2:36" x14ac:dyDescent="0.2">
      <c r="B1653" s="266">
        <v>96032</v>
      </c>
      <c r="C1653" s="274" t="s">
        <v>169</v>
      </c>
      <c r="D1653" s="275">
        <v>2630</v>
      </c>
      <c r="E1653" s="275">
        <v>39530491</v>
      </c>
      <c r="F1653" s="275">
        <v>62030</v>
      </c>
      <c r="G1653" s="275">
        <v>372951</v>
      </c>
      <c r="H1653" s="275">
        <v>5</v>
      </c>
      <c r="I1653" s="275">
        <v>62030</v>
      </c>
      <c r="J1653" s="275">
        <v>372951</v>
      </c>
      <c r="K1653" s="279">
        <v>11188.53</v>
      </c>
      <c r="L1653" s="275">
        <v>7</v>
      </c>
      <c r="M1653" s="276">
        <v>93237.75</v>
      </c>
      <c r="N1653" s="276">
        <v>268524.71999999997</v>
      </c>
      <c r="O1653" s="279">
        <v>1786.50166233291</v>
      </c>
      <c r="P1653" s="278">
        <v>1E-4</v>
      </c>
      <c r="Q1653" s="275">
        <v>220.66267500000001</v>
      </c>
      <c r="R1653" s="275">
        <v>186.47550000000001</v>
      </c>
      <c r="S1653" s="275">
        <v>0</v>
      </c>
      <c r="T1653" s="279">
        <v>2193.6398373329098</v>
      </c>
      <c r="U1653" s="276">
        <v>361762.47</v>
      </c>
      <c r="V1653" s="277">
        <v>2406.8147395318401</v>
      </c>
      <c r="W1653" s="275">
        <v>61.260770390749798</v>
      </c>
      <c r="X1653" s="275">
        <v>352.71840824999998</v>
      </c>
      <c r="Y1653" s="275">
        <v>220.66267500000001</v>
      </c>
      <c r="Z1653" s="275">
        <v>186.47550000000001</v>
      </c>
      <c r="AA1653" s="275">
        <v>42.437011201023601</v>
      </c>
      <c r="AB1653" s="275" t="b">
        <v>0</v>
      </c>
      <c r="AC1653" s="275" t="b">
        <v>0</v>
      </c>
      <c r="AD1653" s="280">
        <v>607497.87995127402</v>
      </c>
      <c r="AE1653" s="281">
        <v>151874.46998781801</v>
      </c>
      <c r="AF1653" s="281">
        <v>230427.46226742299</v>
      </c>
      <c r="AG1653" s="281">
        <v>225195.947696032</v>
      </c>
      <c r="AH1653" s="275">
        <v>19.1273936518946</v>
      </c>
      <c r="AI1653" s="275">
        <v>0.62889462677744201</v>
      </c>
      <c r="AJ1653" s="275" t="b">
        <v>0</v>
      </c>
    </row>
    <row r="1654" spans="2:36" x14ac:dyDescent="0.2">
      <c r="B1654" s="266">
        <v>96033</v>
      </c>
      <c r="C1654" s="274" t="s">
        <v>169</v>
      </c>
      <c r="D1654" s="275">
        <v>423</v>
      </c>
      <c r="E1654" s="275">
        <v>39530491</v>
      </c>
      <c r="F1654" s="275">
        <v>58216</v>
      </c>
      <c r="G1654" s="275">
        <v>444915</v>
      </c>
      <c r="H1654" s="275">
        <v>5</v>
      </c>
      <c r="I1654" s="275">
        <v>58216</v>
      </c>
      <c r="J1654" s="275">
        <v>444915</v>
      </c>
      <c r="K1654" s="279">
        <v>13347.45</v>
      </c>
      <c r="L1654" s="275">
        <v>7</v>
      </c>
      <c r="M1654" s="276">
        <v>111228.75</v>
      </c>
      <c r="N1654" s="282">
        <v>320338.8</v>
      </c>
      <c r="O1654" s="277">
        <v>2131.2220294270501</v>
      </c>
      <c r="P1654" s="284">
        <v>0</v>
      </c>
      <c r="Q1654" s="275">
        <v>263.24137500000001</v>
      </c>
      <c r="R1654" s="275">
        <v>222.45750000000001</v>
      </c>
      <c r="S1654" s="275">
        <v>0</v>
      </c>
      <c r="T1654" s="277">
        <v>2616.9209044270501</v>
      </c>
      <c r="U1654" s="276">
        <v>431567.55</v>
      </c>
      <c r="V1654" s="277">
        <v>2871.2296785336698</v>
      </c>
      <c r="W1654" s="275">
        <v>77.869456811536296</v>
      </c>
      <c r="X1654" s="275">
        <v>420.77836124999999</v>
      </c>
      <c r="Y1654" s="275">
        <v>263.24137500000001</v>
      </c>
      <c r="Z1654" s="275">
        <v>222.45750000000001</v>
      </c>
      <c r="AA1654" s="275">
        <v>53.9423025510592</v>
      </c>
      <c r="AB1654" s="275" t="b">
        <v>0</v>
      </c>
      <c r="AC1654" s="275" t="b">
        <v>0</v>
      </c>
      <c r="AD1654" s="280">
        <v>724719.65287268604</v>
      </c>
      <c r="AE1654" s="280">
        <v>181179.91321817099</v>
      </c>
      <c r="AF1654" s="281">
        <v>274890.35925553401</v>
      </c>
      <c r="AG1654" s="280">
        <v>268649.38039897999</v>
      </c>
      <c r="AH1654" s="275">
        <v>19.1273936518946</v>
      </c>
      <c r="AI1654" s="275">
        <v>0.62889462677744201</v>
      </c>
      <c r="AJ1654" s="275" t="b">
        <v>0</v>
      </c>
    </row>
    <row r="1655" spans="2:36" x14ac:dyDescent="0.2">
      <c r="B1655" s="266">
        <v>96034</v>
      </c>
      <c r="C1655" s="274" t="s">
        <v>169</v>
      </c>
      <c r="D1655" s="275">
        <v>180</v>
      </c>
      <c r="E1655" s="275">
        <v>39530491</v>
      </c>
      <c r="F1655" s="275">
        <v>60781</v>
      </c>
      <c r="G1655" s="275">
        <v>383333</v>
      </c>
      <c r="H1655" s="275">
        <v>5</v>
      </c>
      <c r="I1655" s="275">
        <v>60781</v>
      </c>
      <c r="J1655" s="275">
        <v>383333</v>
      </c>
      <c r="K1655" s="276">
        <v>11499.99</v>
      </c>
      <c r="L1655" s="275">
        <v>7</v>
      </c>
      <c r="M1655" s="276">
        <v>95833.25</v>
      </c>
      <c r="N1655" s="276">
        <v>275999.76</v>
      </c>
      <c r="O1655" s="277">
        <v>1836.23328996855</v>
      </c>
      <c r="P1655" s="284">
        <v>0</v>
      </c>
      <c r="Q1655" s="275">
        <v>226.805358333333</v>
      </c>
      <c r="R1655" s="275">
        <v>191.66650000000001</v>
      </c>
      <c r="S1655" s="275">
        <v>0</v>
      </c>
      <c r="T1655" s="279">
        <v>2254.7051483018899</v>
      </c>
      <c r="U1655" s="276">
        <v>371833.01</v>
      </c>
      <c r="V1655" s="279">
        <v>2473.8142934298598</v>
      </c>
      <c r="W1655" s="275">
        <v>64.260015528139206</v>
      </c>
      <c r="X1655" s="275">
        <v>362.53718474999999</v>
      </c>
      <c r="Y1655" s="275">
        <v>226.805358333333</v>
      </c>
      <c r="Z1655" s="275">
        <v>191.66650000000001</v>
      </c>
      <c r="AA1655" s="275">
        <v>44.5146703404397</v>
      </c>
      <c r="AB1655" s="275" t="b">
        <v>0</v>
      </c>
      <c r="AC1655" s="275" t="b">
        <v>0</v>
      </c>
      <c r="AD1655" s="280">
        <v>624409.06396647706</v>
      </c>
      <c r="AE1655" s="280">
        <v>156102.265991619</v>
      </c>
      <c r="AF1655" s="281">
        <v>236841.97225200699</v>
      </c>
      <c r="AG1655" s="280">
        <v>231464.825722851</v>
      </c>
      <c r="AH1655" s="275">
        <v>19.1273936518946</v>
      </c>
      <c r="AI1655" s="275">
        <v>0.62889462677744201</v>
      </c>
      <c r="AJ1655" s="275" t="b">
        <v>0</v>
      </c>
    </row>
    <row r="1656" spans="2:36" x14ac:dyDescent="0.2">
      <c r="B1656" s="266">
        <v>96035</v>
      </c>
      <c r="C1656" s="274" t="s">
        <v>169</v>
      </c>
      <c r="D1656" s="275">
        <v>3684</v>
      </c>
      <c r="E1656" s="275">
        <v>39530491</v>
      </c>
      <c r="F1656" s="275">
        <v>52902</v>
      </c>
      <c r="G1656" s="275">
        <v>453333</v>
      </c>
      <c r="H1656" s="275">
        <v>5</v>
      </c>
      <c r="I1656" s="275">
        <v>52902</v>
      </c>
      <c r="J1656" s="275">
        <v>453333</v>
      </c>
      <c r="K1656" s="276">
        <v>13599.99</v>
      </c>
      <c r="L1656" s="275">
        <v>7</v>
      </c>
      <c r="M1656" s="276">
        <v>113333.25</v>
      </c>
      <c r="N1656" s="276">
        <v>326399.76</v>
      </c>
      <c r="O1656" s="279">
        <v>2171.5457475388598</v>
      </c>
      <c r="P1656" s="278">
        <v>1E-4</v>
      </c>
      <c r="Q1656" s="275">
        <v>268.22202499999997</v>
      </c>
      <c r="R1656" s="275">
        <v>226.66650000000001</v>
      </c>
      <c r="S1656" s="275">
        <v>0</v>
      </c>
      <c r="T1656" s="279">
        <v>2666.4342725388601</v>
      </c>
      <c r="U1656" s="276">
        <v>439733.01</v>
      </c>
      <c r="V1656" s="277">
        <v>2925.5546876565199</v>
      </c>
      <c r="W1656" s="275">
        <v>87.312757114812797</v>
      </c>
      <c r="X1656" s="277">
        <v>428.73968474999998</v>
      </c>
      <c r="Y1656" s="275">
        <v>268.22202499999997</v>
      </c>
      <c r="Z1656" s="275">
        <v>226.66650000000001</v>
      </c>
      <c r="AA1656" s="275">
        <v>60.483934956081697</v>
      </c>
      <c r="AB1656" s="275" t="b">
        <v>0</v>
      </c>
      <c r="AC1656" s="275" t="b">
        <v>0</v>
      </c>
      <c r="AD1656" s="280">
        <v>738431.68784089806</v>
      </c>
      <c r="AE1656" s="281">
        <v>184607.92196022501</v>
      </c>
      <c r="AF1656" s="280">
        <v>280091.413488844</v>
      </c>
      <c r="AG1656" s="281">
        <v>273732.35239183001</v>
      </c>
      <c r="AH1656" s="275">
        <v>19.1273936518946</v>
      </c>
      <c r="AI1656" s="275">
        <v>0.62889462677744201</v>
      </c>
      <c r="AJ1656" s="275" t="b">
        <v>0</v>
      </c>
    </row>
    <row r="1657" spans="2:36" x14ac:dyDescent="0.2">
      <c r="B1657" s="266">
        <v>96038</v>
      </c>
      <c r="C1657" s="274" t="s">
        <v>169</v>
      </c>
      <c r="D1657" s="275">
        <v>674</v>
      </c>
      <c r="E1657" s="275">
        <v>39530491</v>
      </c>
      <c r="F1657" s="275">
        <v>69945</v>
      </c>
      <c r="G1657" s="275">
        <v>434722</v>
      </c>
      <c r="H1657" s="275">
        <v>5</v>
      </c>
      <c r="I1657" s="275">
        <v>69945</v>
      </c>
      <c r="J1657" s="275">
        <v>434722</v>
      </c>
      <c r="K1657" s="276">
        <v>13041.66</v>
      </c>
      <c r="L1657" s="275">
        <v>7</v>
      </c>
      <c r="M1657" s="282">
        <v>108680.5</v>
      </c>
      <c r="N1657" s="276">
        <v>312999.84000000003</v>
      </c>
      <c r="O1657" s="279">
        <v>2082.3957454268502</v>
      </c>
      <c r="P1657" s="284">
        <v>0</v>
      </c>
      <c r="Q1657" s="275">
        <v>257.21051666666699</v>
      </c>
      <c r="R1657" s="275">
        <v>217.36099999999999</v>
      </c>
      <c r="S1657" s="275">
        <v>0</v>
      </c>
      <c r="T1657" s="277">
        <v>2556.9672620935198</v>
      </c>
      <c r="U1657" s="276">
        <v>421680.34</v>
      </c>
      <c r="V1657" s="281">
        <v>2805.4498237000598</v>
      </c>
      <c r="W1657" s="275">
        <v>63.326779701766696</v>
      </c>
      <c r="X1657" s="275">
        <v>411.13833149999999</v>
      </c>
      <c r="Y1657" s="275">
        <v>257.21051666666699</v>
      </c>
      <c r="Z1657" s="275">
        <v>217.36099999999999</v>
      </c>
      <c r="AA1657" s="275">
        <v>43.868192358456199</v>
      </c>
      <c r="AB1657" s="275" t="b">
        <v>0</v>
      </c>
      <c r="AC1657" s="275" t="b">
        <v>0</v>
      </c>
      <c r="AD1657" s="280">
        <v>708116.32994194306</v>
      </c>
      <c r="AE1657" s="280">
        <v>177029.082485486</v>
      </c>
      <c r="AF1657" s="281">
        <v>268592.62276229</v>
      </c>
      <c r="AG1657" s="280">
        <v>262494.624694167</v>
      </c>
      <c r="AH1657" s="275">
        <v>19.1273936518946</v>
      </c>
      <c r="AI1657" s="275">
        <v>0.62889462677744201</v>
      </c>
      <c r="AJ1657" s="275" t="b">
        <v>0</v>
      </c>
    </row>
    <row r="1658" spans="2:36" x14ac:dyDescent="0.2">
      <c r="B1658" s="266">
        <v>96039</v>
      </c>
      <c r="C1658" s="274" t="s">
        <v>169</v>
      </c>
      <c r="D1658" s="275">
        <v>1009</v>
      </c>
      <c r="E1658" s="275">
        <v>39530491</v>
      </c>
      <c r="F1658" s="275">
        <v>40290</v>
      </c>
      <c r="G1658" s="275">
        <v>281522</v>
      </c>
      <c r="H1658" s="275">
        <v>5</v>
      </c>
      <c r="I1658" s="275">
        <v>40290</v>
      </c>
      <c r="J1658" s="275">
        <v>281522</v>
      </c>
      <c r="K1658" s="276">
        <v>8445.66</v>
      </c>
      <c r="L1658" s="275">
        <v>7</v>
      </c>
      <c r="M1658" s="282">
        <v>70380.5</v>
      </c>
      <c r="N1658" s="281">
        <v>202695.84</v>
      </c>
      <c r="O1658" s="277">
        <v>1348.5404811444</v>
      </c>
      <c r="P1658" s="284">
        <v>0</v>
      </c>
      <c r="Q1658" s="277">
        <v>166.56718333333299</v>
      </c>
      <c r="R1658" s="275">
        <v>140.761</v>
      </c>
      <c r="S1658" s="275">
        <v>0</v>
      </c>
      <c r="T1658" s="277">
        <v>1655.8686644777399</v>
      </c>
      <c r="U1658" s="276">
        <v>273076.34000000003</v>
      </c>
      <c r="V1658" s="279">
        <v>1816.7837037639899</v>
      </c>
      <c r="W1658" s="275">
        <v>71.194678141394505</v>
      </c>
      <c r="X1658" s="275">
        <v>266.24943150000001</v>
      </c>
      <c r="Y1658" s="277">
        <v>166.56718333333299</v>
      </c>
      <c r="Z1658" s="275">
        <v>140.761</v>
      </c>
      <c r="AA1658" s="275">
        <v>49.318500803506701</v>
      </c>
      <c r="AB1658" s="275" t="b">
        <v>0</v>
      </c>
      <c r="AC1658" s="275" t="b">
        <v>0</v>
      </c>
      <c r="AD1658" s="281">
        <v>458569.67311963899</v>
      </c>
      <c r="AE1658" s="281">
        <v>114642.41827990999</v>
      </c>
      <c r="AF1658" s="280">
        <v>173938.13136966899</v>
      </c>
      <c r="AG1658" s="281">
        <v>169989.12347006</v>
      </c>
      <c r="AH1658" s="275">
        <v>19.1273936518946</v>
      </c>
      <c r="AI1658" s="275">
        <v>0.62889462677744201</v>
      </c>
      <c r="AJ1658" s="275" t="b">
        <v>0</v>
      </c>
    </row>
    <row r="1659" spans="2:36" x14ac:dyDescent="0.2">
      <c r="B1659" s="266">
        <v>96040</v>
      </c>
      <c r="C1659" s="274" t="s">
        <v>169</v>
      </c>
      <c r="D1659" s="275">
        <v>202</v>
      </c>
      <c r="E1659" s="275">
        <v>39530491</v>
      </c>
      <c r="F1659" s="275">
        <v>71555</v>
      </c>
      <c r="G1659" s="275">
        <v>484615</v>
      </c>
      <c r="H1659" s="275">
        <v>5</v>
      </c>
      <c r="I1659" s="275">
        <v>71555</v>
      </c>
      <c r="J1659" s="275">
        <v>484615</v>
      </c>
      <c r="K1659" s="279">
        <v>14538.45</v>
      </c>
      <c r="L1659" s="275">
        <v>7</v>
      </c>
      <c r="M1659" s="276">
        <v>121153.75</v>
      </c>
      <c r="N1659" s="282">
        <v>348922.8</v>
      </c>
      <c r="O1659" s="279">
        <v>2321.3920946490698</v>
      </c>
      <c r="P1659" s="284">
        <v>0</v>
      </c>
      <c r="Q1659" s="277">
        <v>286.73054166666702</v>
      </c>
      <c r="R1659" s="275">
        <v>242.3075</v>
      </c>
      <c r="S1659" s="275">
        <v>0</v>
      </c>
      <c r="T1659" s="277">
        <v>2850.4301363157301</v>
      </c>
      <c r="U1659" s="276">
        <v>470076.55</v>
      </c>
      <c r="V1659" s="277">
        <v>3127.4310164022199</v>
      </c>
      <c r="W1659" s="275">
        <v>69.006392749390798</v>
      </c>
      <c r="X1659" s="277">
        <v>458.32463625000003</v>
      </c>
      <c r="Y1659" s="277">
        <v>286.73054166666702</v>
      </c>
      <c r="Z1659" s="275">
        <v>242.3075</v>
      </c>
      <c r="AA1659" s="275">
        <v>47.802615660385499</v>
      </c>
      <c r="AB1659" s="275" t="b">
        <v>0</v>
      </c>
      <c r="AC1659" s="275" t="b">
        <v>0</v>
      </c>
      <c r="AD1659" s="280">
        <v>789386.76955574995</v>
      </c>
      <c r="AE1659" s="281">
        <v>197346.69238893801</v>
      </c>
      <c r="AF1659" s="281">
        <v>299418.97092842602</v>
      </c>
      <c r="AG1659" s="281">
        <v>292621.106238387</v>
      </c>
      <c r="AH1659" s="275">
        <v>19.1273936518946</v>
      </c>
      <c r="AI1659" s="275">
        <v>0.62889462677744201</v>
      </c>
      <c r="AJ1659" s="275" t="b">
        <v>0</v>
      </c>
    </row>
    <row r="1660" spans="2:36" x14ac:dyDescent="0.2">
      <c r="B1660" s="266">
        <v>96041</v>
      </c>
      <c r="C1660" s="274" t="s">
        <v>169</v>
      </c>
      <c r="D1660" s="275">
        <v>5822</v>
      </c>
      <c r="E1660" s="275">
        <v>39530491</v>
      </c>
      <c r="F1660" s="275">
        <v>31486</v>
      </c>
      <c r="G1660" s="275">
        <v>391801</v>
      </c>
      <c r="H1660" s="275">
        <v>5</v>
      </c>
      <c r="I1660" s="275">
        <v>31486</v>
      </c>
      <c r="J1660" s="275">
        <v>391801</v>
      </c>
      <c r="K1660" s="279">
        <v>11754.03</v>
      </c>
      <c r="L1660" s="275">
        <v>7</v>
      </c>
      <c r="M1660" s="276">
        <v>97950.25</v>
      </c>
      <c r="N1660" s="276">
        <v>282096.71999999997</v>
      </c>
      <c r="O1660" s="277">
        <v>1876.7965169786301</v>
      </c>
      <c r="P1660" s="278">
        <v>1E-4</v>
      </c>
      <c r="Q1660" s="275">
        <v>231.81559166666699</v>
      </c>
      <c r="R1660" s="275">
        <v>195.90049999999999</v>
      </c>
      <c r="S1660" s="275">
        <v>0</v>
      </c>
      <c r="T1660" s="277">
        <v>2304.5126086453001</v>
      </c>
      <c r="U1660" s="276">
        <v>380046.97</v>
      </c>
      <c r="V1660" s="277">
        <v>2528.4619742628802</v>
      </c>
      <c r="W1660" s="275">
        <v>126.788688115844</v>
      </c>
      <c r="X1660" s="275">
        <v>370.54579575000002</v>
      </c>
      <c r="Y1660" s="275">
        <v>231.81559166666699</v>
      </c>
      <c r="Z1660" s="275">
        <v>195.90049999999999</v>
      </c>
      <c r="AA1660" s="275">
        <v>87.8299920718528</v>
      </c>
      <c r="AB1660" s="275" t="b">
        <v>0</v>
      </c>
      <c r="AC1660" s="275" t="b">
        <v>0</v>
      </c>
      <c r="AD1660" s="280">
        <v>638202.543666029</v>
      </c>
      <c r="AE1660" s="281">
        <v>159550.63591650699</v>
      </c>
      <c r="AF1660" s="281">
        <v>242073.91894334299</v>
      </c>
      <c r="AG1660" s="280">
        <v>236577.988806179</v>
      </c>
      <c r="AH1660" s="275">
        <v>19.1273936518946</v>
      </c>
      <c r="AI1660" s="275">
        <v>0.62889462677744201</v>
      </c>
      <c r="AJ1660" s="275" t="b">
        <v>0</v>
      </c>
    </row>
    <row r="1661" spans="2:36" x14ac:dyDescent="0.2">
      <c r="B1661" s="266">
        <v>96044</v>
      </c>
      <c r="C1661" s="274" t="s">
        <v>169</v>
      </c>
      <c r="D1661" s="275">
        <v>1028</v>
      </c>
      <c r="E1661" s="275">
        <v>39530491</v>
      </c>
      <c r="F1661" s="275">
        <v>63825</v>
      </c>
      <c r="G1661" s="275">
        <v>344545</v>
      </c>
      <c r="H1661" s="275">
        <v>5</v>
      </c>
      <c r="I1661" s="275">
        <v>63825</v>
      </c>
      <c r="J1661" s="275">
        <v>344545</v>
      </c>
      <c r="K1661" s="276">
        <v>10336.35</v>
      </c>
      <c r="L1661" s="275">
        <v>7</v>
      </c>
      <c r="M1661" s="276">
        <v>86136.25</v>
      </c>
      <c r="N1661" s="281">
        <v>248072.4</v>
      </c>
      <c r="O1661" s="277">
        <v>1650.4318670508801</v>
      </c>
      <c r="P1661" s="284">
        <v>0</v>
      </c>
      <c r="Q1661" s="275">
        <v>203.85579166666699</v>
      </c>
      <c r="R1661" s="275">
        <v>172.27250000000001</v>
      </c>
      <c r="S1661" s="275">
        <v>0</v>
      </c>
      <c r="T1661" s="277">
        <v>2026.5601587175499</v>
      </c>
      <c r="U1661" s="276">
        <v>334208.65000000002</v>
      </c>
      <c r="V1661" s="277">
        <v>2223.4984875546602</v>
      </c>
      <c r="W1661" s="275">
        <v>55.003153240354003</v>
      </c>
      <c r="X1661" s="275">
        <v>325.85343375000002</v>
      </c>
      <c r="Y1661" s="275">
        <v>203.85579166666699</v>
      </c>
      <c r="Z1661" s="275">
        <v>172.27250000000001</v>
      </c>
      <c r="AA1661" s="275">
        <v>38.102188648038499</v>
      </c>
      <c r="AB1661" s="275" t="b">
        <v>0</v>
      </c>
      <c r="AC1661" s="275" t="b">
        <v>0</v>
      </c>
      <c r="AD1661" s="280">
        <v>561227.49918303394</v>
      </c>
      <c r="AE1661" s="281">
        <v>140306.87479575799</v>
      </c>
      <c r="AF1661" s="280">
        <v>212876.83901351501</v>
      </c>
      <c r="AG1661" s="280">
        <v>208043.785373761</v>
      </c>
      <c r="AH1661" s="275">
        <v>19.1273936518946</v>
      </c>
      <c r="AI1661" s="275">
        <v>0.62889462677744201</v>
      </c>
      <c r="AJ1661" s="275" t="b">
        <v>0</v>
      </c>
    </row>
    <row r="1662" spans="2:36" x14ac:dyDescent="0.2">
      <c r="B1662" s="266">
        <v>96046</v>
      </c>
      <c r="C1662" s="274" t="s">
        <v>169</v>
      </c>
      <c r="D1662" s="275">
        <v>278</v>
      </c>
      <c r="E1662" s="275">
        <v>39530491</v>
      </c>
      <c r="F1662" s="275">
        <v>41542</v>
      </c>
      <c r="G1662" s="275">
        <v>350000</v>
      </c>
      <c r="H1662" s="275">
        <v>5</v>
      </c>
      <c r="I1662" s="275">
        <v>41542</v>
      </c>
      <c r="J1662" s="275">
        <v>350000</v>
      </c>
      <c r="K1662" s="275">
        <v>10500</v>
      </c>
      <c r="L1662" s="275">
        <v>7</v>
      </c>
      <c r="M1662" s="275">
        <v>87500</v>
      </c>
      <c r="N1662" s="275">
        <v>252000</v>
      </c>
      <c r="O1662" s="277">
        <v>1676.5622878515401</v>
      </c>
      <c r="P1662" s="284">
        <v>0</v>
      </c>
      <c r="Q1662" s="275">
        <v>207.083333333333</v>
      </c>
      <c r="R1662" s="275">
        <v>175</v>
      </c>
      <c r="S1662" s="275">
        <v>0</v>
      </c>
      <c r="T1662" s="277">
        <v>2058.6456211848699</v>
      </c>
      <c r="U1662" s="275">
        <v>339500</v>
      </c>
      <c r="V1662" s="279">
        <v>2258.7019711333201</v>
      </c>
      <c r="W1662" s="275">
        <v>85.844623883298596</v>
      </c>
      <c r="X1662" s="275">
        <v>331.01249999999999</v>
      </c>
      <c r="Y1662" s="275">
        <v>207.083333333333</v>
      </c>
      <c r="Z1662" s="275">
        <v>175</v>
      </c>
      <c r="AA1662" s="275">
        <v>59.466918911507598</v>
      </c>
      <c r="AB1662" s="275" t="b">
        <v>0</v>
      </c>
      <c r="AC1662" s="275" t="b">
        <v>0</v>
      </c>
      <c r="AD1662" s="280">
        <v>570113.11937210499</v>
      </c>
      <c r="AE1662" s="280">
        <v>142528.27984302599</v>
      </c>
      <c r="AF1662" s="281">
        <v>216247.20618418499</v>
      </c>
      <c r="AG1662" s="280">
        <v>211337.63334489299</v>
      </c>
      <c r="AH1662" s="275">
        <v>19.1273936518946</v>
      </c>
      <c r="AI1662" s="275">
        <v>0.62889462677744201</v>
      </c>
      <c r="AJ1662" s="275" t="b">
        <v>0</v>
      </c>
    </row>
    <row r="1663" spans="2:36" x14ac:dyDescent="0.2">
      <c r="B1663" s="266">
        <v>96047</v>
      </c>
      <c r="C1663" s="274" t="s">
        <v>169</v>
      </c>
      <c r="D1663" s="275">
        <v>840</v>
      </c>
      <c r="E1663" s="275">
        <v>39530491</v>
      </c>
      <c r="F1663" s="275">
        <v>96020</v>
      </c>
      <c r="G1663" s="275">
        <v>555369</v>
      </c>
      <c r="H1663" s="275">
        <v>5</v>
      </c>
      <c r="I1663" s="275">
        <v>96020</v>
      </c>
      <c r="J1663" s="275">
        <v>555369</v>
      </c>
      <c r="K1663" s="276">
        <v>16661.07</v>
      </c>
      <c r="L1663" s="275">
        <v>7</v>
      </c>
      <c r="M1663" s="276">
        <v>138842.25</v>
      </c>
      <c r="N1663" s="281">
        <v>399865.68</v>
      </c>
      <c r="O1663" s="277">
        <v>2660.31634640521</v>
      </c>
      <c r="P1663" s="284">
        <v>0</v>
      </c>
      <c r="Q1663" s="275">
        <v>328.59332499999999</v>
      </c>
      <c r="R1663" s="275">
        <v>277.68450000000001</v>
      </c>
      <c r="S1663" s="275">
        <v>0</v>
      </c>
      <c r="T1663" s="279">
        <v>3266.5941714052101</v>
      </c>
      <c r="U1663" s="276">
        <v>538707.93000000005</v>
      </c>
      <c r="V1663" s="277">
        <v>3584.0373000181198</v>
      </c>
      <c r="W1663" s="275">
        <v>58.932164425346301</v>
      </c>
      <c r="X1663" s="275">
        <v>525.24023175000002</v>
      </c>
      <c r="Y1663" s="275">
        <v>328.59332499999999</v>
      </c>
      <c r="Z1663" s="275">
        <v>277.68450000000001</v>
      </c>
      <c r="AA1663" s="275">
        <v>40.823922158781997</v>
      </c>
      <c r="AB1663" s="275" t="b">
        <v>0</v>
      </c>
      <c r="AC1663" s="275" t="b">
        <v>0</v>
      </c>
      <c r="AD1663" s="280">
        <v>904637.57997876103</v>
      </c>
      <c r="AE1663" s="280">
        <v>226159.39499469</v>
      </c>
      <c r="AF1663" s="281">
        <v>343134.27043229999</v>
      </c>
      <c r="AG1663" s="280">
        <v>335343.91455177101</v>
      </c>
      <c r="AH1663" s="275">
        <v>19.1273936518946</v>
      </c>
      <c r="AI1663" s="275">
        <v>0.62889462677744201</v>
      </c>
      <c r="AJ1663" s="275" t="b">
        <v>0</v>
      </c>
    </row>
    <row r="1664" spans="2:36" x14ac:dyDescent="0.2">
      <c r="B1664" s="266">
        <v>96048</v>
      </c>
      <c r="C1664" s="274" t="s">
        <v>169</v>
      </c>
      <c r="D1664" s="275">
        <v>559</v>
      </c>
      <c r="E1664" s="275">
        <v>39530491</v>
      </c>
      <c r="F1664" s="275">
        <v>55522</v>
      </c>
      <c r="G1664" s="275">
        <v>512500</v>
      </c>
      <c r="H1664" s="275">
        <v>5</v>
      </c>
      <c r="I1664" s="275">
        <v>55522</v>
      </c>
      <c r="J1664" s="275">
        <v>512500</v>
      </c>
      <c r="K1664" s="275">
        <v>15375</v>
      </c>
      <c r="L1664" s="275">
        <v>7</v>
      </c>
      <c r="M1664" s="275">
        <v>128125</v>
      </c>
      <c r="N1664" s="275">
        <v>369000</v>
      </c>
      <c r="O1664" s="279">
        <v>2454.9662072111801</v>
      </c>
      <c r="P1664" s="284">
        <v>0</v>
      </c>
      <c r="Q1664" s="275">
        <v>303.22916666666703</v>
      </c>
      <c r="R1664" s="276">
        <v>256.25</v>
      </c>
      <c r="S1664" s="275">
        <v>0</v>
      </c>
      <c r="T1664" s="277">
        <v>3014.4453738778502</v>
      </c>
      <c r="U1664" s="275">
        <v>497125</v>
      </c>
      <c r="V1664" s="281">
        <v>3307.3850291595099</v>
      </c>
      <c r="W1664" s="275">
        <v>94.0505256473364</v>
      </c>
      <c r="X1664" s="277">
        <v>484.69687499999998</v>
      </c>
      <c r="Y1664" s="275">
        <v>303.22916666666703</v>
      </c>
      <c r="Z1664" s="276">
        <v>256.25</v>
      </c>
      <c r="AA1664" s="275">
        <v>65.151371504150106</v>
      </c>
      <c r="AB1664" s="275" t="b">
        <v>0</v>
      </c>
      <c r="AC1664" s="275" t="b">
        <v>0</v>
      </c>
      <c r="AD1664" s="283">
        <v>834808.496223439</v>
      </c>
      <c r="AE1664" s="281">
        <v>208702.12405586001</v>
      </c>
      <c r="AF1664" s="280">
        <v>316647.6947697</v>
      </c>
      <c r="AG1664" s="280">
        <v>309458.67739787902</v>
      </c>
      <c r="AH1664" s="275">
        <v>19.1273936518946</v>
      </c>
      <c r="AI1664" s="275">
        <v>0.62889462677744201</v>
      </c>
      <c r="AJ1664" s="275" t="b">
        <v>0</v>
      </c>
    </row>
    <row r="1665" spans="2:36" x14ac:dyDescent="0.2">
      <c r="B1665" s="266">
        <v>96050</v>
      </c>
      <c r="C1665" s="274" t="s">
        <v>169</v>
      </c>
      <c r="D1665" s="275">
        <v>530</v>
      </c>
      <c r="E1665" s="275">
        <v>39530491</v>
      </c>
      <c r="F1665" s="275">
        <v>48820</v>
      </c>
      <c r="G1665" s="275">
        <v>372857</v>
      </c>
      <c r="H1665" s="275">
        <v>5</v>
      </c>
      <c r="I1665" s="275">
        <v>48820</v>
      </c>
      <c r="J1665" s="275">
        <v>372857</v>
      </c>
      <c r="K1665" s="276">
        <v>11185.71</v>
      </c>
      <c r="L1665" s="275">
        <v>7</v>
      </c>
      <c r="M1665" s="276">
        <v>93214.25</v>
      </c>
      <c r="N1665" s="276">
        <v>268457.03999999998</v>
      </c>
      <c r="O1665" s="277">
        <v>1786.05138560418</v>
      </c>
      <c r="P1665" s="284">
        <v>0</v>
      </c>
      <c r="Q1665" s="277">
        <v>220.60705833333299</v>
      </c>
      <c r="R1665" s="275">
        <v>186.42850000000001</v>
      </c>
      <c r="S1665" s="275">
        <v>0</v>
      </c>
      <c r="T1665" s="279">
        <v>2193.0869439375101</v>
      </c>
      <c r="U1665" s="276">
        <v>361671.29</v>
      </c>
      <c r="V1665" s="277">
        <v>2406.2081167167398</v>
      </c>
      <c r="W1665" s="275">
        <v>77.817448163869003</v>
      </c>
      <c r="X1665" s="277">
        <v>352.62950775000002</v>
      </c>
      <c r="Y1665" s="277">
        <v>220.60705833333299</v>
      </c>
      <c r="Z1665" s="275">
        <v>186.42850000000001</v>
      </c>
      <c r="AA1665" s="275">
        <v>53.906274738324697</v>
      </c>
      <c r="AB1665" s="275" t="b">
        <v>0</v>
      </c>
      <c r="AC1665" s="275" t="b">
        <v>0</v>
      </c>
      <c r="AD1665" s="280">
        <v>607344.76385635696</v>
      </c>
      <c r="AE1665" s="281">
        <v>151836.19096408901</v>
      </c>
      <c r="AF1665" s="281">
        <v>230369.38444633401</v>
      </c>
      <c r="AG1665" s="280">
        <v>225139.18844593401</v>
      </c>
      <c r="AH1665" s="275">
        <v>19.1273936518946</v>
      </c>
      <c r="AI1665" s="275">
        <v>0.62889462677744201</v>
      </c>
      <c r="AJ1665" s="275" t="b">
        <v>0</v>
      </c>
    </row>
    <row r="1666" spans="2:36" x14ac:dyDescent="0.2">
      <c r="B1666" s="266">
        <v>96051</v>
      </c>
      <c r="C1666" s="274" t="s">
        <v>169</v>
      </c>
      <c r="D1666" s="275">
        <v>1297</v>
      </c>
      <c r="E1666" s="275">
        <v>39530491</v>
      </c>
      <c r="F1666" s="275">
        <v>56022</v>
      </c>
      <c r="G1666" s="275">
        <v>441946</v>
      </c>
      <c r="H1666" s="275">
        <v>5</v>
      </c>
      <c r="I1666" s="275">
        <v>56022</v>
      </c>
      <c r="J1666" s="275">
        <v>441946</v>
      </c>
      <c r="K1666" s="276">
        <v>13258.38</v>
      </c>
      <c r="L1666" s="275">
        <v>7</v>
      </c>
      <c r="M1666" s="282">
        <v>110486.5</v>
      </c>
      <c r="N1666" s="276">
        <v>318201.12</v>
      </c>
      <c r="O1666" s="279">
        <v>2116.9999910481001</v>
      </c>
      <c r="P1666" s="284">
        <v>0</v>
      </c>
      <c r="Q1666" s="275">
        <v>261.484716666667</v>
      </c>
      <c r="R1666" s="275">
        <v>220.97300000000001</v>
      </c>
      <c r="S1666" s="275">
        <v>0</v>
      </c>
      <c r="T1666" s="279">
        <v>2599.4577077147701</v>
      </c>
      <c r="U1666" s="276">
        <v>428687.62</v>
      </c>
      <c r="V1666" s="277">
        <v>2852.0694323842499</v>
      </c>
      <c r="W1666" s="275">
        <v>80.379084899880496</v>
      </c>
      <c r="X1666" s="277">
        <v>417.97042950000002</v>
      </c>
      <c r="Y1666" s="275">
        <v>261.484716666667</v>
      </c>
      <c r="Z1666" s="275">
        <v>220.97300000000001</v>
      </c>
      <c r="AA1666" s="275">
        <v>55.680790569021497</v>
      </c>
      <c r="AB1666" s="275" t="b">
        <v>0</v>
      </c>
      <c r="AC1666" s="275" t="b">
        <v>0</v>
      </c>
      <c r="AD1666" s="280">
        <v>719883.46472578298</v>
      </c>
      <c r="AE1666" s="281">
        <v>179970.86618144601</v>
      </c>
      <c r="AF1666" s="281">
        <v>273055.96509793203</v>
      </c>
      <c r="AG1666" s="283">
        <v>266856.63344640599</v>
      </c>
      <c r="AH1666" s="275">
        <v>19.1273936518946</v>
      </c>
      <c r="AI1666" s="275">
        <v>0.62889462677744201</v>
      </c>
      <c r="AJ1666" s="275" t="b">
        <v>0</v>
      </c>
    </row>
    <row r="1667" spans="2:36" x14ac:dyDescent="0.2">
      <c r="B1667" s="266">
        <v>96052</v>
      </c>
      <c r="C1667" s="274" t="s">
        <v>169</v>
      </c>
      <c r="D1667" s="275">
        <v>1628</v>
      </c>
      <c r="E1667" s="275">
        <v>39530491</v>
      </c>
      <c r="F1667" s="275">
        <v>63089</v>
      </c>
      <c r="G1667" s="275">
        <v>435000</v>
      </c>
      <c r="H1667" s="275">
        <v>5</v>
      </c>
      <c r="I1667" s="275">
        <v>63089</v>
      </c>
      <c r="J1667" s="275">
        <v>435000</v>
      </c>
      <c r="K1667" s="275">
        <v>13050</v>
      </c>
      <c r="L1667" s="275">
        <v>7</v>
      </c>
      <c r="M1667" s="275">
        <v>108750</v>
      </c>
      <c r="N1667" s="275">
        <v>313200</v>
      </c>
      <c r="O1667" s="279">
        <v>2083.7274149012001</v>
      </c>
      <c r="P1667" s="284">
        <v>0</v>
      </c>
      <c r="Q1667" s="275">
        <v>257.375</v>
      </c>
      <c r="R1667" s="282">
        <v>217.5</v>
      </c>
      <c r="S1667" s="275">
        <v>0</v>
      </c>
      <c r="T1667" s="279">
        <v>2558.6024149012001</v>
      </c>
      <c r="U1667" s="275">
        <v>421950</v>
      </c>
      <c r="V1667" s="277">
        <v>2807.2438784085598</v>
      </c>
      <c r="W1667" s="275">
        <v>70.2535173182373</v>
      </c>
      <c r="X1667" s="275">
        <v>411.40125</v>
      </c>
      <c r="Y1667" s="275">
        <v>257.375</v>
      </c>
      <c r="Z1667" s="282">
        <v>217.5</v>
      </c>
      <c r="AA1667" s="275">
        <v>48.666532959492798</v>
      </c>
      <c r="AB1667" s="275" t="b">
        <v>0</v>
      </c>
      <c r="AC1667" s="275" t="b">
        <v>0</v>
      </c>
      <c r="AD1667" s="280">
        <v>708569.16264818702</v>
      </c>
      <c r="AE1667" s="280">
        <v>177142.29066204699</v>
      </c>
      <c r="AF1667" s="280">
        <v>268764.38482891599</v>
      </c>
      <c r="AG1667" s="280">
        <v>262662.48715722398</v>
      </c>
      <c r="AH1667" s="275">
        <v>19.1273936518946</v>
      </c>
      <c r="AI1667" s="275">
        <v>0.62889462677744201</v>
      </c>
      <c r="AJ1667" s="275" t="b">
        <v>0</v>
      </c>
    </row>
    <row r="1668" spans="2:36" x14ac:dyDescent="0.2">
      <c r="B1668" s="266">
        <v>96054</v>
      </c>
      <c r="C1668" s="274" t="s">
        <v>169</v>
      </c>
      <c r="D1668" s="275">
        <v>361</v>
      </c>
      <c r="E1668" s="275">
        <v>39530491</v>
      </c>
      <c r="F1668" s="275">
        <v>55761</v>
      </c>
      <c r="G1668" s="275">
        <v>344000</v>
      </c>
      <c r="H1668" s="275">
        <v>5</v>
      </c>
      <c r="I1668" s="275">
        <v>55761</v>
      </c>
      <c r="J1668" s="275">
        <v>344000</v>
      </c>
      <c r="K1668" s="275">
        <v>10320</v>
      </c>
      <c r="L1668" s="275">
        <v>7</v>
      </c>
      <c r="M1668" s="275">
        <v>86000</v>
      </c>
      <c r="N1668" s="275">
        <v>247680</v>
      </c>
      <c r="O1668" s="277">
        <v>1647.8212200598</v>
      </c>
      <c r="P1668" s="284">
        <v>0</v>
      </c>
      <c r="Q1668" s="277">
        <v>203.53333333333299</v>
      </c>
      <c r="R1668" s="275">
        <v>172</v>
      </c>
      <c r="S1668" s="275">
        <v>0</v>
      </c>
      <c r="T1668" s="277">
        <v>2023.3545533931299</v>
      </c>
      <c r="U1668" s="275">
        <v>333680</v>
      </c>
      <c r="V1668" s="279">
        <v>2219.9813659138999</v>
      </c>
      <c r="W1668" s="275">
        <v>62.8579695324093</v>
      </c>
      <c r="X1668" s="275">
        <v>325.33800000000002</v>
      </c>
      <c r="Y1668" s="277">
        <v>203.53333333333299</v>
      </c>
      <c r="Z1668" s="275">
        <v>172</v>
      </c>
      <c r="AA1668" s="275">
        <v>43.543434731654003</v>
      </c>
      <c r="AB1668" s="275" t="b">
        <v>0</v>
      </c>
      <c r="AC1668" s="275" t="b">
        <v>0</v>
      </c>
      <c r="AD1668" s="280">
        <v>560339.75161143998</v>
      </c>
      <c r="AE1668" s="281">
        <v>140084.93790285999</v>
      </c>
      <c r="AF1668" s="281">
        <v>212540.111221028</v>
      </c>
      <c r="AG1668" s="281">
        <v>207714.70248755199</v>
      </c>
      <c r="AH1668" s="275">
        <v>19.1273936518946</v>
      </c>
      <c r="AI1668" s="275">
        <v>0.62889462677744201</v>
      </c>
      <c r="AJ1668" s="275" t="b">
        <v>0</v>
      </c>
    </row>
    <row r="1669" spans="2:36" x14ac:dyDescent="0.2">
      <c r="B1669" s="266">
        <v>96055</v>
      </c>
      <c r="C1669" s="274" t="s">
        <v>169</v>
      </c>
      <c r="D1669" s="275">
        <v>4037</v>
      </c>
      <c r="E1669" s="275">
        <v>39530491</v>
      </c>
      <c r="F1669" s="275">
        <v>57307</v>
      </c>
      <c r="G1669" s="275">
        <v>350407</v>
      </c>
      <c r="H1669" s="275">
        <v>5</v>
      </c>
      <c r="I1669" s="275">
        <v>57307</v>
      </c>
      <c r="J1669" s="275">
        <v>350407</v>
      </c>
      <c r="K1669" s="276">
        <v>10512.21</v>
      </c>
      <c r="L1669" s="275">
        <v>7</v>
      </c>
      <c r="M1669" s="276">
        <v>87601.75</v>
      </c>
      <c r="N1669" s="281">
        <v>252293.04</v>
      </c>
      <c r="O1669" s="277">
        <v>1678.5118902834099</v>
      </c>
      <c r="P1669" s="278">
        <v>1E-4</v>
      </c>
      <c r="Q1669" s="275">
        <v>207.324141666667</v>
      </c>
      <c r="R1669" s="275">
        <v>175.20349999999999</v>
      </c>
      <c r="S1669" s="275">
        <v>0</v>
      </c>
      <c r="T1669" s="277">
        <v>2061.0395319500799</v>
      </c>
      <c r="U1669" s="276">
        <v>339894.79</v>
      </c>
      <c r="V1669" s="277">
        <v>2261.3285188540399</v>
      </c>
      <c r="W1669" s="275">
        <v>62.301364526582297</v>
      </c>
      <c r="X1669" s="277">
        <v>331.39742024999998</v>
      </c>
      <c r="Y1669" s="275">
        <v>207.324141666667</v>
      </c>
      <c r="Z1669" s="275">
        <v>175.20349999999999</v>
      </c>
      <c r="AA1669" s="275">
        <v>43.157859220341201</v>
      </c>
      <c r="AB1669" s="275" t="b">
        <v>0</v>
      </c>
      <c r="AC1669" s="275" t="b">
        <v>0</v>
      </c>
      <c r="AD1669" s="280">
        <v>570776.07948520302</v>
      </c>
      <c r="AE1669" s="281">
        <v>142694.01987130099</v>
      </c>
      <c r="AF1669" s="281">
        <v>216498.67079251999</v>
      </c>
      <c r="AG1669" s="281">
        <v>211583.38882138301</v>
      </c>
      <c r="AH1669" s="275">
        <v>19.1273936518946</v>
      </c>
      <c r="AI1669" s="275">
        <v>0.62889462677744201</v>
      </c>
      <c r="AJ1669" s="275" t="b">
        <v>0</v>
      </c>
    </row>
    <row r="1670" spans="2:36" x14ac:dyDescent="0.2">
      <c r="B1670" s="266">
        <v>96056</v>
      </c>
      <c r="C1670" s="274" t="s">
        <v>169</v>
      </c>
      <c r="D1670" s="275">
        <v>2162</v>
      </c>
      <c r="E1670" s="275">
        <v>39530491</v>
      </c>
      <c r="F1670" s="275">
        <v>63911</v>
      </c>
      <c r="G1670" s="275">
        <v>427874</v>
      </c>
      <c r="H1670" s="275">
        <v>5</v>
      </c>
      <c r="I1670" s="275">
        <v>63911</v>
      </c>
      <c r="J1670" s="275">
        <v>427874</v>
      </c>
      <c r="K1670" s="276">
        <v>12836.22</v>
      </c>
      <c r="L1670" s="275">
        <v>7</v>
      </c>
      <c r="M1670" s="282">
        <v>106968.5</v>
      </c>
      <c r="N1670" s="276">
        <v>308069.28000000003</v>
      </c>
      <c r="O1670" s="279">
        <v>2049.5926067205401</v>
      </c>
      <c r="P1670" s="278">
        <v>1E-4</v>
      </c>
      <c r="Q1670" s="277">
        <v>253.15878333333299</v>
      </c>
      <c r="R1670" s="275">
        <v>213.93700000000001</v>
      </c>
      <c r="S1670" s="275">
        <v>0</v>
      </c>
      <c r="T1670" s="279">
        <v>2516.6883900538801</v>
      </c>
      <c r="U1670" s="276">
        <v>415037.78</v>
      </c>
      <c r="V1670" s="279">
        <v>2761.2567062762901</v>
      </c>
      <c r="W1670" s="277">
        <v>68.213878520623098</v>
      </c>
      <c r="X1670" s="275">
        <v>404.6618355</v>
      </c>
      <c r="Y1670" s="277">
        <v>253.15878333333299</v>
      </c>
      <c r="Z1670" s="275">
        <v>213.93700000000001</v>
      </c>
      <c r="AA1670" s="275">
        <v>47.253619377957598</v>
      </c>
      <c r="AB1670" s="275" t="b">
        <v>0</v>
      </c>
      <c r="AC1670" s="275" t="b">
        <v>0</v>
      </c>
      <c r="AD1670" s="280">
        <v>696961.65953777102</v>
      </c>
      <c r="AE1670" s="280">
        <v>174240.41488444299</v>
      </c>
      <c r="AF1670" s="280">
        <v>264361.59171100601</v>
      </c>
      <c r="AG1670" s="281">
        <v>258359.65294232199</v>
      </c>
      <c r="AH1670" s="275">
        <v>19.1273936518946</v>
      </c>
      <c r="AI1670" s="275">
        <v>0.62889462677744201</v>
      </c>
      <c r="AJ1670" s="275" t="b">
        <v>0</v>
      </c>
    </row>
    <row r="1671" spans="2:36" x14ac:dyDescent="0.2">
      <c r="B1671" s="266">
        <v>96057</v>
      </c>
      <c r="C1671" s="274" t="s">
        <v>169</v>
      </c>
      <c r="D1671" s="275">
        <v>1156</v>
      </c>
      <c r="E1671" s="275">
        <v>39530491</v>
      </c>
      <c r="F1671" s="275">
        <v>55008</v>
      </c>
      <c r="G1671" s="275">
        <v>371495</v>
      </c>
      <c r="H1671" s="275">
        <v>5</v>
      </c>
      <c r="I1671" s="275">
        <v>55008</v>
      </c>
      <c r="J1671" s="275">
        <v>371495</v>
      </c>
      <c r="K1671" s="276">
        <v>11144.85</v>
      </c>
      <c r="L1671" s="275">
        <v>7</v>
      </c>
      <c r="M1671" s="276">
        <v>92873.75</v>
      </c>
      <c r="N1671" s="282">
        <v>267476.40000000002</v>
      </c>
      <c r="O1671" s="277">
        <v>1779.5271632154499</v>
      </c>
      <c r="P1671" s="284">
        <v>0</v>
      </c>
      <c r="Q1671" s="277">
        <v>219.80120833333299</v>
      </c>
      <c r="R1671" s="275">
        <v>185.7475</v>
      </c>
      <c r="S1671" s="275">
        <v>0</v>
      </c>
      <c r="T1671" s="279">
        <v>2185.07587154878</v>
      </c>
      <c r="U1671" s="276">
        <v>360350.15</v>
      </c>
      <c r="V1671" s="277">
        <v>2397.4185393319299</v>
      </c>
      <c r="W1671" s="275">
        <v>68.811270591519602</v>
      </c>
      <c r="X1671" s="275">
        <v>351.34139625</v>
      </c>
      <c r="Y1671" s="277">
        <v>219.80120833333299</v>
      </c>
      <c r="Z1671" s="275">
        <v>185.7475</v>
      </c>
      <c r="AA1671" s="275">
        <v>47.6674492048164</v>
      </c>
      <c r="AB1671" s="275" t="b">
        <v>0</v>
      </c>
      <c r="AC1671" s="275" t="b">
        <v>0</v>
      </c>
      <c r="AD1671" s="280">
        <v>605126.209374686</v>
      </c>
      <c r="AE1671" s="281">
        <v>151281.55234367101</v>
      </c>
      <c r="AF1671" s="281">
        <v>229527.87388969699</v>
      </c>
      <c r="AG1671" s="280">
        <v>224316.78314131699</v>
      </c>
      <c r="AH1671" s="275">
        <v>19.1273936518946</v>
      </c>
      <c r="AI1671" s="275">
        <v>0.62889462677744201</v>
      </c>
      <c r="AJ1671" s="275" t="b">
        <v>0</v>
      </c>
    </row>
    <row r="1672" spans="2:36" x14ac:dyDescent="0.2">
      <c r="B1672" s="266">
        <v>96058</v>
      </c>
      <c r="C1672" s="274" t="s">
        <v>169</v>
      </c>
      <c r="D1672" s="275">
        <v>573</v>
      </c>
      <c r="E1672" s="275">
        <v>39530491</v>
      </c>
      <c r="F1672" s="275">
        <v>50473</v>
      </c>
      <c r="G1672" s="275">
        <v>342857</v>
      </c>
      <c r="H1672" s="275">
        <v>5</v>
      </c>
      <c r="I1672" s="275">
        <v>50473</v>
      </c>
      <c r="J1672" s="275">
        <v>342857</v>
      </c>
      <c r="K1672" s="276">
        <v>10285.709999999999</v>
      </c>
      <c r="L1672" s="275">
        <v>7</v>
      </c>
      <c r="M1672" s="276">
        <v>85714.25</v>
      </c>
      <c r="N1672" s="281">
        <v>246857.04</v>
      </c>
      <c r="O1672" s="277">
        <v>1642.3460466454701</v>
      </c>
      <c r="P1672" s="284">
        <v>0</v>
      </c>
      <c r="Q1672" s="277">
        <v>202.85705833333299</v>
      </c>
      <c r="R1672" s="275">
        <v>171.42850000000001</v>
      </c>
      <c r="S1672" s="275">
        <v>0</v>
      </c>
      <c r="T1672" s="277">
        <v>2016.6316049788099</v>
      </c>
      <c r="U1672" s="276">
        <v>332571.28999999998</v>
      </c>
      <c r="V1672" s="279">
        <v>2212.6050906195901</v>
      </c>
      <c r="W1672" s="275">
        <v>69.212790760277997</v>
      </c>
      <c r="X1672" s="275">
        <v>324.25700775000001</v>
      </c>
      <c r="Y1672" s="277">
        <v>202.85705833333299</v>
      </c>
      <c r="Z1672" s="275">
        <v>171.42850000000001</v>
      </c>
      <c r="AA1672" s="275">
        <v>47.9455932077461</v>
      </c>
      <c r="AB1672" s="275" t="b">
        <v>0</v>
      </c>
      <c r="AC1672" s="275" t="b">
        <v>0</v>
      </c>
      <c r="AD1672" s="280">
        <v>558477.92505303305</v>
      </c>
      <c r="AE1672" s="281">
        <v>139619.481263258</v>
      </c>
      <c r="AF1672" s="281">
        <v>211833.909630546</v>
      </c>
      <c r="AG1672" s="281">
        <v>207024.53415922899</v>
      </c>
      <c r="AH1672" s="275">
        <v>19.1273936518946</v>
      </c>
      <c r="AI1672" s="275">
        <v>0.62889462677744201</v>
      </c>
      <c r="AJ1672" s="275" t="b">
        <v>0</v>
      </c>
    </row>
    <row r="1673" spans="2:36" x14ac:dyDescent="0.2">
      <c r="B1673" s="266">
        <v>96059</v>
      </c>
      <c r="C1673" s="274" t="s">
        <v>169</v>
      </c>
      <c r="D1673" s="275">
        <v>566</v>
      </c>
      <c r="E1673" s="275">
        <v>39530491</v>
      </c>
      <c r="F1673" s="275">
        <v>57666</v>
      </c>
      <c r="G1673" s="275">
        <v>348305</v>
      </c>
      <c r="H1673" s="275">
        <v>5</v>
      </c>
      <c r="I1673" s="275">
        <v>57666</v>
      </c>
      <c r="J1673" s="275">
        <v>348305</v>
      </c>
      <c r="K1673" s="276">
        <v>10449.15</v>
      </c>
      <c r="L1673" s="275">
        <v>7</v>
      </c>
      <c r="M1673" s="276">
        <v>87076.25</v>
      </c>
      <c r="N1673" s="281">
        <v>250779.6</v>
      </c>
      <c r="O1673" s="277">
        <v>1668.44293620037</v>
      </c>
      <c r="P1673" s="284">
        <v>0</v>
      </c>
      <c r="Q1673" s="275">
        <v>206.08045833333301</v>
      </c>
      <c r="R1673" s="275">
        <v>174.1525</v>
      </c>
      <c r="S1673" s="275">
        <v>0</v>
      </c>
      <c r="T1673" s="279">
        <v>2048.6758945337101</v>
      </c>
      <c r="U1673" s="276">
        <v>337855.85</v>
      </c>
      <c r="V1673" s="277">
        <v>2247.7634001588399</v>
      </c>
      <c r="W1673" s="275">
        <v>61.542104094103998</v>
      </c>
      <c r="X1673" s="275">
        <v>329.40945375000001</v>
      </c>
      <c r="Y1673" s="275">
        <v>206.08045833333301</v>
      </c>
      <c r="Z1673" s="275">
        <v>174.1525</v>
      </c>
      <c r="AA1673" s="275">
        <v>42.631898752132102</v>
      </c>
      <c r="AB1673" s="275" t="b">
        <v>0</v>
      </c>
      <c r="AC1673" s="275" t="b">
        <v>0</v>
      </c>
      <c r="AD1673" s="280">
        <v>567352.142979717</v>
      </c>
      <c r="AE1673" s="281">
        <v>141838.03574492899</v>
      </c>
      <c r="AF1673" s="281">
        <v>215199.95185709299</v>
      </c>
      <c r="AG1673" s="281">
        <v>210314.155377694</v>
      </c>
      <c r="AH1673" s="275">
        <v>19.1273936518946</v>
      </c>
      <c r="AI1673" s="275">
        <v>0.62889462677744201</v>
      </c>
      <c r="AJ1673" s="275" t="b">
        <v>0</v>
      </c>
    </row>
    <row r="1674" spans="2:36" x14ac:dyDescent="0.2">
      <c r="B1674" s="266">
        <v>96061</v>
      </c>
      <c r="C1674" s="274" t="s">
        <v>169</v>
      </c>
      <c r="D1674" s="275">
        <v>212</v>
      </c>
      <c r="E1674" s="275">
        <v>39530491</v>
      </c>
      <c r="F1674" s="275">
        <v>60374</v>
      </c>
      <c r="G1674" s="275">
        <v>348148</v>
      </c>
      <c r="H1674" s="275">
        <v>5</v>
      </c>
      <c r="I1674" s="275">
        <v>60374</v>
      </c>
      <c r="J1674" s="275">
        <v>348148</v>
      </c>
      <c r="K1674" s="276">
        <v>10444.44</v>
      </c>
      <c r="L1674" s="275">
        <v>7</v>
      </c>
      <c r="M1674" s="275">
        <v>87037</v>
      </c>
      <c r="N1674" s="276">
        <v>250666.56</v>
      </c>
      <c r="O1674" s="277">
        <v>1667.69087825982</v>
      </c>
      <c r="P1674" s="284">
        <v>0</v>
      </c>
      <c r="Q1674" s="275">
        <v>205.98756666666699</v>
      </c>
      <c r="R1674" s="275">
        <v>174.07400000000001</v>
      </c>
      <c r="S1674" s="275">
        <v>0</v>
      </c>
      <c r="T1674" s="277">
        <v>2047.7524449264899</v>
      </c>
      <c r="U1674" s="276">
        <v>337703.56</v>
      </c>
      <c r="V1674" s="277">
        <v>2246.7502109889301</v>
      </c>
      <c r="W1674" s="275">
        <v>58.755214138316397</v>
      </c>
      <c r="X1674" s="275">
        <v>329.26097099999998</v>
      </c>
      <c r="Y1674" s="275">
        <v>205.98756666666699</v>
      </c>
      <c r="Z1674" s="275">
        <v>174.07400000000001</v>
      </c>
      <c r="AA1674" s="275">
        <v>40.701343855165902</v>
      </c>
      <c r="AB1674" s="275" t="b">
        <v>0</v>
      </c>
      <c r="AC1674" s="275" t="b">
        <v>0</v>
      </c>
      <c r="AD1674" s="280">
        <v>567096.40652331302</v>
      </c>
      <c r="AE1674" s="281">
        <v>141774.10163082799</v>
      </c>
      <c r="AF1674" s="280">
        <v>215102.949538891</v>
      </c>
      <c r="AG1674" s="281">
        <v>210219.355353594</v>
      </c>
      <c r="AH1674" s="275">
        <v>19.1273936518946</v>
      </c>
      <c r="AI1674" s="275">
        <v>0.62889462677744201</v>
      </c>
      <c r="AJ1674" s="275" t="b">
        <v>0</v>
      </c>
    </row>
    <row r="1675" spans="2:36" x14ac:dyDescent="0.2">
      <c r="B1675" s="266">
        <v>96062</v>
      </c>
      <c r="C1675" s="274" t="s">
        <v>169</v>
      </c>
      <c r="D1675" s="275">
        <v>994</v>
      </c>
      <c r="E1675" s="275">
        <v>39530491</v>
      </c>
      <c r="F1675" s="275">
        <v>84593</v>
      </c>
      <c r="G1675" s="275">
        <v>509956</v>
      </c>
      <c r="H1675" s="275">
        <v>5</v>
      </c>
      <c r="I1675" s="275">
        <v>84593</v>
      </c>
      <c r="J1675" s="275">
        <v>509956</v>
      </c>
      <c r="K1675" s="276">
        <v>15298.68</v>
      </c>
      <c r="L1675" s="275">
        <v>7</v>
      </c>
      <c r="M1675" s="275">
        <v>127489</v>
      </c>
      <c r="N1675" s="276">
        <v>367168.32</v>
      </c>
      <c r="O1675" s="279">
        <v>2442.7799944674898</v>
      </c>
      <c r="P1675" s="284">
        <v>0</v>
      </c>
      <c r="Q1675" s="277">
        <v>301.72396666666702</v>
      </c>
      <c r="R1675" s="275">
        <v>254.97800000000001</v>
      </c>
      <c r="S1675" s="275">
        <v>0</v>
      </c>
      <c r="T1675" s="277">
        <v>2999.48196113415</v>
      </c>
      <c r="U1675" s="276">
        <v>494657.32</v>
      </c>
      <c r="V1675" s="279">
        <v>3290.9674925464701</v>
      </c>
      <c r="W1675" s="275">
        <v>61.422959529225402</v>
      </c>
      <c r="X1675" s="275">
        <v>482.290887</v>
      </c>
      <c r="Y1675" s="277">
        <v>301.72396666666702</v>
      </c>
      <c r="Z1675" s="275">
        <v>254.97800000000001</v>
      </c>
      <c r="AA1675" s="275">
        <v>42.549364053302099</v>
      </c>
      <c r="AB1675" s="275" t="b">
        <v>0</v>
      </c>
      <c r="AC1675" s="275" t="b">
        <v>0</v>
      </c>
      <c r="AD1675" s="280">
        <v>830664.588292917</v>
      </c>
      <c r="AE1675" s="280">
        <v>207666.14707322899</v>
      </c>
      <c r="AF1675" s="280">
        <v>315075.88650532102</v>
      </c>
      <c r="AG1675" s="280">
        <v>307922.55471436703</v>
      </c>
      <c r="AH1675" s="275">
        <v>19.1273936518946</v>
      </c>
      <c r="AI1675" s="275">
        <v>0.62889462677744201</v>
      </c>
      <c r="AJ1675" s="275" t="b">
        <v>0</v>
      </c>
    </row>
    <row r="1676" spans="2:36" x14ac:dyDescent="0.2">
      <c r="B1676" s="266">
        <v>96064</v>
      </c>
      <c r="C1676" s="274" t="s">
        <v>169</v>
      </c>
      <c r="D1676" s="275">
        <v>4439</v>
      </c>
      <c r="E1676" s="275">
        <v>39530491</v>
      </c>
      <c r="F1676" s="275">
        <v>60931</v>
      </c>
      <c r="G1676" s="275">
        <v>361709</v>
      </c>
      <c r="H1676" s="275">
        <v>5</v>
      </c>
      <c r="I1676" s="275">
        <v>60931</v>
      </c>
      <c r="J1676" s="275">
        <v>361709</v>
      </c>
      <c r="K1676" s="276">
        <v>10851.27</v>
      </c>
      <c r="L1676" s="275">
        <v>7</v>
      </c>
      <c r="M1676" s="276">
        <v>90427.25</v>
      </c>
      <c r="N1676" s="281">
        <v>260430.48</v>
      </c>
      <c r="O1676" s="277">
        <v>1732.6504816471199</v>
      </c>
      <c r="P1676" s="278">
        <v>1E-4</v>
      </c>
      <c r="Q1676" s="275">
        <v>214.01115833333299</v>
      </c>
      <c r="R1676" s="275">
        <v>180.8545</v>
      </c>
      <c r="S1676" s="275">
        <v>0</v>
      </c>
      <c r="T1676" s="277">
        <v>2127.5161399804501</v>
      </c>
      <c r="U1676" s="276">
        <v>350857.73</v>
      </c>
      <c r="V1676" s="279">
        <v>2334.2652322190402</v>
      </c>
      <c r="W1676" s="275">
        <v>60.485805464588601</v>
      </c>
      <c r="X1676" s="275">
        <v>342.08628675</v>
      </c>
      <c r="Y1676" s="275">
        <v>214.01115833333299</v>
      </c>
      <c r="Z1676" s="275">
        <v>180.8545</v>
      </c>
      <c r="AA1676" s="277">
        <v>41.900171800504602</v>
      </c>
      <c r="AB1676" s="275" t="b">
        <v>0</v>
      </c>
      <c r="AC1676" s="275" t="b">
        <v>0</v>
      </c>
      <c r="AD1676" s="280">
        <v>589185.84655704198</v>
      </c>
      <c r="AE1676" s="281">
        <v>147296.46163926</v>
      </c>
      <c r="AF1676" s="281">
        <v>223481.60200478701</v>
      </c>
      <c r="AG1676" s="280">
        <v>218407.78291299401</v>
      </c>
      <c r="AH1676" s="275">
        <v>19.1273936518946</v>
      </c>
      <c r="AI1676" s="275">
        <v>0.62889462677744201</v>
      </c>
      <c r="AJ1676" s="275" t="b">
        <v>0</v>
      </c>
    </row>
    <row r="1677" spans="2:36" x14ac:dyDescent="0.2">
      <c r="B1677" s="266">
        <v>96065</v>
      </c>
      <c r="C1677" s="274" t="s">
        <v>169</v>
      </c>
      <c r="D1677" s="275">
        <v>829</v>
      </c>
      <c r="E1677" s="275">
        <v>39530491</v>
      </c>
      <c r="F1677" s="275">
        <v>62873</v>
      </c>
      <c r="G1677" s="275">
        <v>404717</v>
      </c>
      <c r="H1677" s="275">
        <v>5</v>
      </c>
      <c r="I1677" s="275">
        <v>62873</v>
      </c>
      <c r="J1677" s="275">
        <v>404717</v>
      </c>
      <c r="K1677" s="276">
        <v>12141.51</v>
      </c>
      <c r="L1677" s="275">
        <v>7</v>
      </c>
      <c r="M1677" s="276">
        <v>101179.25</v>
      </c>
      <c r="N1677" s="276">
        <v>291396.24</v>
      </c>
      <c r="O1677" s="277">
        <v>1938.66645557832</v>
      </c>
      <c r="P1677" s="284">
        <v>0</v>
      </c>
      <c r="Q1677" s="277">
        <v>239.457558333333</v>
      </c>
      <c r="R1677" s="275">
        <v>202.35849999999999</v>
      </c>
      <c r="S1677" s="275">
        <v>0</v>
      </c>
      <c r="T1677" s="279">
        <v>2380.4825139116501</v>
      </c>
      <c r="U1677" s="276">
        <v>392575.49</v>
      </c>
      <c r="V1677" s="277">
        <v>2611.8145304319</v>
      </c>
      <c r="W1677" s="275">
        <v>65.587295497563005</v>
      </c>
      <c r="X1677" s="275">
        <v>382.76110275000002</v>
      </c>
      <c r="Y1677" s="277">
        <v>239.457558333333</v>
      </c>
      <c r="Z1677" s="275">
        <v>202.35849999999999</v>
      </c>
      <c r="AA1677" s="277">
        <v>45.434113477867797</v>
      </c>
      <c r="AB1677" s="275" t="b">
        <v>0</v>
      </c>
      <c r="AC1677" s="275" t="b">
        <v>0</v>
      </c>
      <c r="AD1677" s="283">
        <v>659241.34666548599</v>
      </c>
      <c r="AE1677" s="280">
        <v>164810.33666637199</v>
      </c>
      <c r="AF1677" s="281">
        <v>250054.0587007</v>
      </c>
      <c r="AG1677" s="281">
        <v>244376.95129841499</v>
      </c>
      <c r="AH1677" s="275">
        <v>19.1273936518946</v>
      </c>
      <c r="AI1677" s="275">
        <v>0.62889462677744201</v>
      </c>
      <c r="AJ1677" s="275" t="b">
        <v>0</v>
      </c>
    </row>
    <row r="1678" spans="2:36" x14ac:dyDescent="0.2">
      <c r="B1678" s="266">
        <v>96067</v>
      </c>
      <c r="C1678" s="274" t="s">
        <v>169</v>
      </c>
      <c r="D1678" s="275">
        <v>6985</v>
      </c>
      <c r="E1678" s="275">
        <v>39530491</v>
      </c>
      <c r="F1678" s="275">
        <v>60309</v>
      </c>
      <c r="G1678" s="275">
        <v>411043</v>
      </c>
      <c r="H1678" s="275">
        <v>5</v>
      </c>
      <c r="I1678" s="275">
        <v>60309</v>
      </c>
      <c r="J1678" s="275">
        <v>411043</v>
      </c>
      <c r="K1678" s="279">
        <v>12331.29</v>
      </c>
      <c r="L1678" s="275">
        <v>7</v>
      </c>
      <c r="M1678" s="276">
        <v>102760.75</v>
      </c>
      <c r="N1678" s="276">
        <v>295950.96000000002</v>
      </c>
      <c r="O1678" s="279">
        <v>1968.96912138674</v>
      </c>
      <c r="P1678" s="278">
        <v>2.0000000000000001E-4</v>
      </c>
      <c r="Q1678" s="275">
        <v>243.20044166666699</v>
      </c>
      <c r="R1678" s="275">
        <v>205.5215</v>
      </c>
      <c r="S1678" s="275">
        <v>0</v>
      </c>
      <c r="T1678" s="277">
        <v>2417.6910630534098</v>
      </c>
      <c r="U1678" s="276">
        <v>398711.71</v>
      </c>
      <c r="V1678" s="277">
        <v>2652.6389552015899</v>
      </c>
      <c r="W1678" s="275">
        <v>69.444457327130294</v>
      </c>
      <c r="X1678" s="277">
        <v>388.74391724999998</v>
      </c>
      <c r="Y1678" s="275">
        <v>243.20044166666699</v>
      </c>
      <c r="Z1678" s="275">
        <v>205.5215</v>
      </c>
      <c r="AA1678" s="275">
        <v>48.106074974947198</v>
      </c>
      <c r="AB1678" s="275" t="b">
        <v>0</v>
      </c>
      <c r="AC1678" s="275" t="b">
        <v>0</v>
      </c>
      <c r="AD1678" s="280">
        <v>669545.73407448002</v>
      </c>
      <c r="AE1678" s="281">
        <v>167386.43351862</v>
      </c>
      <c r="AF1678" s="283">
        <v>253962.57249018899</v>
      </c>
      <c r="AG1678" s="280">
        <v>248196.72806567099</v>
      </c>
      <c r="AH1678" s="275">
        <v>19.1273936518946</v>
      </c>
      <c r="AI1678" s="275">
        <v>0.62889462677744201</v>
      </c>
      <c r="AJ1678" s="275" t="b">
        <v>0</v>
      </c>
    </row>
    <row r="1679" spans="2:36" x14ac:dyDescent="0.2">
      <c r="B1679" s="266">
        <v>96069</v>
      </c>
      <c r="C1679" s="274" t="s">
        <v>169</v>
      </c>
      <c r="D1679" s="275">
        <v>1121</v>
      </c>
      <c r="E1679" s="275">
        <v>39530491</v>
      </c>
      <c r="F1679" s="275">
        <v>68954</v>
      </c>
      <c r="G1679" s="275">
        <v>460526</v>
      </c>
      <c r="H1679" s="275">
        <v>5</v>
      </c>
      <c r="I1679" s="275">
        <v>68954</v>
      </c>
      <c r="J1679" s="275">
        <v>460526</v>
      </c>
      <c r="K1679" s="279">
        <v>13815.78</v>
      </c>
      <c r="L1679" s="275">
        <v>7</v>
      </c>
      <c r="M1679" s="282">
        <v>115131.5</v>
      </c>
      <c r="N1679" s="276">
        <v>331578.71999999997</v>
      </c>
      <c r="O1679" s="277">
        <v>2206.0014976431899</v>
      </c>
      <c r="P1679" s="284">
        <v>0</v>
      </c>
      <c r="Q1679" s="277">
        <v>272.47788333333301</v>
      </c>
      <c r="R1679" s="275">
        <v>230.26300000000001</v>
      </c>
      <c r="S1679" s="275">
        <v>0</v>
      </c>
      <c r="T1679" s="279">
        <v>2708.7423809765301</v>
      </c>
      <c r="U1679" s="276">
        <v>446710.22</v>
      </c>
      <c r="V1679" s="279">
        <v>2971.9742398804201</v>
      </c>
      <c r="W1679" s="275">
        <v>68.049846350559804</v>
      </c>
      <c r="X1679" s="277">
        <v>435.54246449999999</v>
      </c>
      <c r="Y1679" s="277">
        <v>272.47788333333301</v>
      </c>
      <c r="Z1679" s="275">
        <v>230.26300000000001</v>
      </c>
      <c r="AA1679" s="277">
        <v>47.139989807289403</v>
      </c>
      <c r="AB1679" s="275" t="b">
        <v>0</v>
      </c>
      <c r="AC1679" s="275" t="b">
        <v>0</v>
      </c>
      <c r="AD1679" s="280">
        <v>750148.32689130795</v>
      </c>
      <c r="AE1679" s="281">
        <v>187537.08172282699</v>
      </c>
      <c r="AF1679" s="281">
        <v>284535.60250050901</v>
      </c>
      <c r="AG1679" s="280">
        <v>278075.64266797202</v>
      </c>
      <c r="AH1679" s="275">
        <v>19.1273936518946</v>
      </c>
      <c r="AI1679" s="275">
        <v>0.62889462677744201</v>
      </c>
      <c r="AJ1679" s="275" t="b">
        <v>0</v>
      </c>
    </row>
    <row r="1680" spans="2:36" x14ac:dyDescent="0.2">
      <c r="B1680" s="266">
        <v>96071</v>
      </c>
      <c r="C1680" s="274" t="s">
        <v>169</v>
      </c>
      <c r="D1680" s="275">
        <v>152</v>
      </c>
      <c r="E1680" s="275">
        <v>39530491</v>
      </c>
      <c r="F1680" s="275">
        <v>72300</v>
      </c>
      <c r="G1680" s="275">
        <v>465625</v>
      </c>
      <c r="H1680" s="275">
        <v>5</v>
      </c>
      <c r="I1680" s="275">
        <v>72300</v>
      </c>
      <c r="J1680" s="275">
        <v>465625</v>
      </c>
      <c r="K1680" s="276">
        <v>13968.75</v>
      </c>
      <c r="L1680" s="275">
        <v>7</v>
      </c>
      <c r="M1680" s="276">
        <v>116406.25</v>
      </c>
      <c r="N1680" s="275">
        <v>335250</v>
      </c>
      <c r="O1680" s="279">
        <v>2230.4266150882099</v>
      </c>
      <c r="P1680" s="284">
        <v>0</v>
      </c>
      <c r="Q1680" s="277">
        <v>275.49479166666703</v>
      </c>
      <c r="R1680" s="275">
        <v>232.8125</v>
      </c>
      <c r="S1680" s="275">
        <v>0</v>
      </c>
      <c r="T1680" s="277">
        <v>2738.7339067548801</v>
      </c>
      <c r="U1680" s="276">
        <v>451656.25</v>
      </c>
      <c r="V1680" s="279">
        <v>3004.8803008827299</v>
      </c>
      <c r="W1680" s="277">
        <v>65.6191275734339</v>
      </c>
      <c r="X1680" s="277">
        <v>440.36484374999998</v>
      </c>
      <c r="Y1680" s="277">
        <v>275.49479166666703</v>
      </c>
      <c r="Z1680" s="275">
        <v>232.8125</v>
      </c>
      <c r="AA1680" s="275">
        <v>45.456164427466803</v>
      </c>
      <c r="AB1680" s="275" t="b">
        <v>0</v>
      </c>
      <c r="AC1680" s="275" t="b">
        <v>0</v>
      </c>
      <c r="AD1680" s="280">
        <v>758454.06059324695</v>
      </c>
      <c r="AE1680" s="281">
        <v>189613.515148312</v>
      </c>
      <c r="AF1680" s="280">
        <v>287686.01537003199</v>
      </c>
      <c r="AG1680" s="281">
        <v>281154.530074902</v>
      </c>
      <c r="AH1680" s="275">
        <v>19.1273936518946</v>
      </c>
      <c r="AI1680" s="275">
        <v>0.62889462677744201</v>
      </c>
      <c r="AJ1680" s="275" t="b">
        <v>0</v>
      </c>
    </row>
    <row r="1681" spans="2:36" x14ac:dyDescent="0.2">
      <c r="B1681" s="266">
        <v>96073</v>
      </c>
      <c r="C1681" s="274" t="s">
        <v>169</v>
      </c>
      <c r="D1681" s="275">
        <v>4730</v>
      </c>
      <c r="E1681" s="275">
        <v>39530491</v>
      </c>
      <c r="F1681" s="275">
        <v>104922</v>
      </c>
      <c r="G1681" s="275">
        <v>541502</v>
      </c>
      <c r="H1681" s="275">
        <v>5</v>
      </c>
      <c r="I1681" s="275">
        <v>104922</v>
      </c>
      <c r="J1681" s="275">
        <v>541502</v>
      </c>
      <c r="K1681" s="276">
        <v>16245.06</v>
      </c>
      <c r="L1681" s="275">
        <v>7</v>
      </c>
      <c r="M1681" s="282">
        <v>135375.5</v>
      </c>
      <c r="N1681" s="281">
        <v>389881.44</v>
      </c>
      <c r="O1681" s="279">
        <v>2593.89094856053</v>
      </c>
      <c r="P1681" s="278">
        <v>1E-4</v>
      </c>
      <c r="Q1681" s="277">
        <v>320.38868333333301</v>
      </c>
      <c r="R1681" s="275">
        <v>270.75099999999998</v>
      </c>
      <c r="S1681" s="275">
        <v>0</v>
      </c>
      <c r="T1681" s="281">
        <v>3185.0306318938601</v>
      </c>
      <c r="U1681" s="276">
        <v>525256.93999999994</v>
      </c>
      <c r="V1681" s="277">
        <v>3494.5475279218199</v>
      </c>
      <c r="W1681" s="275">
        <v>52.585494684681798</v>
      </c>
      <c r="X1681" s="277">
        <v>512.1255165</v>
      </c>
      <c r="Y1681" s="277">
        <v>320.38868333333301</v>
      </c>
      <c r="Z1681" s="275">
        <v>270.75099999999998</v>
      </c>
      <c r="AA1681" s="275">
        <v>36.427410440828702</v>
      </c>
      <c r="AB1681" s="275" t="b">
        <v>0</v>
      </c>
      <c r="AC1681" s="275" t="b">
        <v>0</v>
      </c>
      <c r="AD1681" s="280">
        <v>882049.69818923797</v>
      </c>
      <c r="AE1681" s="280">
        <v>220512.42454730999</v>
      </c>
      <c r="AF1681" s="280">
        <v>334566.556123282</v>
      </c>
      <c r="AG1681" s="280">
        <v>326970.71751864703</v>
      </c>
      <c r="AH1681" s="275">
        <v>19.1273936518946</v>
      </c>
      <c r="AI1681" s="275">
        <v>0.62889462677744201</v>
      </c>
      <c r="AJ1681" s="275" t="b">
        <v>0</v>
      </c>
    </row>
    <row r="1682" spans="2:36" x14ac:dyDescent="0.2">
      <c r="B1682" s="266">
        <v>96075</v>
      </c>
      <c r="C1682" s="274" t="s">
        <v>169</v>
      </c>
      <c r="D1682" s="275">
        <v>403</v>
      </c>
      <c r="E1682" s="275">
        <v>39530491</v>
      </c>
      <c r="F1682" s="275">
        <v>70296</v>
      </c>
      <c r="G1682" s="275">
        <v>339286</v>
      </c>
      <c r="H1682" s="275">
        <v>5</v>
      </c>
      <c r="I1682" s="275">
        <v>70296</v>
      </c>
      <c r="J1682" s="275">
        <v>339286</v>
      </c>
      <c r="K1682" s="276">
        <v>10178.58</v>
      </c>
      <c r="L1682" s="275">
        <v>7</v>
      </c>
      <c r="M1682" s="282">
        <v>84821.5</v>
      </c>
      <c r="N1682" s="281">
        <v>244285.92</v>
      </c>
      <c r="O1682" s="279">
        <v>1625.2403211314199</v>
      </c>
      <c r="P1682" s="284">
        <v>0</v>
      </c>
      <c r="Q1682" s="275">
        <v>200.744216666667</v>
      </c>
      <c r="R1682" s="275">
        <v>169.643</v>
      </c>
      <c r="S1682" s="275">
        <v>0</v>
      </c>
      <c r="T1682" s="277">
        <v>1995.6275377980901</v>
      </c>
      <c r="U1682" s="276">
        <v>329107.42</v>
      </c>
      <c r="V1682" s="277">
        <v>2189.5598770798301</v>
      </c>
      <c r="W1682" s="275">
        <v>49.177651557639102</v>
      </c>
      <c r="X1682" s="277">
        <v>320.87973449999998</v>
      </c>
      <c r="Y1682" s="275">
        <v>200.744216666667</v>
      </c>
      <c r="Z1682" s="275">
        <v>169.643</v>
      </c>
      <c r="AA1682" s="275">
        <v>34.066704298362701</v>
      </c>
      <c r="AB1682" s="275" t="b">
        <v>0</v>
      </c>
      <c r="AC1682" s="275" t="b">
        <v>1</v>
      </c>
      <c r="AD1682" s="280">
        <v>552661.14234081097</v>
      </c>
      <c r="AE1682" s="280">
        <v>138165.285585203</v>
      </c>
      <c r="AF1682" s="281">
        <v>209627.57027830699</v>
      </c>
      <c r="AG1682" s="281">
        <v>204868.28647730101</v>
      </c>
      <c r="AH1682" s="275">
        <v>19.1273936518946</v>
      </c>
      <c r="AI1682" s="275">
        <v>0.62889462677744201</v>
      </c>
      <c r="AJ1682" s="275" t="b">
        <v>1</v>
      </c>
    </row>
    <row r="1683" spans="2:36" x14ac:dyDescent="0.2">
      <c r="B1683" s="266">
        <v>96076</v>
      </c>
      <c r="C1683" s="274" t="s">
        <v>169</v>
      </c>
      <c r="D1683" s="275">
        <v>271</v>
      </c>
      <c r="E1683" s="275">
        <v>39530491</v>
      </c>
      <c r="F1683" s="275">
        <v>44366</v>
      </c>
      <c r="G1683" s="275">
        <v>485714</v>
      </c>
      <c r="H1683" s="275">
        <v>5</v>
      </c>
      <c r="I1683" s="275">
        <v>44366</v>
      </c>
      <c r="J1683" s="275">
        <v>485714</v>
      </c>
      <c r="K1683" s="276">
        <v>14571.42</v>
      </c>
      <c r="L1683" s="275">
        <v>7</v>
      </c>
      <c r="M1683" s="282">
        <v>121428.5</v>
      </c>
      <c r="N1683" s="276">
        <v>349714.08</v>
      </c>
      <c r="O1683" s="279">
        <v>2326.6565002329198</v>
      </c>
      <c r="P1683" s="284">
        <v>0</v>
      </c>
      <c r="Q1683" s="275">
        <v>287.380783333333</v>
      </c>
      <c r="R1683" s="275">
        <v>242.857</v>
      </c>
      <c r="S1683" s="275">
        <v>0</v>
      </c>
      <c r="T1683" s="277">
        <v>2856.8942835662601</v>
      </c>
      <c r="U1683" s="276">
        <v>471142.58</v>
      </c>
      <c r="V1683" s="277">
        <v>3134.5233405915801</v>
      </c>
      <c r="W1683" s="275">
        <v>111.54826144592499</v>
      </c>
      <c r="X1683" s="275">
        <v>459.36401549999999</v>
      </c>
      <c r="Y1683" s="275">
        <v>287.380783333333</v>
      </c>
      <c r="Z1683" s="275">
        <v>242.857</v>
      </c>
      <c r="AA1683" s="275">
        <v>77.272531674694804</v>
      </c>
      <c r="AB1683" s="275" t="b">
        <v>0</v>
      </c>
      <c r="AC1683" s="275" t="b">
        <v>0</v>
      </c>
      <c r="AD1683" s="280">
        <v>791176.92475057906</v>
      </c>
      <c r="AE1683" s="281">
        <v>197794.231187645</v>
      </c>
      <c r="AF1683" s="280">
        <v>300097.98715584399</v>
      </c>
      <c r="AG1683" s="280">
        <v>293284.70640709001</v>
      </c>
      <c r="AH1683" s="275">
        <v>19.1273936518946</v>
      </c>
      <c r="AI1683" s="275">
        <v>0.62889462677744201</v>
      </c>
      <c r="AJ1683" s="275" t="b">
        <v>0</v>
      </c>
    </row>
    <row r="1684" spans="2:36" x14ac:dyDescent="0.2">
      <c r="B1684" s="266">
        <v>96080</v>
      </c>
      <c r="C1684" s="274" t="s">
        <v>169</v>
      </c>
      <c r="D1684" s="275">
        <v>29657</v>
      </c>
      <c r="E1684" s="275">
        <v>39530491</v>
      </c>
      <c r="F1684" s="275">
        <v>58828</v>
      </c>
      <c r="G1684" s="275">
        <v>388492</v>
      </c>
      <c r="H1684" s="275">
        <v>5</v>
      </c>
      <c r="I1684" s="275">
        <v>58828</v>
      </c>
      <c r="J1684" s="275">
        <v>388492</v>
      </c>
      <c r="K1684" s="276">
        <v>11654.76</v>
      </c>
      <c r="L1684" s="275">
        <v>7</v>
      </c>
      <c r="M1684" s="275">
        <v>97123</v>
      </c>
      <c r="N1684" s="276">
        <v>279714.24</v>
      </c>
      <c r="O1684" s="277">
        <v>1860.9458180914901</v>
      </c>
      <c r="P1684" s="278">
        <v>8.0000000000000004E-4</v>
      </c>
      <c r="Q1684" s="275">
        <v>229.857766666667</v>
      </c>
      <c r="R1684" s="275">
        <v>194.24600000000001</v>
      </c>
      <c r="S1684" s="275">
        <v>0</v>
      </c>
      <c r="T1684" s="277">
        <v>2285.0495847581501</v>
      </c>
      <c r="U1684" s="276">
        <v>376837.24</v>
      </c>
      <c r="V1684" s="279">
        <v>2507.10756048436</v>
      </c>
      <c r="W1684" s="275">
        <v>67.286889973843003</v>
      </c>
      <c r="X1684" s="275">
        <v>367.41630900000001</v>
      </c>
      <c r="Y1684" s="275">
        <v>229.857766666667</v>
      </c>
      <c r="Z1684" s="275">
        <v>194.24600000000001</v>
      </c>
      <c r="AA1684" s="275">
        <v>46.611469057417999</v>
      </c>
      <c r="AB1684" s="275" t="b">
        <v>0</v>
      </c>
      <c r="AC1684" s="275" t="b">
        <v>0</v>
      </c>
      <c r="AD1684" s="283">
        <v>632812.53134602203</v>
      </c>
      <c r="AE1684" s="280">
        <v>158203.132836506</v>
      </c>
      <c r="AF1684" s="280">
        <v>240029.45607116201</v>
      </c>
      <c r="AG1684" s="280">
        <v>234579.94243835501</v>
      </c>
      <c r="AH1684" s="275">
        <v>19.1273936518946</v>
      </c>
      <c r="AI1684" s="275">
        <v>0.62889462677744201</v>
      </c>
      <c r="AJ1684" s="275" t="b">
        <v>0</v>
      </c>
    </row>
    <row r="1685" spans="2:36" x14ac:dyDescent="0.2">
      <c r="B1685" s="266">
        <v>96085</v>
      </c>
      <c r="C1685" s="274" t="s">
        <v>169</v>
      </c>
      <c r="D1685" s="275">
        <v>35</v>
      </c>
      <c r="E1685" s="275">
        <v>39530491</v>
      </c>
      <c r="F1685" s="275">
        <v>75000</v>
      </c>
      <c r="G1685" s="275">
        <v>450000</v>
      </c>
      <c r="H1685" s="275">
        <v>5</v>
      </c>
      <c r="I1685" s="275">
        <v>75000</v>
      </c>
      <c r="J1685" s="275">
        <v>450000</v>
      </c>
      <c r="K1685" s="275">
        <v>13500</v>
      </c>
      <c r="L1685" s="275">
        <v>7</v>
      </c>
      <c r="M1685" s="275">
        <v>112500</v>
      </c>
      <c r="N1685" s="275">
        <v>324000</v>
      </c>
      <c r="O1685" s="279">
        <v>2155.58008438055</v>
      </c>
      <c r="P1685" s="284">
        <v>0</v>
      </c>
      <c r="Q1685" s="276">
        <v>266.25</v>
      </c>
      <c r="R1685" s="275">
        <v>225</v>
      </c>
      <c r="S1685" s="275">
        <v>0</v>
      </c>
      <c r="T1685" s="279">
        <v>2646.83008438055</v>
      </c>
      <c r="U1685" s="275">
        <v>436500</v>
      </c>
      <c r="V1685" s="277">
        <v>2904.0453914571299</v>
      </c>
      <c r="W1685" s="277">
        <v>61.134126263314101</v>
      </c>
      <c r="X1685" s="277">
        <v>425.58749999999998</v>
      </c>
      <c r="Y1685" s="276">
        <v>266.25</v>
      </c>
      <c r="Z1685" s="275">
        <v>225</v>
      </c>
      <c r="AA1685" s="275">
        <v>42.349281350088802</v>
      </c>
      <c r="AB1685" s="275" t="b">
        <v>0</v>
      </c>
      <c r="AC1685" s="275" t="b">
        <v>0</v>
      </c>
      <c r="AD1685" s="280">
        <v>733002.58204984898</v>
      </c>
      <c r="AE1685" s="281">
        <v>183250.64551246201</v>
      </c>
      <c r="AF1685" s="280">
        <v>278032.12223680998</v>
      </c>
      <c r="AG1685" s="280">
        <v>271719.81430057698</v>
      </c>
      <c r="AH1685" s="275">
        <v>19.1273936518946</v>
      </c>
      <c r="AI1685" s="275">
        <v>0.62889462677744201</v>
      </c>
      <c r="AJ1685" s="275" t="b">
        <v>0</v>
      </c>
    </row>
    <row r="1686" spans="2:36" x14ac:dyDescent="0.2">
      <c r="B1686" s="266">
        <v>96086</v>
      </c>
      <c r="C1686" s="274" t="s">
        <v>169</v>
      </c>
      <c r="D1686" s="275">
        <v>73</v>
      </c>
      <c r="E1686" s="275">
        <v>39530491</v>
      </c>
      <c r="F1686" s="275">
        <v>29868</v>
      </c>
      <c r="G1686" s="275">
        <v>275000</v>
      </c>
      <c r="H1686" s="275">
        <v>5</v>
      </c>
      <c r="I1686" s="275">
        <v>29868</v>
      </c>
      <c r="J1686" s="275">
        <v>275000</v>
      </c>
      <c r="K1686" s="275">
        <v>8250</v>
      </c>
      <c r="L1686" s="275">
        <v>7</v>
      </c>
      <c r="M1686" s="275">
        <v>68750</v>
      </c>
      <c r="N1686" s="275">
        <v>198000</v>
      </c>
      <c r="O1686" s="277">
        <v>1317.29894045478</v>
      </c>
      <c r="P1686" s="284">
        <v>0</v>
      </c>
      <c r="Q1686" s="275">
        <v>162.708333333333</v>
      </c>
      <c r="R1686" s="282">
        <v>137.5</v>
      </c>
      <c r="S1686" s="275">
        <v>0</v>
      </c>
      <c r="T1686" s="277">
        <v>1617.5072737881101</v>
      </c>
      <c r="U1686" s="275">
        <v>266750</v>
      </c>
      <c r="V1686" s="277">
        <v>1774.6944058904701</v>
      </c>
      <c r="W1686" s="275">
        <v>93.812132953949501</v>
      </c>
      <c r="X1686" s="275">
        <v>260.08125000000001</v>
      </c>
      <c r="Y1686" s="275">
        <v>162.708333333333</v>
      </c>
      <c r="Z1686" s="282">
        <v>137.5</v>
      </c>
      <c r="AA1686" s="275">
        <v>64.986230365131206</v>
      </c>
      <c r="AB1686" s="275" t="b">
        <v>0</v>
      </c>
      <c r="AC1686" s="275" t="b">
        <v>0</v>
      </c>
      <c r="AD1686" s="281">
        <v>447946.022363797</v>
      </c>
      <c r="AE1686" s="281">
        <v>111986.505590949</v>
      </c>
      <c r="AF1686" s="281">
        <v>169908.51914471699</v>
      </c>
      <c r="AG1686" s="281">
        <v>166050.99762812999</v>
      </c>
      <c r="AH1686" s="275">
        <v>19.1273936518946</v>
      </c>
      <c r="AI1686" s="275">
        <v>0.62889462677744201</v>
      </c>
      <c r="AJ1686" s="275" t="b">
        <v>0</v>
      </c>
    </row>
    <row r="1687" spans="2:36" x14ac:dyDescent="0.2">
      <c r="B1687" s="266">
        <v>96087</v>
      </c>
      <c r="C1687" s="274" t="s">
        <v>169</v>
      </c>
      <c r="D1687" s="275">
        <v>520</v>
      </c>
      <c r="E1687" s="275">
        <v>39530491</v>
      </c>
      <c r="F1687" s="275">
        <v>77336</v>
      </c>
      <c r="G1687" s="275">
        <v>466667</v>
      </c>
      <c r="H1687" s="275">
        <v>5</v>
      </c>
      <c r="I1687" s="275">
        <v>77336</v>
      </c>
      <c r="J1687" s="275">
        <v>466667</v>
      </c>
      <c r="K1687" s="276">
        <v>14000.01</v>
      </c>
      <c r="L1687" s="275">
        <v>7</v>
      </c>
      <c r="M1687" s="276">
        <v>116666.75</v>
      </c>
      <c r="N1687" s="276">
        <v>336000.24</v>
      </c>
      <c r="O1687" s="279">
        <v>2235.4179805280401</v>
      </c>
      <c r="P1687" s="284">
        <v>0</v>
      </c>
      <c r="Q1687" s="277">
        <v>276.111308333333</v>
      </c>
      <c r="R1687" s="275">
        <v>233.33349999999999</v>
      </c>
      <c r="S1687" s="275">
        <v>0</v>
      </c>
      <c r="T1687" s="277">
        <v>2744.8627888613701</v>
      </c>
      <c r="U1687" s="276">
        <v>452666.99</v>
      </c>
      <c r="V1687" s="280">
        <v>3011.6047793224998</v>
      </c>
      <c r="W1687" s="275">
        <v>61.483395617655397</v>
      </c>
      <c r="X1687" s="275">
        <v>441.35031524999999</v>
      </c>
      <c r="Y1687" s="277">
        <v>276.111308333333</v>
      </c>
      <c r="Z1687" s="275">
        <v>233.33349999999999</v>
      </c>
      <c r="AA1687" s="275">
        <v>42.591229784752898</v>
      </c>
      <c r="AB1687" s="275" t="b">
        <v>0</v>
      </c>
      <c r="AC1687" s="275" t="b">
        <v>0</v>
      </c>
      <c r="AD1687" s="280">
        <v>760151.36879434902</v>
      </c>
      <c r="AE1687" s="281">
        <v>190037.84219858699</v>
      </c>
      <c r="AF1687" s="280">
        <v>288329.81419530098</v>
      </c>
      <c r="AG1687" s="280">
        <v>281783.71240046102</v>
      </c>
      <c r="AH1687" s="275">
        <v>19.1273936518946</v>
      </c>
      <c r="AI1687" s="275">
        <v>0.62889462677744201</v>
      </c>
      <c r="AJ1687" s="275" t="b">
        <v>0</v>
      </c>
    </row>
    <row r="1688" spans="2:36" x14ac:dyDescent="0.2">
      <c r="B1688" s="266">
        <v>96088</v>
      </c>
      <c r="C1688" s="274" t="s">
        <v>169</v>
      </c>
      <c r="D1688" s="275">
        <v>4943</v>
      </c>
      <c r="E1688" s="275">
        <v>39530491</v>
      </c>
      <c r="F1688" s="275">
        <v>70281</v>
      </c>
      <c r="G1688" s="275">
        <v>421526</v>
      </c>
      <c r="H1688" s="275">
        <v>5</v>
      </c>
      <c r="I1688" s="275">
        <v>70281</v>
      </c>
      <c r="J1688" s="275">
        <v>421526</v>
      </c>
      <c r="K1688" s="279">
        <v>12645.78</v>
      </c>
      <c r="L1688" s="275">
        <v>7</v>
      </c>
      <c r="M1688" s="282">
        <v>105381.5</v>
      </c>
      <c r="N1688" s="276">
        <v>303498.71999999997</v>
      </c>
      <c r="O1688" s="281">
        <v>2019.18455699688</v>
      </c>
      <c r="P1688" s="278">
        <v>1E-4</v>
      </c>
      <c r="Q1688" s="277">
        <v>249.40288333333299</v>
      </c>
      <c r="R1688" s="275">
        <v>210.76300000000001</v>
      </c>
      <c r="S1688" s="275">
        <v>0</v>
      </c>
      <c r="T1688" s="279">
        <v>2479.3504403302099</v>
      </c>
      <c r="U1688" s="276">
        <v>408880.22</v>
      </c>
      <c r="V1688" s="277">
        <v>2720.29030595413</v>
      </c>
      <c r="W1688" s="275">
        <v>61.110930188030302</v>
      </c>
      <c r="X1688" s="275">
        <v>398.65821449999999</v>
      </c>
      <c r="Y1688" s="277">
        <v>249.40288333333299</v>
      </c>
      <c r="Z1688" s="275">
        <v>210.76300000000001</v>
      </c>
      <c r="AA1688" s="275">
        <v>42.333212794300799</v>
      </c>
      <c r="AB1688" s="275" t="b">
        <v>0</v>
      </c>
      <c r="AC1688" s="275" t="b">
        <v>0</v>
      </c>
      <c r="AD1688" s="283">
        <v>686621.43644698802</v>
      </c>
      <c r="AE1688" s="283">
        <v>171655.35911174701</v>
      </c>
      <c r="AF1688" s="281">
        <v>260439.48523998601</v>
      </c>
      <c r="AG1688" s="281">
        <v>254526.59209525501</v>
      </c>
      <c r="AH1688" s="275">
        <v>19.1273936518946</v>
      </c>
      <c r="AI1688" s="275">
        <v>0.62889462677744201</v>
      </c>
      <c r="AJ1688" s="275" t="b">
        <v>0</v>
      </c>
    </row>
    <row r="1689" spans="2:36" x14ac:dyDescent="0.2">
      <c r="B1689" s="266">
        <v>96089</v>
      </c>
      <c r="C1689" s="274" t="s">
        <v>169</v>
      </c>
      <c r="D1689" s="275">
        <v>155</v>
      </c>
      <c r="E1689" s="275">
        <v>39530491</v>
      </c>
      <c r="F1689" s="275">
        <v>33854</v>
      </c>
      <c r="G1689" s="275">
        <v>280556</v>
      </c>
      <c r="H1689" s="275">
        <v>5</v>
      </c>
      <c r="I1689" s="275">
        <v>33854</v>
      </c>
      <c r="J1689" s="275">
        <v>280556</v>
      </c>
      <c r="K1689" s="276">
        <v>8416.68</v>
      </c>
      <c r="L1689" s="275">
        <v>7</v>
      </c>
      <c r="M1689" s="275">
        <v>70139</v>
      </c>
      <c r="N1689" s="276">
        <v>202000.32</v>
      </c>
      <c r="O1689" s="277">
        <v>1343.91316922993</v>
      </c>
      <c r="P1689" s="284">
        <v>0</v>
      </c>
      <c r="Q1689" s="275">
        <v>165.99563333333299</v>
      </c>
      <c r="R1689" s="275">
        <v>140.27799999999999</v>
      </c>
      <c r="S1689" s="275">
        <v>0</v>
      </c>
      <c r="T1689" s="277">
        <v>1650.18680256327</v>
      </c>
      <c r="U1689" s="276">
        <v>272139.32</v>
      </c>
      <c r="V1689" s="277">
        <v>1810.5496863236599</v>
      </c>
      <c r="W1689" s="275">
        <v>84.438795651574196</v>
      </c>
      <c r="X1689" s="275">
        <v>265.33583700000003</v>
      </c>
      <c r="Y1689" s="275">
        <v>165.99563333333299</v>
      </c>
      <c r="Z1689" s="275">
        <v>140.27799999999999</v>
      </c>
      <c r="AA1689" s="275">
        <v>58.493063244400098</v>
      </c>
      <c r="AB1689" s="275" t="b">
        <v>0</v>
      </c>
      <c r="AC1689" s="275" t="b">
        <v>0</v>
      </c>
      <c r="AD1689" s="281">
        <v>456996.16091017198</v>
      </c>
      <c r="AE1689" s="281">
        <v>114249.040227543</v>
      </c>
      <c r="AF1689" s="281">
        <v>173341.28908060101</v>
      </c>
      <c r="AG1689" s="281">
        <v>169405.83160202799</v>
      </c>
      <c r="AH1689" s="275">
        <v>19.1273936518946</v>
      </c>
      <c r="AI1689" s="275">
        <v>0.62889462677744201</v>
      </c>
      <c r="AJ1689" s="275" t="b">
        <v>0</v>
      </c>
    </row>
    <row r="1690" spans="2:36" x14ac:dyDescent="0.2">
      <c r="B1690" s="266">
        <v>96091</v>
      </c>
      <c r="C1690" s="274" t="s">
        <v>169</v>
      </c>
      <c r="D1690" s="275">
        <v>492</v>
      </c>
      <c r="E1690" s="275">
        <v>39530491</v>
      </c>
      <c r="F1690" s="275">
        <v>60820</v>
      </c>
      <c r="G1690" s="275">
        <v>458065</v>
      </c>
      <c r="H1690" s="275">
        <v>5</v>
      </c>
      <c r="I1690" s="275">
        <v>60820</v>
      </c>
      <c r="J1690" s="275">
        <v>458065</v>
      </c>
      <c r="K1690" s="279">
        <v>13741.95</v>
      </c>
      <c r="L1690" s="275">
        <v>7</v>
      </c>
      <c r="M1690" s="276">
        <v>114516.25</v>
      </c>
      <c r="N1690" s="282">
        <v>329806.8</v>
      </c>
      <c r="O1690" s="279">
        <v>2194.21286967062</v>
      </c>
      <c r="P1690" s="284">
        <v>0</v>
      </c>
      <c r="Q1690" s="277">
        <v>271.02179166666701</v>
      </c>
      <c r="R1690" s="275">
        <v>229.0325</v>
      </c>
      <c r="S1690" s="275">
        <v>0</v>
      </c>
      <c r="T1690" s="277">
        <v>2694.26716133728</v>
      </c>
      <c r="U1690" s="276">
        <v>444323.05</v>
      </c>
      <c r="V1690" s="279">
        <v>2956.09233830625</v>
      </c>
      <c r="W1690" s="275">
        <v>76.738472944220604</v>
      </c>
      <c r="X1690" s="277">
        <v>433.21497375000001</v>
      </c>
      <c r="Y1690" s="277">
        <v>271.02179166666701</v>
      </c>
      <c r="Z1690" s="275">
        <v>229.0325</v>
      </c>
      <c r="AA1690" s="275">
        <v>53.158839092481699</v>
      </c>
      <c r="AB1690" s="275" t="b">
        <v>0</v>
      </c>
      <c r="AC1690" s="275" t="b">
        <v>0</v>
      </c>
      <c r="AD1690" s="280">
        <v>746139.61721480906</v>
      </c>
      <c r="AE1690" s="281">
        <v>186534.904303702</v>
      </c>
      <c r="AF1690" s="281">
        <v>283015.07571645401</v>
      </c>
      <c r="AG1690" s="280">
        <v>276589.63719465298</v>
      </c>
      <c r="AH1690" s="275">
        <v>19.1273936518946</v>
      </c>
      <c r="AI1690" s="275">
        <v>0.62889462677744201</v>
      </c>
      <c r="AJ1690" s="275" t="b">
        <v>0</v>
      </c>
    </row>
    <row r="1691" spans="2:36" x14ac:dyDescent="0.2">
      <c r="B1691" s="266">
        <v>96093</v>
      </c>
      <c r="C1691" s="274" t="s">
        <v>169</v>
      </c>
      <c r="D1691" s="275">
        <v>3742</v>
      </c>
      <c r="E1691" s="275">
        <v>39530491</v>
      </c>
      <c r="F1691" s="275">
        <v>51897</v>
      </c>
      <c r="G1691" s="275">
        <v>386339</v>
      </c>
      <c r="H1691" s="275">
        <v>5</v>
      </c>
      <c r="I1691" s="275">
        <v>51897</v>
      </c>
      <c r="J1691" s="275">
        <v>386339</v>
      </c>
      <c r="K1691" s="276">
        <v>11590.17</v>
      </c>
      <c r="L1691" s="275">
        <v>7</v>
      </c>
      <c r="M1691" s="276">
        <v>96584.75</v>
      </c>
      <c r="N1691" s="276">
        <v>278164.08</v>
      </c>
      <c r="O1691" s="277">
        <v>1850.63256493222</v>
      </c>
      <c r="P1691" s="278">
        <v>1E-4</v>
      </c>
      <c r="Q1691" s="277">
        <v>228.583908333333</v>
      </c>
      <c r="R1691" s="275">
        <v>193.1695</v>
      </c>
      <c r="S1691" s="275">
        <v>0</v>
      </c>
      <c r="T1691" s="277">
        <v>2272.3859732655501</v>
      </c>
      <c r="U1691" s="276">
        <v>374748.83</v>
      </c>
      <c r="V1691" s="277">
        <v>2493.2133166447902</v>
      </c>
      <c r="W1691" s="275">
        <v>75.850554002615795</v>
      </c>
      <c r="X1691" s="275">
        <v>365.38010924999998</v>
      </c>
      <c r="Y1691" s="277">
        <v>228.583908333333</v>
      </c>
      <c r="Z1691" s="275">
        <v>193.1695</v>
      </c>
      <c r="AA1691" s="275">
        <v>52.543753356044903</v>
      </c>
      <c r="AB1691" s="275" t="b">
        <v>0</v>
      </c>
      <c r="AC1691" s="275" t="b">
        <v>0</v>
      </c>
      <c r="AD1691" s="280">
        <v>629305.52121457004</v>
      </c>
      <c r="AE1691" s="281">
        <v>157326.380303643</v>
      </c>
      <c r="AF1691" s="281">
        <v>238699.226828549</v>
      </c>
      <c r="AG1691" s="281">
        <v>233279.91408237899</v>
      </c>
      <c r="AH1691" s="275">
        <v>19.1273936518946</v>
      </c>
      <c r="AI1691" s="275">
        <v>0.62889462677744201</v>
      </c>
      <c r="AJ1691" s="275" t="b">
        <v>0</v>
      </c>
    </row>
    <row r="1692" spans="2:36" x14ac:dyDescent="0.2">
      <c r="B1692" s="266">
        <v>96094</v>
      </c>
      <c r="C1692" s="274" t="s">
        <v>169</v>
      </c>
      <c r="D1692" s="275">
        <v>6831</v>
      </c>
      <c r="E1692" s="275">
        <v>39530491</v>
      </c>
      <c r="F1692" s="275">
        <v>66202</v>
      </c>
      <c r="G1692" s="275">
        <v>334321</v>
      </c>
      <c r="H1692" s="275">
        <v>5</v>
      </c>
      <c r="I1692" s="275">
        <v>66202</v>
      </c>
      <c r="J1692" s="275">
        <v>334321</v>
      </c>
      <c r="K1692" s="276">
        <v>10029.629999999999</v>
      </c>
      <c r="L1692" s="275">
        <v>7</v>
      </c>
      <c r="M1692" s="276">
        <v>83580.25</v>
      </c>
      <c r="N1692" s="276">
        <v>240711.12</v>
      </c>
      <c r="O1692" s="277">
        <v>1601.4570875337599</v>
      </c>
      <c r="P1692" s="278">
        <v>2.0000000000000001E-4</v>
      </c>
      <c r="Q1692" s="275">
        <v>197.806591666667</v>
      </c>
      <c r="R1692" s="275">
        <v>167.16050000000001</v>
      </c>
      <c r="S1692" s="275">
        <v>0</v>
      </c>
      <c r="T1692" s="277">
        <v>1966.42417920042</v>
      </c>
      <c r="U1692" s="276">
        <v>324291.37</v>
      </c>
      <c r="V1692" s="277">
        <v>2157.5185762607498</v>
      </c>
      <c r="W1692" s="275">
        <v>51.454694788871997</v>
      </c>
      <c r="X1692" s="275">
        <v>316.18408575000001</v>
      </c>
      <c r="Y1692" s="275">
        <v>197.806591666667</v>
      </c>
      <c r="Z1692" s="275">
        <v>167.16050000000001</v>
      </c>
      <c r="AA1692" s="277">
        <v>35.644074424345298</v>
      </c>
      <c r="AB1692" s="275" t="b">
        <v>0</v>
      </c>
      <c r="AC1692" s="275" t="b">
        <v>0</v>
      </c>
      <c r="AD1692" s="280">
        <v>544573.68051886105</v>
      </c>
      <c r="AE1692" s="280">
        <v>136143.420129715</v>
      </c>
      <c r="AF1692" s="281">
        <v>206559.94919629401</v>
      </c>
      <c r="AG1692" s="280">
        <v>201870.31119285099</v>
      </c>
      <c r="AH1692" s="275">
        <v>19.1273936518946</v>
      </c>
      <c r="AI1692" s="275">
        <v>0.62889462677744201</v>
      </c>
      <c r="AJ1692" s="275" t="b">
        <v>0</v>
      </c>
    </row>
    <row r="1693" spans="2:36" x14ac:dyDescent="0.2">
      <c r="B1693" s="266">
        <v>96096</v>
      </c>
      <c r="C1693" s="274" t="s">
        <v>169</v>
      </c>
      <c r="D1693" s="275">
        <v>774</v>
      </c>
      <c r="E1693" s="275">
        <v>39530491</v>
      </c>
      <c r="F1693" s="275">
        <v>80822</v>
      </c>
      <c r="G1693" s="275">
        <v>495833</v>
      </c>
      <c r="H1693" s="275">
        <v>5</v>
      </c>
      <c r="I1693" s="275">
        <v>80822</v>
      </c>
      <c r="J1693" s="275">
        <v>495833</v>
      </c>
      <c r="K1693" s="276">
        <v>14874.99</v>
      </c>
      <c r="L1693" s="275">
        <v>7</v>
      </c>
      <c r="M1693" s="276">
        <v>123958.25</v>
      </c>
      <c r="N1693" s="276">
        <v>356999.76</v>
      </c>
      <c r="O1693" s="277">
        <v>2375.12831106369</v>
      </c>
      <c r="P1693" s="284">
        <v>0</v>
      </c>
      <c r="Q1693" s="275">
        <v>293.367858333333</v>
      </c>
      <c r="R1693" s="275">
        <v>247.91650000000001</v>
      </c>
      <c r="S1693" s="275">
        <v>0</v>
      </c>
      <c r="T1693" s="277">
        <v>2916.4126693970302</v>
      </c>
      <c r="U1693" s="276">
        <v>480958.01</v>
      </c>
      <c r="V1693" s="277">
        <v>3199.82564129414</v>
      </c>
      <c r="W1693" s="275">
        <v>62.508387212058203</v>
      </c>
      <c r="X1693" s="275">
        <v>468.93405975000002</v>
      </c>
      <c r="Y1693" s="275">
        <v>293.367858333333</v>
      </c>
      <c r="Z1693" s="275">
        <v>247.91650000000001</v>
      </c>
      <c r="AA1693" s="275">
        <v>43.301269496875001</v>
      </c>
      <c r="AB1693" s="275" t="b">
        <v>0</v>
      </c>
      <c r="AC1693" s="275" t="b">
        <v>0</v>
      </c>
      <c r="AD1693" s="280">
        <v>807659.70947893895</v>
      </c>
      <c r="AE1693" s="281">
        <v>201914.927369735</v>
      </c>
      <c r="AF1693" s="281">
        <v>306350.00281120901</v>
      </c>
      <c r="AG1693" s="280">
        <v>299394.77929799497</v>
      </c>
      <c r="AH1693" s="275">
        <v>19.1273936518946</v>
      </c>
      <c r="AI1693" s="275">
        <v>0.62889462677744201</v>
      </c>
      <c r="AJ1693" s="275" t="b">
        <v>0</v>
      </c>
    </row>
    <row r="1694" spans="2:36" x14ac:dyDescent="0.2">
      <c r="B1694" s="266">
        <v>96097</v>
      </c>
      <c r="C1694" s="274" t="s">
        <v>169</v>
      </c>
      <c r="D1694" s="275">
        <v>9876</v>
      </c>
      <c r="E1694" s="275">
        <v>39530491</v>
      </c>
      <c r="F1694" s="275">
        <v>58754</v>
      </c>
      <c r="G1694" s="275">
        <v>313624</v>
      </c>
      <c r="H1694" s="275">
        <v>5</v>
      </c>
      <c r="I1694" s="275">
        <v>58754</v>
      </c>
      <c r="J1694" s="275">
        <v>313624</v>
      </c>
      <c r="K1694" s="276">
        <v>9408.7199999999993</v>
      </c>
      <c r="L1694" s="275">
        <v>7</v>
      </c>
      <c r="M1694" s="275">
        <v>78406</v>
      </c>
      <c r="N1694" s="281">
        <v>225809.28</v>
      </c>
      <c r="O1694" s="277">
        <v>1502.3147741861501</v>
      </c>
      <c r="P1694" s="278">
        <v>2.0000000000000001E-4</v>
      </c>
      <c r="Q1694" s="275">
        <v>185.56086666666701</v>
      </c>
      <c r="R1694" s="275">
        <v>156.81200000000001</v>
      </c>
      <c r="S1694" s="275">
        <v>0</v>
      </c>
      <c r="T1694" s="277">
        <v>1844.6876408528101</v>
      </c>
      <c r="U1694" s="276">
        <v>304215.28000000003</v>
      </c>
      <c r="V1694" s="277">
        <v>2023.9518485563401</v>
      </c>
      <c r="W1694" s="275">
        <v>54.388152906484699</v>
      </c>
      <c r="X1694" s="275">
        <v>296.60989799999999</v>
      </c>
      <c r="Y1694" s="275">
        <v>185.56086666666701</v>
      </c>
      <c r="Z1694" s="275">
        <v>156.81200000000001</v>
      </c>
      <c r="AA1694" s="275">
        <v>37.676161095812603</v>
      </c>
      <c r="AB1694" s="275" t="b">
        <v>0</v>
      </c>
      <c r="AC1694" s="275" t="b">
        <v>0</v>
      </c>
      <c r="AD1694" s="281">
        <v>510860.448428448</v>
      </c>
      <c r="AE1694" s="281">
        <v>127715.112107112</v>
      </c>
      <c r="AF1694" s="281">
        <v>193772.325120883</v>
      </c>
      <c r="AG1694" s="280">
        <v>189373.011200454</v>
      </c>
      <c r="AH1694" s="275">
        <v>19.1273936518946</v>
      </c>
      <c r="AI1694" s="275">
        <v>0.62889462677744201</v>
      </c>
      <c r="AJ1694" s="275" t="b">
        <v>0</v>
      </c>
    </row>
    <row r="1695" spans="2:36" x14ac:dyDescent="0.2">
      <c r="B1695" s="266">
        <v>96101</v>
      </c>
      <c r="C1695" s="274" t="s">
        <v>169</v>
      </c>
      <c r="D1695" s="275">
        <v>4922</v>
      </c>
      <c r="E1695" s="275">
        <v>39530491</v>
      </c>
      <c r="F1695" s="275">
        <v>58394</v>
      </c>
      <c r="G1695" s="275">
        <v>220227</v>
      </c>
      <c r="H1695" s="275">
        <v>5</v>
      </c>
      <c r="I1695" s="275">
        <v>58394</v>
      </c>
      <c r="J1695" s="275">
        <v>220227</v>
      </c>
      <c r="K1695" s="277">
        <v>6606.81</v>
      </c>
      <c r="L1695" s="275">
        <v>7</v>
      </c>
      <c r="M1695" s="276">
        <v>55056.75</v>
      </c>
      <c r="N1695" s="276">
        <v>158563.44</v>
      </c>
      <c r="O1695" s="277">
        <v>1054.9265227619501</v>
      </c>
      <c r="P1695" s="278">
        <v>1E-4</v>
      </c>
      <c r="Q1695" s="275">
        <v>130.30097499999999</v>
      </c>
      <c r="R1695" s="275">
        <v>110.1135</v>
      </c>
      <c r="S1695" s="275">
        <v>0</v>
      </c>
      <c r="T1695" s="277">
        <v>1295.3409977619499</v>
      </c>
      <c r="U1695" s="276">
        <v>213620.19</v>
      </c>
      <c r="V1695" s="277">
        <v>1421.2204542765101</v>
      </c>
      <c r="W1695" s="275">
        <v>38.426851002360003</v>
      </c>
      <c r="X1695" s="275">
        <v>208.27968525</v>
      </c>
      <c r="Y1695" s="275">
        <v>130.30097499999999</v>
      </c>
      <c r="Z1695" s="275">
        <v>110.1135</v>
      </c>
      <c r="AA1695" s="275">
        <v>26.6193307071674</v>
      </c>
      <c r="AB1695" s="275" t="b">
        <v>0</v>
      </c>
      <c r="AC1695" s="275" t="b">
        <v>1</v>
      </c>
      <c r="AD1695" s="280">
        <v>358726.57697131601</v>
      </c>
      <c r="AE1695" s="281">
        <v>89681.644242828901</v>
      </c>
      <c r="AF1695" s="281">
        <v>136067.06707521301</v>
      </c>
      <c r="AG1695" s="281">
        <v>132977.865653274</v>
      </c>
      <c r="AH1695" s="275">
        <v>19.1273936518946</v>
      </c>
      <c r="AI1695" s="275">
        <v>0.62889462677744201</v>
      </c>
      <c r="AJ1695" s="275" t="b">
        <v>1</v>
      </c>
    </row>
    <row r="1696" spans="2:36" x14ac:dyDescent="0.2">
      <c r="B1696" s="266">
        <v>96103</v>
      </c>
      <c r="C1696" s="274" t="s">
        <v>169</v>
      </c>
      <c r="D1696" s="275">
        <v>1660</v>
      </c>
      <c r="E1696" s="275">
        <v>39530491</v>
      </c>
      <c r="F1696" s="275">
        <v>74830</v>
      </c>
      <c r="G1696" s="275">
        <v>496319</v>
      </c>
      <c r="H1696" s="275">
        <v>5</v>
      </c>
      <c r="I1696" s="275">
        <v>74830</v>
      </c>
      <c r="J1696" s="275">
        <v>496319</v>
      </c>
      <c r="K1696" s="276">
        <v>14889.57</v>
      </c>
      <c r="L1696" s="275">
        <v>7</v>
      </c>
      <c r="M1696" s="276">
        <v>124079.75</v>
      </c>
      <c r="N1696" s="276">
        <v>357349.68</v>
      </c>
      <c r="O1696" s="277">
        <v>2377.45633755482</v>
      </c>
      <c r="P1696" s="284">
        <v>0</v>
      </c>
      <c r="Q1696" s="277">
        <v>293.65540833333301</v>
      </c>
      <c r="R1696" s="275">
        <v>248.15950000000001</v>
      </c>
      <c r="S1696" s="275">
        <v>0</v>
      </c>
      <c r="T1696" s="277">
        <v>2919.2712458881601</v>
      </c>
      <c r="U1696" s="276">
        <v>481429.43</v>
      </c>
      <c r="V1696" s="277">
        <v>3202.96201031692</v>
      </c>
      <c r="W1696" s="275">
        <v>67.579910937863204</v>
      </c>
      <c r="X1696" s="275">
        <v>469.39369425000001</v>
      </c>
      <c r="Y1696" s="277">
        <v>293.65540833333301</v>
      </c>
      <c r="Z1696" s="275">
        <v>248.15950000000001</v>
      </c>
      <c r="AA1696" s="275">
        <v>46.8144526936495</v>
      </c>
      <c r="AB1696" s="275" t="b">
        <v>0</v>
      </c>
      <c r="AC1696" s="275" t="b">
        <v>0</v>
      </c>
      <c r="AD1696" s="280">
        <v>808451.35226755298</v>
      </c>
      <c r="AE1696" s="280">
        <v>202112.83806688801</v>
      </c>
      <c r="AF1696" s="280">
        <v>306650.27750322502</v>
      </c>
      <c r="AG1696" s="281">
        <v>299688.23669743998</v>
      </c>
      <c r="AH1696" s="275">
        <v>19.1273936518946</v>
      </c>
      <c r="AI1696" s="275">
        <v>0.62889462677744201</v>
      </c>
      <c r="AJ1696" s="275" t="b">
        <v>0</v>
      </c>
    </row>
    <row r="1697" spans="2:36" x14ac:dyDescent="0.2">
      <c r="B1697" s="266">
        <v>96104</v>
      </c>
      <c r="C1697" s="274" t="s">
        <v>169</v>
      </c>
      <c r="D1697" s="275">
        <v>573</v>
      </c>
      <c r="E1697" s="275">
        <v>39530491</v>
      </c>
      <c r="F1697" s="275">
        <v>49835</v>
      </c>
      <c r="G1697" s="275">
        <v>341463</v>
      </c>
      <c r="H1697" s="275">
        <v>5</v>
      </c>
      <c r="I1697" s="275">
        <v>49835</v>
      </c>
      <c r="J1697" s="275">
        <v>341463</v>
      </c>
      <c r="K1697" s="276">
        <v>10243.89</v>
      </c>
      <c r="L1697" s="275">
        <v>7</v>
      </c>
      <c r="M1697" s="276">
        <v>85365.75</v>
      </c>
      <c r="N1697" s="276">
        <v>245853.36</v>
      </c>
      <c r="O1697" s="279">
        <v>1635.66853856186</v>
      </c>
      <c r="P1697" s="284">
        <v>0</v>
      </c>
      <c r="Q1697" s="275">
        <v>202.032275</v>
      </c>
      <c r="R1697" s="275">
        <v>170.73150000000001</v>
      </c>
      <c r="S1697" s="275">
        <v>0</v>
      </c>
      <c r="T1697" s="279">
        <v>2008.4323135618599</v>
      </c>
      <c r="U1697" s="276">
        <v>331219.11</v>
      </c>
      <c r="V1697" s="277">
        <v>2203.6090033402802</v>
      </c>
      <c r="W1697" s="275">
        <v>69.813859590816406</v>
      </c>
      <c r="X1697" s="275">
        <v>322.93863225000001</v>
      </c>
      <c r="Y1697" s="275">
        <v>202.032275</v>
      </c>
      <c r="Z1697" s="275">
        <v>170.73150000000001</v>
      </c>
      <c r="AA1697" s="275">
        <v>48.361970026572301</v>
      </c>
      <c r="AB1697" s="275" t="b">
        <v>0</v>
      </c>
      <c r="AC1697" s="275" t="b">
        <v>0</v>
      </c>
      <c r="AD1697" s="280">
        <v>556207.24594330601</v>
      </c>
      <c r="AE1697" s="281">
        <v>139051.81148582601</v>
      </c>
      <c r="AF1697" s="281">
        <v>210972.62790077299</v>
      </c>
      <c r="AG1697" s="281">
        <v>206182.806556706</v>
      </c>
      <c r="AH1697" s="275">
        <v>19.1273936518946</v>
      </c>
      <c r="AI1697" s="275">
        <v>0.62889462677744201</v>
      </c>
      <c r="AJ1697" s="275" t="b">
        <v>0</v>
      </c>
    </row>
    <row r="1698" spans="2:36" x14ac:dyDescent="0.2">
      <c r="B1698" s="266">
        <v>96105</v>
      </c>
      <c r="C1698" s="274" t="s">
        <v>169</v>
      </c>
      <c r="D1698" s="275">
        <v>496</v>
      </c>
      <c r="E1698" s="275">
        <v>39530491</v>
      </c>
      <c r="F1698" s="275">
        <v>106511</v>
      </c>
      <c r="G1698" s="275">
        <v>504237</v>
      </c>
      <c r="H1698" s="275">
        <v>5</v>
      </c>
      <c r="I1698" s="275">
        <v>106511</v>
      </c>
      <c r="J1698" s="275">
        <v>504237</v>
      </c>
      <c r="K1698" s="279">
        <v>15127.11</v>
      </c>
      <c r="L1698" s="275">
        <v>7</v>
      </c>
      <c r="M1698" s="276">
        <v>126059.25</v>
      </c>
      <c r="N1698" s="276">
        <v>363050.64</v>
      </c>
      <c r="O1698" s="277">
        <v>2415.3849666839901</v>
      </c>
      <c r="P1698" s="284">
        <v>0</v>
      </c>
      <c r="Q1698" s="275">
        <v>298.34022499999998</v>
      </c>
      <c r="R1698" s="275">
        <v>252.11850000000001</v>
      </c>
      <c r="S1698" s="275">
        <v>0</v>
      </c>
      <c r="T1698" s="277">
        <v>2965.8436916839901</v>
      </c>
      <c r="U1698" s="276">
        <v>489109.89</v>
      </c>
      <c r="V1698" s="277">
        <v>3254.06030233815</v>
      </c>
      <c r="W1698" s="275">
        <v>48.236157806290301</v>
      </c>
      <c r="X1698" s="275">
        <v>476.88214275000001</v>
      </c>
      <c r="Y1698" s="275">
        <v>298.34022499999998</v>
      </c>
      <c r="Z1698" s="275">
        <v>252.11850000000001</v>
      </c>
      <c r="AA1698" s="275">
        <v>33.414505825884603</v>
      </c>
      <c r="AB1698" s="275" t="b">
        <v>0</v>
      </c>
      <c r="AC1698" s="275" t="b">
        <v>1</v>
      </c>
      <c r="AD1698" s="283">
        <v>821348.939922377</v>
      </c>
      <c r="AE1698" s="281">
        <v>205337.23498059399</v>
      </c>
      <c r="AF1698" s="280">
        <v>311542.40715627198</v>
      </c>
      <c r="AG1698" s="281">
        <v>304469.29778551101</v>
      </c>
      <c r="AH1698" s="275">
        <v>19.1273936518946</v>
      </c>
      <c r="AI1698" s="275">
        <v>0.62889462677744201</v>
      </c>
      <c r="AJ1698" s="275" t="b">
        <v>1</v>
      </c>
    </row>
    <row r="1699" spans="2:36" x14ac:dyDescent="0.2">
      <c r="B1699" s="266">
        <v>96106</v>
      </c>
      <c r="C1699" s="274" t="s">
        <v>169</v>
      </c>
      <c r="D1699" s="275">
        <v>350</v>
      </c>
      <c r="E1699" s="275">
        <v>39530491</v>
      </c>
      <c r="F1699" s="275">
        <v>84740</v>
      </c>
      <c r="G1699" s="275">
        <v>518382</v>
      </c>
      <c r="H1699" s="275">
        <v>5</v>
      </c>
      <c r="I1699" s="275">
        <v>84740</v>
      </c>
      <c r="J1699" s="275">
        <v>518382</v>
      </c>
      <c r="K1699" s="276">
        <v>15551.46</v>
      </c>
      <c r="L1699" s="275">
        <v>7</v>
      </c>
      <c r="M1699" s="282">
        <v>129595.5</v>
      </c>
      <c r="N1699" s="276">
        <v>373235.04</v>
      </c>
      <c r="O1699" s="279">
        <v>2483.1420340030199</v>
      </c>
      <c r="P1699" s="284">
        <v>0</v>
      </c>
      <c r="Q1699" s="275">
        <v>306.70934999999997</v>
      </c>
      <c r="R1699" s="275">
        <v>259.19099999999997</v>
      </c>
      <c r="S1699" s="275">
        <v>0</v>
      </c>
      <c r="T1699" s="279">
        <v>3049.0423840030198</v>
      </c>
      <c r="U1699" s="276">
        <v>502830.54</v>
      </c>
      <c r="V1699" s="277">
        <v>3345.3441291429599</v>
      </c>
      <c r="W1699" s="275">
        <v>62.329538668533701</v>
      </c>
      <c r="X1699" s="277">
        <v>490.25977649999999</v>
      </c>
      <c r="Y1699" s="275">
        <v>306.70934999999997</v>
      </c>
      <c r="Z1699" s="275">
        <v>259.19099999999997</v>
      </c>
      <c r="AA1699" s="275">
        <v>43.1773762190656</v>
      </c>
      <c r="AB1699" s="275" t="b">
        <v>0</v>
      </c>
      <c r="AC1699" s="275" t="b">
        <v>0</v>
      </c>
      <c r="AD1699" s="280">
        <v>844389.65441814403</v>
      </c>
      <c r="AE1699" s="281">
        <v>211097.41360453601</v>
      </c>
      <c r="AF1699" s="281">
        <v>320281.88353191601</v>
      </c>
      <c r="AG1699" s="280">
        <v>313010.35728169198</v>
      </c>
      <c r="AH1699" s="275">
        <v>19.1273936518946</v>
      </c>
      <c r="AI1699" s="275">
        <v>0.62889462677744201</v>
      </c>
      <c r="AJ1699" s="275" t="b">
        <v>0</v>
      </c>
    </row>
    <row r="1700" spans="2:36" x14ac:dyDescent="0.2">
      <c r="B1700" s="266">
        <v>96107</v>
      </c>
      <c r="C1700" s="274" t="s">
        <v>169</v>
      </c>
      <c r="D1700" s="275">
        <v>1224</v>
      </c>
      <c r="E1700" s="275">
        <v>39530491</v>
      </c>
      <c r="F1700" s="275">
        <v>76997</v>
      </c>
      <c r="G1700" s="275">
        <v>561523</v>
      </c>
      <c r="H1700" s="275">
        <v>5</v>
      </c>
      <c r="I1700" s="275">
        <v>76997</v>
      </c>
      <c r="J1700" s="275">
        <v>561523</v>
      </c>
      <c r="K1700" s="276">
        <v>16845.689999999999</v>
      </c>
      <c r="L1700" s="275">
        <v>7</v>
      </c>
      <c r="M1700" s="276">
        <v>140380.75</v>
      </c>
      <c r="N1700" s="281">
        <v>404296.56</v>
      </c>
      <c r="O1700" s="279">
        <v>2689.7951016036</v>
      </c>
      <c r="P1700" s="284">
        <v>0</v>
      </c>
      <c r="Q1700" s="275">
        <v>332.23444166666701</v>
      </c>
      <c r="R1700" s="275">
        <v>280.76150000000001</v>
      </c>
      <c r="S1700" s="275">
        <v>0</v>
      </c>
      <c r="T1700" s="277">
        <v>3302.7910432702702</v>
      </c>
      <c r="U1700" s="276">
        <v>544677.31000000006</v>
      </c>
      <c r="V1700" s="277">
        <v>3623.7517341048501</v>
      </c>
      <c r="W1700" s="275">
        <v>74.306397179446193</v>
      </c>
      <c r="X1700" s="275">
        <v>531.06037724999999</v>
      </c>
      <c r="Y1700" s="275">
        <v>332.23444166666701</v>
      </c>
      <c r="Z1700" s="275">
        <v>280.76150000000001</v>
      </c>
      <c r="AA1700" s="275">
        <v>51.474073690199901</v>
      </c>
      <c r="AB1700" s="275" t="b">
        <v>0</v>
      </c>
      <c r="AC1700" s="275" t="b">
        <v>0</v>
      </c>
      <c r="AD1700" s="280">
        <v>914661.79751195002</v>
      </c>
      <c r="AE1700" s="280">
        <v>228665.44937798701</v>
      </c>
      <c r="AF1700" s="281">
        <v>346936.51416617801</v>
      </c>
      <c r="AG1700" s="280">
        <v>339059.83396778401</v>
      </c>
      <c r="AH1700" s="275">
        <v>19.1273936518946</v>
      </c>
      <c r="AI1700" s="275">
        <v>0.62889462677744201</v>
      </c>
      <c r="AJ1700" s="275" t="b">
        <v>0</v>
      </c>
    </row>
    <row r="1701" spans="2:36" x14ac:dyDescent="0.2">
      <c r="B1701" s="266">
        <v>96108</v>
      </c>
      <c r="C1701" s="274" t="s">
        <v>169</v>
      </c>
      <c r="D1701" s="275">
        <v>314</v>
      </c>
      <c r="E1701" s="275">
        <v>39530491</v>
      </c>
      <c r="F1701" s="275">
        <v>63023</v>
      </c>
      <c r="G1701" s="275">
        <v>258333</v>
      </c>
      <c r="H1701" s="275">
        <v>5</v>
      </c>
      <c r="I1701" s="275">
        <v>63023</v>
      </c>
      <c r="J1701" s="275">
        <v>258333</v>
      </c>
      <c r="K1701" s="276">
        <v>7749.99</v>
      </c>
      <c r="L1701" s="275">
        <v>7</v>
      </c>
      <c r="M1701" s="276">
        <v>64583.25</v>
      </c>
      <c r="N1701" s="276">
        <v>185999.76</v>
      </c>
      <c r="O1701" s="277">
        <v>1237.46104430729</v>
      </c>
      <c r="P1701" s="284">
        <v>0</v>
      </c>
      <c r="Q1701" s="275">
        <v>152.847025</v>
      </c>
      <c r="R1701" s="275">
        <v>129.16650000000001</v>
      </c>
      <c r="S1701" s="275">
        <v>0</v>
      </c>
      <c r="T1701" s="277">
        <v>1519.47456930729</v>
      </c>
      <c r="U1701" s="276">
        <v>250583.01</v>
      </c>
      <c r="V1701" s="277">
        <v>1667.1350180251</v>
      </c>
      <c r="W1701" s="275">
        <v>41.765075818829999</v>
      </c>
      <c r="X1701" s="275">
        <v>244.31843474999999</v>
      </c>
      <c r="Y1701" s="275">
        <v>152.847025</v>
      </c>
      <c r="Z1701" s="275">
        <v>129.16650000000001</v>
      </c>
      <c r="AA1701" s="275">
        <v>28.931810341760102</v>
      </c>
      <c r="AB1701" s="275" t="b">
        <v>0</v>
      </c>
      <c r="AC1701" s="275" t="b">
        <v>1</v>
      </c>
      <c r="AD1701" s="280">
        <v>420797.23561929702</v>
      </c>
      <c r="AE1701" s="281">
        <v>105199.30890482401</v>
      </c>
      <c r="AF1701" s="281">
        <v>159610.827186226</v>
      </c>
      <c r="AG1701" s="281">
        <v>155987.09952824601</v>
      </c>
      <c r="AH1701" s="275">
        <v>19.1273936518946</v>
      </c>
      <c r="AI1701" s="275">
        <v>0.62889462677744201</v>
      </c>
      <c r="AJ1701" s="275" t="b">
        <v>1</v>
      </c>
    </row>
    <row r="1702" spans="2:36" x14ac:dyDescent="0.2">
      <c r="B1702" s="266">
        <v>96109</v>
      </c>
      <c r="C1702" s="274" t="s">
        <v>169</v>
      </c>
      <c r="D1702" s="275">
        <v>1057</v>
      </c>
      <c r="E1702" s="275">
        <v>39530491</v>
      </c>
      <c r="F1702" s="275">
        <v>54860</v>
      </c>
      <c r="G1702" s="275">
        <v>178235</v>
      </c>
      <c r="H1702" s="275">
        <v>5</v>
      </c>
      <c r="I1702" s="275">
        <v>54860</v>
      </c>
      <c r="J1702" s="275">
        <v>178235</v>
      </c>
      <c r="K1702" s="276">
        <v>5347.05</v>
      </c>
      <c r="L1702" s="275">
        <v>7</v>
      </c>
      <c r="M1702" s="276">
        <v>44558.75</v>
      </c>
      <c r="N1702" s="281">
        <v>128329.2</v>
      </c>
      <c r="O1702" s="277">
        <v>853.77736964348298</v>
      </c>
      <c r="P1702" s="284">
        <v>0</v>
      </c>
      <c r="Q1702" s="275">
        <v>105.45570833333301</v>
      </c>
      <c r="R1702" s="275">
        <v>89.117500000000007</v>
      </c>
      <c r="S1702" s="275">
        <v>0</v>
      </c>
      <c r="T1702" s="277">
        <v>1048.35057797682</v>
      </c>
      <c r="U1702" s="276">
        <v>172887.95</v>
      </c>
      <c r="V1702" s="277">
        <v>1150.22784521414</v>
      </c>
      <c r="W1702" s="275">
        <v>33.1031747312608</v>
      </c>
      <c r="X1702" s="275">
        <v>168.56575125000001</v>
      </c>
      <c r="Y1702" s="275">
        <v>105.45570833333301</v>
      </c>
      <c r="Z1702" s="275">
        <v>89.117500000000007</v>
      </c>
      <c r="AA1702" s="275">
        <v>22.9314745456103</v>
      </c>
      <c r="AB1702" s="275" t="b">
        <v>1</v>
      </c>
      <c r="AC1702" s="275" t="b">
        <v>1</v>
      </c>
      <c r="AD1702" s="281">
        <v>290326.03380367701</v>
      </c>
      <c r="AE1702" s="281">
        <v>72581.508450919297</v>
      </c>
      <c r="AF1702" s="281">
        <v>110122.345126395</v>
      </c>
      <c r="AG1702" s="281">
        <v>107622.18022636299</v>
      </c>
      <c r="AH1702" s="275">
        <v>19.1273936518946</v>
      </c>
      <c r="AI1702" s="275">
        <v>0.62889462677744201</v>
      </c>
      <c r="AJ1702" s="275" t="b">
        <v>0</v>
      </c>
    </row>
    <row r="1703" spans="2:36" x14ac:dyDescent="0.2">
      <c r="B1703" s="266">
        <v>96110</v>
      </c>
      <c r="C1703" s="274" t="s">
        <v>169</v>
      </c>
      <c r="D1703" s="275">
        <v>48</v>
      </c>
      <c r="E1703" s="275">
        <v>39530491</v>
      </c>
      <c r="F1703" s="275">
        <v>64848</v>
      </c>
      <c r="G1703" s="275">
        <v>320000</v>
      </c>
      <c r="H1703" s="275">
        <v>5</v>
      </c>
      <c r="I1703" s="275">
        <v>64848</v>
      </c>
      <c r="J1703" s="275">
        <v>320000</v>
      </c>
      <c r="K1703" s="275">
        <v>9600</v>
      </c>
      <c r="L1703" s="275">
        <v>7</v>
      </c>
      <c r="M1703" s="275">
        <v>80000</v>
      </c>
      <c r="N1703" s="275">
        <v>230400</v>
      </c>
      <c r="O1703" s="279">
        <v>1532.8569488928399</v>
      </c>
      <c r="P1703" s="284">
        <v>0</v>
      </c>
      <c r="Q1703" s="275">
        <v>189.333333333333</v>
      </c>
      <c r="R1703" s="275">
        <v>160</v>
      </c>
      <c r="S1703" s="275">
        <v>0</v>
      </c>
      <c r="T1703" s="277">
        <v>1882.19028222617</v>
      </c>
      <c r="U1703" s="275">
        <v>310400</v>
      </c>
      <c r="V1703" s="279">
        <v>2065.0989450361799</v>
      </c>
      <c r="W1703" s="275">
        <v>50.2789096663493</v>
      </c>
      <c r="X1703" s="275">
        <v>302.64</v>
      </c>
      <c r="Y1703" s="275">
        <v>189.333333333333</v>
      </c>
      <c r="Z1703" s="275">
        <v>160</v>
      </c>
      <c r="AA1703" s="275">
        <v>34.829575910921001</v>
      </c>
      <c r="AB1703" s="275" t="b">
        <v>0</v>
      </c>
      <c r="AC1703" s="275" t="b">
        <v>1</v>
      </c>
      <c r="AD1703" s="280">
        <v>521246.28056878102</v>
      </c>
      <c r="AE1703" s="281">
        <v>130311.57014219501</v>
      </c>
      <c r="AF1703" s="281">
        <v>197711.731368398</v>
      </c>
      <c r="AG1703" s="281">
        <v>193222.97905818801</v>
      </c>
      <c r="AH1703" s="275">
        <v>19.1273936518946</v>
      </c>
      <c r="AI1703" s="275">
        <v>0.62889462677744201</v>
      </c>
      <c r="AJ1703" s="275" t="b">
        <v>1</v>
      </c>
    </row>
    <row r="1704" spans="2:36" x14ac:dyDescent="0.2">
      <c r="B1704" s="266">
        <v>96111</v>
      </c>
      <c r="C1704" s="274" t="s">
        <v>169</v>
      </c>
      <c r="D1704" s="275">
        <v>75</v>
      </c>
      <c r="E1704" s="275">
        <v>39530491</v>
      </c>
      <c r="F1704" s="275">
        <v>130065</v>
      </c>
      <c r="G1704" s="275">
        <v>666667</v>
      </c>
      <c r="H1704" s="275">
        <v>5</v>
      </c>
      <c r="I1704" s="275">
        <v>130065</v>
      </c>
      <c r="J1704" s="275">
        <v>666667</v>
      </c>
      <c r="K1704" s="276">
        <v>20000.009999999998</v>
      </c>
      <c r="L1704" s="275">
        <v>7</v>
      </c>
      <c r="M1704" s="276">
        <v>166666.75</v>
      </c>
      <c r="N1704" s="276">
        <v>480000.24</v>
      </c>
      <c r="O1704" s="279">
        <v>3193.45357358606</v>
      </c>
      <c r="P1704" s="284">
        <v>0</v>
      </c>
      <c r="Q1704" s="275">
        <v>394.444641666667</v>
      </c>
      <c r="R1704" s="275">
        <v>333.33350000000002</v>
      </c>
      <c r="S1704" s="275">
        <v>0</v>
      </c>
      <c r="T1704" s="277">
        <v>3921.2317152527298</v>
      </c>
      <c r="U1704" s="276">
        <v>646666.99</v>
      </c>
      <c r="V1704" s="279">
        <v>4302.2916199701103</v>
      </c>
      <c r="W1704" s="275">
        <v>52.225303442618198</v>
      </c>
      <c r="X1704" s="275">
        <v>630.50031524999997</v>
      </c>
      <c r="Y1704" s="275">
        <v>394.444641666667</v>
      </c>
      <c r="Z1704" s="275">
        <v>333.33350000000002</v>
      </c>
      <c r="AA1704" s="275">
        <v>36.177896115813503</v>
      </c>
      <c r="AB1704" s="275" t="b">
        <v>0</v>
      </c>
      <c r="AC1704" s="275" t="b">
        <v>0</v>
      </c>
      <c r="AD1704" s="283">
        <v>1085930.29414984</v>
      </c>
      <c r="AE1704" s="281">
        <v>271482.57353745901</v>
      </c>
      <c r="AF1704" s="280">
        <v>411899.64630055003</v>
      </c>
      <c r="AG1704" s="280">
        <v>402548.07431182801</v>
      </c>
      <c r="AH1704" s="275">
        <v>19.1273936518946</v>
      </c>
      <c r="AI1704" s="275">
        <v>0.62889462677744201</v>
      </c>
      <c r="AJ1704" s="275" t="b">
        <v>0</v>
      </c>
    </row>
    <row r="1705" spans="2:36" x14ac:dyDescent="0.2">
      <c r="B1705" s="266">
        <v>96112</v>
      </c>
      <c r="C1705" s="274" t="s">
        <v>169</v>
      </c>
      <c r="D1705" s="275">
        <v>214</v>
      </c>
      <c r="E1705" s="275">
        <v>39530491</v>
      </c>
      <c r="F1705" s="275">
        <v>49400</v>
      </c>
      <c r="G1705" s="275">
        <v>455556</v>
      </c>
      <c r="H1705" s="275">
        <v>5</v>
      </c>
      <c r="I1705" s="275">
        <v>49400</v>
      </c>
      <c r="J1705" s="275">
        <v>455556</v>
      </c>
      <c r="K1705" s="276">
        <v>13666.68</v>
      </c>
      <c r="L1705" s="275">
        <v>7</v>
      </c>
      <c r="M1705" s="275">
        <v>113889</v>
      </c>
      <c r="N1705" s="276">
        <v>328000.32</v>
      </c>
      <c r="O1705" s="277">
        <v>2182.1943131557</v>
      </c>
      <c r="P1705" s="284">
        <v>0</v>
      </c>
      <c r="Q1705" s="275">
        <v>269.53730000000002</v>
      </c>
      <c r="R1705" s="275">
        <v>227.77799999999999</v>
      </c>
      <c r="S1705" s="275">
        <v>0</v>
      </c>
      <c r="T1705" s="279">
        <v>2679.5096131557002</v>
      </c>
      <c r="U1705" s="276">
        <v>441889.32</v>
      </c>
      <c r="V1705" s="277">
        <v>2939.9006718903202</v>
      </c>
      <c r="W1705" s="277">
        <v>93.960924507457193</v>
      </c>
      <c r="X1705" s="275">
        <v>430.84208699999999</v>
      </c>
      <c r="Y1705" s="275">
        <v>269.53730000000002</v>
      </c>
      <c r="Z1705" s="275">
        <v>227.77799999999999</v>
      </c>
      <c r="AA1705" s="275">
        <v>65.089302343863196</v>
      </c>
      <c r="AB1705" s="275" t="b">
        <v>0</v>
      </c>
      <c r="AC1705" s="275" t="b">
        <v>0</v>
      </c>
      <c r="AD1705" s="280">
        <v>742052.72059622395</v>
      </c>
      <c r="AE1705" s="280">
        <v>185513.18014905599</v>
      </c>
      <c r="AF1705" s="280">
        <v>281464.89217269397</v>
      </c>
      <c r="AG1705" s="280">
        <v>275074.64827447501</v>
      </c>
      <c r="AH1705" s="275">
        <v>19.1273936518946</v>
      </c>
      <c r="AI1705" s="275">
        <v>0.62889462677744201</v>
      </c>
      <c r="AJ1705" s="275" t="b">
        <v>0</v>
      </c>
    </row>
    <row r="1706" spans="2:36" x14ac:dyDescent="0.2">
      <c r="B1706" s="266">
        <v>96113</v>
      </c>
      <c r="C1706" s="274" t="s">
        <v>169</v>
      </c>
      <c r="D1706" s="275">
        <v>1602</v>
      </c>
      <c r="E1706" s="275">
        <v>39530491</v>
      </c>
      <c r="F1706" s="275">
        <v>53001</v>
      </c>
      <c r="G1706" s="275">
        <v>173980</v>
      </c>
      <c r="H1706" s="275">
        <v>5</v>
      </c>
      <c r="I1706" s="275">
        <v>53001</v>
      </c>
      <c r="J1706" s="275">
        <v>173980</v>
      </c>
      <c r="K1706" s="282">
        <v>5219.3999999999996</v>
      </c>
      <c r="L1706" s="275">
        <v>7</v>
      </c>
      <c r="M1706" s="275">
        <v>43495</v>
      </c>
      <c r="N1706" s="282">
        <v>125265.60000000001</v>
      </c>
      <c r="O1706" s="277">
        <v>833.39516240117405</v>
      </c>
      <c r="P1706" s="284">
        <v>0</v>
      </c>
      <c r="Q1706" s="275">
        <v>102.938166666667</v>
      </c>
      <c r="R1706" s="275">
        <v>86.99</v>
      </c>
      <c r="S1706" s="275">
        <v>0</v>
      </c>
      <c r="T1706" s="277">
        <v>1023.3233290678399</v>
      </c>
      <c r="U1706" s="282">
        <v>168760.6</v>
      </c>
      <c r="V1706" s="277">
        <v>1122.76848267936</v>
      </c>
      <c r="W1706" s="275">
        <v>33.446272357412703</v>
      </c>
      <c r="X1706" s="275">
        <v>164.541585</v>
      </c>
      <c r="Y1706" s="275">
        <v>102.938166666667</v>
      </c>
      <c r="Z1706" s="275">
        <v>86.99</v>
      </c>
      <c r="AA1706" s="275">
        <v>23.1691476553538</v>
      </c>
      <c r="AB1706" s="275" t="b">
        <v>1</v>
      </c>
      <c r="AC1706" s="275" t="b">
        <v>1</v>
      </c>
      <c r="AD1706" s="281">
        <v>283395.08716673899</v>
      </c>
      <c r="AE1706" s="281">
        <v>70848.771791684805</v>
      </c>
      <c r="AF1706" s="281">
        <v>107493.39694835601</v>
      </c>
      <c r="AG1706" s="281">
        <v>105052.91842669901</v>
      </c>
      <c r="AH1706" s="275">
        <v>19.1273936518946</v>
      </c>
      <c r="AI1706" s="275">
        <v>0.62889462677744201</v>
      </c>
      <c r="AJ1706" s="275" t="b">
        <v>0</v>
      </c>
    </row>
    <row r="1707" spans="2:36" x14ac:dyDescent="0.2">
      <c r="B1707" s="266">
        <v>96114</v>
      </c>
      <c r="C1707" s="274" t="s">
        <v>169</v>
      </c>
      <c r="D1707" s="275">
        <v>3106</v>
      </c>
      <c r="E1707" s="275">
        <v>39530491</v>
      </c>
      <c r="F1707" s="275">
        <v>71647</v>
      </c>
      <c r="G1707" s="275">
        <v>349113</v>
      </c>
      <c r="H1707" s="275">
        <v>5</v>
      </c>
      <c r="I1707" s="275">
        <v>71647</v>
      </c>
      <c r="J1707" s="275">
        <v>349113</v>
      </c>
      <c r="K1707" s="276">
        <v>10473.39</v>
      </c>
      <c r="L1707" s="275">
        <v>7</v>
      </c>
      <c r="M1707" s="276">
        <v>87278.25</v>
      </c>
      <c r="N1707" s="276">
        <v>251361.36</v>
      </c>
      <c r="O1707" s="277">
        <v>1672.31339999633</v>
      </c>
      <c r="P1707" s="278">
        <v>1E-4</v>
      </c>
      <c r="Q1707" s="275">
        <v>206.558525</v>
      </c>
      <c r="R1707" s="275">
        <v>174.5565</v>
      </c>
      <c r="S1707" s="275">
        <v>0</v>
      </c>
      <c r="T1707" s="279">
        <v>2053.4284249963298</v>
      </c>
      <c r="U1707" s="276">
        <v>338639.61</v>
      </c>
      <c r="V1707" s="277">
        <v>2252.9777749950499</v>
      </c>
      <c r="W1707" s="275">
        <v>49.6478527181049</v>
      </c>
      <c r="X1707" s="275">
        <v>330.17361975</v>
      </c>
      <c r="Y1707" s="275">
        <v>206.558525</v>
      </c>
      <c r="Z1707" s="275">
        <v>174.5565</v>
      </c>
      <c r="AA1707" s="275">
        <v>34.392425502750903</v>
      </c>
      <c r="AB1707" s="275" t="b">
        <v>0</v>
      </c>
      <c r="AC1707" s="275" t="b">
        <v>1</v>
      </c>
      <c r="AD1707" s="280">
        <v>568668.28983815305</v>
      </c>
      <c r="AE1707" s="280">
        <v>142167.072459538</v>
      </c>
      <c r="AF1707" s="281">
        <v>215699.17397879899</v>
      </c>
      <c r="AG1707" s="280">
        <v>210802.043399816</v>
      </c>
      <c r="AH1707" s="275">
        <v>19.1273936518946</v>
      </c>
      <c r="AI1707" s="275">
        <v>0.62889462677744201</v>
      </c>
      <c r="AJ1707" s="275" t="b">
        <v>1</v>
      </c>
    </row>
    <row r="1708" spans="2:36" x14ac:dyDescent="0.2">
      <c r="B1708" s="266">
        <v>96115</v>
      </c>
      <c r="C1708" s="274" t="s">
        <v>169</v>
      </c>
      <c r="D1708" s="275">
        <v>208</v>
      </c>
      <c r="E1708" s="275">
        <v>39530491</v>
      </c>
      <c r="F1708" s="275">
        <v>58086</v>
      </c>
      <c r="G1708" s="275">
        <v>488889</v>
      </c>
      <c r="H1708" s="275">
        <v>5</v>
      </c>
      <c r="I1708" s="275">
        <v>58086</v>
      </c>
      <c r="J1708" s="275">
        <v>488889</v>
      </c>
      <c r="K1708" s="276">
        <v>14666.67</v>
      </c>
      <c r="L1708" s="275">
        <v>7</v>
      </c>
      <c r="M1708" s="276">
        <v>122222.25</v>
      </c>
      <c r="N1708" s="276">
        <v>352000.08</v>
      </c>
      <c r="O1708" s="277">
        <v>2341.8653152727202</v>
      </c>
      <c r="P1708" s="284">
        <v>0</v>
      </c>
      <c r="Q1708" s="275">
        <v>289.25932499999999</v>
      </c>
      <c r="R1708" s="275">
        <v>244.44450000000001</v>
      </c>
      <c r="S1708" s="275">
        <v>0</v>
      </c>
      <c r="T1708" s="277">
        <v>2875.5691402727198</v>
      </c>
      <c r="U1708" s="276">
        <v>474222.33</v>
      </c>
      <c r="V1708" s="277">
        <v>3155.0129941868599</v>
      </c>
      <c r="W1708" s="277">
        <v>85.757330667014898</v>
      </c>
      <c r="X1708" s="275">
        <v>462.36677175</v>
      </c>
      <c r="Y1708" s="275">
        <v>289.25932499999999</v>
      </c>
      <c r="Z1708" s="275">
        <v>244.44450000000001</v>
      </c>
      <c r="AA1708" s="277">
        <v>59.406448513019697</v>
      </c>
      <c r="AB1708" s="275" t="b">
        <v>0</v>
      </c>
      <c r="AC1708" s="275" t="b">
        <v>0</v>
      </c>
      <c r="AD1708" s="280">
        <v>796348.66519059695</v>
      </c>
      <c r="AE1708" s="280">
        <v>199087.166297649</v>
      </c>
      <c r="AF1708" s="281">
        <v>302059.65824051498</v>
      </c>
      <c r="AG1708" s="280">
        <v>295201.84065243299</v>
      </c>
      <c r="AH1708" s="275">
        <v>19.1273936518946</v>
      </c>
      <c r="AI1708" s="275">
        <v>0.62889462677744201</v>
      </c>
      <c r="AJ1708" s="275" t="b">
        <v>0</v>
      </c>
    </row>
    <row r="1709" spans="2:36" x14ac:dyDescent="0.2">
      <c r="B1709" s="266">
        <v>96116</v>
      </c>
      <c r="C1709" s="274" t="s">
        <v>169</v>
      </c>
      <c r="D1709" s="275">
        <v>256</v>
      </c>
      <c r="E1709" s="275">
        <v>39530491</v>
      </c>
      <c r="F1709" s="275">
        <v>75267</v>
      </c>
      <c r="G1709" s="275">
        <v>362000</v>
      </c>
      <c r="H1709" s="275">
        <v>5</v>
      </c>
      <c r="I1709" s="275">
        <v>75267</v>
      </c>
      <c r="J1709" s="275">
        <v>362000</v>
      </c>
      <c r="K1709" s="275">
        <v>10860</v>
      </c>
      <c r="L1709" s="275">
        <v>7</v>
      </c>
      <c r="M1709" s="275">
        <v>90500</v>
      </c>
      <c r="N1709" s="275">
        <v>260640</v>
      </c>
      <c r="O1709" s="279">
        <v>1734.04442343502</v>
      </c>
      <c r="P1709" s="284">
        <v>0</v>
      </c>
      <c r="Q1709" s="277">
        <v>214.183333333333</v>
      </c>
      <c r="R1709" s="275">
        <v>181</v>
      </c>
      <c r="S1709" s="275">
        <v>0</v>
      </c>
      <c r="T1709" s="279">
        <v>2129.22775676835</v>
      </c>
      <c r="U1709" s="275">
        <v>351140</v>
      </c>
      <c r="V1709" s="279">
        <v>2336.1431815721799</v>
      </c>
      <c r="W1709" s="275">
        <v>49.004552033249901</v>
      </c>
      <c r="X1709" s="275">
        <v>342.36149999999998</v>
      </c>
      <c r="Y1709" s="277">
        <v>214.183333333333</v>
      </c>
      <c r="Z1709" s="275">
        <v>181</v>
      </c>
      <c r="AA1709" s="275">
        <v>33.9467935233505</v>
      </c>
      <c r="AB1709" s="275" t="b">
        <v>0</v>
      </c>
      <c r="AC1709" s="275" t="b">
        <v>1</v>
      </c>
      <c r="AD1709" s="283">
        <v>589659.85489343398</v>
      </c>
      <c r="AE1709" s="280">
        <v>147414.96372335899</v>
      </c>
      <c r="AF1709" s="281">
        <v>223661.39611050001</v>
      </c>
      <c r="AG1709" s="281">
        <v>218583.49505957501</v>
      </c>
      <c r="AH1709" s="275">
        <v>19.1273936518946</v>
      </c>
      <c r="AI1709" s="275">
        <v>0.62889462677744201</v>
      </c>
      <c r="AJ1709" s="275" t="b">
        <v>1</v>
      </c>
    </row>
    <row r="1710" spans="2:36" x14ac:dyDescent="0.2">
      <c r="B1710" s="266">
        <v>96117</v>
      </c>
      <c r="C1710" s="274" t="s">
        <v>169</v>
      </c>
      <c r="D1710" s="275">
        <v>133</v>
      </c>
      <c r="E1710" s="275">
        <v>39530491</v>
      </c>
      <c r="F1710" s="275">
        <v>77175</v>
      </c>
      <c r="G1710" s="275">
        <v>396154</v>
      </c>
      <c r="H1710" s="275">
        <v>5</v>
      </c>
      <c r="I1710" s="275">
        <v>77175</v>
      </c>
      <c r="J1710" s="275">
        <v>396154</v>
      </c>
      <c r="K1710" s="279">
        <v>11884.62</v>
      </c>
      <c r="L1710" s="275">
        <v>7</v>
      </c>
      <c r="M1710" s="282">
        <v>99038.5</v>
      </c>
      <c r="N1710" s="276">
        <v>285230.88</v>
      </c>
      <c r="O1710" s="277">
        <v>1897.6481616615399</v>
      </c>
      <c r="P1710" s="284">
        <v>0</v>
      </c>
      <c r="Q1710" s="275">
        <v>234.39111666666699</v>
      </c>
      <c r="R1710" s="275">
        <v>198.077</v>
      </c>
      <c r="S1710" s="275">
        <v>0</v>
      </c>
      <c r="T1710" s="279">
        <v>2330.1162783282098</v>
      </c>
      <c r="U1710" s="276">
        <v>384269.38</v>
      </c>
      <c r="V1710" s="279">
        <v>2556.5537733495698</v>
      </c>
      <c r="W1710" s="275">
        <v>52.302189084800602</v>
      </c>
      <c r="X1710" s="275">
        <v>374.6626455</v>
      </c>
      <c r="Y1710" s="275">
        <v>234.39111666666699</v>
      </c>
      <c r="Z1710" s="275">
        <v>198.077</v>
      </c>
      <c r="AA1710" s="275">
        <v>36.231156903062498</v>
      </c>
      <c r="AB1710" s="275" t="b">
        <v>0</v>
      </c>
      <c r="AC1710" s="275" t="b">
        <v>0</v>
      </c>
      <c r="AD1710" s="280">
        <v>645293.12197639095</v>
      </c>
      <c r="AE1710" s="281">
        <v>161323.280494098</v>
      </c>
      <c r="AF1710" s="281">
        <v>244763.41633911399</v>
      </c>
      <c r="AG1710" s="280">
        <v>239206.42514317899</v>
      </c>
      <c r="AH1710" s="275">
        <v>19.1273936518946</v>
      </c>
      <c r="AI1710" s="275">
        <v>0.62889462677744201</v>
      </c>
      <c r="AJ1710" s="275" t="b">
        <v>0</v>
      </c>
    </row>
    <row r="1711" spans="2:36" x14ac:dyDescent="0.2">
      <c r="B1711" s="266">
        <v>96118</v>
      </c>
      <c r="C1711" s="274" t="s">
        <v>169</v>
      </c>
      <c r="D1711" s="275">
        <v>1336</v>
      </c>
      <c r="E1711" s="275">
        <v>39530491</v>
      </c>
      <c r="F1711" s="275">
        <v>77389</v>
      </c>
      <c r="G1711" s="275">
        <v>343333</v>
      </c>
      <c r="H1711" s="275">
        <v>5</v>
      </c>
      <c r="I1711" s="275">
        <v>77389</v>
      </c>
      <c r="J1711" s="275">
        <v>343333</v>
      </c>
      <c r="K1711" s="276">
        <v>10299.99</v>
      </c>
      <c r="L1711" s="275">
        <v>7</v>
      </c>
      <c r="M1711" s="276">
        <v>85833.25</v>
      </c>
      <c r="N1711" s="276">
        <v>247199.76</v>
      </c>
      <c r="O1711" s="277">
        <v>1644.62617135695</v>
      </c>
      <c r="P1711" s="284">
        <v>0</v>
      </c>
      <c r="Q1711" s="275">
        <v>203.138691666667</v>
      </c>
      <c r="R1711" s="275">
        <v>171.66650000000001</v>
      </c>
      <c r="S1711" s="275">
        <v>0</v>
      </c>
      <c r="T1711" s="277">
        <v>2019.43136302362</v>
      </c>
      <c r="U1711" s="276">
        <v>333033.01</v>
      </c>
      <c r="V1711" s="277">
        <v>2215.6769253003399</v>
      </c>
      <c r="W1711" s="275">
        <v>45.203157581315203</v>
      </c>
      <c r="X1711" s="275">
        <v>324.70718475000001</v>
      </c>
      <c r="Y1711" s="275">
        <v>203.138691666667</v>
      </c>
      <c r="Z1711" s="275">
        <v>171.66650000000001</v>
      </c>
      <c r="AA1711" s="275">
        <v>31.313463614058101</v>
      </c>
      <c r="AB1711" s="275" t="b">
        <v>0</v>
      </c>
      <c r="AC1711" s="275" t="b">
        <v>1</v>
      </c>
      <c r="AD1711" s="280">
        <v>559253.27889537998</v>
      </c>
      <c r="AE1711" s="281">
        <v>139813.31972384499</v>
      </c>
      <c r="AF1711" s="281">
        <v>212128.005830957</v>
      </c>
      <c r="AG1711" s="281">
        <v>207311.95334057801</v>
      </c>
      <c r="AH1711" s="275">
        <v>19.1273936518946</v>
      </c>
      <c r="AI1711" s="275">
        <v>0.62889462677744201</v>
      </c>
      <c r="AJ1711" s="275" t="b">
        <v>1</v>
      </c>
    </row>
    <row r="1712" spans="2:36" x14ac:dyDescent="0.2">
      <c r="B1712" s="266">
        <v>96119</v>
      </c>
      <c r="C1712" s="274" t="s">
        <v>169</v>
      </c>
      <c r="D1712" s="275">
        <v>52</v>
      </c>
      <c r="E1712" s="275">
        <v>39530491</v>
      </c>
      <c r="F1712" s="275">
        <v>45923</v>
      </c>
      <c r="G1712" s="275">
        <v>535714</v>
      </c>
      <c r="H1712" s="275">
        <v>5</v>
      </c>
      <c r="I1712" s="275">
        <v>45923</v>
      </c>
      <c r="J1712" s="275">
        <v>535714</v>
      </c>
      <c r="K1712" s="276">
        <v>16071.42</v>
      </c>
      <c r="L1712" s="275">
        <v>7</v>
      </c>
      <c r="M1712" s="282">
        <v>133928.5</v>
      </c>
      <c r="N1712" s="276">
        <v>385714.08</v>
      </c>
      <c r="O1712" s="277">
        <v>2566.16539849743</v>
      </c>
      <c r="P1712" s="284">
        <v>0</v>
      </c>
      <c r="Q1712" s="275">
        <v>316.964116666667</v>
      </c>
      <c r="R1712" s="275">
        <v>267.85700000000003</v>
      </c>
      <c r="S1712" s="275">
        <v>0</v>
      </c>
      <c r="T1712" s="277">
        <v>3150.9865151640902</v>
      </c>
      <c r="U1712" s="276">
        <v>519642.58</v>
      </c>
      <c r="V1712" s="277">
        <v>3457.1950507534798</v>
      </c>
      <c r="W1712" s="275">
        <v>118.85985714139299</v>
      </c>
      <c r="X1712" s="275">
        <v>506.65151550000002</v>
      </c>
      <c r="Y1712" s="275">
        <v>316.964116666667</v>
      </c>
      <c r="Z1712" s="275">
        <v>267.85700000000003</v>
      </c>
      <c r="AA1712" s="275">
        <v>82.337473993356596</v>
      </c>
      <c r="AB1712" s="275" t="b">
        <v>0</v>
      </c>
      <c r="AC1712" s="275" t="b">
        <v>0</v>
      </c>
      <c r="AD1712" s="280">
        <v>872621.65608945105</v>
      </c>
      <c r="AE1712" s="281">
        <v>218155.41402236299</v>
      </c>
      <c r="AF1712" s="281">
        <v>330990.44518215599</v>
      </c>
      <c r="AG1712" s="281">
        <v>323475.79688493197</v>
      </c>
      <c r="AH1712" s="275">
        <v>19.1273936518946</v>
      </c>
      <c r="AI1712" s="275">
        <v>0.62889462677744201</v>
      </c>
      <c r="AJ1712" s="275" t="b">
        <v>0</v>
      </c>
    </row>
    <row r="1713" spans="2:36" x14ac:dyDescent="0.2">
      <c r="B1713" s="266">
        <v>96120</v>
      </c>
      <c r="C1713" s="274" t="s">
        <v>169</v>
      </c>
      <c r="D1713" s="275">
        <v>1045</v>
      </c>
      <c r="E1713" s="275">
        <v>39530491</v>
      </c>
      <c r="F1713" s="275">
        <v>106928</v>
      </c>
      <c r="G1713" s="275">
        <v>568510</v>
      </c>
      <c r="H1713" s="275">
        <v>5</v>
      </c>
      <c r="I1713" s="275">
        <v>106928</v>
      </c>
      <c r="J1713" s="275">
        <v>568510</v>
      </c>
      <c r="K1713" s="282">
        <v>17055.3</v>
      </c>
      <c r="L1713" s="275">
        <v>7</v>
      </c>
      <c r="M1713" s="282">
        <v>142127.5</v>
      </c>
      <c r="N1713" s="281">
        <v>409327.2</v>
      </c>
      <c r="O1713" s="277">
        <v>2723.26407504708</v>
      </c>
      <c r="P1713" s="284">
        <v>0</v>
      </c>
      <c r="Q1713" s="275">
        <v>336.36841666666697</v>
      </c>
      <c r="R1713" s="275">
        <v>284.255</v>
      </c>
      <c r="S1713" s="275">
        <v>0</v>
      </c>
      <c r="T1713" s="279">
        <v>3343.88749171375</v>
      </c>
      <c r="U1713" s="282">
        <v>551454.69999999995</v>
      </c>
      <c r="V1713" s="277">
        <v>3668.8418788828699</v>
      </c>
      <c r="W1713" s="275">
        <v>54.172530615549199</v>
      </c>
      <c r="X1713" s="277">
        <v>537.66833250000002</v>
      </c>
      <c r="Y1713" s="275">
        <v>336.36841666666697</v>
      </c>
      <c r="Z1713" s="275">
        <v>284.255</v>
      </c>
      <c r="AA1713" s="275">
        <v>37.526793637368101</v>
      </c>
      <c r="AB1713" s="275" t="b">
        <v>0</v>
      </c>
      <c r="AC1713" s="275" t="b">
        <v>0</v>
      </c>
      <c r="AD1713" s="280">
        <v>926042.88426924404</v>
      </c>
      <c r="AE1713" s="280">
        <v>231510.72106731101</v>
      </c>
      <c r="AF1713" s="281">
        <v>351253.426250775</v>
      </c>
      <c r="AG1713" s="281">
        <v>343278.73695115797</v>
      </c>
      <c r="AH1713" s="275">
        <v>19.1273936518946</v>
      </c>
      <c r="AI1713" s="275">
        <v>0.62889462677744201</v>
      </c>
      <c r="AJ1713" s="275" t="b">
        <v>0</v>
      </c>
    </row>
    <row r="1714" spans="2:36" x14ac:dyDescent="0.2">
      <c r="B1714" s="266">
        <v>96121</v>
      </c>
      <c r="C1714" s="274" t="s">
        <v>169</v>
      </c>
      <c r="D1714" s="275">
        <v>323</v>
      </c>
      <c r="E1714" s="275">
        <v>39530491</v>
      </c>
      <c r="F1714" s="275">
        <v>46442</v>
      </c>
      <c r="G1714" s="275">
        <v>159868</v>
      </c>
      <c r="H1714" s="275">
        <v>5</v>
      </c>
      <c r="I1714" s="275">
        <v>46442</v>
      </c>
      <c r="J1714" s="275">
        <v>159868</v>
      </c>
      <c r="K1714" s="276">
        <v>4796.04</v>
      </c>
      <c r="L1714" s="275">
        <v>7</v>
      </c>
      <c r="M1714" s="275">
        <v>39967</v>
      </c>
      <c r="N1714" s="281">
        <v>115104.96000000001</v>
      </c>
      <c r="O1714" s="277">
        <v>765.79617095499998</v>
      </c>
      <c r="P1714" s="284">
        <v>0</v>
      </c>
      <c r="Q1714" s="275">
        <v>94.588566666666694</v>
      </c>
      <c r="R1714" s="275">
        <v>79.933999999999997</v>
      </c>
      <c r="S1714" s="275">
        <v>0</v>
      </c>
      <c r="T1714" s="277">
        <v>940.31873762166595</v>
      </c>
      <c r="U1714" s="276">
        <v>155071.96</v>
      </c>
      <c r="V1714" s="277">
        <v>1031.69761920326</v>
      </c>
      <c r="W1714" s="275">
        <v>35.0738214599698</v>
      </c>
      <c r="X1714" s="275">
        <v>151.19516100000001</v>
      </c>
      <c r="Y1714" s="275">
        <v>94.588566666666694</v>
      </c>
      <c r="Z1714" s="275">
        <v>79.933999999999997</v>
      </c>
      <c r="AA1714" s="277">
        <v>24.296595434003699</v>
      </c>
      <c r="AB1714" s="275" t="b">
        <v>0</v>
      </c>
      <c r="AC1714" s="275" t="b">
        <v>1</v>
      </c>
      <c r="AD1714" s="280">
        <v>260408.126193656</v>
      </c>
      <c r="AE1714" s="281">
        <v>65102.031548414001</v>
      </c>
      <c r="AF1714" s="280">
        <v>98774.309595009603</v>
      </c>
      <c r="AG1714" s="281">
        <v>96531.785050232502</v>
      </c>
      <c r="AH1714" s="275">
        <v>19.1273936518946</v>
      </c>
      <c r="AI1714" s="275">
        <v>0.62889462677744201</v>
      </c>
      <c r="AJ1714" s="275" t="b">
        <v>1</v>
      </c>
    </row>
    <row r="1715" spans="2:36" x14ac:dyDescent="0.2">
      <c r="B1715" s="266">
        <v>96122</v>
      </c>
      <c r="C1715" s="274" t="s">
        <v>169</v>
      </c>
      <c r="D1715" s="275">
        <v>4280</v>
      </c>
      <c r="E1715" s="275">
        <v>39530491</v>
      </c>
      <c r="F1715" s="275">
        <v>62256</v>
      </c>
      <c r="G1715" s="275">
        <v>370856</v>
      </c>
      <c r="H1715" s="275">
        <v>5</v>
      </c>
      <c r="I1715" s="275">
        <v>62256</v>
      </c>
      <c r="J1715" s="275">
        <v>370856</v>
      </c>
      <c r="K1715" s="276">
        <v>11125.68</v>
      </c>
      <c r="L1715" s="275">
        <v>7</v>
      </c>
      <c r="M1715" s="275">
        <v>92714</v>
      </c>
      <c r="N1715" s="276">
        <v>267016.32000000001</v>
      </c>
      <c r="O1715" s="277">
        <v>1776.4662394956299</v>
      </c>
      <c r="P1715" s="278">
        <v>1E-4</v>
      </c>
      <c r="Q1715" s="277">
        <v>219.423133333333</v>
      </c>
      <c r="R1715" s="275">
        <v>185.428</v>
      </c>
      <c r="S1715" s="275">
        <v>0</v>
      </c>
      <c r="T1715" s="277">
        <v>2181.3173728289598</v>
      </c>
      <c r="U1715" s="276">
        <v>359730.32</v>
      </c>
      <c r="V1715" s="277">
        <v>2393.2947948760602</v>
      </c>
      <c r="W1715" s="275">
        <v>60.6955086778988</v>
      </c>
      <c r="X1715" s="275">
        <v>350.73706199999998</v>
      </c>
      <c r="Y1715" s="277">
        <v>219.423133333333</v>
      </c>
      <c r="Z1715" s="275">
        <v>185.428</v>
      </c>
      <c r="AA1715" s="275">
        <v>42.0454389519847</v>
      </c>
      <c r="AB1715" s="275" t="b">
        <v>0</v>
      </c>
      <c r="AC1715" s="275" t="b">
        <v>0</v>
      </c>
      <c r="AD1715" s="283">
        <v>604085.34570817498</v>
      </c>
      <c r="AE1715" s="281">
        <v>151021.33642704401</v>
      </c>
      <c r="AF1715" s="281">
        <v>229133.06827612099</v>
      </c>
      <c r="AG1715" s="280">
        <v>223930.94100501001</v>
      </c>
      <c r="AH1715" s="275">
        <v>19.1273936518946</v>
      </c>
      <c r="AI1715" s="275">
        <v>0.62889462677744201</v>
      </c>
      <c r="AJ1715" s="275" t="b">
        <v>0</v>
      </c>
    </row>
    <row r="1716" spans="2:36" x14ac:dyDescent="0.2">
      <c r="B1716" s="266">
        <v>96123</v>
      </c>
      <c r="C1716" s="274" t="s">
        <v>169</v>
      </c>
      <c r="D1716" s="275">
        <v>75</v>
      </c>
      <c r="E1716" s="275">
        <v>39530491</v>
      </c>
      <c r="F1716" s="275">
        <v>38375</v>
      </c>
      <c r="G1716" s="275">
        <v>237500</v>
      </c>
      <c r="H1716" s="275">
        <v>5</v>
      </c>
      <c r="I1716" s="275">
        <v>38375</v>
      </c>
      <c r="J1716" s="275">
        <v>237500</v>
      </c>
      <c r="K1716" s="275">
        <v>7125</v>
      </c>
      <c r="L1716" s="275">
        <v>7</v>
      </c>
      <c r="M1716" s="275">
        <v>59375</v>
      </c>
      <c r="N1716" s="275">
        <v>171000</v>
      </c>
      <c r="O1716" s="279">
        <v>1137.6672667564001</v>
      </c>
      <c r="P1716" s="284">
        <v>0</v>
      </c>
      <c r="Q1716" s="275">
        <v>140.520833333333</v>
      </c>
      <c r="R1716" s="276">
        <v>118.75</v>
      </c>
      <c r="S1716" s="275">
        <v>0</v>
      </c>
      <c r="T1716" s="277">
        <v>1396.9381000897399</v>
      </c>
      <c r="U1716" s="275">
        <v>230375</v>
      </c>
      <c r="V1716" s="277">
        <v>1532.6906232690401</v>
      </c>
      <c r="W1716" s="275">
        <v>63.059087893754999</v>
      </c>
      <c r="X1716" s="275">
        <v>224.61562499999999</v>
      </c>
      <c r="Y1716" s="275">
        <v>140.520833333333</v>
      </c>
      <c r="Z1716" s="276">
        <v>118.75</v>
      </c>
      <c r="AA1716" s="275">
        <v>43.682754921372798</v>
      </c>
      <c r="AB1716" s="275" t="b">
        <v>0</v>
      </c>
      <c r="AC1716" s="275" t="b">
        <v>0</v>
      </c>
      <c r="AD1716" s="281">
        <v>386862.47385964199</v>
      </c>
      <c r="AE1716" s="281">
        <v>96715.6184649106</v>
      </c>
      <c r="AF1716" s="281">
        <v>146739.17562498301</v>
      </c>
      <c r="AG1716" s="280">
        <v>143407.679769749</v>
      </c>
      <c r="AH1716" s="275">
        <v>19.1273936518946</v>
      </c>
      <c r="AI1716" s="275">
        <v>0.62889462677744201</v>
      </c>
      <c r="AJ1716" s="275" t="b">
        <v>0</v>
      </c>
    </row>
    <row r="1717" spans="2:36" x14ac:dyDescent="0.2">
      <c r="B1717" s="266">
        <v>96124</v>
      </c>
      <c r="C1717" s="274" t="s">
        <v>169</v>
      </c>
      <c r="D1717" s="275">
        <v>381</v>
      </c>
      <c r="E1717" s="275">
        <v>39530491</v>
      </c>
      <c r="F1717" s="275">
        <v>58574</v>
      </c>
      <c r="G1717" s="275">
        <v>445238</v>
      </c>
      <c r="H1717" s="275">
        <v>5</v>
      </c>
      <c r="I1717" s="275">
        <v>58574</v>
      </c>
      <c r="J1717" s="275">
        <v>445238</v>
      </c>
      <c r="K1717" s="276">
        <v>13357.14</v>
      </c>
      <c r="L1717" s="275">
        <v>7</v>
      </c>
      <c r="M1717" s="282">
        <v>111309.5</v>
      </c>
      <c r="N1717" s="276">
        <v>320571.36</v>
      </c>
      <c r="O1717" s="277">
        <v>2132.7692569098399</v>
      </c>
      <c r="P1717" s="284">
        <v>0</v>
      </c>
      <c r="Q1717" s="277">
        <v>263.43248333333298</v>
      </c>
      <c r="R1717" s="275">
        <v>222.619</v>
      </c>
      <c r="S1717" s="275">
        <v>0</v>
      </c>
      <c r="T1717" s="279">
        <v>2618.8207402431699</v>
      </c>
      <c r="U1717" s="276">
        <v>431880.86</v>
      </c>
      <c r="V1717" s="277">
        <v>2873.3141377813099</v>
      </c>
      <c r="W1717" s="275">
        <v>77.449710648710607</v>
      </c>
      <c r="X1717" s="275">
        <v>421.08383850000001</v>
      </c>
      <c r="Y1717" s="277">
        <v>263.43248333333298</v>
      </c>
      <c r="Z1717" s="275">
        <v>222.619</v>
      </c>
      <c r="AA1717" s="275">
        <v>53.6515329035375</v>
      </c>
      <c r="AB1717" s="275" t="b">
        <v>0</v>
      </c>
      <c r="AC1717" s="275" t="b">
        <v>0</v>
      </c>
      <c r="AD1717" s="280">
        <v>725245.78583713504</v>
      </c>
      <c r="AE1717" s="281">
        <v>181311.44645928399</v>
      </c>
      <c r="AF1717" s="280">
        <v>275089.92453438399</v>
      </c>
      <c r="AG1717" s="281">
        <v>268844.41484346701</v>
      </c>
      <c r="AH1717" s="275">
        <v>19.1273936518946</v>
      </c>
      <c r="AI1717" s="275">
        <v>0.62889462677744201</v>
      </c>
      <c r="AJ1717" s="275" t="b">
        <v>0</v>
      </c>
    </row>
    <row r="1718" spans="2:36" x14ac:dyDescent="0.2">
      <c r="B1718" s="266">
        <v>96125</v>
      </c>
      <c r="C1718" s="274" t="s">
        <v>169</v>
      </c>
      <c r="D1718" s="275">
        <v>285</v>
      </c>
      <c r="E1718" s="275">
        <v>39530491</v>
      </c>
      <c r="F1718" s="275">
        <v>62982</v>
      </c>
      <c r="G1718" s="275">
        <v>477778</v>
      </c>
      <c r="H1718" s="275">
        <v>5</v>
      </c>
      <c r="I1718" s="275">
        <v>62982</v>
      </c>
      <c r="J1718" s="275">
        <v>477778</v>
      </c>
      <c r="K1718" s="276">
        <v>14333.34</v>
      </c>
      <c r="L1718" s="275">
        <v>7</v>
      </c>
      <c r="M1718" s="282">
        <v>119444.5</v>
      </c>
      <c r="N1718" s="276">
        <v>344000.16</v>
      </c>
      <c r="O1718" s="277">
        <v>2288.6416479003801</v>
      </c>
      <c r="P1718" s="284">
        <v>0</v>
      </c>
      <c r="Q1718" s="275">
        <v>282.68531666666701</v>
      </c>
      <c r="R1718" s="275">
        <v>238.88900000000001</v>
      </c>
      <c r="S1718" s="275">
        <v>0</v>
      </c>
      <c r="T1718" s="277">
        <v>2810.2159645670499</v>
      </c>
      <c r="U1718" s="276">
        <v>463444.66</v>
      </c>
      <c r="V1718" s="279">
        <v>3083.3088867546799</v>
      </c>
      <c r="W1718" s="275">
        <v>77.293355185697706</v>
      </c>
      <c r="X1718" s="275">
        <v>451.8585435</v>
      </c>
      <c r="Y1718" s="275">
        <v>282.68531666666701</v>
      </c>
      <c r="Z1718" s="275">
        <v>238.88900000000001</v>
      </c>
      <c r="AA1718" s="275">
        <v>53.5432211978098</v>
      </c>
      <c r="AB1718" s="275" t="b">
        <v>0</v>
      </c>
      <c r="AC1718" s="275" t="b">
        <v>0</v>
      </c>
      <c r="AD1718" s="280">
        <v>778250.01699247304</v>
      </c>
      <c r="AE1718" s="281">
        <v>194562.504248118</v>
      </c>
      <c r="AF1718" s="281">
        <v>295194.73621790798</v>
      </c>
      <c r="AG1718" s="280">
        <v>288492.77652644698</v>
      </c>
      <c r="AH1718" s="275">
        <v>19.1273936518946</v>
      </c>
      <c r="AI1718" s="275">
        <v>0.62889462677744201</v>
      </c>
      <c r="AJ1718" s="275" t="b">
        <v>0</v>
      </c>
    </row>
    <row r="1719" spans="2:36" x14ac:dyDescent="0.2">
      <c r="B1719" s="266">
        <v>96126</v>
      </c>
      <c r="C1719" s="274" t="s">
        <v>169</v>
      </c>
      <c r="D1719" s="275">
        <v>516</v>
      </c>
      <c r="E1719" s="275">
        <v>39530491</v>
      </c>
      <c r="F1719" s="275">
        <v>67274</v>
      </c>
      <c r="G1719" s="275">
        <v>415909</v>
      </c>
      <c r="H1719" s="275">
        <v>5</v>
      </c>
      <c r="I1719" s="275">
        <v>67274</v>
      </c>
      <c r="J1719" s="275">
        <v>415909</v>
      </c>
      <c r="K1719" s="276">
        <v>12477.27</v>
      </c>
      <c r="L1719" s="275">
        <v>7</v>
      </c>
      <c r="M1719" s="276">
        <v>103977.25</v>
      </c>
      <c r="N1719" s="276">
        <v>299454.48</v>
      </c>
      <c r="O1719" s="277">
        <v>1992.27812736585</v>
      </c>
      <c r="P1719" s="284">
        <v>0</v>
      </c>
      <c r="Q1719" s="275">
        <v>246.079491666667</v>
      </c>
      <c r="R1719" s="275">
        <v>207.9545</v>
      </c>
      <c r="S1719" s="275">
        <v>0</v>
      </c>
      <c r="T1719" s="277">
        <v>2446.3121190325101</v>
      </c>
      <c r="U1719" s="276">
        <v>403431.73</v>
      </c>
      <c r="V1719" s="279">
        <v>2684.0413660345398</v>
      </c>
      <c r="W1719" s="275">
        <v>62.991728652101102</v>
      </c>
      <c r="X1719" s="275">
        <v>393.34593675000002</v>
      </c>
      <c r="Y1719" s="275">
        <v>246.079491666667</v>
      </c>
      <c r="Z1719" s="275">
        <v>207.9545</v>
      </c>
      <c r="AA1719" s="275">
        <v>43.636093332327697</v>
      </c>
      <c r="AB1719" s="275" t="b">
        <v>0</v>
      </c>
      <c r="AC1719" s="275" t="b">
        <v>0</v>
      </c>
      <c r="AD1719" s="280">
        <v>677471.93532837904</v>
      </c>
      <c r="AE1719" s="280">
        <v>169367.98383209499</v>
      </c>
      <c r="AF1719" s="281">
        <v>256969.02650531</v>
      </c>
      <c r="AG1719" s="281">
        <v>251134.92499097501</v>
      </c>
      <c r="AH1719" s="275">
        <v>19.1273936518946</v>
      </c>
      <c r="AI1719" s="275">
        <v>0.62889462677744201</v>
      </c>
      <c r="AJ1719" s="275" t="b">
        <v>0</v>
      </c>
    </row>
    <row r="1720" spans="2:36" x14ac:dyDescent="0.2">
      <c r="B1720" s="266">
        <v>96128</v>
      </c>
      <c r="C1720" s="274" t="s">
        <v>169</v>
      </c>
      <c r="D1720" s="275">
        <v>222</v>
      </c>
      <c r="E1720" s="275">
        <v>39530491</v>
      </c>
      <c r="F1720" s="275">
        <v>76501</v>
      </c>
      <c r="G1720" s="275">
        <v>390000</v>
      </c>
      <c r="H1720" s="275">
        <v>5</v>
      </c>
      <c r="I1720" s="275">
        <v>76501</v>
      </c>
      <c r="J1720" s="275">
        <v>390000</v>
      </c>
      <c r="K1720" s="275">
        <v>11700</v>
      </c>
      <c r="L1720" s="275">
        <v>7</v>
      </c>
      <c r="M1720" s="275">
        <v>97500</v>
      </c>
      <c r="N1720" s="275">
        <v>280800</v>
      </c>
      <c r="O1720" s="279">
        <v>1868.1694064631399</v>
      </c>
      <c r="P1720" s="284">
        <v>0</v>
      </c>
      <c r="Q1720" s="276">
        <v>230.75</v>
      </c>
      <c r="R1720" s="275">
        <v>195</v>
      </c>
      <c r="S1720" s="275">
        <v>0</v>
      </c>
      <c r="T1720" s="279">
        <v>2293.9194064631401</v>
      </c>
      <c r="U1720" s="275">
        <v>378300</v>
      </c>
      <c r="V1720" s="279">
        <v>2516.83933926285</v>
      </c>
      <c r="W1720" s="275">
        <v>51.943349853144603</v>
      </c>
      <c r="X1720" s="275">
        <v>368.84249999999997</v>
      </c>
      <c r="Y1720" s="276">
        <v>230.75</v>
      </c>
      <c r="Z1720" s="275">
        <v>195</v>
      </c>
      <c r="AA1720" s="275">
        <v>35.982579152635601</v>
      </c>
      <c r="AB1720" s="275" t="b">
        <v>0</v>
      </c>
      <c r="AC1720" s="275" t="b">
        <v>0</v>
      </c>
      <c r="AD1720" s="280">
        <v>635268.90444320196</v>
      </c>
      <c r="AE1720" s="280">
        <v>158817.22611080101</v>
      </c>
      <c r="AF1720" s="281">
        <v>240961.17260523501</v>
      </c>
      <c r="AG1720" s="281">
        <v>235490.50572716701</v>
      </c>
      <c r="AH1720" s="275">
        <v>19.1273936518946</v>
      </c>
      <c r="AI1720" s="275">
        <v>0.62889462677744201</v>
      </c>
      <c r="AJ1720" s="275" t="b">
        <v>0</v>
      </c>
    </row>
    <row r="1721" spans="2:36" x14ac:dyDescent="0.2">
      <c r="B1721" s="266">
        <v>96129</v>
      </c>
      <c r="C1721" s="274" t="s">
        <v>169</v>
      </c>
      <c r="D1721" s="275">
        <v>208</v>
      </c>
      <c r="E1721" s="275">
        <v>39530491</v>
      </c>
      <c r="F1721" s="275">
        <v>103627</v>
      </c>
      <c r="G1721" s="275">
        <v>508929</v>
      </c>
      <c r="H1721" s="275">
        <v>5</v>
      </c>
      <c r="I1721" s="275">
        <v>103627</v>
      </c>
      <c r="J1721" s="275">
        <v>508929</v>
      </c>
      <c r="K1721" s="279">
        <v>15267.87</v>
      </c>
      <c r="L1721" s="275">
        <v>7</v>
      </c>
      <c r="M1721" s="276">
        <v>127232.25</v>
      </c>
      <c r="N1721" s="276">
        <v>366428.88</v>
      </c>
      <c r="O1721" s="279">
        <v>2437.8604816971301</v>
      </c>
      <c r="P1721" s="284">
        <v>0</v>
      </c>
      <c r="Q1721" s="275">
        <v>301.11632500000002</v>
      </c>
      <c r="R1721" s="275">
        <v>254.46449999999999</v>
      </c>
      <c r="S1721" s="275">
        <v>0</v>
      </c>
      <c r="T1721" s="279">
        <v>2993.4413066971301</v>
      </c>
      <c r="U1721" s="276">
        <v>493661.13</v>
      </c>
      <c r="V1721" s="277">
        <v>3284.33981561975</v>
      </c>
      <c r="W1721" s="275">
        <v>50.039934484677701</v>
      </c>
      <c r="X1721" s="275">
        <v>481.31960175</v>
      </c>
      <c r="Y1721" s="275">
        <v>301.11632500000002</v>
      </c>
      <c r="Z1721" s="275">
        <v>254.46449999999999</v>
      </c>
      <c r="AA1721" s="275">
        <v>34.664031266335599</v>
      </c>
      <c r="AB1721" s="275" t="b">
        <v>0</v>
      </c>
      <c r="AC1721" s="275" t="b">
        <v>1</v>
      </c>
      <c r="AD1721" s="280">
        <v>828991.71351121704</v>
      </c>
      <c r="AE1721" s="280">
        <v>207247.928377804</v>
      </c>
      <c r="AF1721" s="280">
        <v>314441.35541746102</v>
      </c>
      <c r="AG1721" s="280">
        <v>307302.42971595202</v>
      </c>
      <c r="AH1721" s="275">
        <v>19.1273936518946</v>
      </c>
      <c r="AI1721" s="275">
        <v>0.62889462677744201</v>
      </c>
      <c r="AJ1721" s="275" t="b">
        <v>1</v>
      </c>
    </row>
    <row r="1722" spans="2:36" x14ac:dyDescent="0.2">
      <c r="B1722" s="266">
        <v>96130</v>
      </c>
      <c r="C1722" s="274" t="s">
        <v>169</v>
      </c>
      <c r="D1722" s="275">
        <v>21528</v>
      </c>
      <c r="E1722" s="275">
        <v>39530491</v>
      </c>
      <c r="F1722" s="275">
        <v>60888</v>
      </c>
      <c r="G1722" s="275">
        <v>246220</v>
      </c>
      <c r="H1722" s="275">
        <v>5</v>
      </c>
      <c r="I1722" s="275">
        <v>60888</v>
      </c>
      <c r="J1722" s="275">
        <v>246220</v>
      </c>
      <c r="K1722" s="279">
        <v>7386.6</v>
      </c>
      <c r="L1722" s="275">
        <v>7</v>
      </c>
      <c r="M1722" s="275">
        <v>61555</v>
      </c>
      <c r="N1722" s="282">
        <v>177278.4</v>
      </c>
      <c r="O1722" s="277">
        <v>1179.4376186137299</v>
      </c>
      <c r="P1722" s="278">
        <v>5.0000000000000001E-4</v>
      </c>
      <c r="Q1722" s="275">
        <v>145.68016666666699</v>
      </c>
      <c r="R1722" s="276">
        <v>123.11</v>
      </c>
      <c r="S1722" s="275">
        <v>0</v>
      </c>
      <c r="T1722" s="277">
        <v>1448.2277852804</v>
      </c>
      <c r="U1722" s="282">
        <v>238833.4</v>
      </c>
      <c r="V1722" s="277">
        <v>1588.9645695212801</v>
      </c>
      <c r="W1722" s="275">
        <v>41.202548308788799</v>
      </c>
      <c r="X1722" s="275">
        <v>232.86256499999999</v>
      </c>
      <c r="Y1722" s="275">
        <v>145.68016666666699</v>
      </c>
      <c r="Z1722" s="276">
        <v>123.11</v>
      </c>
      <c r="AA1722" s="275">
        <v>28.542132149791101</v>
      </c>
      <c r="AB1722" s="275" t="b">
        <v>0</v>
      </c>
      <c r="AC1722" s="275" t="b">
        <v>1</v>
      </c>
      <c r="AD1722" s="280">
        <v>401066.435005142</v>
      </c>
      <c r="AE1722" s="281">
        <v>100266.60875128501</v>
      </c>
      <c r="AF1722" s="280">
        <v>152126.820304772</v>
      </c>
      <c r="AG1722" s="280">
        <v>148673.005949085</v>
      </c>
      <c r="AH1722" s="275">
        <v>19.1273936518946</v>
      </c>
      <c r="AI1722" s="275">
        <v>0.62889462677744201</v>
      </c>
      <c r="AJ1722" s="275" t="b">
        <v>1</v>
      </c>
    </row>
    <row r="1723" spans="2:36" x14ac:dyDescent="0.2">
      <c r="B1723" s="266">
        <v>96132</v>
      </c>
      <c r="C1723" s="274" t="s">
        <v>169</v>
      </c>
      <c r="D1723" s="275">
        <v>86</v>
      </c>
      <c r="E1723" s="275">
        <v>39530491</v>
      </c>
      <c r="F1723" s="275">
        <v>82128</v>
      </c>
      <c r="G1723" s="275">
        <v>580357</v>
      </c>
      <c r="H1723" s="275">
        <v>5</v>
      </c>
      <c r="I1723" s="275">
        <v>82128</v>
      </c>
      <c r="J1723" s="275">
        <v>580357</v>
      </c>
      <c r="K1723" s="276">
        <v>17410.71</v>
      </c>
      <c r="L1723" s="275">
        <v>7</v>
      </c>
      <c r="M1723" s="276">
        <v>145089.25</v>
      </c>
      <c r="N1723" s="281">
        <v>417857.04</v>
      </c>
      <c r="O1723" s="277">
        <v>2780.0133134018702</v>
      </c>
      <c r="P1723" s="284">
        <v>0</v>
      </c>
      <c r="Q1723" s="277">
        <v>343.37789166666698</v>
      </c>
      <c r="R1723" s="275">
        <v>290.17849999999999</v>
      </c>
      <c r="S1723" s="275">
        <v>0</v>
      </c>
      <c r="T1723" s="279">
        <v>3413.5697050685399</v>
      </c>
      <c r="U1723" s="276">
        <v>562946.29</v>
      </c>
      <c r="V1723" s="277">
        <v>3745.29571388864</v>
      </c>
      <c r="W1723" s="275">
        <v>72.000653686518206</v>
      </c>
      <c r="X1723" s="275">
        <v>548.87263274999998</v>
      </c>
      <c r="Y1723" s="277">
        <v>343.37789166666698</v>
      </c>
      <c r="Z1723" s="275">
        <v>290.17849999999999</v>
      </c>
      <c r="AA1723" s="275">
        <v>49.8768221079565</v>
      </c>
      <c r="AB1723" s="275" t="b">
        <v>0</v>
      </c>
      <c r="AC1723" s="275" t="b">
        <v>0</v>
      </c>
      <c r="AD1723" s="280">
        <v>945340.39891267603</v>
      </c>
      <c r="AE1723" s="281">
        <v>236335.09972816901</v>
      </c>
      <c r="AF1723" s="280">
        <v>358573.08525553002</v>
      </c>
      <c r="AG1723" s="280">
        <v>350432.21392897802</v>
      </c>
      <c r="AH1723" s="275">
        <v>19.1273936518946</v>
      </c>
      <c r="AI1723" s="275">
        <v>0.62889462677744201</v>
      </c>
      <c r="AJ1723" s="275" t="b">
        <v>0</v>
      </c>
    </row>
    <row r="1724" spans="2:36" x14ac:dyDescent="0.2">
      <c r="B1724" s="266">
        <v>96133</v>
      </c>
      <c r="C1724" s="274" t="s">
        <v>169</v>
      </c>
      <c r="D1724" s="275">
        <v>176</v>
      </c>
      <c r="E1724" s="275">
        <v>39530491</v>
      </c>
      <c r="F1724" s="275">
        <v>57735</v>
      </c>
      <c r="G1724" s="275">
        <v>231667</v>
      </c>
      <c r="H1724" s="275">
        <v>5</v>
      </c>
      <c r="I1724" s="275">
        <v>57735</v>
      </c>
      <c r="J1724" s="275">
        <v>231667</v>
      </c>
      <c r="K1724" s="279">
        <v>6950.01</v>
      </c>
      <c r="L1724" s="275">
        <v>7</v>
      </c>
      <c r="M1724" s="276">
        <v>57916.75</v>
      </c>
      <c r="N1724" s="276">
        <v>166800.24</v>
      </c>
      <c r="O1724" s="277">
        <v>1109.7261586848599</v>
      </c>
      <c r="P1724" s="284">
        <v>0</v>
      </c>
      <c r="Q1724" s="275">
        <v>137.069641666667</v>
      </c>
      <c r="R1724" s="275">
        <v>115.8335</v>
      </c>
      <c r="S1724" s="275">
        <v>0</v>
      </c>
      <c r="T1724" s="277">
        <v>1362.62930035153</v>
      </c>
      <c r="U1724" s="276">
        <v>224716.99</v>
      </c>
      <c r="V1724" s="277">
        <v>1495.0477415615501</v>
      </c>
      <c r="W1724" s="275">
        <v>40.884384483829002</v>
      </c>
      <c r="X1724" s="275">
        <v>219.09906525</v>
      </c>
      <c r="Y1724" s="275">
        <v>137.069641666667</v>
      </c>
      <c r="Z1724" s="275">
        <v>115.8335</v>
      </c>
      <c r="AA1724" s="275">
        <v>28.321731366100899</v>
      </c>
      <c r="AB1724" s="275" t="b">
        <v>0</v>
      </c>
      <c r="AC1724" s="275" t="b">
        <v>1</v>
      </c>
      <c r="AD1724" s="280">
        <v>377361.13150164997</v>
      </c>
      <c r="AE1724" s="281">
        <v>94340.282875412406</v>
      </c>
      <c r="AF1724" s="281">
        <v>143135.26147163301</v>
      </c>
      <c r="AG1724" s="280">
        <v>139885.587154604</v>
      </c>
      <c r="AH1724" s="275">
        <v>19.1273936518946</v>
      </c>
      <c r="AI1724" s="275">
        <v>0.62889462677744201</v>
      </c>
      <c r="AJ1724" s="275" t="b">
        <v>1</v>
      </c>
    </row>
    <row r="1725" spans="2:36" x14ac:dyDescent="0.2">
      <c r="B1725" s="266">
        <v>96134</v>
      </c>
      <c r="C1725" s="274" t="s">
        <v>169</v>
      </c>
      <c r="D1725" s="275">
        <v>1924</v>
      </c>
      <c r="E1725" s="275">
        <v>39530491</v>
      </c>
      <c r="F1725" s="275">
        <v>53282</v>
      </c>
      <c r="G1725" s="275">
        <v>303509</v>
      </c>
      <c r="H1725" s="275">
        <v>5</v>
      </c>
      <c r="I1725" s="275">
        <v>53282</v>
      </c>
      <c r="J1725" s="275">
        <v>303509</v>
      </c>
      <c r="K1725" s="276">
        <v>9105.27</v>
      </c>
      <c r="L1725" s="275">
        <v>7</v>
      </c>
      <c r="M1725" s="276">
        <v>75877.25</v>
      </c>
      <c r="N1725" s="281">
        <v>218526.48</v>
      </c>
      <c r="O1725" s="279">
        <v>1453.8621240672401</v>
      </c>
      <c r="P1725" s="284">
        <v>0</v>
      </c>
      <c r="Q1725" s="275">
        <v>179.57615833333301</v>
      </c>
      <c r="R1725" s="275">
        <v>151.75450000000001</v>
      </c>
      <c r="S1725" s="275">
        <v>0</v>
      </c>
      <c r="T1725" s="277">
        <v>1785.19278240057</v>
      </c>
      <c r="U1725" s="276">
        <v>294403.73</v>
      </c>
      <c r="V1725" s="279">
        <v>1958.67536159058</v>
      </c>
      <c r="W1725" s="275">
        <v>58.039480274927698</v>
      </c>
      <c r="X1725" s="275">
        <v>287.04363675000002</v>
      </c>
      <c r="Y1725" s="275">
        <v>179.57615833333301</v>
      </c>
      <c r="Z1725" s="275">
        <v>151.75450000000001</v>
      </c>
      <c r="AA1725" s="279">
        <v>40.205535431865997</v>
      </c>
      <c r="AB1725" s="275" t="b">
        <v>0</v>
      </c>
      <c r="AC1725" s="275" t="b">
        <v>0</v>
      </c>
      <c r="AD1725" s="280">
        <v>494384.17927859502</v>
      </c>
      <c r="AE1725" s="281">
        <v>123596.044819649</v>
      </c>
      <c r="AF1725" s="281">
        <v>187522.78086216</v>
      </c>
      <c r="AG1725" s="281">
        <v>183265.35359678601</v>
      </c>
      <c r="AH1725" s="275">
        <v>19.1273936518946</v>
      </c>
      <c r="AI1725" s="275">
        <v>0.62889462677744201</v>
      </c>
      <c r="AJ1725" s="275" t="b">
        <v>0</v>
      </c>
    </row>
    <row r="1726" spans="2:36" x14ac:dyDescent="0.2">
      <c r="B1726" s="266">
        <v>96136</v>
      </c>
      <c r="C1726" s="274" t="s">
        <v>169</v>
      </c>
      <c r="D1726" s="275">
        <v>98</v>
      </c>
      <c r="E1726" s="275">
        <v>39530491</v>
      </c>
      <c r="F1726" s="275">
        <v>83471</v>
      </c>
      <c r="G1726" s="275">
        <v>368750</v>
      </c>
      <c r="H1726" s="275">
        <v>5</v>
      </c>
      <c r="I1726" s="275">
        <v>83471</v>
      </c>
      <c r="J1726" s="275">
        <v>368750</v>
      </c>
      <c r="K1726" s="282">
        <v>11062.5</v>
      </c>
      <c r="L1726" s="275">
        <v>7</v>
      </c>
      <c r="M1726" s="282">
        <v>92187.5</v>
      </c>
      <c r="N1726" s="275">
        <v>265500</v>
      </c>
      <c r="O1726" s="277">
        <v>1766.37812470073</v>
      </c>
      <c r="P1726" s="284">
        <v>0</v>
      </c>
      <c r="Q1726" s="275">
        <v>218.177083333333</v>
      </c>
      <c r="R1726" s="275">
        <v>184.375</v>
      </c>
      <c r="S1726" s="275">
        <v>0</v>
      </c>
      <c r="T1726" s="277">
        <v>2168.9302080340599</v>
      </c>
      <c r="U1726" s="282">
        <v>357687.5</v>
      </c>
      <c r="V1726" s="277">
        <v>2379.7038624440402</v>
      </c>
      <c r="W1726" s="275">
        <v>45.012058199049299</v>
      </c>
      <c r="X1726" s="275">
        <v>348.74531250000001</v>
      </c>
      <c r="Y1726" s="275">
        <v>218.177083333333</v>
      </c>
      <c r="Z1726" s="275">
        <v>184.375</v>
      </c>
      <c r="AA1726" s="275">
        <v>31.1810838451783</v>
      </c>
      <c r="AB1726" s="275" t="b">
        <v>0</v>
      </c>
      <c r="AC1726" s="275" t="b">
        <v>1</v>
      </c>
      <c r="AD1726" s="280">
        <v>600654.89362418198</v>
      </c>
      <c r="AE1726" s="281">
        <v>150163.723406045</v>
      </c>
      <c r="AF1726" s="281">
        <v>227831.87794405199</v>
      </c>
      <c r="AG1726" s="281">
        <v>222659.292274084</v>
      </c>
      <c r="AH1726" s="275">
        <v>19.1273936518946</v>
      </c>
      <c r="AI1726" s="275">
        <v>0.62889462677744201</v>
      </c>
      <c r="AJ1726" s="275" t="b">
        <v>1</v>
      </c>
    </row>
    <row r="1727" spans="2:36" x14ac:dyDescent="0.2">
      <c r="B1727" s="266">
        <v>96137</v>
      </c>
      <c r="C1727" s="274" t="s">
        <v>169</v>
      </c>
      <c r="D1727" s="275">
        <v>1817</v>
      </c>
      <c r="E1727" s="275">
        <v>39530491</v>
      </c>
      <c r="F1727" s="275">
        <v>81456</v>
      </c>
      <c r="G1727" s="275">
        <v>512882</v>
      </c>
      <c r="H1727" s="275">
        <v>5</v>
      </c>
      <c r="I1727" s="275">
        <v>81456</v>
      </c>
      <c r="J1727" s="275">
        <v>512882</v>
      </c>
      <c r="K1727" s="276">
        <v>15386.46</v>
      </c>
      <c r="L1727" s="275">
        <v>7</v>
      </c>
      <c r="M1727" s="282">
        <v>128220.5</v>
      </c>
      <c r="N1727" s="276">
        <v>369275.04</v>
      </c>
      <c r="O1727" s="277">
        <v>2456.79605519392</v>
      </c>
      <c r="P1727" s="284">
        <v>0</v>
      </c>
      <c r="Q1727" s="277">
        <v>303.45518333333303</v>
      </c>
      <c r="R1727" s="275">
        <v>256.44099999999997</v>
      </c>
      <c r="S1727" s="275">
        <v>0</v>
      </c>
      <c r="T1727" s="279">
        <v>3016.6922385272601</v>
      </c>
      <c r="U1727" s="276">
        <v>497495.54</v>
      </c>
      <c r="V1727" s="279">
        <v>3309.8502410251499</v>
      </c>
      <c r="W1727" s="275">
        <v>64.154457511173902</v>
      </c>
      <c r="X1727" s="277">
        <v>485.05815150000001</v>
      </c>
      <c r="Y1727" s="277">
        <v>303.45518333333303</v>
      </c>
      <c r="Z1727" s="275">
        <v>256.44099999999997</v>
      </c>
      <c r="AA1727" s="275">
        <v>44.441547414956602</v>
      </c>
      <c r="AB1727" s="275" t="b">
        <v>0</v>
      </c>
      <c r="AC1727" s="275" t="b">
        <v>0</v>
      </c>
      <c r="AD1727" s="283">
        <v>835430.73397086805</v>
      </c>
      <c r="AE1727" s="283">
        <v>208857.68349271701</v>
      </c>
      <c r="AF1727" s="280">
        <v>316883.71314902097</v>
      </c>
      <c r="AG1727" s="281">
        <v>309689.33732912998</v>
      </c>
      <c r="AH1727" s="275">
        <v>19.1273936518946</v>
      </c>
      <c r="AI1727" s="275">
        <v>0.62889462677744201</v>
      </c>
      <c r="AJ1727" s="275" t="b">
        <v>0</v>
      </c>
    </row>
    <row r="1728" spans="2:36" x14ac:dyDescent="0.2">
      <c r="B1728" s="266">
        <v>96140</v>
      </c>
      <c r="C1728" s="274" t="s">
        <v>169</v>
      </c>
      <c r="D1728" s="275">
        <v>1281</v>
      </c>
      <c r="E1728" s="275">
        <v>39530491</v>
      </c>
      <c r="F1728" s="275">
        <v>131805</v>
      </c>
      <c r="G1728" s="275">
        <v>1069277</v>
      </c>
      <c r="H1728" s="275">
        <v>5</v>
      </c>
      <c r="I1728" s="275">
        <v>131805</v>
      </c>
      <c r="J1728" s="275">
        <v>1069277</v>
      </c>
      <c r="K1728" s="279">
        <v>32078.31</v>
      </c>
      <c r="L1728" s="275">
        <v>7</v>
      </c>
      <c r="M1728" s="276">
        <v>267319.25</v>
      </c>
      <c r="N1728" s="276">
        <v>769879.44</v>
      </c>
      <c r="O1728" s="279">
        <v>5122.0271241915198</v>
      </c>
      <c r="P1728" s="284">
        <v>0</v>
      </c>
      <c r="Q1728" s="277">
        <v>632.65555833333303</v>
      </c>
      <c r="R1728" s="275">
        <v>534.63850000000002</v>
      </c>
      <c r="S1728" s="275">
        <v>0</v>
      </c>
      <c r="T1728" s="279">
        <v>6289.32118252485</v>
      </c>
      <c r="U1728" s="276">
        <v>1037198.69</v>
      </c>
      <c r="V1728" s="279">
        <v>6900.5087645357899</v>
      </c>
      <c r="W1728" s="275">
        <v>82.659124120806894</v>
      </c>
      <c r="X1728" s="277">
        <v>1011.2687227500001</v>
      </c>
      <c r="Y1728" s="277">
        <v>632.65555833333303</v>
      </c>
      <c r="Z1728" s="275">
        <v>534.63850000000002</v>
      </c>
      <c r="AA1728" s="275">
        <v>57.260236099008502</v>
      </c>
      <c r="AB1728" s="275" t="b">
        <v>0</v>
      </c>
      <c r="AC1728" s="275" t="b">
        <v>0</v>
      </c>
      <c r="AD1728" s="283">
        <v>1741739.5598367001</v>
      </c>
      <c r="AE1728" s="280">
        <v>435434.88995917601</v>
      </c>
      <c r="AF1728" s="280">
        <v>660651.89682002098</v>
      </c>
      <c r="AG1728" s="280">
        <v>645652.773057507</v>
      </c>
      <c r="AH1728" s="275">
        <v>19.1273936518946</v>
      </c>
      <c r="AI1728" s="275">
        <v>0.62889462677744201</v>
      </c>
      <c r="AJ1728" s="275" t="b">
        <v>0</v>
      </c>
    </row>
    <row r="1729" spans="2:36" x14ac:dyDescent="0.2">
      <c r="B1729" s="266">
        <v>96141</v>
      </c>
      <c r="C1729" s="274" t="s">
        <v>169</v>
      </c>
      <c r="D1729" s="275">
        <v>761</v>
      </c>
      <c r="E1729" s="275">
        <v>39530491</v>
      </c>
      <c r="F1729" s="275">
        <v>115840</v>
      </c>
      <c r="G1729" s="275">
        <v>1301020</v>
      </c>
      <c r="H1729" s="275">
        <v>5</v>
      </c>
      <c r="I1729" s="275">
        <v>115840</v>
      </c>
      <c r="J1729" s="275">
        <v>1301020</v>
      </c>
      <c r="K1729" s="282">
        <v>39030.6</v>
      </c>
      <c r="L1729" s="275">
        <v>7</v>
      </c>
      <c r="M1729" s="275">
        <v>325255</v>
      </c>
      <c r="N1729" s="280">
        <v>936734.4</v>
      </c>
      <c r="O1729" s="279">
        <v>6232.1173364017404</v>
      </c>
      <c r="P1729" s="284">
        <v>0</v>
      </c>
      <c r="Q1729" s="277">
        <v>769.77016666666702</v>
      </c>
      <c r="R1729" s="276">
        <v>650.51</v>
      </c>
      <c r="S1729" s="275">
        <v>0</v>
      </c>
      <c r="T1729" s="279">
        <v>7652.3975030684096</v>
      </c>
      <c r="U1729" s="282">
        <v>1261989.3999999999</v>
      </c>
      <c r="V1729" s="279">
        <v>8396.0469670967905</v>
      </c>
      <c r="W1729" s="275">
        <v>114.434738937467</v>
      </c>
      <c r="X1729" s="277">
        <v>1230.4396650000001</v>
      </c>
      <c r="Y1729" s="277">
        <v>769.77016666666702</v>
      </c>
      <c r="Z1729" s="276">
        <v>650.51</v>
      </c>
      <c r="AA1729" s="275">
        <v>79.272073581509702</v>
      </c>
      <c r="AB1729" s="275" t="b">
        <v>0</v>
      </c>
      <c r="AC1729" s="275" t="b">
        <v>0</v>
      </c>
      <c r="AD1729" s="283">
        <v>2119224.4873299901</v>
      </c>
      <c r="AE1729" s="283">
        <v>529806.12183249695</v>
      </c>
      <c r="AF1729" s="280">
        <v>803834.11482785398</v>
      </c>
      <c r="AG1729" s="280">
        <v>785584.250669637</v>
      </c>
      <c r="AH1729" s="275">
        <v>19.1273936518946</v>
      </c>
      <c r="AI1729" s="275">
        <v>0.62889462677744201</v>
      </c>
      <c r="AJ1729" s="275" t="b">
        <v>0</v>
      </c>
    </row>
    <row r="1730" spans="2:36" x14ac:dyDescent="0.2">
      <c r="B1730" s="266">
        <v>96142</v>
      </c>
      <c r="C1730" s="274" t="s">
        <v>169</v>
      </c>
      <c r="D1730" s="275">
        <v>960</v>
      </c>
      <c r="E1730" s="275">
        <v>39530491</v>
      </c>
      <c r="F1730" s="275">
        <v>91855</v>
      </c>
      <c r="G1730" s="275">
        <v>957792</v>
      </c>
      <c r="H1730" s="275">
        <v>5</v>
      </c>
      <c r="I1730" s="275">
        <v>91855</v>
      </c>
      <c r="J1730" s="275">
        <v>957792</v>
      </c>
      <c r="K1730" s="276">
        <v>28733.759999999998</v>
      </c>
      <c r="L1730" s="275">
        <v>7</v>
      </c>
      <c r="M1730" s="275">
        <v>239448</v>
      </c>
      <c r="N1730" s="276">
        <v>689610.23999999999</v>
      </c>
      <c r="O1730" s="277">
        <v>4587.9941337311502</v>
      </c>
      <c r="P1730" s="284">
        <v>0</v>
      </c>
      <c r="Q1730" s="275">
        <v>566.69359999999995</v>
      </c>
      <c r="R1730" s="275">
        <v>478.89600000000002</v>
      </c>
      <c r="S1730" s="275">
        <v>0</v>
      </c>
      <c r="T1730" s="279">
        <v>5633.5837337311496</v>
      </c>
      <c r="U1730" s="276">
        <v>929058.24</v>
      </c>
      <c r="V1730" s="279">
        <v>6181.0476523877996</v>
      </c>
      <c r="W1730" s="275">
        <v>106.24313149709199</v>
      </c>
      <c r="X1730" s="277">
        <v>905.83178399999997</v>
      </c>
      <c r="Y1730" s="275">
        <v>566.69359999999995</v>
      </c>
      <c r="Z1730" s="275">
        <v>478.89600000000002</v>
      </c>
      <c r="AA1730" s="275">
        <v>73.597523057834394</v>
      </c>
      <c r="AB1730" s="275" t="b">
        <v>0</v>
      </c>
      <c r="AC1730" s="275" t="b">
        <v>0</v>
      </c>
      <c r="AD1730" s="280">
        <v>1560142.2423704199</v>
      </c>
      <c r="AE1730" s="280">
        <v>390035.56059260498</v>
      </c>
      <c r="AF1730" s="280">
        <v>591770.98315875302</v>
      </c>
      <c r="AG1730" s="280">
        <v>578335.69861906196</v>
      </c>
      <c r="AH1730" s="275">
        <v>19.1273936518946</v>
      </c>
      <c r="AI1730" s="275">
        <v>0.62889462677744201</v>
      </c>
      <c r="AJ1730" s="275" t="b">
        <v>0</v>
      </c>
    </row>
    <row r="1731" spans="2:36" x14ac:dyDescent="0.2">
      <c r="B1731" s="266">
        <v>96143</v>
      </c>
      <c r="C1731" s="274" t="s">
        <v>169</v>
      </c>
      <c r="D1731" s="275">
        <v>3519</v>
      </c>
      <c r="E1731" s="275">
        <v>39530491</v>
      </c>
      <c r="F1731" s="275">
        <v>54250</v>
      </c>
      <c r="G1731" s="275">
        <v>797566</v>
      </c>
      <c r="H1731" s="275">
        <v>5</v>
      </c>
      <c r="I1731" s="275">
        <v>54250</v>
      </c>
      <c r="J1731" s="275">
        <v>797566</v>
      </c>
      <c r="K1731" s="276">
        <v>23926.98</v>
      </c>
      <c r="L1731" s="275">
        <v>7</v>
      </c>
      <c r="M1731" s="282">
        <v>199391.5</v>
      </c>
      <c r="N1731" s="276">
        <v>574247.52</v>
      </c>
      <c r="O1731" s="277">
        <v>3820.4830790645701</v>
      </c>
      <c r="P1731" s="278">
        <v>1E-4</v>
      </c>
      <c r="Q1731" s="277">
        <v>471.893216666667</v>
      </c>
      <c r="R1731" s="275">
        <v>398.78300000000002</v>
      </c>
      <c r="S1731" s="275">
        <v>0</v>
      </c>
      <c r="T1731" s="279">
        <v>4691.1592957312396</v>
      </c>
      <c r="U1731" s="276">
        <v>773639.02</v>
      </c>
      <c r="V1731" s="279">
        <v>5147.0397037397697</v>
      </c>
      <c r="W1731" s="277">
        <v>149.79570060622501</v>
      </c>
      <c r="X1731" s="275">
        <v>754.29804449999995</v>
      </c>
      <c r="Y1731" s="277">
        <v>471.893216666667</v>
      </c>
      <c r="Z1731" s="275">
        <v>398.78300000000002</v>
      </c>
      <c r="AA1731" s="275">
        <v>103.767578891751</v>
      </c>
      <c r="AB1731" s="275" t="b">
        <v>0</v>
      </c>
      <c r="AC1731" s="275" t="b">
        <v>0</v>
      </c>
      <c r="AD1731" s="280">
        <v>1299150.97190038</v>
      </c>
      <c r="AE1731" s="281">
        <v>324787.74297509401</v>
      </c>
      <c r="AF1731" s="280">
        <v>492775.48356427503</v>
      </c>
      <c r="AG1731" s="281">
        <v>481587.74536100897</v>
      </c>
      <c r="AH1731" s="275">
        <v>19.1273936518946</v>
      </c>
      <c r="AI1731" s="275">
        <v>0.62889462677744201</v>
      </c>
      <c r="AJ1731" s="275" t="b">
        <v>0</v>
      </c>
    </row>
    <row r="1732" spans="2:36" x14ac:dyDescent="0.2">
      <c r="B1732" s="266">
        <v>96145</v>
      </c>
      <c r="C1732" s="274" t="s">
        <v>169</v>
      </c>
      <c r="D1732" s="275">
        <v>3105</v>
      </c>
      <c r="E1732" s="275">
        <v>39530491</v>
      </c>
      <c r="F1732" s="275">
        <v>120796</v>
      </c>
      <c r="G1732" s="275">
        <v>972336</v>
      </c>
      <c r="H1732" s="275">
        <v>5</v>
      </c>
      <c r="I1732" s="275">
        <v>120796</v>
      </c>
      <c r="J1732" s="275">
        <v>972336</v>
      </c>
      <c r="K1732" s="279">
        <v>29170.080000000002</v>
      </c>
      <c r="L1732" s="275">
        <v>7</v>
      </c>
      <c r="M1732" s="275">
        <v>243084</v>
      </c>
      <c r="N1732" s="276">
        <v>700081.92</v>
      </c>
      <c r="O1732" s="279">
        <v>4657.6624820583302</v>
      </c>
      <c r="P1732" s="278">
        <v>1E-4</v>
      </c>
      <c r="Q1732" s="277">
        <v>575.29880000000003</v>
      </c>
      <c r="R1732" s="275">
        <v>486.16800000000001</v>
      </c>
      <c r="S1732" s="275">
        <v>0</v>
      </c>
      <c r="T1732" s="279">
        <v>5719.1292820583303</v>
      </c>
      <c r="U1732" s="276">
        <v>943165.92</v>
      </c>
      <c r="V1732" s="279">
        <v>6274.9063994396902</v>
      </c>
      <c r="W1732" s="275">
        <v>82.015563145531502</v>
      </c>
      <c r="X1732" s="275">
        <v>919.586772</v>
      </c>
      <c r="Y1732" s="277">
        <v>575.29880000000003</v>
      </c>
      <c r="Z1732" s="275">
        <v>486.16800000000001</v>
      </c>
      <c r="AA1732" s="275">
        <v>56.814423809314803</v>
      </c>
      <c r="AB1732" s="275" t="b">
        <v>0</v>
      </c>
      <c r="AC1732" s="275" t="b">
        <v>0</v>
      </c>
      <c r="AD1732" s="280">
        <v>1583832.8858222701</v>
      </c>
      <c r="AE1732" s="280">
        <v>395958.22145556798</v>
      </c>
      <c r="AF1732" s="283">
        <v>600756.981349446</v>
      </c>
      <c r="AG1732" s="283">
        <v>587117.68301725702</v>
      </c>
      <c r="AH1732" s="275">
        <v>19.1273936518946</v>
      </c>
      <c r="AI1732" s="275">
        <v>0.62889462677744201</v>
      </c>
      <c r="AJ1732" s="275" t="b">
        <v>0</v>
      </c>
    </row>
    <row r="1733" spans="2:36" x14ac:dyDescent="0.2">
      <c r="B1733" s="266">
        <v>96146</v>
      </c>
      <c r="C1733" s="274" t="s">
        <v>169</v>
      </c>
      <c r="D1733" s="275">
        <v>1075</v>
      </c>
      <c r="E1733" s="275">
        <v>39530491</v>
      </c>
      <c r="F1733" s="275">
        <v>104221</v>
      </c>
      <c r="G1733" s="275">
        <v>1573276</v>
      </c>
      <c r="H1733" s="275">
        <v>5</v>
      </c>
      <c r="I1733" s="275">
        <v>104221</v>
      </c>
      <c r="J1733" s="275">
        <v>1573276</v>
      </c>
      <c r="K1733" s="276">
        <v>47198.28</v>
      </c>
      <c r="L1733" s="275">
        <v>7</v>
      </c>
      <c r="M1733" s="275">
        <v>393319</v>
      </c>
      <c r="N1733" s="276">
        <v>1132758.72</v>
      </c>
      <c r="O1733" s="279">
        <v>7536.2720285197702</v>
      </c>
      <c r="P1733" s="284">
        <v>0</v>
      </c>
      <c r="Q1733" s="277">
        <v>930.854966666667</v>
      </c>
      <c r="R1733" s="275">
        <v>786.63800000000003</v>
      </c>
      <c r="S1733" s="275">
        <v>0</v>
      </c>
      <c r="T1733" s="279">
        <v>9253.7649951864405</v>
      </c>
      <c r="U1733" s="276">
        <v>1526077.72</v>
      </c>
      <c r="V1733" s="279">
        <v>10153.033149533599</v>
      </c>
      <c r="W1733" s="277">
        <v>153.809138962784</v>
      </c>
      <c r="X1733" s="277">
        <v>1487.9257769999999</v>
      </c>
      <c r="Y1733" s="277">
        <v>930.854966666667</v>
      </c>
      <c r="Z1733" s="275">
        <v>786.63800000000003</v>
      </c>
      <c r="AA1733" s="275">
        <v>106.547797413417</v>
      </c>
      <c r="AB1733" s="275" t="b">
        <v>0</v>
      </c>
      <c r="AC1733" s="275" t="b">
        <v>0</v>
      </c>
      <c r="AD1733" s="283">
        <v>2562700.8228379101</v>
      </c>
      <c r="AE1733" s="280">
        <v>640675.20570947696</v>
      </c>
      <c r="AF1733" s="280">
        <v>972047.255876087</v>
      </c>
      <c r="AG1733" s="280">
        <v>949978.36125234305</v>
      </c>
      <c r="AH1733" s="275">
        <v>19.1273936518946</v>
      </c>
      <c r="AI1733" s="275">
        <v>0.62889462677744201</v>
      </c>
      <c r="AJ1733" s="275" t="b">
        <v>0</v>
      </c>
    </row>
    <row r="1734" spans="2:36" x14ac:dyDescent="0.2">
      <c r="B1734" s="266">
        <v>96148</v>
      </c>
      <c r="C1734" s="274" t="s">
        <v>169</v>
      </c>
      <c r="D1734" s="275">
        <v>1418</v>
      </c>
      <c r="E1734" s="275">
        <v>39530491</v>
      </c>
      <c r="F1734" s="275">
        <v>89830</v>
      </c>
      <c r="G1734" s="275">
        <v>997191</v>
      </c>
      <c r="H1734" s="275">
        <v>5</v>
      </c>
      <c r="I1734" s="275">
        <v>89830</v>
      </c>
      <c r="J1734" s="275">
        <v>997191</v>
      </c>
      <c r="K1734" s="276">
        <v>29915.73</v>
      </c>
      <c r="L1734" s="275">
        <v>7</v>
      </c>
      <c r="M1734" s="276">
        <v>249297.75</v>
      </c>
      <c r="N1734" s="276">
        <v>717977.52</v>
      </c>
      <c r="O1734" s="279">
        <v>4776.7223553856102</v>
      </c>
      <c r="P1734" s="284">
        <v>0</v>
      </c>
      <c r="Q1734" s="275">
        <v>590.00467500000002</v>
      </c>
      <c r="R1734" s="275">
        <v>498.59550000000002</v>
      </c>
      <c r="S1734" s="275">
        <v>0</v>
      </c>
      <c r="T1734" s="279">
        <v>5865.3225303856098</v>
      </c>
      <c r="U1734" s="276">
        <v>967275.27</v>
      </c>
      <c r="V1734" s="279">
        <v>6435.30650656117</v>
      </c>
      <c r="W1734" s="275">
        <v>113.106980783407</v>
      </c>
      <c r="X1734" s="277">
        <v>943.09338824999998</v>
      </c>
      <c r="Y1734" s="275">
        <v>590.00467500000002</v>
      </c>
      <c r="Z1734" s="275">
        <v>498.59550000000002</v>
      </c>
      <c r="AA1734" s="275">
        <v>78.3522991925051</v>
      </c>
      <c r="AB1734" s="275" t="b">
        <v>0</v>
      </c>
      <c r="AC1734" s="275" t="b">
        <v>0</v>
      </c>
      <c r="AD1734" s="280">
        <v>1624319.0617708201</v>
      </c>
      <c r="AE1734" s="281">
        <v>406079.765442706</v>
      </c>
      <c r="AF1734" s="280">
        <v>616113.62223432597</v>
      </c>
      <c r="AG1734" s="283">
        <v>602125.67409379198</v>
      </c>
      <c r="AH1734" s="275">
        <v>19.1273936518946</v>
      </c>
      <c r="AI1734" s="275">
        <v>0.62889462677744201</v>
      </c>
      <c r="AJ1734" s="275" t="b">
        <v>0</v>
      </c>
    </row>
    <row r="1735" spans="2:36" x14ac:dyDescent="0.2">
      <c r="B1735" s="266">
        <v>96150</v>
      </c>
      <c r="C1735" s="274" t="s">
        <v>169</v>
      </c>
      <c r="D1735" s="275">
        <v>28969</v>
      </c>
      <c r="E1735" s="275">
        <v>39530491</v>
      </c>
      <c r="F1735" s="275">
        <v>79484</v>
      </c>
      <c r="G1735" s="275">
        <v>723481</v>
      </c>
      <c r="H1735" s="275">
        <v>5</v>
      </c>
      <c r="I1735" s="275">
        <v>79484</v>
      </c>
      <c r="J1735" s="275">
        <v>723481</v>
      </c>
      <c r="K1735" s="276">
        <v>21704.43</v>
      </c>
      <c r="L1735" s="275">
        <v>7</v>
      </c>
      <c r="M1735" s="276">
        <v>180870.25</v>
      </c>
      <c r="N1735" s="281">
        <v>520906.32</v>
      </c>
      <c r="O1735" s="279">
        <v>3465.6027445060599</v>
      </c>
      <c r="P1735" s="278">
        <v>6.9999999999999999E-4</v>
      </c>
      <c r="Q1735" s="277">
        <v>428.05959166666702</v>
      </c>
      <c r="R1735" s="275">
        <v>361.7405</v>
      </c>
      <c r="S1735" s="275">
        <v>0</v>
      </c>
      <c r="T1735" s="279">
        <v>4255.4028361727196</v>
      </c>
      <c r="U1735" s="276">
        <v>701776.57</v>
      </c>
      <c r="V1735" s="279">
        <v>4668.9370307928803</v>
      </c>
      <c r="W1735" s="275">
        <v>92.742729780225702</v>
      </c>
      <c r="X1735" s="277">
        <v>684.23215574999995</v>
      </c>
      <c r="Y1735" s="277">
        <v>428.05959166666702</v>
      </c>
      <c r="Z1735" s="275">
        <v>361.7405</v>
      </c>
      <c r="AA1735" s="275">
        <v>64.245425537306502</v>
      </c>
      <c r="AB1735" s="275" t="b">
        <v>0</v>
      </c>
      <c r="AC1735" s="275" t="b">
        <v>0</v>
      </c>
      <c r="AD1735" s="280">
        <v>1178474.3134755699</v>
      </c>
      <c r="AE1735" s="280">
        <v>294618.57836889301</v>
      </c>
      <c r="AF1735" s="280">
        <v>447002.12850668799</v>
      </c>
      <c r="AG1735" s="281">
        <v>436853.60659998999</v>
      </c>
      <c r="AH1735" s="275">
        <v>19.1273936518946</v>
      </c>
      <c r="AI1735" s="275">
        <v>0.62889462677744201</v>
      </c>
      <c r="AJ1735" s="275" t="b">
        <v>0</v>
      </c>
    </row>
    <row r="1736" spans="2:36" x14ac:dyDescent="0.2">
      <c r="B1736" s="266">
        <v>96161</v>
      </c>
      <c r="C1736" s="274" t="s">
        <v>169</v>
      </c>
      <c r="D1736" s="275">
        <v>19809</v>
      </c>
      <c r="E1736" s="275">
        <v>39530491</v>
      </c>
      <c r="F1736" s="275">
        <v>131784</v>
      </c>
      <c r="G1736" s="275">
        <v>857652</v>
      </c>
      <c r="H1736" s="275">
        <v>5</v>
      </c>
      <c r="I1736" s="275">
        <v>131784</v>
      </c>
      <c r="J1736" s="275">
        <v>857652</v>
      </c>
      <c r="K1736" s="279">
        <v>25729.56</v>
      </c>
      <c r="L1736" s="275">
        <v>7</v>
      </c>
      <c r="M1736" s="275">
        <v>214413</v>
      </c>
      <c r="N1736" s="276">
        <v>617509.43999999994</v>
      </c>
      <c r="O1736" s="279">
        <v>4108.3057122869996</v>
      </c>
      <c r="P1736" s="278">
        <v>5.0000000000000001E-4</v>
      </c>
      <c r="Q1736" s="275">
        <v>507.44409999999999</v>
      </c>
      <c r="R1736" s="275">
        <v>428.82600000000002</v>
      </c>
      <c r="S1736" s="275">
        <v>0</v>
      </c>
      <c r="T1736" s="279">
        <v>5044.5758122870002</v>
      </c>
      <c r="U1736" s="276">
        <v>831922.44</v>
      </c>
      <c r="V1736" s="279">
        <v>5534.8007512755403</v>
      </c>
      <c r="W1736" s="275">
        <v>66.310282555778002</v>
      </c>
      <c r="X1736" s="277">
        <v>811.12437899999998</v>
      </c>
      <c r="Y1736" s="275">
        <v>507.44409999999999</v>
      </c>
      <c r="Z1736" s="275">
        <v>428.82600000000002</v>
      </c>
      <c r="AA1736" s="275">
        <v>45.934946387606999</v>
      </c>
      <c r="AB1736" s="275" t="b">
        <v>0</v>
      </c>
      <c r="AC1736" s="275" t="b">
        <v>0</v>
      </c>
      <c r="AD1736" s="280">
        <v>1397024.73444493</v>
      </c>
      <c r="AE1736" s="280">
        <v>349256.18361123197</v>
      </c>
      <c r="AF1736" s="280">
        <v>529899.56822365394</v>
      </c>
      <c r="AG1736" s="280">
        <v>517868.98261004098</v>
      </c>
      <c r="AH1736" s="275">
        <v>19.1273936518946</v>
      </c>
      <c r="AI1736" s="275">
        <v>0.62889462677744201</v>
      </c>
      <c r="AJ1736" s="275" t="b">
        <v>0</v>
      </c>
    </row>
    <row r="1737" spans="2:36" x14ac:dyDescent="0.2">
      <c r="B1737" s="266">
        <v>96162</v>
      </c>
      <c r="C1737" s="274" t="s">
        <v>169</v>
      </c>
      <c r="D1737" s="275">
        <v>15</v>
      </c>
      <c r="E1737" s="275">
        <v>39530491</v>
      </c>
      <c r="F1737" s="275">
        <v>125000</v>
      </c>
      <c r="G1737" s="275">
        <v>875000</v>
      </c>
      <c r="H1737" s="275">
        <v>5</v>
      </c>
      <c r="I1737" s="275">
        <v>125000</v>
      </c>
      <c r="J1737" s="275">
        <v>875000</v>
      </c>
      <c r="K1737" s="275">
        <v>26250</v>
      </c>
      <c r="L1737" s="275">
        <v>7</v>
      </c>
      <c r="M1737" s="275">
        <v>218750</v>
      </c>
      <c r="N1737" s="275">
        <v>630000</v>
      </c>
      <c r="O1737" s="279">
        <v>4191.4057196288504</v>
      </c>
      <c r="P1737" s="284">
        <v>0</v>
      </c>
      <c r="Q1737" s="277">
        <v>517.70833333333303</v>
      </c>
      <c r="R1737" s="282">
        <v>437.5</v>
      </c>
      <c r="S1737" s="275">
        <v>0</v>
      </c>
      <c r="T1737" s="279">
        <v>5146.6140529621798</v>
      </c>
      <c r="U1737" s="275">
        <v>848750</v>
      </c>
      <c r="V1737" s="281">
        <v>5646.7549278333099</v>
      </c>
      <c r="W1737" s="275">
        <v>71.323147307199804</v>
      </c>
      <c r="X1737" s="277">
        <v>827.53125</v>
      </c>
      <c r="Y1737" s="277">
        <v>517.70833333333303</v>
      </c>
      <c r="Z1737" s="282">
        <v>437.5</v>
      </c>
      <c r="AA1737" s="275">
        <v>49.407494908436902</v>
      </c>
      <c r="AB1737" s="275" t="b">
        <v>0</v>
      </c>
      <c r="AC1737" s="275" t="b">
        <v>0</v>
      </c>
      <c r="AD1737" s="280">
        <v>1425282.79843026</v>
      </c>
      <c r="AE1737" s="280">
        <v>356320.69960756501</v>
      </c>
      <c r="AF1737" s="280">
        <v>540618.01546046406</v>
      </c>
      <c r="AG1737" s="280">
        <v>528344.08336223196</v>
      </c>
      <c r="AH1737" s="275">
        <v>19.1273936518946</v>
      </c>
      <c r="AI1737" s="275">
        <v>0.62889462677744201</v>
      </c>
      <c r="AJ1737" s="275" t="b">
        <v>0</v>
      </c>
    </row>
    <row r="1738" spans="2:36" x14ac:dyDescent="0.2">
      <c r="B1738" s="266">
        <v>16</v>
      </c>
      <c r="C1738" s="274" t="s">
        <v>169</v>
      </c>
      <c r="D1738" s="275">
        <v>8</v>
      </c>
      <c r="E1738" s="275">
        <v>39530491</v>
      </c>
      <c r="F1738" s="275">
        <v>28747</v>
      </c>
      <c r="G1738" s="275">
        <v>200000</v>
      </c>
      <c r="H1738" s="275">
        <v>5</v>
      </c>
      <c r="I1738" s="275">
        <v>28747</v>
      </c>
      <c r="J1738" s="275">
        <v>200000</v>
      </c>
      <c r="K1738" s="275">
        <v>6000</v>
      </c>
      <c r="L1738" s="275">
        <v>7</v>
      </c>
      <c r="M1738" s="275">
        <v>50000</v>
      </c>
      <c r="N1738" s="275">
        <v>144000</v>
      </c>
      <c r="O1738" s="277">
        <v>958.03559305802298</v>
      </c>
      <c r="P1738" s="284">
        <v>0</v>
      </c>
      <c r="Q1738" s="275">
        <v>118.333333333333</v>
      </c>
      <c r="R1738" s="275">
        <v>100</v>
      </c>
      <c r="S1738" s="275">
        <v>0</v>
      </c>
      <c r="T1738" s="279">
        <v>1176.36892639136</v>
      </c>
      <c r="U1738" s="275">
        <v>194000</v>
      </c>
      <c r="V1738" s="277">
        <v>1290.6868406476101</v>
      </c>
      <c r="W1738" s="275">
        <v>70.887543353293793</v>
      </c>
      <c r="X1738" s="275">
        <v>189.15</v>
      </c>
      <c r="Y1738" s="275">
        <v>118.333333333333</v>
      </c>
      <c r="Z1738" s="275">
        <v>100</v>
      </c>
      <c r="AA1738" s="275">
        <v>49.105740135305503</v>
      </c>
      <c r="AB1738" s="275" t="b">
        <v>0</v>
      </c>
      <c r="AC1738" s="275" t="b">
        <v>0</v>
      </c>
      <c r="AD1738" s="280">
        <v>325778.92535548803</v>
      </c>
      <c r="AE1738" s="280">
        <v>81444.731338872094</v>
      </c>
      <c r="AF1738" s="281">
        <v>123569.83210524901</v>
      </c>
      <c r="AG1738" s="281">
        <v>120764.361911367</v>
      </c>
      <c r="AH1738" s="275">
        <v>19.1273936518946</v>
      </c>
      <c r="AI1738" s="275">
        <v>0.62889462677744201</v>
      </c>
      <c r="AJ1738" s="275" t="b">
        <v>0</v>
      </c>
    </row>
    <row r="1739" spans="2:36" x14ac:dyDescent="0.2">
      <c r="B1739" s="266">
        <v>19</v>
      </c>
      <c r="C1739" s="274" t="s">
        <v>169</v>
      </c>
      <c r="D1739" s="275">
        <v>10</v>
      </c>
      <c r="E1739" s="275">
        <v>39530491</v>
      </c>
      <c r="F1739" s="275">
        <v>58333</v>
      </c>
      <c r="G1739" s="275">
        <v>350000</v>
      </c>
      <c r="H1739" s="275">
        <v>5</v>
      </c>
      <c r="I1739" s="275">
        <v>58333</v>
      </c>
      <c r="J1739" s="275">
        <v>350000</v>
      </c>
      <c r="K1739" s="275">
        <v>10500</v>
      </c>
      <c r="L1739" s="275">
        <v>7</v>
      </c>
      <c r="M1739" s="275">
        <v>87500</v>
      </c>
      <c r="N1739" s="275">
        <v>252000</v>
      </c>
      <c r="O1739" s="277">
        <v>1676.5622878515401</v>
      </c>
      <c r="P1739" s="284">
        <v>0</v>
      </c>
      <c r="Q1739" s="275">
        <v>207.083333333333</v>
      </c>
      <c r="R1739" s="275">
        <v>175</v>
      </c>
      <c r="S1739" s="275">
        <v>0</v>
      </c>
      <c r="T1739" s="277">
        <v>2058.6456211848699</v>
      </c>
      <c r="U1739" s="275">
        <v>339500</v>
      </c>
      <c r="V1739" s="279">
        <v>2258.7019711333201</v>
      </c>
      <c r="W1739" s="275">
        <v>61.1344756031747</v>
      </c>
      <c r="X1739" s="275">
        <v>331.01249999999999</v>
      </c>
      <c r="Y1739" s="275">
        <v>207.083333333333</v>
      </c>
      <c r="Z1739" s="275">
        <v>175</v>
      </c>
      <c r="AA1739" s="275">
        <v>42.3495233473651</v>
      </c>
      <c r="AB1739" s="275" t="b">
        <v>0</v>
      </c>
      <c r="AC1739" s="275" t="b">
        <v>0</v>
      </c>
      <c r="AD1739" s="280">
        <v>570113.11937210499</v>
      </c>
      <c r="AE1739" s="280">
        <v>142528.27984302599</v>
      </c>
      <c r="AF1739" s="281">
        <v>216247.20618418499</v>
      </c>
      <c r="AG1739" s="280">
        <v>211337.63334489299</v>
      </c>
      <c r="AH1739" s="275">
        <v>19.1273936518946</v>
      </c>
      <c r="AI1739" s="275">
        <v>0.62889462677744201</v>
      </c>
      <c r="AJ1739" s="275" t="b">
        <v>0</v>
      </c>
    </row>
    <row r="1740" spans="2:36" x14ac:dyDescent="0.2">
      <c r="B1740" s="266">
        <v>22</v>
      </c>
      <c r="C1740" s="274" t="s">
        <v>169</v>
      </c>
      <c r="D1740" s="275">
        <v>62</v>
      </c>
      <c r="E1740" s="275">
        <v>39530491</v>
      </c>
      <c r="F1740" s="275">
        <v>175000</v>
      </c>
      <c r="G1740" s="275">
        <v>0</v>
      </c>
      <c r="H1740" s="275">
        <v>5</v>
      </c>
      <c r="I1740" s="275">
        <v>175000</v>
      </c>
      <c r="J1740" s="275">
        <v>0</v>
      </c>
      <c r="K1740" s="275">
        <v>0</v>
      </c>
      <c r="L1740" s="275">
        <v>7</v>
      </c>
      <c r="M1740" s="275">
        <v>0</v>
      </c>
      <c r="N1740" s="275">
        <v>0</v>
      </c>
      <c r="O1740" s="275">
        <v>0</v>
      </c>
      <c r="P1740" s="284">
        <v>0</v>
      </c>
      <c r="Q1740" s="275">
        <v>0</v>
      </c>
      <c r="R1740" s="275">
        <v>0</v>
      </c>
      <c r="S1740" s="275">
        <v>0</v>
      </c>
      <c r="T1740" s="275">
        <v>0</v>
      </c>
      <c r="U1740" s="275">
        <v>0</v>
      </c>
      <c r="V1740" s="275">
        <v>0</v>
      </c>
      <c r="W1740" s="275">
        <v>0</v>
      </c>
      <c r="X1740" s="275">
        <v>0</v>
      </c>
      <c r="Y1740" s="275">
        <v>0</v>
      </c>
      <c r="Z1740" s="275">
        <v>0</v>
      </c>
      <c r="AA1740" s="275">
        <v>0</v>
      </c>
      <c r="AB1740" s="275" t="b">
        <v>1</v>
      </c>
      <c r="AC1740" s="275" t="b">
        <v>1</v>
      </c>
      <c r="AD1740" s="275">
        <v>0</v>
      </c>
      <c r="AE1740" s="275">
        <v>0</v>
      </c>
      <c r="AF1740" s="275">
        <v>0</v>
      </c>
      <c r="AG1740" s="275">
        <v>0</v>
      </c>
      <c r="AH1740" s="275"/>
      <c r="AI1740" s="275"/>
      <c r="AJ1740" s="275" t="b">
        <v>0</v>
      </c>
    </row>
    <row r="1741" spans="2:36" x14ac:dyDescent="0.2">
      <c r="B1741" s="266">
        <v>26</v>
      </c>
      <c r="C1741" s="274" t="s">
        <v>169</v>
      </c>
      <c r="D1741" s="275">
        <v>37</v>
      </c>
      <c r="E1741" s="275">
        <v>39530491</v>
      </c>
      <c r="F1741" s="275">
        <v>25000</v>
      </c>
      <c r="G1741" s="275">
        <v>346875</v>
      </c>
      <c r="H1741" s="275">
        <v>5</v>
      </c>
      <c r="I1741" s="275">
        <v>25000</v>
      </c>
      <c r="J1741" s="275">
        <v>346875</v>
      </c>
      <c r="K1741" s="276">
        <v>10406.25</v>
      </c>
      <c r="L1741" s="275">
        <v>7</v>
      </c>
      <c r="M1741" s="276">
        <v>86718.75</v>
      </c>
      <c r="N1741" s="275">
        <v>249750</v>
      </c>
      <c r="O1741" s="279">
        <v>1661.59298171001</v>
      </c>
      <c r="P1741" s="284">
        <v>0</v>
      </c>
      <c r="Q1741" s="275">
        <v>205.234375</v>
      </c>
      <c r="R1741" s="275">
        <v>173.4375</v>
      </c>
      <c r="S1741" s="275">
        <v>0</v>
      </c>
      <c r="T1741" s="279">
        <v>2040.26485671001</v>
      </c>
      <c r="U1741" s="276">
        <v>336468.75</v>
      </c>
      <c r="V1741" s="277">
        <v>2238.53498924821</v>
      </c>
      <c r="W1741" s="275">
        <v>141.372666983914</v>
      </c>
      <c r="X1741" s="275">
        <v>328.05703125000002</v>
      </c>
      <c r="Y1741" s="275">
        <v>205.234375</v>
      </c>
      <c r="Z1741" s="275">
        <v>173.4375</v>
      </c>
      <c r="AA1741" s="275">
        <v>97.932713122080401</v>
      </c>
      <c r="AB1741" s="275" t="b">
        <v>0</v>
      </c>
      <c r="AC1741" s="275" t="b">
        <v>0</v>
      </c>
      <c r="AD1741" s="280">
        <v>565022.82366342505</v>
      </c>
      <c r="AE1741" s="280">
        <v>141255.705915856</v>
      </c>
      <c r="AF1741" s="281">
        <v>214316.427557541</v>
      </c>
      <c r="AG1741" s="281">
        <v>209450.69019002799</v>
      </c>
      <c r="AH1741" s="275">
        <v>19.1273936518946</v>
      </c>
      <c r="AI1741" s="275">
        <v>0.62889462677744201</v>
      </c>
      <c r="AJ1741" s="275" t="b">
        <v>0</v>
      </c>
    </row>
    <row r="1742" spans="2:36" x14ac:dyDescent="0.2">
      <c r="B1742" s="266">
        <v>29</v>
      </c>
      <c r="C1742" s="274" t="s">
        <v>169</v>
      </c>
      <c r="D1742" s="275">
        <v>5</v>
      </c>
      <c r="E1742" s="275">
        <v>39530491</v>
      </c>
      <c r="F1742" s="275">
        <v>87500</v>
      </c>
      <c r="G1742" s="275">
        <v>625000</v>
      </c>
      <c r="H1742" s="275">
        <v>5</v>
      </c>
      <c r="I1742" s="275">
        <v>87500</v>
      </c>
      <c r="J1742" s="275">
        <v>625000</v>
      </c>
      <c r="K1742" s="275">
        <v>18750</v>
      </c>
      <c r="L1742" s="275">
        <v>7</v>
      </c>
      <c r="M1742" s="275">
        <v>156250</v>
      </c>
      <c r="N1742" s="275">
        <v>450000</v>
      </c>
      <c r="O1742" s="277">
        <v>2993.8612283063198</v>
      </c>
      <c r="P1742" s="284">
        <v>0</v>
      </c>
      <c r="Q1742" s="277">
        <v>369.79166666666703</v>
      </c>
      <c r="R1742" s="282">
        <v>312.5</v>
      </c>
      <c r="S1742" s="275">
        <v>0</v>
      </c>
      <c r="T1742" s="279">
        <v>3676.15289497299</v>
      </c>
      <c r="U1742" s="275">
        <v>606250</v>
      </c>
      <c r="V1742" s="277">
        <v>4033.3963770237901</v>
      </c>
      <c r="W1742" s="277">
        <v>72.778721742040602</v>
      </c>
      <c r="X1742" s="277">
        <v>591.09375</v>
      </c>
      <c r="Y1742" s="277">
        <v>369.79166666666703</v>
      </c>
      <c r="Z1742" s="282">
        <v>312.5</v>
      </c>
      <c r="AA1742" s="275">
        <v>50.415811131058099</v>
      </c>
      <c r="AB1742" s="275" t="b">
        <v>0</v>
      </c>
      <c r="AC1742" s="275" t="b">
        <v>0</v>
      </c>
      <c r="AD1742" s="280">
        <v>1018059.1417359</v>
      </c>
      <c r="AE1742" s="280">
        <v>254514.78543397499</v>
      </c>
      <c r="AF1742" s="280">
        <v>386155.725328903</v>
      </c>
      <c r="AG1742" s="281">
        <v>377388.63097302301</v>
      </c>
      <c r="AH1742" s="275">
        <v>19.1273936518946</v>
      </c>
      <c r="AI1742" s="275">
        <v>0.62889462677744201</v>
      </c>
      <c r="AJ1742" s="275" t="b">
        <v>0</v>
      </c>
    </row>
    <row r="1743" spans="2:36" x14ac:dyDescent="0.2">
      <c r="B1743" s="266">
        <v>32</v>
      </c>
      <c r="C1743" s="274" t="s">
        <v>169</v>
      </c>
      <c r="D1743" s="275">
        <v>6</v>
      </c>
      <c r="E1743" s="275">
        <v>39530491</v>
      </c>
      <c r="F1743" s="275">
        <v>200000</v>
      </c>
      <c r="G1743" s="275">
        <v>0</v>
      </c>
      <c r="H1743" s="275">
        <v>5</v>
      </c>
      <c r="I1743" s="275">
        <v>200000</v>
      </c>
      <c r="J1743" s="275">
        <v>0</v>
      </c>
      <c r="K1743" s="275">
        <v>0</v>
      </c>
      <c r="L1743" s="275">
        <v>7</v>
      </c>
      <c r="M1743" s="275">
        <v>0</v>
      </c>
      <c r="N1743" s="275">
        <v>0</v>
      </c>
      <c r="O1743" s="275">
        <v>0</v>
      </c>
      <c r="P1743" s="284">
        <v>0</v>
      </c>
      <c r="Q1743" s="275">
        <v>0</v>
      </c>
      <c r="R1743" s="275">
        <v>0</v>
      </c>
      <c r="S1743" s="275">
        <v>0</v>
      </c>
      <c r="T1743" s="275">
        <v>0</v>
      </c>
      <c r="U1743" s="275">
        <v>0</v>
      </c>
      <c r="V1743" s="275">
        <v>0</v>
      </c>
      <c r="W1743" s="275">
        <v>0</v>
      </c>
      <c r="X1743" s="275">
        <v>0</v>
      </c>
      <c r="Y1743" s="275">
        <v>0</v>
      </c>
      <c r="Z1743" s="275">
        <v>0</v>
      </c>
      <c r="AA1743" s="275">
        <v>0</v>
      </c>
      <c r="AB1743" s="275" t="b">
        <v>1</v>
      </c>
      <c r="AC1743" s="275" t="b">
        <v>1</v>
      </c>
      <c r="AD1743" s="275">
        <v>0</v>
      </c>
      <c r="AE1743" s="275">
        <v>0</v>
      </c>
      <c r="AF1743" s="275">
        <v>0</v>
      </c>
      <c r="AG1743" s="275">
        <v>0</v>
      </c>
      <c r="AH1743" s="275"/>
      <c r="AI1743" s="275"/>
      <c r="AJ1743" s="275" t="b">
        <v>0</v>
      </c>
    </row>
    <row r="1744" spans="2:36" x14ac:dyDescent="0.2">
      <c r="B1744" s="266">
        <v>33</v>
      </c>
      <c r="C1744" s="274" t="s">
        <v>169</v>
      </c>
      <c r="D1744" s="275">
        <v>13</v>
      </c>
      <c r="E1744" s="275">
        <v>39530491</v>
      </c>
      <c r="F1744" s="275">
        <v>58071</v>
      </c>
      <c r="G1744" s="275">
        <v>275000</v>
      </c>
      <c r="H1744" s="275">
        <v>5</v>
      </c>
      <c r="I1744" s="275">
        <v>58071</v>
      </c>
      <c r="J1744" s="275">
        <v>275000</v>
      </c>
      <c r="K1744" s="275">
        <v>8250</v>
      </c>
      <c r="L1744" s="275">
        <v>7</v>
      </c>
      <c r="M1744" s="275">
        <v>68750</v>
      </c>
      <c r="N1744" s="275">
        <v>198000</v>
      </c>
      <c r="O1744" s="277">
        <v>1317.29894045478</v>
      </c>
      <c r="P1744" s="284">
        <v>0</v>
      </c>
      <c r="Q1744" s="275">
        <v>162.708333333333</v>
      </c>
      <c r="R1744" s="282">
        <v>137.5</v>
      </c>
      <c r="S1744" s="275">
        <v>0</v>
      </c>
      <c r="T1744" s="277">
        <v>1617.5072737881101</v>
      </c>
      <c r="U1744" s="275">
        <v>266750</v>
      </c>
      <c r="V1744" s="277">
        <v>1774.6944058904701</v>
      </c>
      <c r="W1744" s="275">
        <v>48.250947754792598</v>
      </c>
      <c r="X1744" s="275">
        <v>260.08125000000001</v>
      </c>
      <c r="Y1744" s="275">
        <v>162.708333333333</v>
      </c>
      <c r="Z1744" s="282">
        <v>137.5</v>
      </c>
      <c r="AA1744" s="275">
        <v>33.4247512277339</v>
      </c>
      <c r="AB1744" s="275" t="b">
        <v>0</v>
      </c>
      <c r="AC1744" s="275" t="b">
        <v>1</v>
      </c>
      <c r="AD1744" s="281">
        <v>447946.022363797</v>
      </c>
      <c r="AE1744" s="281">
        <v>111986.505590949</v>
      </c>
      <c r="AF1744" s="281">
        <v>169908.51914471699</v>
      </c>
      <c r="AG1744" s="281">
        <v>166050.99762812999</v>
      </c>
      <c r="AH1744" s="275">
        <v>19.1273936518946</v>
      </c>
      <c r="AI1744" s="275">
        <v>0.62889462677744201</v>
      </c>
      <c r="AJ1744" s="275" t="b">
        <v>1</v>
      </c>
    </row>
    <row r="1745" spans="2:36" x14ac:dyDescent="0.2">
      <c r="B1745" s="266">
        <v>34</v>
      </c>
      <c r="C1745" s="274" t="s">
        <v>169</v>
      </c>
      <c r="D1745" s="275">
        <v>64</v>
      </c>
      <c r="E1745" s="275">
        <v>39530491</v>
      </c>
      <c r="F1745" s="275">
        <v>35000</v>
      </c>
      <c r="G1745" s="275">
        <v>340000</v>
      </c>
      <c r="H1745" s="275">
        <v>5</v>
      </c>
      <c r="I1745" s="275">
        <v>35000</v>
      </c>
      <c r="J1745" s="275">
        <v>340000</v>
      </c>
      <c r="K1745" s="275">
        <v>10200</v>
      </c>
      <c r="L1745" s="275">
        <v>7</v>
      </c>
      <c r="M1745" s="275">
        <v>85000</v>
      </c>
      <c r="N1745" s="275">
        <v>244800</v>
      </c>
      <c r="O1745" s="277">
        <v>1628.6605081986399</v>
      </c>
      <c r="P1745" s="284">
        <v>0</v>
      </c>
      <c r="Q1745" s="275">
        <v>201.166666666667</v>
      </c>
      <c r="R1745" s="275">
        <v>170</v>
      </c>
      <c r="S1745" s="275">
        <v>0</v>
      </c>
      <c r="T1745" s="279">
        <v>1999.8271748653101</v>
      </c>
      <c r="U1745" s="275">
        <v>329800</v>
      </c>
      <c r="V1745" s="277">
        <v>2194.1676291009398</v>
      </c>
      <c r="W1745" s="277">
        <v>98.979061569175201</v>
      </c>
      <c r="X1745" s="275">
        <v>321.55500000000001</v>
      </c>
      <c r="Y1745" s="275">
        <v>201.166666666667</v>
      </c>
      <c r="Z1745" s="275">
        <v>170</v>
      </c>
      <c r="AA1745" s="275">
        <v>68.565503138238995</v>
      </c>
      <c r="AB1745" s="275" t="b">
        <v>0</v>
      </c>
      <c r="AC1745" s="275" t="b">
        <v>0</v>
      </c>
      <c r="AD1745" s="280">
        <v>553824.17310432997</v>
      </c>
      <c r="AE1745" s="281">
        <v>138456.04327608299</v>
      </c>
      <c r="AF1745" s="283">
        <v>210068.71457892301</v>
      </c>
      <c r="AG1745" s="280">
        <v>205299.41524932499</v>
      </c>
      <c r="AH1745" s="275">
        <v>19.1273936518946</v>
      </c>
      <c r="AI1745" s="275">
        <v>0.62889462677744201</v>
      </c>
      <c r="AJ1745" s="275" t="b">
        <v>0</v>
      </c>
    </row>
    <row r="1746" spans="2:36" x14ac:dyDescent="0.2">
      <c r="B1746" s="266">
        <v>35</v>
      </c>
      <c r="C1746" s="274" t="s">
        <v>169</v>
      </c>
      <c r="D1746" s="275">
        <v>7</v>
      </c>
      <c r="E1746" s="275">
        <v>39530491</v>
      </c>
      <c r="F1746" s="275">
        <v>59164</v>
      </c>
      <c r="G1746" s="275">
        <v>450000</v>
      </c>
      <c r="H1746" s="275">
        <v>5</v>
      </c>
      <c r="I1746" s="275">
        <v>59164</v>
      </c>
      <c r="J1746" s="275">
        <v>450000</v>
      </c>
      <c r="K1746" s="275">
        <v>13500</v>
      </c>
      <c r="L1746" s="275">
        <v>7</v>
      </c>
      <c r="M1746" s="275">
        <v>112500</v>
      </c>
      <c r="N1746" s="275">
        <v>324000</v>
      </c>
      <c r="O1746" s="279">
        <v>2155.58008438055</v>
      </c>
      <c r="P1746" s="284">
        <v>0</v>
      </c>
      <c r="Q1746" s="276">
        <v>266.25</v>
      </c>
      <c r="R1746" s="275">
        <v>225</v>
      </c>
      <c r="S1746" s="275">
        <v>0</v>
      </c>
      <c r="T1746" s="279">
        <v>2646.83008438055</v>
      </c>
      <c r="U1746" s="275">
        <v>436500</v>
      </c>
      <c r="V1746" s="277">
        <v>2904.0453914571299</v>
      </c>
      <c r="W1746" s="275">
        <v>77.497455712064095</v>
      </c>
      <c r="X1746" s="277">
        <v>425.58749999999998</v>
      </c>
      <c r="Y1746" s="276">
        <v>266.25</v>
      </c>
      <c r="Z1746" s="275">
        <v>225</v>
      </c>
      <c r="AA1746" s="275">
        <v>53.684607214803997</v>
      </c>
      <c r="AB1746" s="275" t="b">
        <v>0</v>
      </c>
      <c r="AC1746" s="275" t="b">
        <v>0</v>
      </c>
      <c r="AD1746" s="280">
        <v>733002.58204984898</v>
      </c>
      <c r="AE1746" s="281">
        <v>183250.64551246201</v>
      </c>
      <c r="AF1746" s="280">
        <v>278032.12223680998</v>
      </c>
      <c r="AG1746" s="280">
        <v>271719.81430057698</v>
      </c>
      <c r="AH1746" s="275">
        <v>19.1273936518946</v>
      </c>
      <c r="AI1746" s="275">
        <v>0.62889462677744201</v>
      </c>
      <c r="AJ1746" s="275" t="b">
        <v>0</v>
      </c>
    </row>
    <row r="1747" spans="2:36" x14ac:dyDescent="0.2">
      <c r="B1747" s="266">
        <v>38</v>
      </c>
      <c r="C1747" s="274" t="s">
        <v>169</v>
      </c>
      <c r="D1747" s="275">
        <v>37</v>
      </c>
      <c r="E1747" s="275">
        <v>39530491</v>
      </c>
      <c r="F1747" s="275">
        <v>80443</v>
      </c>
      <c r="G1747" s="275">
        <v>625000</v>
      </c>
      <c r="H1747" s="275">
        <v>5</v>
      </c>
      <c r="I1747" s="275">
        <v>80443</v>
      </c>
      <c r="J1747" s="275">
        <v>625000</v>
      </c>
      <c r="K1747" s="275">
        <v>18750</v>
      </c>
      <c r="L1747" s="275">
        <v>7</v>
      </c>
      <c r="M1747" s="275">
        <v>156250</v>
      </c>
      <c r="N1747" s="275">
        <v>450000</v>
      </c>
      <c r="O1747" s="277">
        <v>2993.8612283063198</v>
      </c>
      <c r="P1747" s="284">
        <v>0</v>
      </c>
      <c r="Q1747" s="277">
        <v>369.79166666666703</v>
      </c>
      <c r="R1747" s="282">
        <v>312.5</v>
      </c>
      <c r="S1747" s="275">
        <v>0</v>
      </c>
      <c r="T1747" s="279">
        <v>3676.15289497299</v>
      </c>
      <c r="U1747" s="275">
        <v>606250</v>
      </c>
      <c r="V1747" s="277">
        <v>4033.3963770237901</v>
      </c>
      <c r="W1747" s="275">
        <v>79.163359800461905</v>
      </c>
      <c r="X1747" s="277">
        <v>591.09375</v>
      </c>
      <c r="Y1747" s="277">
        <v>369.79166666666703</v>
      </c>
      <c r="Z1747" s="282">
        <v>312.5</v>
      </c>
      <c r="AA1747" s="275">
        <v>54.838624541197902</v>
      </c>
      <c r="AB1747" s="275" t="b">
        <v>0</v>
      </c>
      <c r="AC1747" s="275" t="b">
        <v>0</v>
      </c>
      <c r="AD1747" s="280">
        <v>1018059.1417359</v>
      </c>
      <c r="AE1747" s="280">
        <v>254514.78543397499</v>
      </c>
      <c r="AF1747" s="280">
        <v>386155.725328903</v>
      </c>
      <c r="AG1747" s="281">
        <v>377388.63097302301</v>
      </c>
      <c r="AH1747" s="275">
        <v>19.1273936518946</v>
      </c>
      <c r="AI1747" s="275">
        <v>0.62889462677744201</v>
      </c>
      <c r="AJ1747" s="275" t="b">
        <v>0</v>
      </c>
    </row>
    <row r="1748" spans="2:36" x14ac:dyDescent="0.2">
      <c r="B1748" s="266">
        <v>39</v>
      </c>
      <c r="C1748" s="274" t="s">
        <v>169</v>
      </c>
      <c r="D1748" s="275">
        <v>161</v>
      </c>
      <c r="E1748" s="275">
        <v>39530491</v>
      </c>
      <c r="F1748" s="275">
        <v>33186</v>
      </c>
      <c r="G1748" s="275">
        <v>363889</v>
      </c>
      <c r="H1748" s="275">
        <v>5</v>
      </c>
      <c r="I1748" s="275">
        <v>33186</v>
      </c>
      <c r="J1748" s="275">
        <v>363889</v>
      </c>
      <c r="K1748" s="276">
        <v>10916.67</v>
      </c>
      <c r="L1748" s="275">
        <v>7</v>
      </c>
      <c r="M1748" s="276">
        <v>90972.25</v>
      </c>
      <c r="N1748" s="281">
        <v>262000.08</v>
      </c>
      <c r="O1748" s="277">
        <v>1743.0930696114499</v>
      </c>
      <c r="P1748" s="284">
        <v>0</v>
      </c>
      <c r="Q1748" s="275">
        <v>215.30099166666699</v>
      </c>
      <c r="R1748" s="275">
        <v>181.94450000000001</v>
      </c>
      <c r="S1748" s="275">
        <v>0</v>
      </c>
      <c r="T1748" s="279">
        <v>2140.3385612781199</v>
      </c>
      <c r="U1748" s="276">
        <v>352972.33</v>
      </c>
      <c r="V1748" s="279">
        <v>2348.3337187820998</v>
      </c>
      <c r="W1748" s="275">
        <v>111.72400044110501</v>
      </c>
      <c r="X1748" s="275">
        <v>344.14802175</v>
      </c>
      <c r="Y1748" s="275">
        <v>215.30099166666699</v>
      </c>
      <c r="Z1748" s="275">
        <v>181.94450000000001</v>
      </c>
      <c r="AA1748" s="275">
        <v>77.394270883316594</v>
      </c>
      <c r="AB1748" s="275" t="b">
        <v>0</v>
      </c>
      <c r="AC1748" s="275" t="b">
        <v>0</v>
      </c>
      <c r="AD1748" s="280">
        <v>592736.83684341703</v>
      </c>
      <c r="AE1748" s="281">
        <v>148184.20921085399</v>
      </c>
      <c r="AF1748" s="281">
        <v>224828.51317473399</v>
      </c>
      <c r="AG1748" s="283">
        <v>219724.11445782799</v>
      </c>
      <c r="AH1748" s="275">
        <v>19.1273936518946</v>
      </c>
      <c r="AI1748" s="275">
        <v>0.62889462677744201</v>
      </c>
      <c r="AJ1748" s="275" t="b">
        <v>0</v>
      </c>
    </row>
    <row r="1749" spans="2:36" x14ac:dyDescent="0.2">
      <c r="B1749" s="266">
        <v>40</v>
      </c>
      <c r="C1749" s="274" t="s">
        <v>169</v>
      </c>
      <c r="D1749" s="275">
        <v>10</v>
      </c>
      <c r="E1749" s="275">
        <v>39530491</v>
      </c>
      <c r="F1749" s="275">
        <v>175000</v>
      </c>
      <c r="G1749" s="275">
        <v>0</v>
      </c>
      <c r="H1749" s="275">
        <v>5</v>
      </c>
      <c r="I1749" s="275">
        <v>175000</v>
      </c>
      <c r="J1749" s="275">
        <v>0</v>
      </c>
      <c r="K1749" s="275">
        <v>0</v>
      </c>
      <c r="L1749" s="275">
        <v>7</v>
      </c>
      <c r="M1749" s="275">
        <v>0</v>
      </c>
      <c r="N1749" s="275">
        <v>0</v>
      </c>
      <c r="O1749" s="275">
        <v>0</v>
      </c>
      <c r="P1749" s="284">
        <v>0</v>
      </c>
      <c r="Q1749" s="275">
        <v>0</v>
      </c>
      <c r="R1749" s="275">
        <v>0</v>
      </c>
      <c r="S1749" s="275">
        <v>0</v>
      </c>
      <c r="T1749" s="275">
        <v>0</v>
      </c>
      <c r="U1749" s="275">
        <v>0</v>
      </c>
      <c r="V1749" s="275">
        <v>0</v>
      </c>
      <c r="W1749" s="275">
        <v>0</v>
      </c>
      <c r="X1749" s="275">
        <v>0</v>
      </c>
      <c r="Y1749" s="275">
        <v>0</v>
      </c>
      <c r="Z1749" s="275">
        <v>0</v>
      </c>
      <c r="AA1749" s="275">
        <v>0</v>
      </c>
      <c r="AB1749" s="275" t="b">
        <v>1</v>
      </c>
      <c r="AC1749" s="275" t="b">
        <v>1</v>
      </c>
      <c r="AD1749" s="275">
        <v>0</v>
      </c>
      <c r="AE1749" s="275">
        <v>0</v>
      </c>
      <c r="AF1749" s="275">
        <v>0</v>
      </c>
      <c r="AG1749" s="275">
        <v>0</v>
      </c>
      <c r="AH1749" s="275"/>
      <c r="AI1749" s="275"/>
      <c r="AJ1749" s="275" t="b">
        <v>0</v>
      </c>
    </row>
    <row r="1750" spans="2:36" x14ac:dyDescent="0.2">
      <c r="B1750" s="266">
        <v>44</v>
      </c>
      <c r="C1750" s="274" t="s">
        <v>169</v>
      </c>
      <c r="D1750" s="275">
        <v>12</v>
      </c>
      <c r="E1750" s="275">
        <v>39530491</v>
      </c>
      <c r="F1750" s="275">
        <v>65822</v>
      </c>
      <c r="G1750" s="275">
        <v>562500</v>
      </c>
      <c r="H1750" s="275">
        <v>5</v>
      </c>
      <c r="I1750" s="275">
        <v>65822</v>
      </c>
      <c r="J1750" s="275">
        <v>562500</v>
      </c>
      <c r="K1750" s="275">
        <v>16875</v>
      </c>
      <c r="L1750" s="275">
        <v>7</v>
      </c>
      <c r="M1750" s="275">
        <v>140625</v>
      </c>
      <c r="N1750" s="275">
        <v>405000</v>
      </c>
      <c r="O1750" s="277">
        <v>2694.4751054756898</v>
      </c>
      <c r="P1750" s="284">
        <v>0</v>
      </c>
      <c r="Q1750" s="275">
        <v>332.8125</v>
      </c>
      <c r="R1750" s="276">
        <v>281.25</v>
      </c>
      <c r="S1750" s="275">
        <v>0</v>
      </c>
      <c r="T1750" s="277">
        <v>3308.5376054756898</v>
      </c>
      <c r="U1750" s="275">
        <v>545625</v>
      </c>
      <c r="V1750" s="277">
        <v>3630.0567393214101</v>
      </c>
      <c r="W1750" s="275">
        <v>87.073080993979204</v>
      </c>
      <c r="X1750" s="277">
        <v>531.984375</v>
      </c>
      <c r="Y1750" s="275">
        <v>332.8125</v>
      </c>
      <c r="Z1750" s="276">
        <v>281.25</v>
      </c>
      <c r="AA1750" s="275">
        <v>60.317904751767301</v>
      </c>
      <c r="AB1750" s="275" t="b">
        <v>0</v>
      </c>
      <c r="AC1750" s="275" t="b">
        <v>0</v>
      </c>
      <c r="AD1750" s="280">
        <v>916253.22756231099</v>
      </c>
      <c r="AE1750" s="281">
        <v>229063.30689057801</v>
      </c>
      <c r="AF1750" s="280">
        <v>347540.152796012</v>
      </c>
      <c r="AG1750" s="281">
        <v>339649.76787572098</v>
      </c>
      <c r="AH1750" s="275">
        <v>19.1273936518946</v>
      </c>
      <c r="AI1750" s="275">
        <v>0.62889462677744201</v>
      </c>
      <c r="AJ1750" s="275" t="b">
        <v>0</v>
      </c>
    </row>
    <row r="1751" spans="2:36" x14ac:dyDescent="0.2">
      <c r="B1751" s="266">
        <v>47</v>
      </c>
      <c r="C1751" s="274" t="s">
        <v>169</v>
      </c>
      <c r="D1751" s="275">
        <v>2</v>
      </c>
      <c r="E1751" s="275">
        <v>39530491</v>
      </c>
      <c r="F1751" s="275">
        <v>87500</v>
      </c>
      <c r="G1751" s="275">
        <v>625000</v>
      </c>
      <c r="H1751" s="275">
        <v>5</v>
      </c>
      <c r="I1751" s="275">
        <v>87500</v>
      </c>
      <c r="J1751" s="275">
        <v>625000</v>
      </c>
      <c r="K1751" s="275">
        <v>18750</v>
      </c>
      <c r="L1751" s="275">
        <v>7</v>
      </c>
      <c r="M1751" s="275">
        <v>156250</v>
      </c>
      <c r="N1751" s="275">
        <v>450000</v>
      </c>
      <c r="O1751" s="277">
        <v>2993.8612283063198</v>
      </c>
      <c r="P1751" s="284">
        <v>0</v>
      </c>
      <c r="Q1751" s="277">
        <v>369.79166666666703</v>
      </c>
      <c r="R1751" s="282">
        <v>312.5</v>
      </c>
      <c r="S1751" s="275">
        <v>0</v>
      </c>
      <c r="T1751" s="279">
        <v>3676.15289497299</v>
      </c>
      <c r="U1751" s="275">
        <v>606250</v>
      </c>
      <c r="V1751" s="277">
        <v>4033.3963770237901</v>
      </c>
      <c r="W1751" s="277">
        <v>72.778721742040602</v>
      </c>
      <c r="X1751" s="277">
        <v>591.09375</v>
      </c>
      <c r="Y1751" s="277">
        <v>369.79166666666703</v>
      </c>
      <c r="Z1751" s="282">
        <v>312.5</v>
      </c>
      <c r="AA1751" s="275">
        <v>50.415811131058099</v>
      </c>
      <c r="AB1751" s="275" t="b">
        <v>0</v>
      </c>
      <c r="AC1751" s="275" t="b">
        <v>0</v>
      </c>
      <c r="AD1751" s="280">
        <v>1018059.1417359</v>
      </c>
      <c r="AE1751" s="280">
        <v>254514.78543397499</v>
      </c>
      <c r="AF1751" s="280">
        <v>386155.725328903</v>
      </c>
      <c r="AG1751" s="281">
        <v>377388.63097302301</v>
      </c>
      <c r="AH1751" s="275">
        <v>19.1273936518946</v>
      </c>
      <c r="AI1751" s="275">
        <v>0.62889462677744201</v>
      </c>
      <c r="AJ1751" s="275" t="b">
        <v>0</v>
      </c>
    </row>
    <row r="1752" spans="2:36" x14ac:dyDescent="0.2">
      <c r="B1752" s="266">
        <v>48</v>
      </c>
      <c r="C1752" s="274" t="s">
        <v>169</v>
      </c>
      <c r="D1752" s="275">
        <v>12</v>
      </c>
      <c r="E1752" s="275">
        <v>39530491</v>
      </c>
      <c r="F1752" s="275">
        <v>84511</v>
      </c>
      <c r="G1752" s="275">
        <v>562500</v>
      </c>
      <c r="H1752" s="275">
        <v>5</v>
      </c>
      <c r="I1752" s="275">
        <v>84511</v>
      </c>
      <c r="J1752" s="275">
        <v>562500</v>
      </c>
      <c r="K1752" s="275">
        <v>16875</v>
      </c>
      <c r="L1752" s="275">
        <v>7</v>
      </c>
      <c r="M1752" s="275">
        <v>140625</v>
      </c>
      <c r="N1752" s="275">
        <v>405000</v>
      </c>
      <c r="O1752" s="277">
        <v>2694.4751054756898</v>
      </c>
      <c r="P1752" s="284">
        <v>0</v>
      </c>
      <c r="Q1752" s="275">
        <v>332.8125</v>
      </c>
      <c r="R1752" s="276">
        <v>281.25</v>
      </c>
      <c r="S1752" s="275">
        <v>0</v>
      </c>
      <c r="T1752" s="277">
        <v>3308.5376054756898</v>
      </c>
      <c r="U1752" s="275">
        <v>545625</v>
      </c>
      <c r="V1752" s="277">
        <v>3630.0567393214101</v>
      </c>
      <c r="W1752" s="275">
        <v>67.817495204005397</v>
      </c>
      <c r="X1752" s="277">
        <v>531.984375</v>
      </c>
      <c r="Y1752" s="275">
        <v>332.8125</v>
      </c>
      <c r="Z1752" s="276">
        <v>281.25</v>
      </c>
      <c r="AA1752" s="275">
        <v>46.979033813004499</v>
      </c>
      <c r="AB1752" s="275" t="b">
        <v>0</v>
      </c>
      <c r="AC1752" s="275" t="b">
        <v>0</v>
      </c>
      <c r="AD1752" s="280">
        <v>916253.22756231099</v>
      </c>
      <c r="AE1752" s="281">
        <v>229063.30689057801</v>
      </c>
      <c r="AF1752" s="280">
        <v>347540.152796012</v>
      </c>
      <c r="AG1752" s="281">
        <v>339649.76787572098</v>
      </c>
      <c r="AH1752" s="275">
        <v>19.1273936518946</v>
      </c>
      <c r="AI1752" s="275">
        <v>0.62889462677744201</v>
      </c>
      <c r="AJ1752" s="275" t="b">
        <v>0</v>
      </c>
    </row>
    <row r="1753" spans="2:36" x14ac:dyDescent="0.2">
      <c r="B1753" s="266">
        <v>50</v>
      </c>
      <c r="C1753" s="274" t="s">
        <v>169</v>
      </c>
      <c r="D1753" s="275">
        <v>3</v>
      </c>
      <c r="E1753" s="275">
        <v>39530491</v>
      </c>
      <c r="F1753" s="275">
        <v>7500</v>
      </c>
      <c r="G1753" s="275">
        <v>0</v>
      </c>
      <c r="H1753" s="275">
        <v>5</v>
      </c>
      <c r="I1753" s="275">
        <v>7500</v>
      </c>
      <c r="J1753" s="275">
        <v>0</v>
      </c>
      <c r="K1753" s="275">
        <v>0</v>
      </c>
      <c r="L1753" s="275">
        <v>7</v>
      </c>
      <c r="M1753" s="275">
        <v>0</v>
      </c>
      <c r="N1753" s="275">
        <v>0</v>
      </c>
      <c r="O1753" s="275">
        <v>0</v>
      </c>
      <c r="P1753" s="284">
        <v>0</v>
      </c>
      <c r="Q1753" s="275">
        <v>0</v>
      </c>
      <c r="R1753" s="275">
        <v>0</v>
      </c>
      <c r="S1753" s="275">
        <v>0</v>
      </c>
      <c r="T1753" s="275">
        <v>0</v>
      </c>
      <c r="U1753" s="275">
        <v>0</v>
      </c>
      <c r="V1753" s="275">
        <v>0</v>
      </c>
      <c r="W1753" s="275">
        <v>0</v>
      </c>
      <c r="X1753" s="275">
        <v>0</v>
      </c>
      <c r="Y1753" s="275">
        <v>0</v>
      </c>
      <c r="Z1753" s="275">
        <v>0</v>
      </c>
      <c r="AA1753" s="275">
        <v>0</v>
      </c>
      <c r="AB1753" s="275" t="b">
        <v>1</v>
      </c>
      <c r="AC1753" s="275" t="b">
        <v>1</v>
      </c>
      <c r="AD1753" s="275">
        <v>0</v>
      </c>
      <c r="AE1753" s="275">
        <v>0</v>
      </c>
      <c r="AF1753" s="275">
        <v>0</v>
      </c>
      <c r="AG1753" s="275">
        <v>0</v>
      </c>
      <c r="AH1753" s="275"/>
      <c r="AI1753" s="275"/>
      <c r="AJ1753" s="275" t="b">
        <v>0</v>
      </c>
    </row>
    <row r="1754" spans="2:36" x14ac:dyDescent="0.2">
      <c r="B1754" s="266">
        <v>51</v>
      </c>
      <c r="C1754" s="274" t="s">
        <v>169</v>
      </c>
      <c r="D1754" s="275">
        <v>22</v>
      </c>
      <c r="E1754" s="275">
        <v>39530491</v>
      </c>
      <c r="F1754" s="275">
        <v>150000</v>
      </c>
      <c r="G1754" s="275">
        <v>350000</v>
      </c>
      <c r="H1754" s="275">
        <v>5</v>
      </c>
      <c r="I1754" s="275">
        <v>150000</v>
      </c>
      <c r="J1754" s="275">
        <v>350000</v>
      </c>
      <c r="K1754" s="275">
        <v>10500</v>
      </c>
      <c r="L1754" s="275">
        <v>7</v>
      </c>
      <c r="M1754" s="275">
        <v>87500</v>
      </c>
      <c r="N1754" s="275">
        <v>252000</v>
      </c>
      <c r="O1754" s="277">
        <v>1676.5622878515401</v>
      </c>
      <c r="P1754" s="284">
        <v>0</v>
      </c>
      <c r="Q1754" s="275">
        <v>207.083333333333</v>
      </c>
      <c r="R1754" s="275">
        <v>175</v>
      </c>
      <c r="S1754" s="275">
        <v>0</v>
      </c>
      <c r="T1754" s="277">
        <v>2058.6456211848699</v>
      </c>
      <c r="U1754" s="275">
        <v>339500</v>
      </c>
      <c r="V1754" s="279">
        <v>2258.7019711333201</v>
      </c>
      <c r="W1754" s="275">
        <v>23.774382435733301</v>
      </c>
      <c r="X1754" s="275">
        <v>331.01249999999999</v>
      </c>
      <c r="Y1754" s="275">
        <v>207.083333333333</v>
      </c>
      <c r="Z1754" s="275">
        <v>175</v>
      </c>
      <c r="AA1754" s="275">
        <v>16.469164969478999</v>
      </c>
      <c r="AB1754" s="275" t="b">
        <v>1</v>
      </c>
      <c r="AC1754" s="275" t="b">
        <v>1</v>
      </c>
      <c r="AD1754" s="280">
        <v>570113.11937210499</v>
      </c>
      <c r="AE1754" s="280">
        <v>142528.27984302599</v>
      </c>
      <c r="AF1754" s="281">
        <v>216247.20618418499</v>
      </c>
      <c r="AG1754" s="280">
        <v>211337.63334489299</v>
      </c>
      <c r="AH1754" s="275">
        <v>19.1273936518946</v>
      </c>
      <c r="AI1754" s="275">
        <v>0.62889462677744201</v>
      </c>
      <c r="AJ1754" s="275" t="b">
        <v>0</v>
      </c>
    </row>
    <row r="1755" spans="2:36" x14ac:dyDescent="0.2">
      <c r="B1755" s="266">
        <v>54</v>
      </c>
      <c r="C1755" s="274" t="s">
        <v>169</v>
      </c>
      <c r="D1755" s="275">
        <v>2</v>
      </c>
      <c r="E1755" s="275">
        <v>39530491</v>
      </c>
      <c r="F1755" s="275">
        <v>20000</v>
      </c>
      <c r="G1755" s="275">
        <v>625000</v>
      </c>
      <c r="H1755" s="275">
        <v>5</v>
      </c>
      <c r="I1755" s="275">
        <v>20000</v>
      </c>
      <c r="J1755" s="275">
        <v>625000</v>
      </c>
      <c r="K1755" s="275">
        <v>18750</v>
      </c>
      <c r="L1755" s="275">
        <v>7</v>
      </c>
      <c r="M1755" s="275">
        <v>156250</v>
      </c>
      <c r="N1755" s="275">
        <v>450000</v>
      </c>
      <c r="O1755" s="277">
        <v>2993.8612283063198</v>
      </c>
      <c r="P1755" s="284">
        <v>0</v>
      </c>
      <c r="Q1755" s="277">
        <v>369.79166666666703</v>
      </c>
      <c r="R1755" s="282">
        <v>312.5</v>
      </c>
      <c r="S1755" s="275">
        <v>0</v>
      </c>
      <c r="T1755" s="279">
        <v>3676.15289497299</v>
      </c>
      <c r="U1755" s="275">
        <v>606250</v>
      </c>
      <c r="V1755" s="277">
        <v>4033.3963770237901</v>
      </c>
      <c r="W1755" s="277">
        <v>318.40690762142799</v>
      </c>
      <c r="X1755" s="277">
        <v>591.09375</v>
      </c>
      <c r="Y1755" s="277">
        <v>369.79166666666703</v>
      </c>
      <c r="Z1755" s="282">
        <v>312.5</v>
      </c>
      <c r="AA1755" s="275">
        <v>220.56917369837899</v>
      </c>
      <c r="AB1755" s="275" t="b">
        <v>0</v>
      </c>
      <c r="AC1755" s="275" t="b">
        <v>0</v>
      </c>
      <c r="AD1755" s="280">
        <v>1018059.1417359</v>
      </c>
      <c r="AE1755" s="280">
        <v>254514.78543397499</v>
      </c>
      <c r="AF1755" s="280">
        <v>386155.725328903</v>
      </c>
      <c r="AG1755" s="281">
        <v>377388.63097302301</v>
      </c>
      <c r="AH1755" s="275">
        <v>19.1273936518946</v>
      </c>
      <c r="AI1755" s="275">
        <v>0.62889462677744201</v>
      </c>
      <c r="AJ1755" s="275" t="b">
        <v>0</v>
      </c>
    </row>
    <row r="1756" spans="2:36" x14ac:dyDescent="0.2">
      <c r="B1756" s="266">
        <v>55</v>
      </c>
      <c r="C1756" s="274" t="s">
        <v>169</v>
      </c>
      <c r="D1756" s="275">
        <v>76</v>
      </c>
      <c r="E1756" s="275">
        <v>39530491</v>
      </c>
      <c r="F1756" s="275">
        <v>57490</v>
      </c>
      <c r="G1756" s="275">
        <v>536765</v>
      </c>
      <c r="H1756" s="275">
        <v>5</v>
      </c>
      <c r="I1756" s="275">
        <v>57490</v>
      </c>
      <c r="J1756" s="275">
        <v>536765</v>
      </c>
      <c r="K1756" s="279">
        <v>16102.95</v>
      </c>
      <c r="L1756" s="275">
        <v>7</v>
      </c>
      <c r="M1756" s="276">
        <v>134191.25</v>
      </c>
      <c r="N1756" s="282">
        <v>386470.8</v>
      </c>
      <c r="O1756" s="277">
        <v>2571.19987553895</v>
      </c>
      <c r="P1756" s="284">
        <v>0</v>
      </c>
      <c r="Q1756" s="277">
        <v>317.585958333333</v>
      </c>
      <c r="R1756" s="275">
        <v>268.38249999999999</v>
      </c>
      <c r="S1756" s="275">
        <v>0</v>
      </c>
      <c r="T1756" s="277">
        <v>3157.1683338722801</v>
      </c>
      <c r="U1756" s="276">
        <v>520662.05</v>
      </c>
      <c r="V1756" s="279">
        <v>3463.9776101010798</v>
      </c>
      <c r="W1756" s="275">
        <v>95.131499054119004</v>
      </c>
      <c r="X1756" s="275">
        <v>507.64549875</v>
      </c>
      <c r="Y1756" s="277">
        <v>317.585958333333</v>
      </c>
      <c r="Z1756" s="275">
        <v>268.38249999999999</v>
      </c>
      <c r="AA1756" s="275">
        <v>65.900191348873506</v>
      </c>
      <c r="AB1756" s="275" t="b">
        <v>0</v>
      </c>
      <c r="AC1756" s="275" t="b">
        <v>0</v>
      </c>
      <c r="AD1756" s="280">
        <v>874333.62434219394</v>
      </c>
      <c r="AE1756" s="281">
        <v>218583.40608554799</v>
      </c>
      <c r="AF1756" s="281">
        <v>331639.80464986898</v>
      </c>
      <c r="AG1756" s="280">
        <v>324110.41360677598</v>
      </c>
      <c r="AH1756" s="275">
        <v>19.1273936518946</v>
      </c>
      <c r="AI1756" s="275">
        <v>0.62889462677744201</v>
      </c>
      <c r="AJ1756" s="275" t="b">
        <v>0</v>
      </c>
    </row>
    <row r="1757" spans="2:36" x14ac:dyDescent="0.2">
      <c r="B1757" s="266">
        <v>65</v>
      </c>
      <c r="C1757" s="274" t="s">
        <v>169</v>
      </c>
      <c r="D1757" s="275">
        <v>14</v>
      </c>
      <c r="E1757" s="275">
        <v>39530491</v>
      </c>
      <c r="F1757" s="275">
        <v>89927</v>
      </c>
      <c r="G1757" s="275">
        <v>1250000</v>
      </c>
      <c r="H1757" s="275">
        <v>5</v>
      </c>
      <c r="I1757" s="275">
        <v>89927</v>
      </c>
      <c r="J1757" s="275">
        <v>1250000</v>
      </c>
      <c r="K1757" s="275">
        <v>37500</v>
      </c>
      <c r="L1757" s="275">
        <v>7</v>
      </c>
      <c r="M1757" s="275">
        <v>312500</v>
      </c>
      <c r="N1757" s="275">
        <v>900000</v>
      </c>
      <c r="O1757" s="279">
        <v>5987.7224566126397</v>
      </c>
      <c r="P1757" s="284">
        <v>0</v>
      </c>
      <c r="Q1757" s="275">
        <v>739.58333333333303</v>
      </c>
      <c r="R1757" s="275">
        <v>625</v>
      </c>
      <c r="S1757" s="275">
        <v>0</v>
      </c>
      <c r="T1757" s="279">
        <v>7352.30578994597</v>
      </c>
      <c r="U1757" s="275">
        <v>1212500</v>
      </c>
      <c r="V1757" s="279">
        <v>8066.7927540475903</v>
      </c>
      <c r="W1757" s="275">
        <v>141.62905806773401</v>
      </c>
      <c r="X1757" s="275">
        <v>1182.1875</v>
      </c>
      <c r="Y1757" s="275">
        <v>739.58333333333303</v>
      </c>
      <c r="Z1757" s="275">
        <v>625</v>
      </c>
      <c r="AA1757" s="275">
        <v>98.110322238428594</v>
      </c>
      <c r="AB1757" s="275" t="b">
        <v>0</v>
      </c>
      <c r="AC1757" s="275" t="b">
        <v>0</v>
      </c>
      <c r="AD1757" s="280">
        <v>2036118.2834717999</v>
      </c>
      <c r="AE1757" s="280">
        <v>509029.57086795103</v>
      </c>
      <c r="AF1757" s="280">
        <v>772311.45065780496</v>
      </c>
      <c r="AG1757" s="280">
        <v>754777.26194604696</v>
      </c>
      <c r="AH1757" s="275">
        <v>19.1273936518946</v>
      </c>
      <c r="AI1757" s="275">
        <v>0.62889462677744201</v>
      </c>
      <c r="AJ1757" s="275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AA77-730D-4D3E-BA7E-629A1427A991}">
  <dimension ref="D2:T43"/>
  <sheetViews>
    <sheetView showGridLines="0" topLeftCell="J1" workbookViewId="0">
      <selection activeCell="I10" sqref="I10"/>
    </sheetView>
  </sheetViews>
  <sheetFormatPr baseColWidth="10" defaultColWidth="9" defaultRowHeight="15" x14ac:dyDescent="0.2"/>
  <cols>
    <col min="1" max="3" width="9" style="157"/>
    <col min="4" max="4" width="49.83203125" style="157" bestFit="1" customWidth="1"/>
    <col min="5" max="5" width="21.33203125" style="157" bestFit="1" customWidth="1"/>
    <col min="6" max="7" width="18.1640625" style="157" bestFit="1" customWidth="1"/>
    <col min="8" max="8" width="20.33203125" style="157" bestFit="1" customWidth="1"/>
    <col min="9" max="9" width="9" style="157"/>
    <col min="10" max="10" width="28.83203125" style="157" bestFit="1" customWidth="1"/>
    <col min="11" max="11" width="21.33203125" style="157" bestFit="1" customWidth="1"/>
    <col min="12" max="12" width="18.1640625" style="157" bestFit="1" customWidth="1"/>
    <col min="13" max="14" width="20.33203125" style="157" bestFit="1" customWidth="1"/>
    <col min="15" max="15" width="9" style="157"/>
    <col min="16" max="16" width="30.83203125" style="157" bestFit="1" customWidth="1"/>
    <col min="17" max="17" width="21.33203125" style="157" bestFit="1" customWidth="1"/>
    <col min="18" max="18" width="18.1640625" style="157" bestFit="1" customWidth="1"/>
    <col min="19" max="20" width="20.33203125" style="157" bestFit="1" customWidth="1"/>
    <col min="21" max="16384" width="9" style="157"/>
  </cols>
  <sheetData>
    <row r="2" spans="4:20" x14ac:dyDescent="0.2">
      <c r="D2" s="222" t="s">
        <v>161</v>
      </c>
    </row>
    <row r="3" spans="4:20" x14ac:dyDescent="0.2">
      <c r="D3" s="223" t="s">
        <v>102</v>
      </c>
      <c r="E3" s="164" t="e">
        <f>_xlfn.XLOOKUP(D3,'Assumptions &amp; Borrower Profiles'!L2:N2,'Assumptions &amp; Borrower Profiles'!L34:N34)*12</f>
        <v>#N/A</v>
      </c>
    </row>
    <row r="5" spans="4:20" x14ac:dyDescent="0.2">
      <c r="D5" s="163">
        <v>0.25</v>
      </c>
      <c r="E5" s="161" t="e">
        <f>D5*$E$3</f>
        <v>#N/A</v>
      </c>
      <c r="J5" s="163">
        <v>0.5</v>
      </c>
      <c r="K5" s="161" t="e">
        <f>J5*$E$3</f>
        <v>#N/A</v>
      </c>
      <c r="P5" s="163">
        <v>1</v>
      </c>
      <c r="Q5" s="161" t="e">
        <f>P5*$E$3</f>
        <v>#N/A</v>
      </c>
    </row>
    <row r="7" spans="4:20" x14ac:dyDescent="0.2">
      <c r="E7" s="157" t="s">
        <v>127</v>
      </c>
      <c r="F7" s="157" t="s">
        <v>126</v>
      </c>
      <c r="G7" s="157" t="s">
        <v>125</v>
      </c>
      <c r="H7" s="157" t="s">
        <v>124</v>
      </c>
      <c r="K7" s="157" t="s">
        <v>127</v>
      </c>
      <c r="L7" s="157" t="s">
        <v>126</v>
      </c>
      <c r="M7" s="157" t="s">
        <v>125</v>
      </c>
      <c r="N7" s="157" t="s">
        <v>124</v>
      </c>
      <c r="Q7" s="157" t="s">
        <v>127</v>
      </c>
      <c r="R7" s="157" t="s">
        <v>126</v>
      </c>
      <c r="S7" s="157" t="s">
        <v>125</v>
      </c>
      <c r="T7" s="157" t="s">
        <v>124</v>
      </c>
    </row>
    <row r="8" spans="4:20" x14ac:dyDescent="0.2">
      <c r="E8" s="162">
        <v>5.5E-2</v>
      </c>
      <c r="F8" s="162">
        <v>0.06</v>
      </c>
      <c r="G8" s="162">
        <v>0.08</v>
      </c>
      <c r="H8" s="162">
        <v>0.125</v>
      </c>
      <c r="K8" s="162">
        <v>5.5E-2</v>
      </c>
      <c r="L8" s="162">
        <v>0.06</v>
      </c>
      <c r="M8" s="162">
        <v>0.08</v>
      </c>
      <c r="N8" s="162">
        <v>0.125</v>
      </c>
      <c r="Q8" s="162">
        <v>5.5E-2</v>
      </c>
      <c r="R8" s="162">
        <v>0.06</v>
      </c>
      <c r="S8" s="162">
        <v>0.08</v>
      </c>
      <c r="T8" s="162">
        <v>0.125</v>
      </c>
    </row>
    <row r="9" spans="4:20" x14ac:dyDescent="0.2">
      <c r="D9" s="157">
        <v>1</v>
      </c>
      <c r="E9" s="161" t="e">
        <f t="shared" ref="E9:E23" si="0">$E$5*(1+E$8)^$D9</f>
        <v>#N/A</v>
      </c>
      <c r="F9" s="161" t="e">
        <f t="shared" ref="F9:H23" si="1">$E$5*(1+F$8)^$D9</f>
        <v>#N/A</v>
      </c>
      <c r="G9" s="161" t="e">
        <f t="shared" si="1"/>
        <v>#N/A</v>
      </c>
      <c r="H9" s="161" t="e">
        <f t="shared" si="1"/>
        <v>#N/A</v>
      </c>
      <c r="J9" s="157">
        <v>1</v>
      </c>
      <c r="K9" s="161" t="e">
        <f t="shared" ref="K9:N23" si="2">$K$5*(1+K$8)^$D9</f>
        <v>#N/A</v>
      </c>
      <c r="L9" s="161" t="e">
        <f t="shared" si="2"/>
        <v>#N/A</v>
      </c>
      <c r="M9" s="161" t="e">
        <f t="shared" si="2"/>
        <v>#N/A</v>
      </c>
      <c r="N9" s="161" t="e">
        <f t="shared" si="2"/>
        <v>#N/A</v>
      </c>
      <c r="P9" s="157">
        <v>1</v>
      </c>
      <c r="Q9" s="161" t="e">
        <f t="shared" ref="Q9:T23" si="3">$Q$5*(1+Q$8)^$D9</f>
        <v>#N/A</v>
      </c>
      <c r="R9" s="161" t="e">
        <f t="shared" si="3"/>
        <v>#N/A</v>
      </c>
      <c r="S9" s="161" t="e">
        <f t="shared" si="3"/>
        <v>#N/A</v>
      </c>
      <c r="T9" s="161" t="e">
        <f t="shared" si="3"/>
        <v>#N/A</v>
      </c>
    </row>
    <row r="10" spans="4:20" x14ac:dyDescent="0.2">
      <c r="D10" s="157">
        <v>2</v>
      </c>
      <c r="E10" s="161" t="e">
        <f t="shared" si="0"/>
        <v>#N/A</v>
      </c>
      <c r="F10" s="161" t="e">
        <f t="shared" si="1"/>
        <v>#N/A</v>
      </c>
      <c r="G10" s="161" t="e">
        <f t="shared" si="1"/>
        <v>#N/A</v>
      </c>
      <c r="H10" s="161" t="e">
        <f t="shared" si="1"/>
        <v>#N/A</v>
      </c>
      <c r="J10" s="157">
        <v>2</v>
      </c>
      <c r="K10" s="161" t="e">
        <f t="shared" si="2"/>
        <v>#N/A</v>
      </c>
      <c r="L10" s="161" t="e">
        <f t="shared" si="2"/>
        <v>#N/A</v>
      </c>
      <c r="M10" s="161" t="e">
        <f t="shared" si="2"/>
        <v>#N/A</v>
      </c>
      <c r="N10" s="161" t="e">
        <f t="shared" si="2"/>
        <v>#N/A</v>
      </c>
      <c r="P10" s="157">
        <v>2</v>
      </c>
      <c r="Q10" s="161" t="e">
        <f t="shared" si="3"/>
        <v>#N/A</v>
      </c>
      <c r="R10" s="161" t="e">
        <f t="shared" si="3"/>
        <v>#N/A</v>
      </c>
      <c r="S10" s="161" t="e">
        <f t="shared" si="3"/>
        <v>#N/A</v>
      </c>
      <c r="T10" s="161" t="e">
        <f t="shared" si="3"/>
        <v>#N/A</v>
      </c>
    </row>
    <row r="11" spans="4:20" x14ac:dyDescent="0.2">
      <c r="D11" s="157">
        <v>3</v>
      </c>
      <c r="E11" s="161" t="e">
        <f t="shared" si="0"/>
        <v>#N/A</v>
      </c>
      <c r="F11" s="161" t="e">
        <f t="shared" si="1"/>
        <v>#N/A</v>
      </c>
      <c r="G11" s="161" t="e">
        <f t="shared" si="1"/>
        <v>#N/A</v>
      </c>
      <c r="H11" s="161" t="e">
        <f t="shared" si="1"/>
        <v>#N/A</v>
      </c>
      <c r="J11" s="157">
        <v>3</v>
      </c>
      <c r="K11" s="161" t="e">
        <f t="shared" si="2"/>
        <v>#N/A</v>
      </c>
      <c r="L11" s="161" t="e">
        <f t="shared" si="2"/>
        <v>#N/A</v>
      </c>
      <c r="M11" s="161" t="e">
        <f t="shared" si="2"/>
        <v>#N/A</v>
      </c>
      <c r="N11" s="161" t="e">
        <f t="shared" si="2"/>
        <v>#N/A</v>
      </c>
      <c r="P11" s="157">
        <v>3</v>
      </c>
      <c r="Q11" s="161" t="e">
        <f t="shared" si="3"/>
        <v>#N/A</v>
      </c>
      <c r="R11" s="161" t="e">
        <f t="shared" si="3"/>
        <v>#N/A</v>
      </c>
      <c r="S11" s="161" t="e">
        <f t="shared" si="3"/>
        <v>#N/A</v>
      </c>
      <c r="T11" s="161" t="e">
        <f t="shared" si="3"/>
        <v>#N/A</v>
      </c>
    </row>
    <row r="12" spans="4:20" x14ac:dyDescent="0.2">
      <c r="D12" s="157">
        <v>4</v>
      </c>
      <c r="E12" s="161" t="e">
        <f t="shared" si="0"/>
        <v>#N/A</v>
      </c>
      <c r="F12" s="161" t="e">
        <f t="shared" si="1"/>
        <v>#N/A</v>
      </c>
      <c r="G12" s="161" t="e">
        <f t="shared" si="1"/>
        <v>#N/A</v>
      </c>
      <c r="H12" s="161" t="e">
        <f t="shared" si="1"/>
        <v>#N/A</v>
      </c>
      <c r="J12" s="157">
        <v>4</v>
      </c>
      <c r="K12" s="161" t="e">
        <f t="shared" si="2"/>
        <v>#N/A</v>
      </c>
      <c r="L12" s="161" t="e">
        <f t="shared" si="2"/>
        <v>#N/A</v>
      </c>
      <c r="M12" s="161" t="e">
        <f t="shared" si="2"/>
        <v>#N/A</v>
      </c>
      <c r="N12" s="161" t="e">
        <f t="shared" si="2"/>
        <v>#N/A</v>
      </c>
      <c r="P12" s="157">
        <v>4</v>
      </c>
      <c r="Q12" s="161" t="e">
        <f t="shared" si="3"/>
        <v>#N/A</v>
      </c>
      <c r="R12" s="161" t="e">
        <f t="shared" si="3"/>
        <v>#N/A</v>
      </c>
      <c r="S12" s="161" t="e">
        <f t="shared" si="3"/>
        <v>#N/A</v>
      </c>
      <c r="T12" s="161" t="e">
        <f t="shared" si="3"/>
        <v>#N/A</v>
      </c>
    </row>
    <row r="13" spans="4:20" x14ac:dyDescent="0.2">
      <c r="D13" s="157">
        <v>5</v>
      </c>
      <c r="E13" s="161" t="e">
        <f t="shared" si="0"/>
        <v>#N/A</v>
      </c>
      <c r="F13" s="161" t="e">
        <f t="shared" si="1"/>
        <v>#N/A</v>
      </c>
      <c r="G13" s="161" t="e">
        <f t="shared" si="1"/>
        <v>#N/A</v>
      </c>
      <c r="H13" s="161" t="e">
        <f t="shared" si="1"/>
        <v>#N/A</v>
      </c>
      <c r="J13" s="157">
        <v>5</v>
      </c>
      <c r="K13" s="161" t="e">
        <f t="shared" si="2"/>
        <v>#N/A</v>
      </c>
      <c r="L13" s="161" t="e">
        <f t="shared" si="2"/>
        <v>#N/A</v>
      </c>
      <c r="M13" s="161" t="e">
        <f t="shared" si="2"/>
        <v>#N/A</v>
      </c>
      <c r="N13" s="161" t="e">
        <f t="shared" si="2"/>
        <v>#N/A</v>
      </c>
      <c r="P13" s="157">
        <v>5</v>
      </c>
      <c r="Q13" s="161" t="e">
        <f t="shared" si="3"/>
        <v>#N/A</v>
      </c>
      <c r="R13" s="161" t="e">
        <f t="shared" si="3"/>
        <v>#N/A</v>
      </c>
      <c r="S13" s="161" t="e">
        <f t="shared" si="3"/>
        <v>#N/A</v>
      </c>
      <c r="T13" s="161" t="e">
        <f t="shared" si="3"/>
        <v>#N/A</v>
      </c>
    </row>
    <row r="14" spans="4:20" x14ac:dyDescent="0.2">
      <c r="D14" s="157">
        <v>6</v>
      </c>
      <c r="E14" s="161" t="e">
        <f t="shared" si="0"/>
        <v>#N/A</v>
      </c>
      <c r="F14" s="161" t="e">
        <f t="shared" si="1"/>
        <v>#N/A</v>
      </c>
      <c r="G14" s="161" t="e">
        <f t="shared" si="1"/>
        <v>#N/A</v>
      </c>
      <c r="H14" s="161" t="e">
        <f t="shared" si="1"/>
        <v>#N/A</v>
      </c>
      <c r="J14" s="157">
        <v>6</v>
      </c>
      <c r="K14" s="161" t="e">
        <f t="shared" si="2"/>
        <v>#N/A</v>
      </c>
      <c r="L14" s="161" t="e">
        <f t="shared" si="2"/>
        <v>#N/A</v>
      </c>
      <c r="M14" s="161" t="e">
        <f t="shared" si="2"/>
        <v>#N/A</v>
      </c>
      <c r="N14" s="161" t="e">
        <f t="shared" si="2"/>
        <v>#N/A</v>
      </c>
      <c r="P14" s="157">
        <v>6</v>
      </c>
      <c r="Q14" s="161" t="e">
        <f t="shared" si="3"/>
        <v>#N/A</v>
      </c>
      <c r="R14" s="161" t="e">
        <f t="shared" si="3"/>
        <v>#N/A</v>
      </c>
      <c r="S14" s="161" t="e">
        <f t="shared" si="3"/>
        <v>#N/A</v>
      </c>
      <c r="T14" s="161" t="e">
        <f t="shared" si="3"/>
        <v>#N/A</v>
      </c>
    </row>
    <row r="15" spans="4:20" x14ac:dyDescent="0.2">
      <c r="D15" s="157">
        <v>7</v>
      </c>
      <c r="E15" s="161" t="e">
        <f t="shared" si="0"/>
        <v>#N/A</v>
      </c>
      <c r="F15" s="161" t="e">
        <f t="shared" si="1"/>
        <v>#N/A</v>
      </c>
      <c r="G15" s="161" t="e">
        <f t="shared" si="1"/>
        <v>#N/A</v>
      </c>
      <c r="H15" s="161" t="e">
        <f t="shared" si="1"/>
        <v>#N/A</v>
      </c>
      <c r="J15" s="157">
        <v>7</v>
      </c>
      <c r="K15" s="161" t="e">
        <f t="shared" si="2"/>
        <v>#N/A</v>
      </c>
      <c r="L15" s="161" t="e">
        <f t="shared" si="2"/>
        <v>#N/A</v>
      </c>
      <c r="M15" s="161" t="e">
        <f t="shared" si="2"/>
        <v>#N/A</v>
      </c>
      <c r="N15" s="161" t="e">
        <f t="shared" si="2"/>
        <v>#N/A</v>
      </c>
      <c r="P15" s="157">
        <v>7</v>
      </c>
      <c r="Q15" s="161" t="e">
        <f t="shared" si="3"/>
        <v>#N/A</v>
      </c>
      <c r="R15" s="161" t="e">
        <f t="shared" si="3"/>
        <v>#N/A</v>
      </c>
      <c r="S15" s="161" t="e">
        <f t="shared" si="3"/>
        <v>#N/A</v>
      </c>
      <c r="T15" s="161" t="e">
        <f t="shared" si="3"/>
        <v>#N/A</v>
      </c>
    </row>
    <row r="16" spans="4:20" x14ac:dyDescent="0.2">
      <c r="D16" s="157">
        <v>8</v>
      </c>
      <c r="E16" s="161" t="e">
        <f t="shared" si="0"/>
        <v>#N/A</v>
      </c>
      <c r="F16" s="161" t="e">
        <f t="shared" si="1"/>
        <v>#N/A</v>
      </c>
      <c r="G16" s="161" t="e">
        <f t="shared" si="1"/>
        <v>#N/A</v>
      </c>
      <c r="H16" s="161" t="e">
        <f t="shared" si="1"/>
        <v>#N/A</v>
      </c>
      <c r="J16" s="157">
        <v>8</v>
      </c>
      <c r="K16" s="161" t="e">
        <f t="shared" si="2"/>
        <v>#N/A</v>
      </c>
      <c r="L16" s="161" t="e">
        <f t="shared" si="2"/>
        <v>#N/A</v>
      </c>
      <c r="M16" s="161" t="e">
        <f t="shared" si="2"/>
        <v>#N/A</v>
      </c>
      <c r="N16" s="161" t="e">
        <f t="shared" si="2"/>
        <v>#N/A</v>
      </c>
      <c r="P16" s="157">
        <v>8</v>
      </c>
      <c r="Q16" s="161" t="e">
        <f t="shared" si="3"/>
        <v>#N/A</v>
      </c>
      <c r="R16" s="161" t="e">
        <f t="shared" si="3"/>
        <v>#N/A</v>
      </c>
      <c r="S16" s="161" t="e">
        <f t="shared" si="3"/>
        <v>#N/A</v>
      </c>
      <c r="T16" s="161" t="e">
        <f t="shared" si="3"/>
        <v>#N/A</v>
      </c>
    </row>
    <row r="17" spans="4:20" x14ac:dyDescent="0.2">
      <c r="D17" s="157">
        <v>9</v>
      </c>
      <c r="E17" s="161" t="e">
        <f t="shared" si="0"/>
        <v>#N/A</v>
      </c>
      <c r="F17" s="161" t="e">
        <f t="shared" si="1"/>
        <v>#N/A</v>
      </c>
      <c r="G17" s="161" t="e">
        <f t="shared" si="1"/>
        <v>#N/A</v>
      </c>
      <c r="H17" s="161" t="e">
        <f t="shared" si="1"/>
        <v>#N/A</v>
      </c>
      <c r="J17" s="157">
        <v>9</v>
      </c>
      <c r="K17" s="161" t="e">
        <f t="shared" si="2"/>
        <v>#N/A</v>
      </c>
      <c r="L17" s="161" t="e">
        <f t="shared" si="2"/>
        <v>#N/A</v>
      </c>
      <c r="M17" s="161" t="e">
        <f t="shared" si="2"/>
        <v>#N/A</v>
      </c>
      <c r="N17" s="161" t="e">
        <f t="shared" si="2"/>
        <v>#N/A</v>
      </c>
      <c r="P17" s="157">
        <v>9</v>
      </c>
      <c r="Q17" s="161" t="e">
        <f t="shared" si="3"/>
        <v>#N/A</v>
      </c>
      <c r="R17" s="161" t="e">
        <f t="shared" si="3"/>
        <v>#N/A</v>
      </c>
      <c r="S17" s="161" t="e">
        <f t="shared" si="3"/>
        <v>#N/A</v>
      </c>
      <c r="T17" s="161" t="e">
        <f t="shared" si="3"/>
        <v>#N/A</v>
      </c>
    </row>
    <row r="18" spans="4:20" x14ac:dyDescent="0.2">
      <c r="D18" s="157">
        <v>10</v>
      </c>
      <c r="E18" s="161" t="e">
        <f t="shared" si="0"/>
        <v>#N/A</v>
      </c>
      <c r="F18" s="161" t="e">
        <f t="shared" si="1"/>
        <v>#N/A</v>
      </c>
      <c r="G18" s="161" t="e">
        <f t="shared" si="1"/>
        <v>#N/A</v>
      </c>
      <c r="H18" s="161" t="e">
        <f t="shared" si="1"/>
        <v>#N/A</v>
      </c>
      <c r="J18" s="157">
        <v>10</v>
      </c>
      <c r="K18" s="161" t="e">
        <f t="shared" si="2"/>
        <v>#N/A</v>
      </c>
      <c r="L18" s="161" t="e">
        <f t="shared" si="2"/>
        <v>#N/A</v>
      </c>
      <c r="M18" s="161" t="e">
        <f t="shared" si="2"/>
        <v>#N/A</v>
      </c>
      <c r="N18" s="161" t="e">
        <f t="shared" si="2"/>
        <v>#N/A</v>
      </c>
      <c r="P18" s="157">
        <v>10</v>
      </c>
      <c r="Q18" s="161" t="e">
        <f t="shared" si="3"/>
        <v>#N/A</v>
      </c>
      <c r="R18" s="161" t="e">
        <f t="shared" si="3"/>
        <v>#N/A</v>
      </c>
      <c r="S18" s="161" t="e">
        <f t="shared" si="3"/>
        <v>#N/A</v>
      </c>
      <c r="T18" s="161" t="e">
        <f t="shared" si="3"/>
        <v>#N/A</v>
      </c>
    </row>
    <row r="19" spans="4:20" x14ac:dyDescent="0.2">
      <c r="D19" s="157">
        <v>11</v>
      </c>
      <c r="E19" s="161" t="e">
        <f t="shared" si="0"/>
        <v>#N/A</v>
      </c>
      <c r="F19" s="161" t="e">
        <f t="shared" si="1"/>
        <v>#N/A</v>
      </c>
      <c r="G19" s="161" t="e">
        <f t="shared" si="1"/>
        <v>#N/A</v>
      </c>
      <c r="H19" s="161" t="e">
        <f t="shared" si="1"/>
        <v>#N/A</v>
      </c>
      <c r="J19" s="157">
        <v>11</v>
      </c>
      <c r="K19" s="161" t="e">
        <f t="shared" si="2"/>
        <v>#N/A</v>
      </c>
      <c r="L19" s="161" t="e">
        <f t="shared" si="2"/>
        <v>#N/A</v>
      </c>
      <c r="M19" s="161" t="e">
        <f t="shared" si="2"/>
        <v>#N/A</v>
      </c>
      <c r="N19" s="161" t="e">
        <f t="shared" si="2"/>
        <v>#N/A</v>
      </c>
      <c r="P19" s="157">
        <v>11</v>
      </c>
      <c r="Q19" s="161" t="e">
        <f t="shared" si="3"/>
        <v>#N/A</v>
      </c>
      <c r="R19" s="161" t="e">
        <f t="shared" si="3"/>
        <v>#N/A</v>
      </c>
      <c r="S19" s="161" t="e">
        <f t="shared" si="3"/>
        <v>#N/A</v>
      </c>
      <c r="T19" s="161" t="e">
        <f t="shared" si="3"/>
        <v>#N/A</v>
      </c>
    </row>
    <row r="20" spans="4:20" x14ac:dyDescent="0.2">
      <c r="D20" s="157">
        <v>12</v>
      </c>
      <c r="E20" s="161" t="e">
        <f t="shared" si="0"/>
        <v>#N/A</v>
      </c>
      <c r="F20" s="161" t="e">
        <f t="shared" si="1"/>
        <v>#N/A</v>
      </c>
      <c r="G20" s="161" t="e">
        <f t="shared" si="1"/>
        <v>#N/A</v>
      </c>
      <c r="H20" s="161" t="e">
        <f t="shared" si="1"/>
        <v>#N/A</v>
      </c>
      <c r="J20" s="157">
        <v>12</v>
      </c>
      <c r="K20" s="161" t="e">
        <f t="shared" si="2"/>
        <v>#N/A</v>
      </c>
      <c r="L20" s="161" t="e">
        <f t="shared" si="2"/>
        <v>#N/A</v>
      </c>
      <c r="M20" s="161" t="e">
        <f t="shared" si="2"/>
        <v>#N/A</v>
      </c>
      <c r="N20" s="161" t="e">
        <f t="shared" si="2"/>
        <v>#N/A</v>
      </c>
      <c r="P20" s="157">
        <v>12</v>
      </c>
      <c r="Q20" s="161" t="e">
        <f t="shared" si="3"/>
        <v>#N/A</v>
      </c>
      <c r="R20" s="161" t="e">
        <f t="shared" si="3"/>
        <v>#N/A</v>
      </c>
      <c r="S20" s="161" t="e">
        <f t="shared" si="3"/>
        <v>#N/A</v>
      </c>
      <c r="T20" s="161" t="e">
        <f t="shared" si="3"/>
        <v>#N/A</v>
      </c>
    </row>
    <row r="21" spans="4:20" x14ac:dyDescent="0.2">
      <c r="D21" s="157">
        <v>13</v>
      </c>
      <c r="E21" s="161" t="e">
        <f t="shared" si="0"/>
        <v>#N/A</v>
      </c>
      <c r="F21" s="161" t="e">
        <f t="shared" si="1"/>
        <v>#N/A</v>
      </c>
      <c r="G21" s="161" t="e">
        <f t="shared" si="1"/>
        <v>#N/A</v>
      </c>
      <c r="H21" s="161" t="e">
        <f t="shared" si="1"/>
        <v>#N/A</v>
      </c>
      <c r="J21" s="157">
        <v>13</v>
      </c>
      <c r="K21" s="161" t="e">
        <f t="shared" si="2"/>
        <v>#N/A</v>
      </c>
      <c r="L21" s="161" t="e">
        <f t="shared" si="2"/>
        <v>#N/A</v>
      </c>
      <c r="M21" s="161" t="e">
        <f t="shared" si="2"/>
        <v>#N/A</v>
      </c>
      <c r="N21" s="161" t="e">
        <f t="shared" si="2"/>
        <v>#N/A</v>
      </c>
      <c r="P21" s="157">
        <v>13</v>
      </c>
      <c r="Q21" s="161" t="e">
        <f t="shared" si="3"/>
        <v>#N/A</v>
      </c>
      <c r="R21" s="161" t="e">
        <f t="shared" si="3"/>
        <v>#N/A</v>
      </c>
      <c r="S21" s="161" t="e">
        <f t="shared" si="3"/>
        <v>#N/A</v>
      </c>
      <c r="T21" s="161" t="e">
        <f t="shared" si="3"/>
        <v>#N/A</v>
      </c>
    </row>
    <row r="22" spans="4:20" x14ac:dyDescent="0.2">
      <c r="D22" s="157">
        <v>14</v>
      </c>
      <c r="E22" s="161" t="e">
        <f t="shared" si="0"/>
        <v>#N/A</v>
      </c>
      <c r="F22" s="161" t="e">
        <f t="shared" si="1"/>
        <v>#N/A</v>
      </c>
      <c r="G22" s="161" t="e">
        <f t="shared" si="1"/>
        <v>#N/A</v>
      </c>
      <c r="H22" s="161" t="e">
        <f t="shared" si="1"/>
        <v>#N/A</v>
      </c>
      <c r="J22" s="157">
        <v>14</v>
      </c>
      <c r="K22" s="161" t="e">
        <f t="shared" si="2"/>
        <v>#N/A</v>
      </c>
      <c r="L22" s="161" t="e">
        <f t="shared" si="2"/>
        <v>#N/A</v>
      </c>
      <c r="M22" s="161" t="e">
        <f t="shared" si="2"/>
        <v>#N/A</v>
      </c>
      <c r="N22" s="161" t="e">
        <f t="shared" si="2"/>
        <v>#N/A</v>
      </c>
      <c r="P22" s="157">
        <v>14</v>
      </c>
      <c r="Q22" s="161" t="e">
        <f t="shared" si="3"/>
        <v>#N/A</v>
      </c>
      <c r="R22" s="161" t="e">
        <f t="shared" si="3"/>
        <v>#N/A</v>
      </c>
      <c r="S22" s="161" t="e">
        <f t="shared" si="3"/>
        <v>#N/A</v>
      </c>
      <c r="T22" s="161" t="e">
        <f t="shared" si="3"/>
        <v>#N/A</v>
      </c>
    </row>
    <row r="23" spans="4:20" x14ac:dyDescent="0.2">
      <c r="D23" s="157">
        <v>15</v>
      </c>
      <c r="E23" s="161" t="e">
        <f t="shared" si="0"/>
        <v>#N/A</v>
      </c>
      <c r="F23" s="161" t="e">
        <f t="shared" si="1"/>
        <v>#N/A</v>
      </c>
      <c r="G23" s="161" t="e">
        <f t="shared" si="1"/>
        <v>#N/A</v>
      </c>
      <c r="H23" s="161" t="e">
        <f t="shared" si="1"/>
        <v>#N/A</v>
      </c>
      <c r="J23" s="157">
        <v>15</v>
      </c>
      <c r="K23" s="161" t="e">
        <f t="shared" si="2"/>
        <v>#N/A</v>
      </c>
      <c r="L23" s="161" t="e">
        <f t="shared" si="2"/>
        <v>#N/A</v>
      </c>
      <c r="M23" s="161" t="e">
        <f t="shared" si="2"/>
        <v>#N/A</v>
      </c>
      <c r="N23" s="161" t="e">
        <f t="shared" si="2"/>
        <v>#N/A</v>
      </c>
      <c r="P23" s="157">
        <v>15</v>
      </c>
      <c r="Q23" s="161" t="e">
        <f t="shared" si="3"/>
        <v>#N/A</v>
      </c>
      <c r="R23" s="161" t="e">
        <f t="shared" si="3"/>
        <v>#N/A</v>
      </c>
      <c r="S23" s="161" t="e">
        <f t="shared" si="3"/>
        <v>#N/A</v>
      </c>
      <c r="T23" s="161" t="e">
        <f t="shared" si="3"/>
        <v>#N/A</v>
      </c>
    </row>
    <row r="26" spans="4:20" x14ac:dyDescent="0.2">
      <c r="D26" s="157">
        <v>5</v>
      </c>
      <c r="E26" s="160" t="e">
        <f t="shared" ref="E26:H28" si="4">SUMIF($D$9:$D$23,"&lt;="&amp;$D26,E$9:E$23)</f>
        <v>#N/A</v>
      </c>
      <c r="F26" s="160" t="e">
        <f t="shared" si="4"/>
        <v>#N/A</v>
      </c>
      <c r="G26" s="160" t="e">
        <f t="shared" si="4"/>
        <v>#N/A</v>
      </c>
      <c r="H26" s="160" t="e">
        <f t="shared" si="4"/>
        <v>#N/A</v>
      </c>
      <c r="I26" s="160"/>
      <c r="J26" s="160"/>
      <c r="K26" s="160" t="e">
        <f t="shared" ref="K26:N28" si="5">SUMIF($D$9:$D$23,"&lt;="&amp;$D26,K$9:K$23)</f>
        <v>#N/A</v>
      </c>
      <c r="L26" s="160" t="e">
        <f t="shared" si="5"/>
        <v>#N/A</v>
      </c>
      <c r="M26" s="160" t="e">
        <f t="shared" si="5"/>
        <v>#N/A</v>
      </c>
      <c r="N26" s="160" t="e">
        <f t="shared" si="5"/>
        <v>#N/A</v>
      </c>
      <c r="O26" s="160"/>
      <c r="P26" s="160"/>
      <c r="Q26" s="160" t="e">
        <f t="shared" ref="Q26:T28" si="6">SUMIF($D$9:$D$23,"&lt;="&amp;$D26,Q$9:Q$23)</f>
        <v>#N/A</v>
      </c>
      <c r="R26" s="160" t="e">
        <f t="shared" si="6"/>
        <v>#N/A</v>
      </c>
      <c r="S26" s="160" t="e">
        <f t="shared" si="6"/>
        <v>#N/A</v>
      </c>
      <c r="T26" s="160" t="e">
        <f t="shared" si="6"/>
        <v>#N/A</v>
      </c>
    </row>
    <row r="27" spans="4:20" x14ac:dyDescent="0.2">
      <c r="D27" s="157">
        <v>10</v>
      </c>
      <c r="E27" s="160" t="e">
        <f t="shared" si="4"/>
        <v>#N/A</v>
      </c>
      <c r="F27" s="160" t="e">
        <f t="shared" si="4"/>
        <v>#N/A</v>
      </c>
      <c r="G27" s="160" t="e">
        <f t="shared" si="4"/>
        <v>#N/A</v>
      </c>
      <c r="H27" s="160" t="e">
        <f t="shared" si="4"/>
        <v>#N/A</v>
      </c>
      <c r="I27" s="160"/>
      <c r="J27" s="160"/>
      <c r="K27" s="160" t="e">
        <f t="shared" si="5"/>
        <v>#N/A</v>
      </c>
      <c r="L27" s="160" t="e">
        <f t="shared" si="5"/>
        <v>#N/A</v>
      </c>
      <c r="M27" s="160" t="e">
        <f t="shared" si="5"/>
        <v>#N/A</v>
      </c>
      <c r="N27" s="160" t="e">
        <f t="shared" si="5"/>
        <v>#N/A</v>
      </c>
      <c r="O27" s="160"/>
      <c r="P27" s="160"/>
      <c r="Q27" s="160" t="e">
        <f t="shared" si="6"/>
        <v>#N/A</v>
      </c>
      <c r="R27" s="160" t="e">
        <f t="shared" si="6"/>
        <v>#N/A</v>
      </c>
      <c r="S27" s="160" t="e">
        <f t="shared" si="6"/>
        <v>#N/A</v>
      </c>
      <c r="T27" s="160" t="e">
        <f t="shared" si="6"/>
        <v>#N/A</v>
      </c>
    </row>
    <row r="28" spans="4:20" x14ac:dyDescent="0.2">
      <c r="D28" s="157">
        <v>15</v>
      </c>
      <c r="E28" s="160" t="e">
        <f t="shared" si="4"/>
        <v>#N/A</v>
      </c>
      <c r="F28" s="160" t="e">
        <f t="shared" si="4"/>
        <v>#N/A</v>
      </c>
      <c r="G28" s="160" t="e">
        <f t="shared" si="4"/>
        <v>#N/A</v>
      </c>
      <c r="H28" s="160" t="e">
        <f t="shared" si="4"/>
        <v>#N/A</v>
      </c>
      <c r="I28" s="160"/>
      <c r="J28" s="160"/>
      <c r="K28" s="160" t="e">
        <f t="shared" si="5"/>
        <v>#N/A</v>
      </c>
      <c r="L28" s="160" t="e">
        <f t="shared" si="5"/>
        <v>#N/A</v>
      </c>
      <c r="M28" s="160" t="e">
        <f t="shared" si="5"/>
        <v>#N/A</v>
      </c>
      <c r="N28" s="160" t="e">
        <f t="shared" si="5"/>
        <v>#N/A</v>
      </c>
      <c r="O28" s="160"/>
      <c r="P28" s="160"/>
      <c r="Q28" s="160" t="e">
        <f t="shared" si="6"/>
        <v>#N/A</v>
      </c>
      <c r="R28" s="160" t="e">
        <f t="shared" si="6"/>
        <v>#N/A</v>
      </c>
      <c r="S28" s="160" t="e">
        <f t="shared" si="6"/>
        <v>#N/A</v>
      </c>
      <c r="T28" s="160" t="e">
        <f t="shared" si="6"/>
        <v>#N/A</v>
      </c>
    </row>
    <row r="29" spans="4:20" x14ac:dyDescent="0.2"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</row>
    <row r="30" spans="4:20" x14ac:dyDescent="0.2"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</row>
    <row r="31" spans="4:20" x14ac:dyDescent="0.2"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</row>
    <row r="32" spans="4:20" x14ac:dyDescent="0.2">
      <c r="D32" s="157" t="s">
        <v>123</v>
      </c>
    </row>
    <row r="33" spans="4:8" x14ac:dyDescent="0.2">
      <c r="D33" s="159">
        <v>0.25</v>
      </c>
      <c r="E33" s="158" t="e">
        <f>E26</f>
        <v>#N/A</v>
      </c>
      <c r="F33" s="158" t="e">
        <f>F26</f>
        <v>#N/A</v>
      </c>
      <c r="G33" s="158" t="e">
        <f>G26</f>
        <v>#N/A</v>
      </c>
      <c r="H33" s="158" t="e">
        <f>H26</f>
        <v>#N/A</v>
      </c>
    </row>
    <row r="34" spans="4:8" x14ac:dyDescent="0.2">
      <c r="D34" s="159">
        <v>0.5</v>
      </c>
      <c r="E34" s="158" t="e">
        <f>K26</f>
        <v>#N/A</v>
      </c>
      <c r="F34" s="158" t="e">
        <f>L26</f>
        <v>#N/A</v>
      </c>
      <c r="G34" s="158" t="e">
        <f>M26</f>
        <v>#N/A</v>
      </c>
      <c r="H34" s="158" t="e">
        <f>N26</f>
        <v>#N/A</v>
      </c>
    </row>
    <row r="35" spans="4:8" x14ac:dyDescent="0.2">
      <c r="D35" s="159">
        <v>1</v>
      </c>
      <c r="E35" s="158" t="e">
        <f>Q26</f>
        <v>#N/A</v>
      </c>
      <c r="F35" s="158" t="e">
        <f>R26</f>
        <v>#N/A</v>
      </c>
      <c r="G35" s="158" t="e">
        <f>S26</f>
        <v>#N/A</v>
      </c>
      <c r="H35" s="158" t="e">
        <f>T26</f>
        <v>#N/A</v>
      </c>
    </row>
    <row r="36" spans="4:8" x14ac:dyDescent="0.2">
      <c r="D36" s="157" t="s">
        <v>122</v>
      </c>
      <c r="E36" s="158"/>
      <c r="F36" s="158"/>
      <c r="G36" s="158"/>
      <c r="H36" s="158"/>
    </row>
    <row r="37" spans="4:8" x14ac:dyDescent="0.2">
      <c r="D37" s="159">
        <v>0.25</v>
      </c>
      <c r="E37" s="158" t="e">
        <f>E27</f>
        <v>#N/A</v>
      </c>
      <c r="F37" s="158" t="e">
        <f>F27</f>
        <v>#N/A</v>
      </c>
      <c r="G37" s="158" t="e">
        <f>G27</f>
        <v>#N/A</v>
      </c>
      <c r="H37" s="158" t="e">
        <f>H27</f>
        <v>#N/A</v>
      </c>
    </row>
    <row r="38" spans="4:8" x14ac:dyDescent="0.2">
      <c r="D38" s="159">
        <v>0.5</v>
      </c>
      <c r="E38" s="158" t="e">
        <f>K27</f>
        <v>#N/A</v>
      </c>
      <c r="F38" s="158" t="e">
        <f>L27</f>
        <v>#N/A</v>
      </c>
      <c r="G38" s="158" t="e">
        <f>M27</f>
        <v>#N/A</v>
      </c>
      <c r="H38" s="158" t="e">
        <f>N27</f>
        <v>#N/A</v>
      </c>
    </row>
    <row r="39" spans="4:8" x14ac:dyDescent="0.2">
      <c r="D39" s="159">
        <v>1</v>
      </c>
      <c r="E39" s="158" t="e">
        <f>Q27</f>
        <v>#N/A</v>
      </c>
      <c r="F39" s="158" t="e">
        <f>R27</f>
        <v>#N/A</v>
      </c>
      <c r="G39" s="158" t="e">
        <f>S27</f>
        <v>#N/A</v>
      </c>
      <c r="H39" s="158" t="e">
        <f>T27</f>
        <v>#N/A</v>
      </c>
    </row>
    <row r="40" spans="4:8" x14ac:dyDescent="0.2">
      <c r="D40" s="157" t="s">
        <v>121</v>
      </c>
      <c r="E40" s="158"/>
      <c r="F40" s="158"/>
      <c r="G40" s="158"/>
      <c r="H40" s="158"/>
    </row>
    <row r="41" spans="4:8" x14ac:dyDescent="0.2">
      <c r="D41" s="159">
        <v>0.25</v>
      </c>
      <c r="E41" s="158" t="e">
        <f>E28</f>
        <v>#N/A</v>
      </c>
      <c r="F41" s="158" t="e">
        <f>F28</f>
        <v>#N/A</v>
      </c>
      <c r="G41" s="158" t="e">
        <f>G28</f>
        <v>#N/A</v>
      </c>
      <c r="H41" s="158" t="e">
        <f>H28</f>
        <v>#N/A</v>
      </c>
    </row>
    <row r="42" spans="4:8" x14ac:dyDescent="0.2">
      <c r="D42" s="159">
        <v>0.5</v>
      </c>
      <c r="E42" s="158" t="e">
        <f>K28</f>
        <v>#N/A</v>
      </c>
      <c r="F42" s="158" t="e">
        <f>L28</f>
        <v>#N/A</v>
      </c>
      <c r="G42" s="158" t="e">
        <f>M28</f>
        <v>#N/A</v>
      </c>
      <c r="H42" s="158" t="e">
        <f>N28</f>
        <v>#N/A</v>
      </c>
    </row>
    <row r="43" spans="4:8" x14ac:dyDescent="0.2">
      <c r="D43" s="159">
        <v>1</v>
      </c>
      <c r="E43" s="158" t="e">
        <f>Q28</f>
        <v>#N/A</v>
      </c>
      <c r="F43" s="158" t="e">
        <f>R28</f>
        <v>#N/A</v>
      </c>
      <c r="G43" s="158" t="e">
        <f>S28</f>
        <v>#N/A</v>
      </c>
      <c r="H43" s="158" t="e">
        <f>T28</f>
        <v>#N/A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E1A7A-275A-46F4-87FF-87E7083CC1E9}">
  <dimension ref="F3:L8"/>
  <sheetViews>
    <sheetView showGridLines="0" zoomScaleNormal="100" workbookViewId="0">
      <selection activeCell="I10" sqref="I10"/>
    </sheetView>
  </sheetViews>
  <sheetFormatPr baseColWidth="10" defaultColWidth="8.83203125" defaultRowHeight="15" x14ac:dyDescent="0.2"/>
  <cols>
    <col min="7" max="7" width="25.6640625" bestFit="1" customWidth="1"/>
    <col min="8" max="8" width="11.83203125" bestFit="1" customWidth="1"/>
    <col min="9" max="9" width="10.83203125" bestFit="1" customWidth="1"/>
    <col min="11" max="11" width="13.5" bestFit="1" customWidth="1"/>
    <col min="12" max="12" width="11.83203125" bestFit="1" customWidth="1"/>
  </cols>
  <sheetData>
    <row r="3" spans="6:12" x14ac:dyDescent="0.2">
      <c r="G3" t="s">
        <v>128</v>
      </c>
      <c r="H3" s="165">
        <v>200000</v>
      </c>
      <c r="K3" t="s">
        <v>133</v>
      </c>
      <c r="L3" s="165">
        <f>H3+100000</f>
        <v>300000</v>
      </c>
    </row>
    <row r="5" spans="6:12" x14ac:dyDescent="0.2">
      <c r="G5" s="166" t="s">
        <v>129</v>
      </c>
      <c r="K5" t="s">
        <v>134</v>
      </c>
    </row>
    <row r="6" spans="6:12" x14ac:dyDescent="0.2">
      <c r="F6" s="167">
        <v>0.2</v>
      </c>
      <c r="G6" t="s">
        <v>130</v>
      </c>
      <c r="H6" s="165">
        <f>F6*$H$3</f>
        <v>40000</v>
      </c>
      <c r="J6" s="167">
        <v>0.03</v>
      </c>
      <c r="K6" t="s">
        <v>135</v>
      </c>
      <c r="L6" s="165">
        <f>J6*$L$3</f>
        <v>9000</v>
      </c>
    </row>
    <row r="7" spans="6:12" x14ac:dyDescent="0.2">
      <c r="F7" s="167">
        <v>0.26</v>
      </c>
      <c r="G7" t="s">
        <v>131</v>
      </c>
      <c r="H7" s="165">
        <f t="shared" ref="H7:H8" si="0">F7*$H$3</f>
        <v>52000</v>
      </c>
      <c r="I7" s="165">
        <f>F7*L3</f>
        <v>78000</v>
      </c>
      <c r="J7" s="167">
        <v>0.25</v>
      </c>
      <c r="K7" t="s">
        <v>136</v>
      </c>
      <c r="L7" s="165">
        <f t="shared" ref="L7:L8" si="1">J7*$L$3</f>
        <v>75000</v>
      </c>
    </row>
    <row r="8" spans="6:12" x14ac:dyDescent="0.2">
      <c r="F8" s="168">
        <f>1-SUM(F6:F7)</f>
        <v>0.54</v>
      </c>
      <c r="G8" t="s">
        <v>132</v>
      </c>
      <c r="H8" s="165">
        <f t="shared" si="0"/>
        <v>108000</v>
      </c>
      <c r="J8" s="168">
        <f>1-SUM(J6:J7)</f>
        <v>0.72</v>
      </c>
      <c r="K8" t="s">
        <v>137</v>
      </c>
      <c r="L8" s="165">
        <f t="shared" si="1"/>
        <v>216000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ACF7-99CF-4410-B75B-4E3DBAE1EBE3}">
  <sheetPr codeName="Sheet12"/>
  <dimension ref="A1:L44"/>
  <sheetViews>
    <sheetView workbookViewId="0">
      <selection activeCell="J6" sqref="J6"/>
    </sheetView>
  </sheetViews>
  <sheetFormatPr baseColWidth="10" defaultColWidth="8.83203125" defaultRowHeight="15" x14ac:dyDescent="0.2"/>
  <cols>
    <col min="1" max="1" width="30.33203125" style="3" bestFit="1" customWidth="1"/>
    <col min="2" max="2" width="8.6640625" style="3" bestFit="1" customWidth="1"/>
    <col min="3" max="3" width="8.5" style="3" bestFit="1" customWidth="1"/>
    <col min="4" max="9" width="8" style="3" bestFit="1" customWidth="1"/>
    <col min="10" max="10" width="8.6640625" style="3" bestFit="1" customWidth="1"/>
    <col min="11" max="11" width="8" style="3" bestFit="1" customWidth="1"/>
    <col min="12" max="12" width="8.6640625" style="3" bestFit="1" customWidth="1"/>
    <col min="13" max="16384" width="8.83203125" style="3"/>
  </cols>
  <sheetData>
    <row r="1" spans="1:12" ht="16" thickBot="1" x14ac:dyDescent="0.25"/>
    <row r="2" spans="1:12" x14ac:dyDescent="0.2">
      <c r="A2" s="4" t="s">
        <v>61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spans="1:12" x14ac:dyDescent="0.2">
      <c r="A3" s="19" t="s">
        <v>62</v>
      </c>
      <c r="B3" s="20" t="s">
        <v>63</v>
      </c>
      <c r="C3" s="20" t="s">
        <v>64</v>
      </c>
      <c r="D3" s="20" t="s">
        <v>65</v>
      </c>
      <c r="E3" s="20" t="s">
        <v>66</v>
      </c>
      <c r="F3" s="20" t="s">
        <v>67</v>
      </c>
      <c r="G3" s="20" t="s">
        <v>68</v>
      </c>
      <c r="H3" s="20" t="s">
        <v>69</v>
      </c>
      <c r="I3" s="20" t="s">
        <v>70</v>
      </c>
      <c r="J3" s="26" t="s">
        <v>71</v>
      </c>
      <c r="K3" s="20" t="s">
        <v>72</v>
      </c>
      <c r="L3" s="21" t="s">
        <v>73</v>
      </c>
    </row>
    <row r="4" spans="1:12" x14ac:dyDescent="0.2">
      <c r="A4" s="7" t="s">
        <v>74</v>
      </c>
      <c r="B4" s="14">
        <v>0.35</v>
      </c>
      <c r="C4" s="15">
        <v>0.63</v>
      </c>
      <c r="D4" s="16">
        <v>5.7999999999999996E-3</v>
      </c>
      <c r="E4" s="17">
        <v>7.0000000000000001E-3</v>
      </c>
      <c r="F4" s="17">
        <v>8.6999999999999994E-3</v>
      </c>
      <c r="G4" s="17">
        <v>9.9000000000000008E-3</v>
      </c>
      <c r="H4" s="17">
        <v>1.21E-2</v>
      </c>
      <c r="I4" s="17">
        <v>1.54E-2</v>
      </c>
      <c r="J4" s="27">
        <v>1.6500000000000001E-2</v>
      </c>
      <c r="K4" s="17">
        <v>1.8599999999999998E-2</v>
      </c>
      <c r="L4" s="18">
        <v>2.7699999999999999E-2</v>
      </c>
    </row>
    <row r="5" spans="1:12" x14ac:dyDescent="0.2">
      <c r="A5" s="7"/>
      <c r="B5" s="10">
        <v>0.25</v>
      </c>
      <c r="C5" s="11">
        <v>0.73</v>
      </c>
      <c r="D5" s="33">
        <v>4.5999999999999999E-3</v>
      </c>
      <c r="E5" s="34">
        <v>5.7999999999999996E-3</v>
      </c>
      <c r="F5" s="34">
        <v>6.9999999999999993E-3</v>
      </c>
      <c r="G5" s="34">
        <v>7.9000000000000008E-3</v>
      </c>
      <c r="H5" s="34">
        <v>9.7999999999999997E-3</v>
      </c>
      <c r="I5" s="34">
        <v>1.23E-2</v>
      </c>
      <c r="J5" s="35">
        <v>1.3100000000000001E-2</v>
      </c>
      <c r="K5" s="34">
        <v>1.4999999999999999E-2</v>
      </c>
      <c r="L5" s="36">
        <v>2.2400000000000003E-2</v>
      </c>
    </row>
    <row r="6" spans="1:12" x14ac:dyDescent="0.2">
      <c r="A6" s="7"/>
      <c r="B6" s="28">
        <v>0.18</v>
      </c>
      <c r="C6" s="29">
        <v>0.8</v>
      </c>
      <c r="D6" s="37">
        <v>3.9000000000000003E-3</v>
      </c>
      <c r="E6" s="35">
        <v>5.1000000000000004E-3</v>
      </c>
      <c r="F6" s="35">
        <v>6.1000000000000004E-3</v>
      </c>
      <c r="G6" s="35">
        <v>6.8000000000000005E-3</v>
      </c>
      <c r="H6" s="35">
        <v>8.5000000000000006E-3</v>
      </c>
      <c r="I6" s="35">
        <v>1.0500000000000001E-2</v>
      </c>
      <c r="J6" s="38">
        <v>1.17E-2</v>
      </c>
      <c r="K6" s="35">
        <v>1.2700000000000001E-2</v>
      </c>
      <c r="L6" s="39">
        <v>1.89E-2</v>
      </c>
    </row>
    <row r="7" spans="1:12" x14ac:dyDescent="0.2">
      <c r="A7" s="7" t="s">
        <v>75</v>
      </c>
      <c r="B7" s="10">
        <v>0.3</v>
      </c>
      <c r="C7" s="11">
        <v>0.67</v>
      </c>
      <c r="D7" s="33">
        <v>3.8E-3</v>
      </c>
      <c r="E7" s="34">
        <v>5.3E-3</v>
      </c>
      <c r="F7" s="34">
        <v>6.6000000000000008E-3</v>
      </c>
      <c r="G7" s="34">
        <v>7.8000000000000005E-3</v>
      </c>
      <c r="H7" s="34">
        <v>9.5999999999999992E-3</v>
      </c>
      <c r="I7" s="34">
        <v>1.2800000000000001E-2</v>
      </c>
      <c r="J7" s="35">
        <v>1.3300000000000001E-2</v>
      </c>
      <c r="K7" s="34">
        <v>1.4199999999999999E-2</v>
      </c>
      <c r="L7" s="36">
        <v>2.12E-2</v>
      </c>
    </row>
    <row r="8" spans="1:12" x14ac:dyDescent="0.2">
      <c r="A8" s="7"/>
      <c r="B8" s="10">
        <v>0.25</v>
      </c>
      <c r="C8" s="11">
        <v>0.71</v>
      </c>
      <c r="D8" s="33">
        <v>3.4000000000000002E-3</v>
      </c>
      <c r="E8" s="34">
        <v>4.7999999999999996E-3</v>
      </c>
      <c r="F8" s="34">
        <v>5.8999999999999999E-3</v>
      </c>
      <c r="G8" s="34">
        <v>6.8000000000000005E-3</v>
      </c>
      <c r="H8" s="34">
        <v>8.6999999999999994E-3</v>
      </c>
      <c r="I8" s="34">
        <v>1.11E-2</v>
      </c>
      <c r="J8" s="35">
        <v>1.1899999999999999E-2</v>
      </c>
      <c r="K8" s="34">
        <v>1.2500000000000001E-2</v>
      </c>
      <c r="L8" s="36">
        <v>1.8600000000000002E-2</v>
      </c>
    </row>
    <row r="9" spans="1:12" x14ac:dyDescent="0.2">
      <c r="A9" s="7"/>
      <c r="B9" s="10">
        <v>0.16</v>
      </c>
      <c r="C9" s="11">
        <v>0.8</v>
      </c>
      <c r="D9" s="33">
        <v>3.0000000000000001E-3</v>
      </c>
      <c r="E9" s="34">
        <v>4.0000000000000001E-3</v>
      </c>
      <c r="F9" s="34">
        <v>4.7999999999999996E-3</v>
      </c>
      <c r="G9" s="34">
        <v>5.7999999999999996E-3</v>
      </c>
      <c r="H9" s="34">
        <v>7.1999999999999998E-3</v>
      </c>
      <c r="I9" s="34">
        <v>9.4999999999999998E-3</v>
      </c>
      <c r="J9" s="35">
        <v>1.0400000000000001E-2</v>
      </c>
      <c r="K9" s="34">
        <v>1.1299999999999999E-2</v>
      </c>
      <c r="L9" s="36">
        <v>1.6799999999999999E-2</v>
      </c>
    </row>
    <row r="10" spans="1:12" x14ac:dyDescent="0.2">
      <c r="A10" s="7" t="s">
        <v>76</v>
      </c>
      <c r="B10" s="10">
        <v>0.25</v>
      </c>
      <c r="C10" s="11">
        <v>0.68</v>
      </c>
      <c r="D10" s="33">
        <v>2.8000000000000004E-3</v>
      </c>
      <c r="E10" s="34">
        <v>3.8E-3</v>
      </c>
      <c r="F10" s="34">
        <v>4.5999999999999999E-3</v>
      </c>
      <c r="G10" s="34">
        <v>5.5000000000000005E-3</v>
      </c>
      <c r="H10" s="34">
        <v>6.5000000000000006E-3</v>
      </c>
      <c r="I10" s="34">
        <v>9.0000000000000011E-3</v>
      </c>
      <c r="J10" s="35">
        <v>9.1000000000000004E-3</v>
      </c>
      <c r="K10" s="34">
        <v>9.4000000000000004E-3</v>
      </c>
      <c r="L10" s="36">
        <v>1.3999999999999999E-2</v>
      </c>
    </row>
    <row r="11" spans="1:12" x14ac:dyDescent="0.2">
      <c r="A11" s="7"/>
      <c r="B11" s="10">
        <v>0.12</v>
      </c>
      <c r="C11" s="11">
        <v>0.79</v>
      </c>
      <c r="D11" s="33">
        <v>2.2000000000000001E-3</v>
      </c>
      <c r="E11" s="34">
        <v>2.7000000000000001E-3</v>
      </c>
      <c r="F11" s="34">
        <v>3.2000000000000002E-3</v>
      </c>
      <c r="G11" s="34">
        <v>3.9000000000000003E-3</v>
      </c>
      <c r="H11" s="34">
        <v>4.5999999999999999E-3</v>
      </c>
      <c r="I11" s="34">
        <v>6.1999999999999998E-3</v>
      </c>
      <c r="J11" s="35">
        <v>6.5000000000000006E-3</v>
      </c>
      <c r="K11" s="34">
        <v>7.3000000000000001E-3</v>
      </c>
      <c r="L11" s="36">
        <v>1.0900000000000002E-2</v>
      </c>
    </row>
    <row r="12" spans="1:12" x14ac:dyDescent="0.2">
      <c r="A12" s="7" t="s">
        <v>77</v>
      </c>
      <c r="B12" s="10">
        <v>0.12</v>
      </c>
      <c r="C12" s="11">
        <v>0.75</v>
      </c>
      <c r="D12" s="33">
        <v>1.9E-3</v>
      </c>
      <c r="E12" s="34">
        <v>2E-3</v>
      </c>
      <c r="F12" s="34">
        <v>2.3E-3</v>
      </c>
      <c r="G12" s="34">
        <v>2.5000000000000001E-3</v>
      </c>
      <c r="H12" s="34">
        <v>2.8000000000000004E-3</v>
      </c>
      <c r="I12" s="34">
        <v>3.8E-3</v>
      </c>
      <c r="J12" s="35">
        <v>4.0000000000000001E-3</v>
      </c>
      <c r="K12" s="34">
        <v>4.4000000000000003E-3</v>
      </c>
      <c r="L12" s="36">
        <v>6.6000000000000008E-3</v>
      </c>
    </row>
    <row r="13" spans="1:12" ht="16" thickBot="1" x14ac:dyDescent="0.25">
      <c r="A13" s="9"/>
      <c r="B13" s="12">
        <v>0.06</v>
      </c>
      <c r="C13" s="13">
        <v>0.8</v>
      </c>
      <c r="D13" s="40">
        <v>1.7000000000000001E-3</v>
      </c>
      <c r="E13" s="41">
        <v>1.9E-3</v>
      </c>
      <c r="F13" s="41">
        <v>2.2000000000000001E-3</v>
      </c>
      <c r="G13" s="41">
        <v>2.3999999999999998E-3</v>
      </c>
      <c r="H13" s="41">
        <v>2.7000000000000001E-3</v>
      </c>
      <c r="I13" s="41">
        <v>3.7000000000000002E-3</v>
      </c>
      <c r="J13" s="42">
        <v>3.9000000000000003E-3</v>
      </c>
      <c r="K13" s="41">
        <v>4.1999999999999997E-3</v>
      </c>
      <c r="L13" s="43">
        <v>6.3E-3</v>
      </c>
    </row>
    <row r="14" spans="1:12" ht="16" thickBot="1" x14ac:dyDescent="0.25">
      <c r="B14" s="8"/>
      <c r="C14" s="8"/>
      <c r="D14" s="34"/>
      <c r="E14" s="34"/>
      <c r="F14" s="34"/>
      <c r="G14" s="34"/>
      <c r="H14" s="34"/>
      <c r="I14" s="34"/>
      <c r="J14" s="34"/>
      <c r="K14" s="34"/>
      <c r="L14" s="34"/>
    </row>
    <row r="15" spans="1:12" x14ac:dyDescent="0.2">
      <c r="A15" s="4" t="s">
        <v>78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</row>
    <row r="16" spans="1:12" x14ac:dyDescent="0.2">
      <c r="A16" s="19" t="s">
        <v>62</v>
      </c>
      <c r="B16" s="20" t="s">
        <v>63</v>
      </c>
      <c r="C16" s="20" t="s">
        <v>64</v>
      </c>
      <c r="D16" s="20" t="s">
        <v>65</v>
      </c>
      <c r="E16" s="20" t="s">
        <v>66</v>
      </c>
      <c r="F16" s="20" t="s">
        <v>67</v>
      </c>
      <c r="G16" s="20" t="s">
        <v>68</v>
      </c>
      <c r="H16" s="20" t="s">
        <v>69</v>
      </c>
      <c r="I16" s="20" t="s">
        <v>70</v>
      </c>
      <c r="J16" s="20" t="s">
        <v>71</v>
      </c>
      <c r="K16" s="20" t="s">
        <v>72</v>
      </c>
      <c r="L16" s="21" t="s">
        <v>73</v>
      </c>
    </row>
    <row r="17" spans="1:12" x14ac:dyDescent="0.2">
      <c r="A17" s="7" t="s">
        <v>74</v>
      </c>
      <c r="B17" s="14">
        <v>0.35</v>
      </c>
      <c r="C17" s="15">
        <v>0.63</v>
      </c>
      <c r="D17" s="16">
        <v>4.0000000000000001E-3</v>
      </c>
      <c r="E17" s="17">
        <v>5.3E-3</v>
      </c>
      <c r="F17" s="17">
        <v>6.7999999999999996E-3</v>
      </c>
      <c r="G17" s="17">
        <v>8.0000000000000002E-3</v>
      </c>
      <c r="H17" s="17">
        <v>1.01E-2</v>
      </c>
      <c r="I17" s="17">
        <v>1.34E-2</v>
      </c>
      <c r="J17" s="17">
        <v>1.5100000000000001E-2</v>
      </c>
      <c r="K17" s="17">
        <v>1.72E-2</v>
      </c>
      <c r="L17" s="18">
        <v>2.5600000000000001E-2</v>
      </c>
    </row>
    <row r="18" spans="1:12" x14ac:dyDescent="0.2">
      <c r="A18" s="7"/>
      <c r="B18" s="10">
        <v>0.25</v>
      </c>
      <c r="C18" s="11">
        <v>0.73</v>
      </c>
      <c r="D18" s="33">
        <v>3.4999999999999996E-3</v>
      </c>
      <c r="E18" s="34">
        <v>4.5000000000000005E-3</v>
      </c>
      <c r="F18" s="34">
        <v>5.2000000000000006E-3</v>
      </c>
      <c r="G18" s="34">
        <v>6.3E-3</v>
      </c>
      <c r="H18" s="34">
        <v>7.8000000000000005E-3</v>
      </c>
      <c r="I18" s="34">
        <v>1.01E-2</v>
      </c>
      <c r="J18" s="34">
        <v>1.1599999999999999E-2</v>
      </c>
      <c r="K18" s="34">
        <v>1.3200000000000002E-2</v>
      </c>
      <c r="L18" s="36">
        <v>1.9699999999999999E-2</v>
      </c>
    </row>
    <row r="19" spans="1:12" x14ac:dyDescent="0.2">
      <c r="A19" s="7"/>
      <c r="B19" s="10">
        <v>0.18</v>
      </c>
      <c r="C19" s="11">
        <v>0.8</v>
      </c>
      <c r="D19" s="33">
        <v>2.8000000000000004E-3</v>
      </c>
      <c r="E19" s="34">
        <v>3.4999999999999996E-3</v>
      </c>
      <c r="F19" s="34">
        <v>4.1999999999999997E-3</v>
      </c>
      <c r="G19" s="34">
        <v>5.2000000000000006E-3</v>
      </c>
      <c r="H19" s="34">
        <v>6.3E-3</v>
      </c>
      <c r="I19" s="34">
        <v>7.9000000000000008E-3</v>
      </c>
      <c r="J19" s="34">
        <v>9.1000000000000004E-3</v>
      </c>
      <c r="K19" s="34">
        <v>1.0500000000000001E-2</v>
      </c>
      <c r="L19" s="36">
        <v>1.5600000000000001E-2</v>
      </c>
    </row>
    <row r="20" spans="1:12" x14ac:dyDescent="0.2">
      <c r="A20" s="7" t="s">
        <v>75</v>
      </c>
      <c r="B20" s="10">
        <v>0.3</v>
      </c>
      <c r="C20" s="11">
        <v>0.67</v>
      </c>
      <c r="D20" s="33">
        <v>3.2000000000000002E-3</v>
      </c>
      <c r="E20" s="34">
        <v>4.3E-3</v>
      </c>
      <c r="F20" s="34">
        <v>5.2000000000000006E-3</v>
      </c>
      <c r="G20" s="34">
        <v>6.1999999999999998E-3</v>
      </c>
      <c r="H20" s="34">
        <v>7.7000000000000002E-3</v>
      </c>
      <c r="I20" s="34">
        <v>9.4999999999999998E-3</v>
      </c>
      <c r="J20" s="34">
        <v>1.0800000000000001E-2</v>
      </c>
      <c r="K20" s="34">
        <v>1.2700000000000001E-2</v>
      </c>
      <c r="L20" s="36">
        <v>1.89E-2</v>
      </c>
    </row>
    <row r="21" spans="1:12" x14ac:dyDescent="0.2">
      <c r="A21" s="7"/>
      <c r="B21" s="10">
        <v>0.25</v>
      </c>
      <c r="C21" s="11">
        <v>0.71</v>
      </c>
      <c r="D21" s="33">
        <v>3.0000000000000001E-3</v>
      </c>
      <c r="E21" s="34">
        <v>3.9000000000000003E-3</v>
      </c>
      <c r="F21" s="34">
        <v>4.5999999999999999E-3</v>
      </c>
      <c r="G21" s="34">
        <v>5.6000000000000008E-3</v>
      </c>
      <c r="H21" s="34">
        <v>6.7000000000000002E-3</v>
      </c>
      <c r="I21" s="34">
        <v>8.3000000000000001E-3</v>
      </c>
      <c r="J21" s="34">
        <v>9.7000000000000003E-3</v>
      </c>
      <c r="K21" s="34">
        <v>1.1399999999999999E-2</v>
      </c>
      <c r="L21" s="36">
        <v>1.7000000000000001E-2</v>
      </c>
    </row>
    <row r="22" spans="1:12" x14ac:dyDescent="0.2">
      <c r="A22" s="7"/>
      <c r="B22" s="10">
        <v>0.16</v>
      </c>
      <c r="C22" s="11">
        <v>0.8</v>
      </c>
      <c r="D22" s="33">
        <v>2.3E-3</v>
      </c>
      <c r="E22" s="34">
        <v>2.8999999999999998E-3</v>
      </c>
      <c r="F22" s="34">
        <v>3.4000000000000002E-3</v>
      </c>
      <c r="G22" s="34">
        <v>4.0999999999999995E-3</v>
      </c>
      <c r="H22" s="34">
        <v>5.0000000000000001E-3</v>
      </c>
      <c r="I22" s="34">
        <v>6.1999999999999998E-3</v>
      </c>
      <c r="J22" s="34">
        <v>7.3000000000000001E-3</v>
      </c>
      <c r="K22" s="34">
        <v>8.3999999999999995E-3</v>
      </c>
      <c r="L22" s="36">
        <v>1.2500000000000001E-2</v>
      </c>
    </row>
    <row r="23" spans="1:12" x14ac:dyDescent="0.2">
      <c r="A23" s="7" t="s">
        <v>76</v>
      </c>
      <c r="B23" s="10">
        <v>0.25</v>
      </c>
      <c r="C23" s="11">
        <v>0.68</v>
      </c>
      <c r="D23" s="33">
        <v>2.5000000000000001E-3</v>
      </c>
      <c r="E23" s="34">
        <v>3.0999999999999999E-3</v>
      </c>
      <c r="F23" s="34">
        <v>3.7000000000000002E-3</v>
      </c>
      <c r="G23" s="34">
        <v>4.4000000000000003E-3</v>
      </c>
      <c r="H23" s="34">
        <v>5.1000000000000004E-3</v>
      </c>
      <c r="I23" s="34">
        <v>6.6000000000000008E-3</v>
      </c>
      <c r="J23" s="34">
        <v>7.4000000000000003E-3</v>
      </c>
      <c r="K23" s="34">
        <v>8.8999999999999999E-3</v>
      </c>
      <c r="L23" s="36">
        <v>1.3300000000000001E-2</v>
      </c>
    </row>
    <row r="24" spans="1:12" x14ac:dyDescent="0.2">
      <c r="A24" s="7"/>
      <c r="B24" s="10">
        <v>0.12</v>
      </c>
      <c r="C24" s="11">
        <v>0.79</v>
      </c>
      <c r="D24" s="33">
        <v>1.9E-3</v>
      </c>
      <c r="E24" s="34">
        <v>2.0999999999999999E-3</v>
      </c>
      <c r="F24" s="34">
        <v>2.5000000000000001E-3</v>
      </c>
      <c r="G24" s="34">
        <v>2.8000000000000004E-3</v>
      </c>
      <c r="H24" s="34">
        <v>3.3000000000000004E-3</v>
      </c>
      <c r="I24" s="34">
        <v>4.1999999999999997E-3</v>
      </c>
      <c r="J24" s="34">
        <v>4.7999999999999996E-3</v>
      </c>
      <c r="K24" s="34">
        <v>5.6000000000000008E-3</v>
      </c>
      <c r="L24" s="36">
        <v>8.3000000000000001E-3</v>
      </c>
    </row>
    <row r="25" spans="1:12" x14ac:dyDescent="0.2">
      <c r="A25" s="7" t="s">
        <v>77</v>
      </c>
      <c r="B25" s="10">
        <v>0.12</v>
      </c>
      <c r="C25" s="11">
        <v>0.75</v>
      </c>
      <c r="D25" s="33">
        <v>1.7000000000000001E-3</v>
      </c>
      <c r="E25" s="34">
        <v>1.9E-3</v>
      </c>
      <c r="F25" s="34">
        <v>2.3E-3</v>
      </c>
      <c r="G25" s="34">
        <v>2.3E-3</v>
      </c>
      <c r="H25" s="34">
        <v>2.6000000000000003E-3</v>
      </c>
      <c r="I25" s="34">
        <v>3.2000000000000002E-3</v>
      </c>
      <c r="J25" s="34">
        <v>3.4000000000000002E-3</v>
      </c>
      <c r="K25" s="34">
        <v>4.0999999999999995E-3</v>
      </c>
      <c r="L25" s="36">
        <v>6.1000000000000004E-3</v>
      </c>
    </row>
    <row r="26" spans="1:12" ht="16" thickBot="1" x14ac:dyDescent="0.25">
      <c r="A26" s="9"/>
      <c r="B26" s="12">
        <v>0.06</v>
      </c>
      <c r="C26" s="13">
        <v>0.8</v>
      </c>
      <c r="D26" s="40">
        <v>1.4000000000000002E-3</v>
      </c>
      <c r="E26" s="41">
        <v>1.6000000000000001E-3</v>
      </c>
      <c r="F26" s="41">
        <v>2E-3</v>
      </c>
      <c r="G26" s="41">
        <v>2.0999999999999999E-3</v>
      </c>
      <c r="H26" s="41">
        <v>2.0999999999999999E-3</v>
      </c>
      <c r="I26" s="41">
        <v>2.3E-3</v>
      </c>
      <c r="J26" s="41">
        <v>2.5000000000000001E-3</v>
      </c>
      <c r="K26" s="41">
        <v>2.8000000000000004E-3</v>
      </c>
      <c r="L26" s="43">
        <v>4.1999999999999997E-3</v>
      </c>
    </row>
    <row r="27" spans="1:12" ht="16" thickBot="1" x14ac:dyDescent="0.25"/>
    <row r="28" spans="1:12" x14ac:dyDescent="0.2">
      <c r="A28" s="22" t="s">
        <v>79</v>
      </c>
      <c r="B28" s="23"/>
      <c r="C28" s="23"/>
      <c r="D28" s="23" t="s">
        <v>65</v>
      </c>
      <c r="E28" s="23" t="s">
        <v>66</v>
      </c>
      <c r="F28" s="23" t="s">
        <v>67</v>
      </c>
      <c r="G28" s="23" t="s">
        <v>68</v>
      </c>
      <c r="H28" s="23" t="s">
        <v>69</v>
      </c>
      <c r="I28" s="23" t="s">
        <v>70</v>
      </c>
      <c r="J28" s="23" t="s">
        <v>71</v>
      </c>
      <c r="K28" s="23" t="s">
        <v>72</v>
      </c>
      <c r="L28" s="24" t="s">
        <v>73</v>
      </c>
    </row>
    <row r="29" spans="1:12" x14ac:dyDescent="0.2">
      <c r="A29" s="7" t="s">
        <v>80</v>
      </c>
      <c r="B29" s="33"/>
      <c r="C29" s="34"/>
      <c r="D29" s="33">
        <v>-1.3000000000000002E-3</v>
      </c>
      <c r="E29" s="34">
        <v>-1.3000000000000002E-3</v>
      </c>
      <c r="F29" s="34">
        <v>-1.3000000000000002E-3</v>
      </c>
      <c r="G29" s="34">
        <v>-1.3000000000000002E-3</v>
      </c>
      <c r="H29" s="34">
        <v>-1.4000000000000002E-3</v>
      </c>
      <c r="I29" s="34">
        <v>-1.5E-3</v>
      </c>
      <c r="J29" s="34">
        <v>-1.6000000000000001E-3</v>
      </c>
      <c r="K29" s="34">
        <v>-1.8E-3</v>
      </c>
      <c r="L29" s="36">
        <v>-2.7000000000000001E-3</v>
      </c>
    </row>
    <row r="30" spans="1:12" x14ac:dyDescent="0.2">
      <c r="A30" s="7" t="s">
        <v>81</v>
      </c>
      <c r="B30" s="33"/>
      <c r="C30" s="34"/>
      <c r="D30" s="33">
        <v>-8.9999999999999998E-4</v>
      </c>
      <c r="E30" s="34">
        <v>-8.9999999999999998E-4</v>
      </c>
      <c r="F30" s="34">
        <v>-8.9999999999999998E-4</v>
      </c>
      <c r="G30" s="34">
        <v>-1E-3</v>
      </c>
      <c r="H30" s="34">
        <v>-1.1000000000000001E-3</v>
      </c>
      <c r="I30" s="34">
        <v>-1.1999999999999999E-3</v>
      </c>
      <c r="J30" s="34">
        <v>-1.4000000000000002E-3</v>
      </c>
      <c r="K30" s="34">
        <v>-1.6000000000000001E-3</v>
      </c>
      <c r="L30" s="36">
        <v>-2.3999999999999998E-3</v>
      </c>
    </row>
    <row r="31" spans="1:12" x14ac:dyDescent="0.2">
      <c r="A31" s="7" t="s">
        <v>82</v>
      </c>
      <c r="B31" s="33"/>
      <c r="C31" s="34"/>
      <c r="D31" s="33">
        <v>-7.000000000000001E-4</v>
      </c>
      <c r="E31" s="34">
        <v>-7.000000000000001E-4</v>
      </c>
      <c r="F31" s="34">
        <v>-7.000000000000001E-4</v>
      </c>
      <c r="G31" s="34">
        <v>-7.000000000000001E-4</v>
      </c>
      <c r="H31" s="34">
        <v>-8.0000000000000004E-4</v>
      </c>
      <c r="I31" s="34">
        <v>-8.9999999999999998E-4</v>
      </c>
      <c r="J31" s="34">
        <v>-8.9999999999999998E-4</v>
      </c>
      <c r="K31" s="34">
        <v>-1E-3</v>
      </c>
      <c r="L31" s="36">
        <v>-1.5E-3</v>
      </c>
    </row>
    <row r="32" spans="1:12" x14ac:dyDescent="0.2">
      <c r="A32" s="7" t="s">
        <v>83</v>
      </c>
      <c r="B32" s="33"/>
      <c r="C32" s="34"/>
      <c r="D32" s="33">
        <v>-2.9999999999999997E-4</v>
      </c>
      <c r="E32" s="34">
        <v>-2.9999999999999997E-4</v>
      </c>
      <c r="F32" s="34">
        <v>-2.9999999999999997E-4</v>
      </c>
      <c r="G32" s="34">
        <v>-2.9999999999999997E-4</v>
      </c>
      <c r="H32" s="34">
        <v>-2.9999999999999997E-4</v>
      </c>
      <c r="I32" s="34">
        <v>-2.9999999999999997E-4</v>
      </c>
      <c r="J32" s="34">
        <v>-2.9999999999999997E-4</v>
      </c>
      <c r="K32" s="34">
        <v>-4.0000000000000002E-4</v>
      </c>
      <c r="L32" s="36">
        <v>-5.9999999999999995E-4</v>
      </c>
    </row>
    <row r="33" spans="1:12" x14ac:dyDescent="0.2">
      <c r="A33" s="7" t="s">
        <v>84</v>
      </c>
      <c r="B33" s="33"/>
      <c r="C33" s="34"/>
      <c r="D33" s="33">
        <v>3.4000000000000002E-3</v>
      </c>
      <c r="E33" s="34">
        <v>3.8E-3</v>
      </c>
      <c r="F33" s="34">
        <v>3.8E-3</v>
      </c>
      <c r="G33" s="34">
        <v>4.7000000000000002E-3</v>
      </c>
      <c r="H33" s="34">
        <v>5.0000000000000001E-3</v>
      </c>
      <c r="I33" s="34">
        <v>5.6999999999999993E-3</v>
      </c>
      <c r="J33" s="34">
        <v>6.5000000000000006E-3</v>
      </c>
      <c r="K33" s="34">
        <v>7.4999999999999997E-3</v>
      </c>
      <c r="L33" s="36">
        <v>1.1200000000000002E-2</v>
      </c>
    </row>
    <row r="34" spans="1:12" x14ac:dyDescent="0.2">
      <c r="A34" s="7" t="s">
        <v>85</v>
      </c>
      <c r="B34" s="33"/>
      <c r="C34" s="34"/>
      <c r="D34" s="33">
        <v>1.1999999999999999E-3</v>
      </c>
      <c r="E34" s="34">
        <v>1.3000000000000002E-3</v>
      </c>
      <c r="F34" s="34">
        <v>1.4000000000000002E-3</v>
      </c>
      <c r="G34" s="34">
        <v>1.7000000000000001E-3</v>
      </c>
      <c r="H34" s="34">
        <v>2E-3</v>
      </c>
      <c r="I34" s="34">
        <v>3.4999999999999996E-3</v>
      </c>
      <c r="J34" s="34">
        <v>4.0000000000000001E-3</v>
      </c>
      <c r="K34" s="34">
        <v>4.5000000000000005E-3</v>
      </c>
      <c r="L34" s="36">
        <v>6.7000000000000002E-3</v>
      </c>
    </row>
    <row r="35" spans="1:12" x14ac:dyDescent="0.2">
      <c r="A35" s="7" t="s">
        <v>86</v>
      </c>
      <c r="B35" s="33"/>
      <c r="C35" s="34"/>
      <c r="D35" s="33">
        <v>1.8E-3</v>
      </c>
      <c r="E35" s="34">
        <v>2E-3</v>
      </c>
      <c r="F35" s="34">
        <v>2E-3</v>
      </c>
      <c r="G35" s="34">
        <v>2.5000000000000001E-3</v>
      </c>
      <c r="H35" s="34">
        <v>3.0000000000000001E-3</v>
      </c>
      <c r="I35" s="34">
        <v>5.0000000000000001E-3</v>
      </c>
      <c r="J35" s="34">
        <v>5.5000000000000005E-3</v>
      </c>
      <c r="K35" s="34">
        <v>6.0000000000000001E-3</v>
      </c>
      <c r="L35" s="36">
        <v>8.8999999999999999E-3</v>
      </c>
    </row>
    <row r="36" spans="1:12" x14ac:dyDescent="0.2">
      <c r="A36" s="7" t="s">
        <v>87</v>
      </c>
      <c r="B36" s="33"/>
      <c r="C36" s="34"/>
      <c r="D36" s="33">
        <v>1.8E-3</v>
      </c>
      <c r="E36" s="34">
        <v>2E-3</v>
      </c>
      <c r="F36" s="34">
        <v>2E-3</v>
      </c>
      <c r="G36" s="34">
        <v>2.5000000000000001E-3</v>
      </c>
      <c r="H36" s="34">
        <v>2.5000000000000001E-3</v>
      </c>
      <c r="I36" s="34">
        <v>5.0000000000000001E-3</v>
      </c>
      <c r="J36" s="34">
        <v>5.5000000000000005E-3</v>
      </c>
      <c r="K36" s="34">
        <v>6.0000000000000001E-3</v>
      </c>
      <c r="L36" s="36">
        <v>8.8999999999999999E-3</v>
      </c>
    </row>
    <row r="37" spans="1:12" x14ac:dyDescent="0.2">
      <c r="A37" s="7" t="s">
        <v>88</v>
      </c>
      <c r="B37" s="33"/>
      <c r="C37" s="34"/>
      <c r="D37" s="33">
        <v>-2.0000000000000001E-4</v>
      </c>
      <c r="E37" s="34">
        <v>-4.0000000000000002E-4</v>
      </c>
      <c r="F37" s="34">
        <v>-4.0000000000000002E-4</v>
      </c>
      <c r="G37" s="34">
        <v>-7.000000000000001E-4</v>
      </c>
      <c r="H37" s="34">
        <v>-7.000000000000001E-4</v>
      </c>
      <c r="I37" s="34">
        <v>-1E-3</v>
      </c>
      <c r="J37" s="34">
        <v>-1.1999999999999999E-3</v>
      </c>
      <c r="K37" s="34">
        <v>-1.1999999999999999E-3</v>
      </c>
      <c r="L37" s="36">
        <v>-1.8E-3</v>
      </c>
    </row>
    <row r="38" spans="1:12" x14ac:dyDescent="0.2">
      <c r="A38" s="7" t="s">
        <v>89</v>
      </c>
      <c r="B38" s="33"/>
      <c r="C38" s="34"/>
      <c r="D38" s="33">
        <v>2.0000000000000001E-4</v>
      </c>
      <c r="E38" s="34">
        <v>2.9999999999999997E-4</v>
      </c>
      <c r="F38" s="34">
        <v>2.9999999999999997E-4</v>
      </c>
      <c r="G38" s="34">
        <v>4.0000000000000002E-4</v>
      </c>
      <c r="H38" s="34">
        <v>4.0000000000000002E-4</v>
      </c>
      <c r="I38" s="34">
        <v>5.0000000000000001E-4</v>
      </c>
      <c r="J38" s="34">
        <v>7.000000000000001E-4</v>
      </c>
      <c r="K38" s="34">
        <v>7.000000000000001E-4</v>
      </c>
      <c r="L38" s="36">
        <v>1E-3</v>
      </c>
    </row>
    <row r="39" spans="1:12" x14ac:dyDescent="0.2">
      <c r="A39" s="7" t="s">
        <v>90</v>
      </c>
      <c r="B39" s="33"/>
      <c r="C39" s="34"/>
      <c r="D39" s="33">
        <v>-2.0000000000000001E-4</v>
      </c>
      <c r="E39" s="34">
        <v>-2.9999999999999997E-4</v>
      </c>
      <c r="F39" s="34">
        <v>-2.9999999999999997E-4</v>
      </c>
      <c r="G39" s="34">
        <v>-4.0000000000000002E-4</v>
      </c>
      <c r="H39" s="34">
        <v>-4.0000000000000002E-4</v>
      </c>
      <c r="I39" s="34">
        <v>-5.0000000000000001E-4</v>
      </c>
      <c r="J39" s="34">
        <v>-7.000000000000001E-4</v>
      </c>
      <c r="K39" s="34">
        <v>-7.000000000000001E-4</v>
      </c>
      <c r="L39" s="36">
        <v>-1E-3</v>
      </c>
    </row>
    <row r="40" spans="1:12" x14ac:dyDescent="0.2">
      <c r="A40" s="7" t="s">
        <v>91</v>
      </c>
      <c r="B40" s="33"/>
      <c r="C40" s="34"/>
      <c r="D40" s="33">
        <v>1E-4</v>
      </c>
      <c r="E40" s="34">
        <v>1E-4</v>
      </c>
      <c r="F40" s="34">
        <v>1E-4</v>
      </c>
      <c r="G40" s="34">
        <v>2.0000000000000001E-4</v>
      </c>
      <c r="H40" s="34">
        <v>2.0000000000000001E-4</v>
      </c>
      <c r="I40" s="34">
        <v>2.9999999999999997E-4</v>
      </c>
      <c r="J40" s="34">
        <v>2.9999999999999997E-4</v>
      </c>
      <c r="K40" s="34">
        <v>2.9999999999999997E-4</v>
      </c>
      <c r="L40" s="36">
        <v>4.0000000000000002E-4</v>
      </c>
    </row>
    <row r="41" spans="1:12" x14ac:dyDescent="0.2">
      <c r="A41" s="7" t="s">
        <v>92</v>
      </c>
      <c r="B41" s="33"/>
      <c r="C41" s="34"/>
      <c r="D41" s="33">
        <v>4.0000000000000002E-4</v>
      </c>
      <c r="E41" s="34">
        <v>5.9999999999999995E-4</v>
      </c>
      <c r="F41" s="34">
        <v>8.0000000000000004E-4</v>
      </c>
      <c r="G41" s="34">
        <v>1.1000000000000001E-3</v>
      </c>
      <c r="H41" s="34">
        <v>1.3000000000000002E-3</v>
      </c>
      <c r="I41" s="34">
        <v>1.9E-3</v>
      </c>
      <c r="J41" s="34">
        <v>2.0999999999999999E-3</v>
      </c>
      <c r="K41" s="34">
        <v>2.3E-3</v>
      </c>
      <c r="L41" s="36">
        <v>3.4000000000000002E-3</v>
      </c>
    </row>
    <row r="42" spans="1:12" x14ac:dyDescent="0.2">
      <c r="A42" s="7" t="s">
        <v>93</v>
      </c>
      <c r="B42" s="33"/>
      <c r="C42" s="34"/>
      <c r="D42" s="33">
        <v>1E-3</v>
      </c>
      <c r="E42" s="34">
        <v>1.4000000000000002E-3</v>
      </c>
      <c r="F42" s="34">
        <v>1.7000000000000001E-3</v>
      </c>
      <c r="G42" s="34">
        <v>2.0999999999999999E-3</v>
      </c>
      <c r="H42" s="34">
        <v>2.6000000000000003E-3</v>
      </c>
      <c r="I42" s="34">
        <v>3.4999999999999996E-3</v>
      </c>
      <c r="J42" s="34">
        <v>3.7000000000000002E-3</v>
      </c>
      <c r="K42" s="34">
        <v>3.8E-3</v>
      </c>
      <c r="L42" s="36">
        <v>5.6999999999999993E-3</v>
      </c>
    </row>
    <row r="43" spans="1:12" x14ac:dyDescent="0.2">
      <c r="A43" s="7" t="s">
        <v>94</v>
      </c>
      <c r="B43" s="33"/>
      <c r="C43" s="34"/>
      <c r="D43" s="33">
        <v>8.9999999999999998E-4</v>
      </c>
      <c r="E43" s="34">
        <v>1.1000000000000001E-3</v>
      </c>
      <c r="F43" s="34">
        <v>1.4000000000000002E-3</v>
      </c>
      <c r="G43" s="34">
        <v>1.8E-3</v>
      </c>
      <c r="H43" s="34">
        <v>2.3E-3</v>
      </c>
      <c r="I43" s="34">
        <v>2.7000000000000001E-3</v>
      </c>
      <c r="J43" s="34">
        <v>2.8999999999999998E-3</v>
      </c>
      <c r="K43" s="34">
        <v>3.0999999999999999E-3</v>
      </c>
      <c r="L43" s="36">
        <v>4.5999999999999999E-3</v>
      </c>
    </row>
    <row r="44" spans="1:12" ht="16" thickBot="1" x14ac:dyDescent="0.25">
      <c r="A44" s="9" t="s">
        <v>95</v>
      </c>
      <c r="B44" s="40"/>
      <c r="C44" s="41"/>
      <c r="D44" s="40">
        <v>7.000000000000001E-4</v>
      </c>
      <c r="E44" s="41">
        <v>1E-3</v>
      </c>
      <c r="F44" s="41">
        <v>1.1999999999999999E-3</v>
      </c>
      <c r="G44" s="41">
        <v>1.5E-3</v>
      </c>
      <c r="H44" s="41">
        <v>1.9E-3</v>
      </c>
      <c r="I44" s="41">
        <v>2.0999999999999999E-3</v>
      </c>
      <c r="J44" s="41">
        <v>2.3E-3</v>
      </c>
      <c r="K44" s="41">
        <v>2.3999999999999998E-3</v>
      </c>
      <c r="L44" s="43">
        <v>3.5999999999999999E-3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fb2ddf-04c8-4270-8057-3044c32cd6d4">
      <Terms xmlns="http://schemas.microsoft.com/office/infopath/2007/PartnerControls"/>
    </lcf76f155ced4ddcb4097134ff3c332f>
    <TaxCatchAll xmlns="0e80210e-6631-476c-b2cb-22664cb37eac" xsi:nil="true"/>
    <Rank xmlns="44fb2ddf-04c8-4270-8057-3044c32cd6d4" xsi:nil="true"/>
    <MigrationWizIdSecurityGroups xmlns="44fb2ddf-04c8-4270-8057-3044c32cd6d4" xsi:nil="true"/>
    <MigrationWizIdPermissions xmlns="44fb2ddf-04c8-4270-8057-3044c32cd6d4" xsi:nil="true"/>
    <lcf76f155ced4ddcb4097134ff3c332f0 xmlns="44fb2ddf-04c8-4270-8057-3044c32cd6d4" xsi:nil="true"/>
    <MigrationWizId xmlns="44fb2ddf-04c8-4270-8057-3044c32cd6d4" xsi:nil="true"/>
    <MigrationWizIdDocumentLibraryPermissions xmlns="44fb2ddf-04c8-4270-8057-3044c32cd6d4" xsi:nil="true"/>
    <MigrationWizIdVersion xmlns="44fb2ddf-04c8-4270-8057-3044c32cd6d4" xsi:nil="true"/>
    <MigrationWizIdPermissionLevels xmlns="44fb2ddf-04c8-4270-8057-3044c32cd6d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012A600A37BE46B73852637939CB93" ma:contentTypeVersion="23" ma:contentTypeDescription="Create a new document." ma:contentTypeScope="" ma:versionID="23ec214aa84dfee56e70481358d458c8">
  <xsd:schema xmlns:xsd="http://www.w3.org/2001/XMLSchema" xmlns:xs="http://www.w3.org/2001/XMLSchema" xmlns:p="http://schemas.microsoft.com/office/2006/metadata/properties" xmlns:ns1="http://schemas.microsoft.com/sharepoint/v3" xmlns:ns2="44fb2ddf-04c8-4270-8057-3044c32cd6d4" xmlns:ns3="0e80210e-6631-476c-b2cb-22664cb37eac" targetNamespace="http://schemas.microsoft.com/office/2006/metadata/properties" ma:root="true" ma:fieldsID="6cea657ef31b7f219f52bf07ef498880" ns1:_="" ns2:_="" ns3:_="">
    <xsd:import namespace="http://schemas.microsoft.com/sharepoint/v3"/>
    <xsd:import namespace="44fb2ddf-04c8-4270-8057-3044c32cd6d4"/>
    <xsd:import namespace="0e80210e-6631-476c-b2cb-22664cb37ea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lcf76f155ced4ddcb4097134ff3c332f0" minOccurs="0"/>
                <xsd:element ref="ns2:Rank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b2ddf-04c8-4270-8057-3044c32cd6d4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igrationWizIdPermissionLevels" ma:index="11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2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3" nillable="true" ma:displayName="MigrationWizIdSecurityGroups" ma:internalName="MigrationWizIdSecurityGroups">
      <xsd:simpleType>
        <xsd:restriction base="dms:Text"/>
      </xsd:simpleType>
    </xsd:element>
    <xsd:element name="lcf76f155ced4ddcb4097134ff3c332f0" ma:index="14" nillable="true" ma:displayName="Image Tags_0" ma:hidden="true" ma:internalName="lcf76f155ced4ddcb4097134ff3c332f0" ma:readOnly="false">
      <xsd:simpleType>
        <xsd:restriction base="dms:Note"/>
      </xsd:simpleType>
    </xsd:element>
    <xsd:element name="Rank" ma:index="15" nillable="true" ma:displayName="Rank" ma:internalName="Rank" ma:readOnly="false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f4ae82a-9470-4a17-bffa-91dafd2fe7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80210e-6631-476c-b2cb-22664cb37ea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9501ef7-dd7e-4f08-8066-8dda5b320712}" ma:internalName="TaxCatchAll" ma:showField="CatchAllData" ma:web="0e80210e-6631-476c-b2cb-22664cb37e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931050-30E6-4725-99D0-AA00F81CC1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B66B39-E6A2-4CA9-B56E-AF618F1DC269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44fb2ddf-04c8-4270-8057-3044c32cd6d4"/>
    <ds:schemaRef ds:uri="0e80210e-6631-476c-b2cb-22664cb37eac"/>
    <ds:schemaRef ds:uri="http://purl.org/dc/terms/"/>
    <ds:schemaRef ds:uri="http://schemas.microsoft.com/office/infopath/2007/PartnerControls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075E540-DE59-4622-A4FE-184A8019DD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4fb2ddf-04c8-4270-8057-3044c32cd6d4"/>
    <ds:schemaRef ds:uri="0e80210e-6631-476c-b2cb-22664cb37e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Target Zips List</vt:lpstr>
      <vt:lpstr>Assumptions &amp; Borrower Profiles</vt:lpstr>
      <vt:lpstr>Aggregate Model</vt:lpstr>
      <vt:lpstr>Taxes &amp; Ins by State</vt:lpstr>
      <vt:lpstr>Debt</vt:lpstr>
      <vt:lpstr>Tiana - Aggregate Model</vt:lpstr>
      <vt:lpstr>Harper - Aggregate Model</vt:lpstr>
      <vt:lpstr>Remi - Aggregate Model</vt:lpstr>
      <vt:lpstr>Map Counties</vt:lpstr>
      <vt:lpstr>States</vt:lpstr>
      <vt:lpstr>Paste Snowflake Data Here</vt:lpstr>
      <vt:lpstr>Wealth Creation Calc</vt:lpstr>
      <vt:lpstr>Construction Lending Cap Stack</vt:lpstr>
      <vt:lpstr>PMI Rate Est</vt:lpstr>
      <vt:lpstr>HPA</vt:lpstr>
      <vt:lpstr>'Aggregate Model'!Model</vt:lpstr>
      <vt:lpstr>'Harper - Aggregate Model'!Model</vt:lpstr>
      <vt:lpstr>'Remi - Aggregate Model'!Model</vt:lpstr>
      <vt:lpstr>'Tiana - Aggregate Model'!Model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Wang</dc:creator>
  <cp:keywords/>
  <dc:description/>
  <cp:lastModifiedBy>Vincent Wang</cp:lastModifiedBy>
  <cp:revision/>
  <dcterms:created xsi:type="dcterms:W3CDTF">2024-02-01T23:09:23Z</dcterms:created>
  <dcterms:modified xsi:type="dcterms:W3CDTF">2026-02-18T23:02:56Z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0x0101003F012A600A37BE46B73852637939CB93</vt:lpwstr>
  </property>
  <property fmtid="{D5CDD505-2E9C-101B-9397-08002B2CF9AE}" pid="3" name="MediaServiceImageTags">
    <vt:lpwstr/>
  </property>
</Properties>
</file>